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OneDrive\Desktop\УлГТУ\KPP\"/>
    </mc:Choice>
  </mc:AlternateContent>
  <bookViews>
    <workbookView xWindow="0" yWindow="0" windowWidth="28800" windowHeight="12435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J354" i="1" l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54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25" i="1"/>
  <c r="C411" i="1"/>
  <c r="C412" i="1"/>
  <c r="C413" i="1"/>
  <c r="C414" i="1"/>
  <c r="C415" i="1"/>
  <c r="C416" i="1"/>
  <c r="C417" i="1"/>
  <c r="C418" i="1"/>
  <c r="C410" i="1"/>
  <c r="C38" i="1"/>
  <c r="D3" i="1"/>
  <c r="C15" i="1" s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86" i="1"/>
  <c r="D241" i="1"/>
  <c r="C290" i="1" s="1"/>
  <c r="D86" i="1"/>
  <c r="D88" i="1"/>
  <c r="D87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J37" i="1"/>
  <c r="E149" i="1"/>
  <c r="H149" i="1"/>
  <c r="G149" i="1"/>
  <c r="F149" i="1"/>
  <c r="D149" i="1"/>
  <c r="D326" i="1"/>
  <c r="D328" i="1" s="1"/>
  <c r="D8" i="1"/>
  <c r="D7" i="1"/>
  <c r="D6" i="1"/>
  <c r="D5" i="1"/>
  <c r="D4" i="1"/>
  <c r="C175" i="1" l="1"/>
  <c r="C173" i="1"/>
  <c r="C171" i="1"/>
  <c r="C169" i="1"/>
  <c r="C167" i="1"/>
  <c r="C165" i="1"/>
  <c r="C163" i="1"/>
  <c r="C161" i="1"/>
  <c r="C160" i="1"/>
  <c r="C176" i="1"/>
  <c r="C174" i="1"/>
  <c r="C172" i="1"/>
  <c r="C170" i="1"/>
  <c r="C168" i="1"/>
  <c r="C166" i="1"/>
  <c r="C164" i="1"/>
  <c r="C162" i="1"/>
  <c r="C159" i="1"/>
  <c r="C158" i="1"/>
  <c r="E158" i="1"/>
  <c r="G158" i="1"/>
  <c r="G175" i="1"/>
  <c r="G173" i="1"/>
  <c r="G171" i="1"/>
  <c r="G169" i="1"/>
  <c r="G167" i="1"/>
  <c r="G165" i="1"/>
  <c r="G163" i="1"/>
  <c r="G161" i="1"/>
  <c r="G159" i="1"/>
  <c r="F175" i="1"/>
  <c r="F173" i="1"/>
  <c r="F171" i="1"/>
  <c r="F169" i="1"/>
  <c r="F167" i="1"/>
  <c r="F165" i="1"/>
  <c r="F163" i="1"/>
  <c r="F161" i="1"/>
  <c r="F159" i="1"/>
  <c r="E175" i="1"/>
  <c r="E173" i="1"/>
  <c r="E171" i="1"/>
  <c r="E169" i="1"/>
  <c r="E167" i="1"/>
  <c r="E165" i="1"/>
  <c r="E163" i="1"/>
  <c r="E161" i="1"/>
  <c r="E159" i="1"/>
  <c r="D175" i="1"/>
  <c r="D173" i="1"/>
  <c r="D171" i="1"/>
  <c r="D169" i="1"/>
  <c r="D167" i="1"/>
  <c r="D165" i="1"/>
  <c r="D163" i="1"/>
  <c r="D161" i="1"/>
  <c r="D159" i="1"/>
  <c r="C443" i="1"/>
  <c r="D158" i="1"/>
  <c r="F158" i="1"/>
  <c r="G176" i="1"/>
  <c r="G174" i="1"/>
  <c r="G172" i="1"/>
  <c r="G170" i="1"/>
  <c r="G168" i="1"/>
  <c r="G166" i="1"/>
  <c r="G164" i="1"/>
  <c r="G162" i="1"/>
  <c r="G160" i="1"/>
  <c r="F176" i="1"/>
  <c r="F174" i="1"/>
  <c r="F172" i="1"/>
  <c r="F170" i="1"/>
  <c r="F168" i="1"/>
  <c r="F166" i="1"/>
  <c r="F164" i="1"/>
  <c r="F162" i="1"/>
  <c r="F160" i="1"/>
  <c r="E176" i="1"/>
  <c r="E174" i="1"/>
  <c r="E172" i="1"/>
  <c r="E170" i="1"/>
  <c r="E168" i="1"/>
  <c r="E166" i="1"/>
  <c r="E164" i="1"/>
  <c r="E162" i="1"/>
  <c r="E160" i="1"/>
  <c r="D176" i="1"/>
  <c r="D174" i="1"/>
  <c r="D172" i="1"/>
  <c r="D170" i="1"/>
  <c r="D168" i="1"/>
  <c r="D166" i="1"/>
  <c r="D164" i="1"/>
  <c r="D162" i="1"/>
  <c r="D160" i="1"/>
  <c r="C289" i="1"/>
  <c r="C442" i="1" s="1"/>
  <c r="C287" i="1"/>
  <c r="C440" i="1" s="1"/>
  <c r="C285" i="1"/>
  <c r="C438" i="1" s="1"/>
  <c r="C283" i="1"/>
  <c r="C436" i="1" s="1"/>
  <c r="C281" i="1"/>
  <c r="C434" i="1" s="1"/>
  <c r="C279" i="1"/>
  <c r="C432" i="1" s="1"/>
  <c r="C277" i="1"/>
  <c r="C430" i="1" s="1"/>
  <c r="C275" i="1"/>
  <c r="C428" i="1" s="1"/>
  <c r="C273" i="1"/>
  <c r="C426" i="1" s="1"/>
  <c r="C301" i="1"/>
  <c r="C454" i="1" s="1"/>
  <c r="C299" i="1"/>
  <c r="C452" i="1" s="1"/>
  <c r="C297" i="1"/>
  <c r="C450" i="1" s="1"/>
  <c r="C295" i="1"/>
  <c r="C448" i="1" s="1"/>
  <c r="C293" i="1"/>
  <c r="C446" i="1" s="1"/>
  <c r="C291" i="1"/>
  <c r="C444" i="1" s="1"/>
  <c r="C271" i="1"/>
  <c r="C424" i="1" s="1"/>
  <c r="C288" i="1"/>
  <c r="C441" i="1" s="1"/>
  <c r="C286" i="1"/>
  <c r="C439" i="1" s="1"/>
  <c r="C284" i="1"/>
  <c r="C437" i="1" s="1"/>
  <c r="C282" i="1"/>
  <c r="C435" i="1" s="1"/>
  <c r="C280" i="1"/>
  <c r="C433" i="1" s="1"/>
  <c r="C278" i="1"/>
  <c r="C431" i="1" s="1"/>
  <c r="C276" i="1"/>
  <c r="C429" i="1" s="1"/>
  <c r="C274" i="1"/>
  <c r="C427" i="1" s="1"/>
  <c r="C272" i="1"/>
  <c r="C425" i="1" s="1"/>
  <c r="C300" i="1"/>
  <c r="C453" i="1" s="1"/>
  <c r="C298" i="1"/>
  <c r="C451" i="1" s="1"/>
  <c r="C296" i="1"/>
  <c r="C449" i="1" s="1"/>
  <c r="C294" i="1"/>
  <c r="C447" i="1" s="1"/>
  <c r="C292" i="1"/>
  <c r="C445" i="1" s="1"/>
  <c r="D15" i="1"/>
  <c r="F29" i="1"/>
  <c r="E30" i="1"/>
  <c r="G30" i="1"/>
  <c r="C30" i="1"/>
  <c r="I37" i="1"/>
  <c r="H40" i="1" s="1"/>
  <c r="C39" i="1" s="1"/>
  <c r="C40" i="1" s="1"/>
  <c r="F32" i="1"/>
  <c r="D32" i="1"/>
  <c r="C33" i="1"/>
  <c r="E33" i="1"/>
  <c r="C32" i="1"/>
  <c r="D31" i="1"/>
  <c r="D33" i="1"/>
  <c r="E32" i="1"/>
  <c r="F31" i="1"/>
  <c r="F33" i="1"/>
  <c r="G32" i="1"/>
  <c r="C31" i="1"/>
  <c r="E31" i="1"/>
  <c r="G31" i="1"/>
  <c r="G33" i="1"/>
  <c r="E18" i="1"/>
  <c r="E22" i="1"/>
  <c r="E26" i="1"/>
  <c r="E16" i="1"/>
  <c r="E20" i="1"/>
  <c r="E24" i="1"/>
  <c r="D16" i="1"/>
  <c r="D18" i="1"/>
  <c r="D20" i="1"/>
  <c r="D22" i="1"/>
  <c r="D24" i="1"/>
  <c r="D26" i="1"/>
  <c r="D30" i="1"/>
  <c r="D17" i="1"/>
  <c r="D19" i="1"/>
  <c r="D21" i="1"/>
  <c r="D23" i="1"/>
  <c r="D25" i="1"/>
  <c r="D27" i="1"/>
  <c r="D29" i="1"/>
  <c r="E15" i="1"/>
  <c r="E17" i="1"/>
  <c r="E19" i="1"/>
  <c r="E21" i="1"/>
  <c r="E23" i="1"/>
  <c r="E25" i="1"/>
  <c r="E27" i="1"/>
  <c r="E29" i="1"/>
  <c r="F15" i="1"/>
  <c r="F16" i="1"/>
  <c r="F18" i="1"/>
  <c r="F20" i="1"/>
  <c r="F22" i="1"/>
  <c r="F24" i="1"/>
  <c r="F26" i="1"/>
  <c r="F28" i="1"/>
  <c r="F30" i="1"/>
  <c r="G17" i="1"/>
  <c r="G19" i="1"/>
  <c r="G21" i="1"/>
  <c r="G23" i="1"/>
  <c r="G25" i="1"/>
  <c r="G27" i="1"/>
  <c r="G29" i="1"/>
  <c r="C19" i="1"/>
  <c r="D28" i="1"/>
  <c r="E28" i="1"/>
  <c r="G15" i="1"/>
  <c r="F17" i="1"/>
  <c r="F19" i="1"/>
  <c r="F21" i="1"/>
  <c r="F23" i="1"/>
  <c r="F25" i="1"/>
  <c r="F27" i="1"/>
  <c r="G16" i="1"/>
  <c r="G18" i="1"/>
  <c r="G20" i="1"/>
  <c r="G22" i="1"/>
  <c r="G24" i="1"/>
  <c r="G26" i="1"/>
  <c r="G28" i="1"/>
  <c r="C17" i="1"/>
  <c r="C22" i="1"/>
  <c r="C16" i="1"/>
  <c r="C18" i="1"/>
  <c r="C21" i="1"/>
  <c r="C23" i="1"/>
  <c r="C25" i="1"/>
  <c r="C27" i="1"/>
  <c r="C29" i="1"/>
  <c r="C20" i="1"/>
  <c r="C24" i="1"/>
  <c r="C26" i="1"/>
  <c r="C28" i="1"/>
  <c r="C44" i="1" l="1"/>
  <c r="F745" i="1"/>
  <c r="F749" i="1"/>
  <c r="F753" i="1"/>
  <c r="F757" i="1"/>
  <c r="E742" i="1"/>
  <c r="E746" i="1"/>
  <c r="E750" i="1"/>
  <c r="E754" i="1"/>
  <c r="E758" i="1"/>
  <c r="D757" i="1"/>
  <c r="D743" i="1"/>
  <c r="D747" i="1"/>
  <c r="D751" i="1"/>
  <c r="D755" i="1"/>
  <c r="H743" i="1"/>
  <c r="H747" i="1"/>
  <c r="H751" i="1"/>
  <c r="H755" i="1"/>
  <c r="H759" i="1"/>
  <c r="G744" i="1"/>
  <c r="G748" i="1"/>
  <c r="G752" i="1"/>
  <c r="G756" i="1"/>
  <c r="G760" i="1"/>
  <c r="F744" i="1"/>
  <c r="F748" i="1"/>
  <c r="F752" i="1"/>
  <c r="F756" i="1"/>
  <c r="F760" i="1"/>
  <c r="E745" i="1"/>
  <c r="E749" i="1"/>
  <c r="E753" i="1"/>
  <c r="E757" i="1"/>
  <c r="D756" i="1"/>
  <c r="D760" i="1"/>
  <c r="D746" i="1"/>
  <c r="D750" i="1"/>
  <c r="D754" i="1"/>
  <c r="H744" i="1"/>
  <c r="G747" i="1"/>
  <c r="G751" i="1"/>
  <c r="G755" i="1"/>
  <c r="G759" i="1"/>
  <c r="G743" i="1"/>
  <c r="H748" i="1"/>
  <c r="H752" i="1"/>
  <c r="H756" i="1"/>
  <c r="H760" i="1"/>
  <c r="F743" i="1"/>
  <c r="F747" i="1"/>
  <c r="F751" i="1"/>
  <c r="F755" i="1"/>
  <c r="F759" i="1"/>
  <c r="E744" i="1"/>
  <c r="E748" i="1"/>
  <c r="E752" i="1"/>
  <c r="E756" i="1"/>
  <c r="E760" i="1"/>
  <c r="D759" i="1"/>
  <c r="D745" i="1"/>
  <c r="D749" i="1"/>
  <c r="D753" i="1"/>
  <c r="H745" i="1"/>
  <c r="H749" i="1"/>
  <c r="H753" i="1"/>
  <c r="H757" i="1"/>
  <c r="H742" i="1"/>
  <c r="G746" i="1"/>
  <c r="G750" i="1"/>
  <c r="G754" i="1"/>
  <c r="G758" i="1"/>
  <c r="F742" i="1"/>
  <c r="F746" i="1"/>
  <c r="F750" i="1"/>
  <c r="F754" i="1"/>
  <c r="F758" i="1"/>
  <c r="E743" i="1"/>
  <c r="E747" i="1"/>
  <c r="E751" i="1"/>
  <c r="E755" i="1"/>
  <c r="E759" i="1"/>
  <c r="D758" i="1"/>
  <c r="D744" i="1"/>
  <c r="D748" i="1"/>
  <c r="D752" i="1"/>
  <c r="D742" i="1"/>
  <c r="G745" i="1"/>
  <c r="G749" i="1"/>
  <c r="G753" i="1"/>
  <c r="G757" i="1"/>
  <c r="G742" i="1"/>
  <c r="H746" i="1"/>
  <c r="H750" i="1"/>
  <c r="H754" i="1"/>
  <c r="H758" i="1"/>
  <c r="G45" i="1"/>
  <c r="G248" i="1" s="1"/>
  <c r="G602" i="1" s="1"/>
  <c r="G47" i="1"/>
  <c r="G49" i="1"/>
  <c r="G252" i="1" s="1"/>
  <c r="G606" i="1" s="1"/>
  <c r="G51" i="1"/>
  <c r="G53" i="1"/>
  <c r="G256" i="1" s="1"/>
  <c r="G610" i="1" s="1"/>
  <c r="G55" i="1"/>
  <c r="G57" i="1"/>
  <c r="G59" i="1"/>
  <c r="G61" i="1"/>
  <c r="G264" i="1" s="1"/>
  <c r="G618" i="1" s="1"/>
  <c r="F44" i="1"/>
  <c r="F247" i="1" s="1"/>
  <c r="F601" i="1" s="1"/>
  <c r="F46" i="1"/>
  <c r="F249" i="1" s="1"/>
  <c r="F603" i="1" s="1"/>
  <c r="F48" i="1"/>
  <c r="F50" i="1"/>
  <c r="F253" i="1" s="1"/>
  <c r="F607" i="1" s="1"/>
  <c r="F52" i="1"/>
  <c r="F54" i="1"/>
  <c r="F257" i="1" s="1"/>
  <c r="F611" i="1" s="1"/>
  <c r="F56" i="1"/>
  <c r="F58" i="1"/>
  <c r="F261" i="1" s="1"/>
  <c r="F615" i="1" s="1"/>
  <c r="F60" i="1"/>
  <c r="F62" i="1"/>
  <c r="F265" i="1" s="1"/>
  <c r="F619" i="1" s="1"/>
  <c r="E45" i="1"/>
  <c r="E47" i="1"/>
  <c r="E250" i="1" s="1"/>
  <c r="E604" i="1" s="1"/>
  <c r="E49" i="1"/>
  <c r="E252" i="1" s="1"/>
  <c r="E606" i="1" s="1"/>
  <c r="E51" i="1"/>
  <c r="E254" i="1" s="1"/>
  <c r="E608" i="1" s="1"/>
  <c r="E53" i="1"/>
  <c r="E55" i="1"/>
  <c r="E258" i="1" s="1"/>
  <c r="E612" i="1" s="1"/>
  <c r="E57" i="1"/>
  <c r="E59" i="1"/>
  <c r="E262" i="1" s="1"/>
  <c r="E616" i="1" s="1"/>
  <c r="E61" i="1"/>
  <c r="D44" i="1"/>
  <c r="D46" i="1"/>
  <c r="D48" i="1"/>
  <c r="D251" i="1" s="1"/>
  <c r="D605" i="1" s="1"/>
  <c r="D50" i="1"/>
  <c r="D52" i="1"/>
  <c r="D255" i="1" s="1"/>
  <c r="D609" i="1" s="1"/>
  <c r="D54" i="1"/>
  <c r="D257" i="1" s="1"/>
  <c r="D611" i="1" s="1"/>
  <c r="D56" i="1"/>
  <c r="D259" i="1" s="1"/>
  <c r="D613" i="1" s="1"/>
  <c r="D58" i="1"/>
  <c r="D60" i="1"/>
  <c r="D263" i="1" s="1"/>
  <c r="D617" i="1" s="1"/>
  <c r="D62" i="1"/>
  <c r="C45" i="1"/>
  <c r="C248" i="1" s="1"/>
  <c r="C602" i="1" s="1"/>
  <c r="C649" i="1" s="1"/>
  <c r="C47" i="1"/>
  <c r="C49" i="1"/>
  <c r="C252" i="1" s="1"/>
  <c r="C606" i="1" s="1"/>
  <c r="C51" i="1"/>
  <c r="C53" i="1"/>
  <c r="C256" i="1" s="1"/>
  <c r="C610" i="1" s="1"/>
  <c r="C55" i="1"/>
  <c r="C57" i="1"/>
  <c r="C260" i="1" s="1"/>
  <c r="C614" i="1" s="1"/>
  <c r="C59" i="1"/>
  <c r="C262" i="1" s="1"/>
  <c r="C616" i="1" s="1"/>
  <c r="C61" i="1"/>
  <c r="C264" i="1" s="1"/>
  <c r="C618" i="1" s="1"/>
  <c r="G44" i="1"/>
  <c r="G46" i="1"/>
  <c r="G249" i="1" s="1"/>
  <c r="G603" i="1" s="1"/>
  <c r="G48" i="1"/>
  <c r="G50" i="1"/>
  <c r="G253" i="1" s="1"/>
  <c r="G607" i="1" s="1"/>
  <c r="G52" i="1"/>
  <c r="G54" i="1"/>
  <c r="G257" i="1" s="1"/>
  <c r="G611" i="1" s="1"/>
  <c r="G56" i="1"/>
  <c r="G58" i="1"/>
  <c r="G261" i="1" s="1"/>
  <c r="G615" i="1" s="1"/>
  <c r="G60" i="1"/>
  <c r="G62" i="1"/>
  <c r="G265" i="1" s="1"/>
  <c r="G619" i="1" s="1"/>
  <c r="F45" i="1"/>
  <c r="F248" i="1" s="1"/>
  <c r="F602" i="1" s="1"/>
  <c r="F47" i="1"/>
  <c r="F250" i="1" s="1"/>
  <c r="F604" i="1" s="1"/>
  <c r="F49" i="1"/>
  <c r="F51" i="1"/>
  <c r="F254" i="1" s="1"/>
  <c r="F608" i="1" s="1"/>
  <c r="F53" i="1"/>
  <c r="F55" i="1"/>
  <c r="F258" i="1" s="1"/>
  <c r="F612" i="1" s="1"/>
  <c r="F57" i="1"/>
  <c r="F59" i="1"/>
  <c r="F262" i="1" s="1"/>
  <c r="F616" i="1" s="1"/>
  <c r="F61" i="1"/>
  <c r="E44" i="1"/>
  <c r="E46" i="1"/>
  <c r="E48" i="1"/>
  <c r="E251" i="1" s="1"/>
  <c r="E605" i="1" s="1"/>
  <c r="E50" i="1"/>
  <c r="E253" i="1" s="1"/>
  <c r="E607" i="1" s="1"/>
  <c r="E52" i="1"/>
  <c r="E255" i="1" s="1"/>
  <c r="E609" i="1" s="1"/>
  <c r="E54" i="1"/>
  <c r="E56" i="1"/>
  <c r="E259" i="1" s="1"/>
  <c r="E613" i="1" s="1"/>
  <c r="E58" i="1"/>
  <c r="E60" i="1"/>
  <c r="E263" i="1" s="1"/>
  <c r="E617" i="1" s="1"/>
  <c r="E62" i="1"/>
  <c r="D45" i="1"/>
  <c r="D248" i="1" s="1"/>
  <c r="D602" i="1" s="1"/>
  <c r="D47" i="1"/>
  <c r="D49" i="1"/>
  <c r="D252" i="1" s="1"/>
  <c r="D606" i="1" s="1"/>
  <c r="D51" i="1"/>
  <c r="D53" i="1"/>
  <c r="D256" i="1" s="1"/>
  <c r="D610" i="1" s="1"/>
  <c r="D55" i="1"/>
  <c r="D258" i="1" s="1"/>
  <c r="D612" i="1" s="1"/>
  <c r="D57" i="1"/>
  <c r="D260" i="1" s="1"/>
  <c r="D614" i="1" s="1"/>
  <c r="D59" i="1"/>
  <c r="D61" i="1"/>
  <c r="D264" i="1" s="1"/>
  <c r="D618" i="1" s="1"/>
  <c r="C46" i="1"/>
  <c r="C48" i="1"/>
  <c r="C251" i="1" s="1"/>
  <c r="C605" i="1" s="1"/>
  <c r="C50" i="1"/>
  <c r="C52" i="1"/>
  <c r="C255" i="1" s="1"/>
  <c r="C609" i="1" s="1"/>
  <c r="C54" i="1"/>
  <c r="C56" i="1"/>
  <c r="C259" i="1" s="1"/>
  <c r="C613" i="1" s="1"/>
  <c r="C58" i="1"/>
  <c r="C60" i="1"/>
  <c r="C263" i="1" s="1"/>
  <c r="C617" i="1" s="1"/>
  <c r="C62" i="1"/>
  <c r="G262" i="1"/>
  <c r="G616" i="1" s="1"/>
  <c r="G260" i="1"/>
  <c r="G614" i="1" s="1"/>
  <c r="E260" i="1"/>
  <c r="E614" i="1" s="1"/>
  <c r="G259" i="1"/>
  <c r="G613" i="1" s="1"/>
  <c r="G255" i="1"/>
  <c r="G609" i="1" s="1"/>
  <c r="G251" i="1"/>
  <c r="G605" i="1" s="1"/>
  <c r="D262" i="1"/>
  <c r="D616" i="1" s="1"/>
  <c r="E264" i="1"/>
  <c r="E618" i="1" s="1"/>
  <c r="E265" i="1"/>
  <c r="E619" i="1" s="1"/>
  <c r="C258" i="1"/>
  <c r="C612" i="1" s="1"/>
  <c r="C250" i="1"/>
  <c r="C604" i="1" s="1"/>
  <c r="C254" i="1"/>
  <c r="C608" i="1" s="1"/>
  <c r="C261" i="1"/>
  <c r="C615" i="1" s="1"/>
  <c r="C257" i="1"/>
  <c r="C611" i="1" s="1"/>
  <c r="C253" i="1"/>
  <c r="C607" i="1" s="1"/>
  <c r="C249" i="1"/>
  <c r="C603" i="1" s="1"/>
  <c r="G258" i="1"/>
  <c r="G612" i="1" s="1"/>
  <c r="G254" i="1"/>
  <c r="G608" i="1" s="1"/>
  <c r="G250" i="1"/>
  <c r="G604" i="1" s="1"/>
  <c r="F259" i="1"/>
  <c r="F613" i="1" s="1"/>
  <c r="F255" i="1"/>
  <c r="F609" i="1" s="1"/>
  <c r="F251" i="1"/>
  <c r="F605" i="1" s="1"/>
  <c r="G247" i="1"/>
  <c r="G601" i="1" s="1"/>
  <c r="F260" i="1"/>
  <c r="F614" i="1" s="1"/>
  <c r="F256" i="1"/>
  <c r="F610" i="1" s="1"/>
  <c r="F252" i="1"/>
  <c r="F606" i="1" s="1"/>
  <c r="E261" i="1"/>
  <c r="E615" i="1" s="1"/>
  <c r="E257" i="1"/>
  <c r="E611" i="1" s="1"/>
  <c r="E249" i="1"/>
  <c r="E603" i="1" s="1"/>
  <c r="D261" i="1"/>
  <c r="D615" i="1" s="1"/>
  <c r="D253" i="1"/>
  <c r="D607" i="1" s="1"/>
  <c r="D249" i="1"/>
  <c r="D603" i="1" s="1"/>
  <c r="D254" i="1"/>
  <c r="D608" i="1" s="1"/>
  <c r="D250" i="1"/>
  <c r="D604" i="1" s="1"/>
  <c r="E256" i="1"/>
  <c r="E610" i="1" s="1"/>
  <c r="E248" i="1"/>
  <c r="E602" i="1" s="1"/>
  <c r="G263" i="1"/>
  <c r="G617" i="1" s="1"/>
  <c r="F263" i="1"/>
  <c r="F617" i="1" s="1"/>
  <c r="D265" i="1"/>
  <c r="D619" i="1" s="1"/>
  <c r="C265" i="1"/>
  <c r="C619" i="1" s="1"/>
  <c r="F264" i="1"/>
  <c r="F618" i="1" s="1"/>
  <c r="C697" i="1" l="1"/>
  <c r="D697" i="1" s="1"/>
  <c r="D426" i="1"/>
  <c r="D427" i="1"/>
  <c r="D428" i="1"/>
  <c r="D429" i="1"/>
  <c r="D430" i="1"/>
  <c r="L430" i="1"/>
  <c r="L432" i="1"/>
  <c r="L434" i="1"/>
  <c r="L436" i="1"/>
  <c r="L438" i="1"/>
  <c r="L440" i="1"/>
  <c r="L442" i="1"/>
  <c r="L444" i="1"/>
  <c r="L446" i="1"/>
  <c r="L448" i="1"/>
  <c r="L450" i="1"/>
  <c r="L452" i="1"/>
  <c r="L454" i="1"/>
  <c r="L429" i="1"/>
  <c r="L431" i="1"/>
  <c r="L433" i="1"/>
  <c r="L435" i="1"/>
  <c r="L437" i="1"/>
  <c r="L439" i="1"/>
  <c r="L441" i="1"/>
  <c r="L443" i="1"/>
  <c r="L445" i="1"/>
  <c r="L447" i="1"/>
  <c r="L449" i="1"/>
  <c r="L451" i="1"/>
  <c r="L453" i="1"/>
  <c r="C539" i="1"/>
  <c r="D539" i="1" s="1"/>
  <c r="J428" i="1"/>
  <c r="J430" i="1"/>
  <c r="J432" i="1"/>
  <c r="J434" i="1"/>
  <c r="J436" i="1"/>
  <c r="J438" i="1"/>
  <c r="J440" i="1"/>
  <c r="J442" i="1"/>
  <c r="J444" i="1"/>
  <c r="J446" i="1"/>
  <c r="J448" i="1"/>
  <c r="J429" i="1"/>
  <c r="J431" i="1"/>
  <c r="J433" i="1"/>
  <c r="J435" i="1"/>
  <c r="J437" i="1"/>
  <c r="J439" i="1"/>
  <c r="J441" i="1"/>
  <c r="J443" i="1"/>
  <c r="J445" i="1"/>
  <c r="J447" i="1"/>
  <c r="J449" i="1"/>
  <c r="C535" i="1"/>
  <c r="C537" i="1"/>
  <c r="C699" i="1"/>
  <c r="D699" i="1" s="1"/>
  <c r="C534" i="1"/>
  <c r="D534" i="1" s="1"/>
  <c r="C536" i="1"/>
  <c r="C538" i="1"/>
  <c r="C698" i="1"/>
  <c r="D698" i="1" s="1"/>
  <c r="C702" i="1"/>
  <c r="D702" i="1" s="1"/>
  <c r="C700" i="1"/>
  <c r="D700" i="1" s="1"/>
  <c r="C701" i="1"/>
  <c r="D701" i="1" s="1"/>
  <c r="D425" i="1"/>
  <c r="H427" i="1"/>
  <c r="H429" i="1"/>
  <c r="H431" i="1"/>
  <c r="H433" i="1"/>
  <c r="H435" i="1"/>
  <c r="H437" i="1"/>
  <c r="H439" i="1"/>
  <c r="H441" i="1"/>
  <c r="H428" i="1"/>
  <c r="H430" i="1"/>
  <c r="H432" i="1"/>
  <c r="H434" i="1"/>
  <c r="H436" i="1"/>
  <c r="H438" i="1"/>
  <c r="H440" i="1"/>
  <c r="H442" i="1"/>
  <c r="F544" i="1"/>
  <c r="F427" i="1"/>
  <c r="F429" i="1"/>
  <c r="F431" i="1"/>
  <c r="F433" i="1"/>
  <c r="F435" i="1"/>
  <c r="F426" i="1"/>
  <c r="F428" i="1"/>
  <c r="F430" i="1"/>
  <c r="F432" i="1"/>
  <c r="F434" i="1"/>
  <c r="F665" i="1"/>
  <c r="F664" i="1"/>
  <c r="E649" i="1"/>
  <c r="D659" i="1"/>
  <c r="D654" i="1"/>
  <c r="E654" i="1"/>
  <c r="F653" i="1"/>
  <c r="G662" i="1"/>
  <c r="F660" i="1"/>
  <c r="C650" i="1"/>
  <c r="C661" i="1"/>
  <c r="C655" i="1"/>
  <c r="E665" i="1"/>
  <c r="C666" i="1"/>
  <c r="D666" i="1"/>
  <c r="G665" i="1"/>
  <c r="E655" i="1"/>
  <c r="E657" i="1"/>
  <c r="D655" i="1"/>
  <c r="D650" i="1"/>
  <c r="D658" i="1"/>
  <c r="E650" i="1"/>
  <c r="E658" i="1"/>
  <c r="F649" i="1"/>
  <c r="F657" i="1"/>
  <c r="G654" i="1"/>
  <c r="G648" i="1"/>
  <c r="F656" i="1"/>
  <c r="G651" i="1"/>
  <c r="G659" i="1"/>
  <c r="C654" i="1"/>
  <c r="C662" i="1"/>
  <c r="G649" i="1"/>
  <c r="G657" i="1"/>
  <c r="C651" i="1"/>
  <c r="E666" i="1"/>
  <c r="E651" i="1"/>
  <c r="D663" i="1"/>
  <c r="G652" i="1"/>
  <c r="G660" i="1"/>
  <c r="F650" i="1"/>
  <c r="C663" i="1"/>
  <c r="C665" i="1"/>
  <c r="G664" i="1"/>
  <c r="D651" i="1"/>
  <c r="D662" i="1"/>
  <c r="E662" i="1"/>
  <c r="F661" i="1"/>
  <c r="F652" i="1"/>
  <c r="G655" i="1"/>
  <c r="C658" i="1"/>
  <c r="G653" i="1"/>
  <c r="C659" i="1"/>
  <c r="E653" i="1"/>
  <c r="F648" i="1"/>
  <c r="G656" i="1"/>
  <c r="E661" i="1"/>
  <c r="G661" i="1"/>
  <c r="G663" i="1"/>
  <c r="C664" i="1"/>
  <c r="C660" i="1"/>
  <c r="C656" i="1"/>
  <c r="C652" i="1"/>
  <c r="D665" i="1"/>
  <c r="D661" i="1"/>
  <c r="D657" i="1"/>
  <c r="D653" i="1"/>
  <c r="D649" i="1"/>
  <c r="E664" i="1"/>
  <c r="E660" i="1"/>
  <c r="E656" i="1"/>
  <c r="E652" i="1"/>
  <c r="F663" i="1"/>
  <c r="F659" i="1"/>
  <c r="F655" i="1"/>
  <c r="F651" i="1"/>
  <c r="G666" i="1"/>
  <c r="G658" i="1"/>
  <c r="G650" i="1"/>
  <c r="C657" i="1"/>
  <c r="C653" i="1"/>
  <c r="D664" i="1"/>
  <c r="D660" i="1"/>
  <c r="D656" i="1"/>
  <c r="D652" i="1"/>
  <c r="G544" i="1"/>
  <c r="E663" i="1"/>
  <c r="E659" i="1"/>
  <c r="F666" i="1"/>
  <c r="F662" i="1"/>
  <c r="F658" i="1"/>
  <c r="F654" i="1"/>
  <c r="K726" i="1"/>
  <c r="L726" i="1" s="1"/>
  <c r="K723" i="1"/>
  <c r="L723" i="1" s="1"/>
  <c r="K722" i="1"/>
  <c r="L722" i="1" s="1"/>
  <c r="K720" i="1"/>
  <c r="L720" i="1" s="1"/>
  <c r="K718" i="1"/>
  <c r="L718" i="1" s="1"/>
  <c r="K716" i="1"/>
  <c r="L716" i="1" s="1"/>
  <c r="K714" i="1"/>
  <c r="L714" i="1" s="1"/>
  <c r="K711" i="1"/>
  <c r="L711" i="1" s="1"/>
  <c r="K710" i="1"/>
  <c r="L710" i="1" s="1"/>
  <c r="K707" i="1"/>
  <c r="L707" i="1" s="1"/>
  <c r="K705" i="1"/>
  <c r="L705" i="1" s="1"/>
  <c r="K703" i="1"/>
  <c r="L703" i="1" s="1"/>
  <c r="K701" i="1"/>
  <c r="L701" i="1" s="1"/>
  <c r="K725" i="1"/>
  <c r="L725" i="1" s="1"/>
  <c r="K724" i="1"/>
  <c r="L724" i="1" s="1"/>
  <c r="K721" i="1"/>
  <c r="L721" i="1" s="1"/>
  <c r="K719" i="1"/>
  <c r="L719" i="1" s="1"/>
  <c r="K717" i="1"/>
  <c r="L717" i="1" s="1"/>
  <c r="K715" i="1"/>
  <c r="L715" i="1" s="1"/>
  <c r="K713" i="1"/>
  <c r="L713" i="1" s="1"/>
  <c r="K712" i="1"/>
  <c r="L712" i="1" s="1"/>
  <c r="K709" i="1"/>
  <c r="L709" i="1" s="1"/>
  <c r="K708" i="1"/>
  <c r="L708" i="1" s="1"/>
  <c r="K706" i="1"/>
  <c r="L706" i="1" s="1"/>
  <c r="K704" i="1"/>
  <c r="L704" i="1" s="1"/>
  <c r="K702" i="1"/>
  <c r="L702" i="1" s="1"/>
  <c r="I722" i="1"/>
  <c r="J722" i="1" s="1"/>
  <c r="I721" i="1"/>
  <c r="J721" i="1" s="1"/>
  <c r="I720" i="1"/>
  <c r="J720" i="1" s="1"/>
  <c r="I719" i="1"/>
  <c r="J719" i="1" s="1"/>
  <c r="I718" i="1"/>
  <c r="J718" i="1" s="1"/>
  <c r="I717" i="1"/>
  <c r="J717" i="1" s="1"/>
  <c r="I716" i="1"/>
  <c r="J716" i="1" s="1"/>
  <c r="I715" i="1"/>
  <c r="J715" i="1" s="1"/>
  <c r="I714" i="1"/>
  <c r="J714" i="1" s="1"/>
  <c r="I713" i="1"/>
  <c r="J713" i="1" s="1"/>
  <c r="I710" i="1"/>
  <c r="J710" i="1" s="1"/>
  <c r="I709" i="1"/>
  <c r="J709" i="1" s="1"/>
  <c r="I700" i="1"/>
  <c r="J700" i="1" s="1"/>
  <c r="I712" i="1"/>
  <c r="J712" i="1" s="1"/>
  <c r="I711" i="1"/>
  <c r="J711" i="1" s="1"/>
  <c r="I708" i="1"/>
  <c r="J708" i="1" s="1"/>
  <c r="I707" i="1"/>
  <c r="J707" i="1" s="1"/>
  <c r="I706" i="1"/>
  <c r="J706" i="1" s="1"/>
  <c r="I705" i="1"/>
  <c r="J705" i="1" s="1"/>
  <c r="I704" i="1"/>
  <c r="J704" i="1" s="1"/>
  <c r="I703" i="1"/>
  <c r="J703" i="1" s="1"/>
  <c r="I702" i="1"/>
  <c r="J702" i="1" s="1"/>
  <c r="I701" i="1"/>
  <c r="J701" i="1" s="1"/>
  <c r="E247" i="1"/>
  <c r="G714" i="1"/>
  <c r="H714" i="1" s="1"/>
  <c r="G711" i="1"/>
  <c r="H711" i="1" s="1"/>
  <c r="G710" i="1"/>
  <c r="H710" i="1" s="1"/>
  <c r="G707" i="1"/>
  <c r="H707" i="1" s="1"/>
  <c r="G705" i="1"/>
  <c r="H705" i="1" s="1"/>
  <c r="G703" i="1"/>
  <c r="H703" i="1" s="1"/>
  <c r="G701" i="1"/>
  <c r="H701" i="1" s="1"/>
  <c r="G700" i="1"/>
  <c r="H700" i="1" s="1"/>
  <c r="G713" i="1"/>
  <c r="H713" i="1" s="1"/>
  <c r="G712" i="1"/>
  <c r="H712" i="1" s="1"/>
  <c r="G709" i="1"/>
  <c r="H709" i="1" s="1"/>
  <c r="G708" i="1"/>
  <c r="H708" i="1" s="1"/>
  <c r="G706" i="1"/>
  <c r="H706" i="1" s="1"/>
  <c r="G704" i="1"/>
  <c r="H704" i="1" s="1"/>
  <c r="G702" i="1"/>
  <c r="H702" i="1" s="1"/>
  <c r="G699" i="1"/>
  <c r="H699" i="1" s="1"/>
  <c r="E700" i="1"/>
  <c r="F700" i="1" s="1"/>
  <c r="E699" i="1"/>
  <c r="F699" i="1" s="1"/>
  <c r="E707" i="1"/>
  <c r="F707" i="1" s="1"/>
  <c r="E706" i="1"/>
  <c r="F706" i="1" s="1"/>
  <c r="E705" i="1"/>
  <c r="F705" i="1" s="1"/>
  <c r="E704" i="1"/>
  <c r="F704" i="1" s="1"/>
  <c r="E703" i="1"/>
  <c r="F703" i="1" s="1"/>
  <c r="E702" i="1"/>
  <c r="F702" i="1" s="1"/>
  <c r="E701" i="1"/>
  <c r="F701" i="1" s="1"/>
  <c r="E698" i="1"/>
  <c r="F698" i="1" s="1"/>
  <c r="D535" i="1"/>
  <c r="D537" i="1"/>
  <c r="D536" i="1"/>
  <c r="D538" i="1"/>
  <c r="O562" i="1"/>
  <c r="O559" i="1"/>
  <c r="O557" i="1"/>
  <c r="O555" i="1"/>
  <c r="O553" i="1"/>
  <c r="O551" i="1"/>
  <c r="O550" i="1"/>
  <c r="O547" i="1"/>
  <c r="O546" i="1"/>
  <c r="O543" i="1"/>
  <c r="O541" i="1"/>
  <c r="O539" i="1"/>
  <c r="O538" i="1"/>
  <c r="O563" i="1"/>
  <c r="O561" i="1"/>
  <c r="O560" i="1"/>
  <c r="O558" i="1"/>
  <c r="O556" i="1"/>
  <c r="O554" i="1"/>
  <c r="O552" i="1"/>
  <c r="O549" i="1"/>
  <c r="O548" i="1"/>
  <c r="O545" i="1"/>
  <c r="O544" i="1"/>
  <c r="O542" i="1"/>
  <c r="O540" i="1"/>
  <c r="L550" i="1"/>
  <c r="L549" i="1"/>
  <c r="L546" i="1"/>
  <c r="L545" i="1"/>
  <c r="L538" i="1"/>
  <c r="L558" i="1"/>
  <c r="L557" i="1"/>
  <c r="L556" i="1"/>
  <c r="L555" i="1"/>
  <c r="L554" i="1"/>
  <c r="L553" i="1"/>
  <c r="L552" i="1"/>
  <c r="L551" i="1"/>
  <c r="L548" i="1"/>
  <c r="L547" i="1"/>
  <c r="L544" i="1"/>
  <c r="L543" i="1"/>
  <c r="L542" i="1"/>
  <c r="L541" i="1"/>
  <c r="L540" i="1"/>
  <c r="L539" i="1"/>
  <c r="L537" i="1"/>
  <c r="G688" i="1"/>
  <c r="G680" i="1"/>
  <c r="F672" i="1"/>
  <c r="F683" i="1"/>
  <c r="F675" i="1"/>
  <c r="C682" i="1"/>
  <c r="C674" i="1"/>
  <c r="D689" i="1"/>
  <c r="D681" i="1"/>
  <c r="D673" i="1"/>
  <c r="E684" i="1"/>
  <c r="E676" i="1"/>
  <c r="F688" i="1"/>
  <c r="F680" i="1"/>
  <c r="G672" i="1"/>
  <c r="G683" i="1"/>
  <c r="G675" i="1"/>
  <c r="C679" i="1"/>
  <c r="C689" i="1"/>
  <c r="D686" i="1"/>
  <c r="D678" i="1"/>
  <c r="E689" i="1"/>
  <c r="E681" i="1"/>
  <c r="E673" i="1"/>
  <c r="G686" i="1"/>
  <c r="G678" i="1"/>
  <c r="F689" i="1"/>
  <c r="F681" i="1"/>
  <c r="G674" i="1"/>
  <c r="C680" i="1"/>
  <c r="C690" i="1"/>
  <c r="D687" i="1"/>
  <c r="D679" i="1"/>
  <c r="E690" i="1"/>
  <c r="E682" i="1"/>
  <c r="E674" i="1"/>
  <c r="F686" i="1"/>
  <c r="F678" i="1"/>
  <c r="G689" i="1"/>
  <c r="G681" i="1"/>
  <c r="G673" i="1"/>
  <c r="C681" i="1"/>
  <c r="C673" i="1"/>
  <c r="D688" i="1"/>
  <c r="D680" i="1"/>
  <c r="E683" i="1"/>
  <c r="E675" i="1"/>
  <c r="I551" i="1"/>
  <c r="I550" i="1"/>
  <c r="I547" i="1"/>
  <c r="I546" i="1"/>
  <c r="I543" i="1"/>
  <c r="I541" i="1"/>
  <c r="I539" i="1"/>
  <c r="I538" i="1"/>
  <c r="I537" i="1"/>
  <c r="I536" i="1"/>
  <c r="I549" i="1"/>
  <c r="I548" i="1"/>
  <c r="I545" i="1"/>
  <c r="I544" i="1"/>
  <c r="I542" i="1"/>
  <c r="I540" i="1"/>
  <c r="F538" i="1"/>
  <c r="F536" i="1"/>
  <c r="F543" i="1"/>
  <c r="F542" i="1"/>
  <c r="F541" i="1"/>
  <c r="F540" i="1"/>
  <c r="F539" i="1"/>
  <c r="F537" i="1"/>
  <c r="F535" i="1"/>
  <c r="G684" i="1"/>
  <c r="G676" i="1"/>
  <c r="F687" i="1"/>
  <c r="F679" i="1"/>
  <c r="C678" i="1"/>
  <c r="C688" i="1"/>
  <c r="D685" i="1"/>
  <c r="D677" i="1"/>
  <c r="E688" i="1"/>
  <c r="E680" i="1"/>
  <c r="F684" i="1"/>
  <c r="F676" i="1"/>
  <c r="G687" i="1"/>
  <c r="G679" i="1"/>
  <c r="C683" i="1"/>
  <c r="C675" i="1"/>
  <c r="D690" i="1"/>
  <c r="D682" i="1"/>
  <c r="D674" i="1"/>
  <c r="E685" i="1"/>
  <c r="E677" i="1"/>
  <c r="G690" i="1"/>
  <c r="G682" i="1"/>
  <c r="F673" i="1"/>
  <c r="F685" i="1"/>
  <c r="F677" i="1"/>
  <c r="C684" i="1"/>
  <c r="C676" i="1"/>
  <c r="C686" i="1"/>
  <c r="D683" i="1"/>
  <c r="D675" i="1"/>
  <c r="E686" i="1"/>
  <c r="E678" i="1"/>
  <c r="F690" i="1"/>
  <c r="F682" i="1"/>
  <c r="F674" i="1"/>
  <c r="G685" i="1"/>
  <c r="G677" i="1"/>
  <c r="C685" i="1"/>
  <c r="C677" i="1"/>
  <c r="C687" i="1"/>
  <c r="D684" i="1"/>
  <c r="D676" i="1"/>
  <c r="E687" i="1"/>
  <c r="E679" i="1"/>
  <c r="J295" i="1"/>
  <c r="J297" i="1"/>
  <c r="K297" i="1" s="1"/>
  <c r="J277" i="1"/>
  <c r="J279" i="1"/>
  <c r="J281" i="1"/>
  <c r="J283" i="1"/>
  <c r="J285" i="1"/>
  <c r="J287" i="1"/>
  <c r="J289" i="1"/>
  <c r="J291" i="1"/>
  <c r="J293" i="1"/>
  <c r="J275" i="1"/>
  <c r="J294" i="1"/>
  <c r="J296" i="1"/>
  <c r="J276" i="1"/>
  <c r="J278" i="1"/>
  <c r="J280" i="1"/>
  <c r="J282" i="1"/>
  <c r="J284" i="1"/>
  <c r="J286" i="1"/>
  <c r="J288" i="1"/>
  <c r="J290" i="1"/>
  <c r="J292" i="1"/>
  <c r="D275" i="1"/>
  <c r="D272" i="1"/>
  <c r="C247" i="1"/>
  <c r="C601" i="1" s="1"/>
  <c r="C648" i="1" s="1"/>
  <c r="D273" i="1"/>
  <c r="D274" i="1"/>
  <c r="D276" i="1"/>
  <c r="D277" i="1"/>
  <c r="H275" i="1"/>
  <c r="H277" i="1"/>
  <c r="H279" i="1"/>
  <c r="H281" i="1"/>
  <c r="H283" i="1"/>
  <c r="H285" i="1"/>
  <c r="H287" i="1"/>
  <c r="H274" i="1"/>
  <c r="H289" i="1"/>
  <c r="H276" i="1"/>
  <c r="H278" i="1"/>
  <c r="H280" i="1"/>
  <c r="H282" i="1"/>
  <c r="H284" i="1"/>
  <c r="H286" i="1"/>
  <c r="H288" i="1"/>
  <c r="F273" i="1"/>
  <c r="F274" i="1"/>
  <c r="F276" i="1"/>
  <c r="F280" i="1"/>
  <c r="F282" i="1"/>
  <c r="F275" i="1"/>
  <c r="F277" i="1"/>
  <c r="F279" i="1"/>
  <c r="F281" i="1"/>
  <c r="F278" i="1"/>
  <c r="D247" i="1"/>
  <c r="D601" i="1" s="1"/>
  <c r="L277" i="1"/>
  <c r="L279" i="1"/>
  <c r="L281" i="1"/>
  <c r="L283" i="1"/>
  <c r="L285" i="1"/>
  <c r="L287" i="1"/>
  <c r="L289" i="1"/>
  <c r="L291" i="1"/>
  <c r="L293" i="1"/>
  <c r="L295" i="1"/>
  <c r="L297" i="1"/>
  <c r="L299" i="1"/>
  <c r="L301" i="1"/>
  <c r="L276" i="1"/>
  <c r="L278" i="1"/>
  <c r="L280" i="1"/>
  <c r="L282" i="1"/>
  <c r="L284" i="1"/>
  <c r="L286" i="1"/>
  <c r="L288" i="1"/>
  <c r="L290" i="1"/>
  <c r="L292" i="1"/>
  <c r="L294" i="1"/>
  <c r="L296" i="1"/>
  <c r="L298" i="1"/>
  <c r="L300" i="1"/>
  <c r="E672" i="1" l="1"/>
  <c r="E601" i="1"/>
  <c r="C672" i="1"/>
  <c r="M294" i="1"/>
  <c r="M447" i="1"/>
  <c r="M286" i="1"/>
  <c r="M439" i="1"/>
  <c r="M278" i="1"/>
  <c r="M431" i="1"/>
  <c r="M301" i="1"/>
  <c r="Q563" i="1" s="1"/>
  <c r="M454" i="1"/>
  <c r="M297" i="1"/>
  <c r="Q559" i="1" s="1"/>
  <c r="M450" i="1"/>
  <c r="M293" i="1"/>
  <c r="M446" i="1"/>
  <c r="M289" i="1"/>
  <c r="M442" i="1"/>
  <c r="M285" i="1"/>
  <c r="M438" i="1"/>
  <c r="M281" i="1"/>
  <c r="M434" i="1"/>
  <c r="M277" i="1"/>
  <c r="M430" i="1"/>
  <c r="G278" i="1"/>
  <c r="H540" i="1" s="1"/>
  <c r="G431" i="1"/>
  <c r="G279" i="1"/>
  <c r="G432" i="1"/>
  <c r="G275" i="1"/>
  <c r="G428" i="1"/>
  <c r="G280" i="1"/>
  <c r="G433" i="1"/>
  <c r="G274" i="1"/>
  <c r="G427" i="1"/>
  <c r="I288" i="1"/>
  <c r="K550" i="1" s="1"/>
  <c r="I441" i="1"/>
  <c r="I284" i="1"/>
  <c r="K546" i="1" s="1"/>
  <c r="I437" i="1"/>
  <c r="I280" i="1"/>
  <c r="I433" i="1"/>
  <c r="I276" i="1"/>
  <c r="I429" i="1"/>
  <c r="I274" i="1"/>
  <c r="I427" i="1"/>
  <c r="I285" i="1"/>
  <c r="I438" i="1"/>
  <c r="I281" i="1"/>
  <c r="K543" i="1" s="1"/>
  <c r="I434" i="1"/>
  <c r="I277" i="1"/>
  <c r="K539" i="1" s="1"/>
  <c r="I430" i="1"/>
  <c r="E277" i="1"/>
  <c r="E430" i="1"/>
  <c r="E274" i="1"/>
  <c r="E427" i="1"/>
  <c r="E275" i="1"/>
  <c r="E428" i="1"/>
  <c r="K290" i="1"/>
  <c r="K443" i="1"/>
  <c r="K286" i="1"/>
  <c r="N548" i="1" s="1"/>
  <c r="K439" i="1"/>
  <c r="K282" i="1"/>
  <c r="N544" i="1" s="1"/>
  <c r="K435" i="1"/>
  <c r="K278" i="1"/>
  <c r="K431" i="1"/>
  <c r="K296" i="1"/>
  <c r="K449" i="1"/>
  <c r="K275" i="1"/>
  <c r="K428" i="1"/>
  <c r="K291" i="1"/>
  <c r="K444" i="1"/>
  <c r="K287" i="1"/>
  <c r="N549" i="1" s="1"/>
  <c r="K440" i="1"/>
  <c r="K283" i="1"/>
  <c r="N545" i="1" s="1"/>
  <c r="K436" i="1"/>
  <c r="K279" i="1"/>
  <c r="K432" i="1"/>
  <c r="M298" i="1"/>
  <c r="M451" i="1"/>
  <c r="M290" i="1"/>
  <c r="M443" i="1"/>
  <c r="M282" i="1"/>
  <c r="M435" i="1"/>
  <c r="M300" i="1"/>
  <c r="Q562" i="1" s="1"/>
  <c r="M453" i="1"/>
  <c r="M296" i="1"/>
  <c r="Q558" i="1" s="1"/>
  <c r="M449" i="1"/>
  <c r="M292" i="1"/>
  <c r="M445" i="1"/>
  <c r="M288" i="1"/>
  <c r="M441" i="1"/>
  <c r="M284" i="1"/>
  <c r="M437" i="1"/>
  <c r="M280" i="1"/>
  <c r="M433" i="1"/>
  <c r="M276" i="1"/>
  <c r="Q538" i="1" s="1"/>
  <c r="M429" i="1"/>
  <c r="M299" i="1"/>
  <c r="M452" i="1"/>
  <c r="M295" i="1"/>
  <c r="M448" i="1"/>
  <c r="M291" i="1"/>
  <c r="M444" i="1"/>
  <c r="M287" i="1"/>
  <c r="M440" i="1"/>
  <c r="M283" i="1"/>
  <c r="M436" i="1"/>
  <c r="M279" i="1"/>
  <c r="Q541" i="1" s="1"/>
  <c r="M432" i="1"/>
  <c r="G281" i="1"/>
  <c r="H543" i="1" s="1"/>
  <c r="G434" i="1"/>
  <c r="G277" i="1"/>
  <c r="G430" i="1"/>
  <c r="G282" i="1"/>
  <c r="G435" i="1"/>
  <c r="G276" i="1"/>
  <c r="G429" i="1"/>
  <c r="G273" i="1"/>
  <c r="G426" i="1"/>
  <c r="I286" i="1"/>
  <c r="K548" i="1" s="1"/>
  <c r="I439" i="1"/>
  <c r="I282" i="1"/>
  <c r="K544" i="1" s="1"/>
  <c r="I435" i="1"/>
  <c r="I278" i="1"/>
  <c r="I431" i="1"/>
  <c r="I289" i="1"/>
  <c r="I442" i="1"/>
  <c r="I287" i="1"/>
  <c r="I440" i="1"/>
  <c r="I283" i="1"/>
  <c r="I436" i="1"/>
  <c r="I279" i="1"/>
  <c r="K541" i="1" s="1"/>
  <c r="I432" i="1"/>
  <c r="I275" i="1"/>
  <c r="I428" i="1"/>
  <c r="E276" i="1"/>
  <c r="E429" i="1"/>
  <c r="E273" i="1"/>
  <c r="E426" i="1"/>
  <c r="E272" i="1"/>
  <c r="E425" i="1"/>
  <c r="K292" i="1"/>
  <c r="K445" i="1"/>
  <c r="K288" i="1"/>
  <c r="N550" i="1" s="1"/>
  <c r="K441" i="1"/>
  <c r="K284" i="1"/>
  <c r="N546" i="1" s="1"/>
  <c r="K437" i="1"/>
  <c r="K280" i="1"/>
  <c r="K433" i="1"/>
  <c r="K276" i="1"/>
  <c r="K429" i="1"/>
  <c r="K294" i="1"/>
  <c r="K447" i="1"/>
  <c r="K293" i="1"/>
  <c r="K446" i="1"/>
  <c r="K289" i="1"/>
  <c r="N551" i="1" s="1"/>
  <c r="K442" i="1"/>
  <c r="K285" i="1"/>
  <c r="N547" i="1" s="1"/>
  <c r="K438" i="1"/>
  <c r="K281" i="1"/>
  <c r="K434" i="1"/>
  <c r="K277" i="1"/>
  <c r="K430" i="1"/>
  <c r="K295" i="1"/>
  <c r="K448" i="1"/>
  <c r="K538" i="1"/>
  <c r="K547" i="1"/>
  <c r="H536" i="1"/>
  <c r="H539" i="1"/>
  <c r="H544" i="1"/>
  <c r="H538" i="1"/>
  <c r="H541" i="1"/>
  <c r="E539" i="1"/>
  <c r="E536" i="1"/>
  <c r="E537" i="1"/>
  <c r="E538" i="1"/>
  <c r="E535" i="1"/>
  <c r="E534" i="1"/>
  <c r="D648" i="1"/>
  <c r="N539" i="1"/>
  <c r="M539" i="1"/>
  <c r="N541" i="1"/>
  <c r="M541" i="1"/>
  <c r="N543" i="1"/>
  <c r="M543" i="1"/>
  <c r="M547" i="1"/>
  <c r="M551" i="1"/>
  <c r="N553" i="1"/>
  <c r="M553" i="1"/>
  <c r="N555" i="1"/>
  <c r="M555" i="1"/>
  <c r="N557" i="1"/>
  <c r="M557" i="1"/>
  <c r="N538" i="1"/>
  <c r="M538" i="1"/>
  <c r="M546" i="1"/>
  <c r="M550" i="1"/>
  <c r="H537" i="1"/>
  <c r="H542" i="1"/>
  <c r="K540" i="1"/>
  <c r="K536" i="1"/>
  <c r="Q542" i="1"/>
  <c r="Q545" i="1"/>
  <c r="Q549" i="1"/>
  <c r="Q554" i="1"/>
  <c r="Q561" i="1"/>
  <c r="Q546" i="1"/>
  <c r="Q550" i="1"/>
  <c r="Q553" i="1"/>
  <c r="Q557" i="1"/>
  <c r="N537" i="1"/>
  <c r="M537" i="1"/>
  <c r="N540" i="1"/>
  <c r="M540" i="1"/>
  <c r="N542" i="1"/>
  <c r="M542" i="1"/>
  <c r="M544" i="1"/>
  <c r="M548" i="1"/>
  <c r="N552" i="1"/>
  <c r="M552" i="1"/>
  <c r="N554" i="1"/>
  <c r="M554" i="1"/>
  <c r="N556" i="1"/>
  <c r="M556" i="1"/>
  <c r="N558" i="1"/>
  <c r="M558" i="1"/>
  <c r="M545" i="1"/>
  <c r="M549" i="1"/>
  <c r="E648" i="1"/>
  <c r="H535" i="1"/>
  <c r="K542" i="1"/>
  <c r="K545" i="1"/>
  <c r="K549" i="1"/>
  <c r="K537" i="1"/>
  <c r="K551" i="1"/>
  <c r="Q540" i="1"/>
  <c r="Q544" i="1"/>
  <c r="Q548" i="1"/>
  <c r="Q552" i="1"/>
  <c r="Q556" i="1"/>
  <c r="Q560" i="1"/>
  <c r="Q539" i="1"/>
  <c r="Q543" i="1"/>
  <c r="Q547" i="1"/>
  <c r="Q551" i="1"/>
  <c r="Q555" i="1"/>
  <c r="P542" i="1"/>
  <c r="P545" i="1"/>
  <c r="P549" i="1"/>
  <c r="P554" i="1"/>
  <c r="P558" i="1"/>
  <c r="P561" i="1"/>
  <c r="P538" i="1"/>
  <c r="P541" i="1"/>
  <c r="P546" i="1"/>
  <c r="P550" i="1"/>
  <c r="P553" i="1"/>
  <c r="P557" i="1"/>
  <c r="P562" i="1"/>
  <c r="P540" i="1"/>
  <c r="P544" i="1"/>
  <c r="P548" i="1"/>
  <c r="P552" i="1"/>
  <c r="P556" i="1"/>
  <c r="P560" i="1"/>
  <c r="P563" i="1"/>
  <c r="P539" i="1"/>
  <c r="P543" i="1"/>
  <c r="P547" i="1"/>
  <c r="P551" i="1"/>
  <c r="P555" i="1"/>
  <c r="P559" i="1"/>
  <c r="J542" i="1"/>
  <c r="J545" i="1"/>
  <c r="J549" i="1"/>
  <c r="J537" i="1"/>
  <c r="J539" i="1"/>
  <c r="J543" i="1"/>
  <c r="J547" i="1"/>
  <c r="J551" i="1"/>
  <c r="J540" i="1"/>
  <c r="J544" i="1"/>
  <c r="J548" i="1"/>
  <c r="J536" i="1"/>
  <c r="J538" i="1"/>
  <c r="J541" i="1"/>
  <c r="J546" i="1"/>
  <c r="J550" i="1"/>
  <c r="G537" i="1"/>
  <c r="G540" i="1"/>
  <c r="G542" i="1"/>
  <c r="G538" i="1"/>
  <c r="G535" i="1"/>
  <c r="G539" i="1"/>
  <c r="G541" i="1"/>
  <c r="G543" i="1"/>
  <c r="G536" i="1"/>
  <c r="D672" i="1"/>
</calcChain>
</file>

<file path=xl/sharedStrings.xml><?xml version="1.0" encoding="utf-8"?>
<sst xmlns="http://schemas.openxmlformats.org/spreadsheetml/2006/main" count="250" uniqueCount="151">
  <si>
    <t>1 передача</t>
  </si>
  <si>
    <t>2 передача</t>
  </si>
  <si>
    <t>3 передача</t>
  </si>
  <si>
    <t>4 передача</t>
  </si>
  <si>
    <t>5 передача</t>
  </si>
  <si>
    <t>зад. Передача</t>
  </si>
  <si>
    <t>глав. пара</t>
  </si>
  <si>
    <t>передаточное число узла</t>
  </si>
  <si>
    <t>частота, об/мин</t>
  </si>
  <si>
    <t xml:space="preserve">1 передача </t>
  </si>
  <si>
    <t xml:space="preserve">2 передача </t>
  </si>
  <si>
    <t xml:space="preserve">3 передача </t>
  </si>
  <si>
    <t>4 передас</t>
  </si>
  <si>
    <t xml:space="preserve">5 передача </t>
  </si>
  <si>
    <t>Столбец1</t>
  </si>
  <si>
    <t>размер колес</t>
  </si>
  <si>
    <t>пос. диаметр</t>
  </si>
  <si>
    <t>профиль шин</t>
  </si>
  <si>
    <t>ширина проф</t>
  </si>
  <si>
    <t>график скорости</t>
  </si>
  <si>
    <t>Мкр, Нм</t>
  </si>
  <si>
    <t>таб. Мощьности и крутящего момента</t>
  </si>
  <si>
    <t>граф. Мощьности и крутящего момента</t>
  </si>
  <si>
    <t>число цилиндр. Передач</t>
  </si>
  <si>
    <t>число конических передач</t>
  </si>
  <si>
    <t>число крестовин кардана</t>
  </si>
  <si>
    <t>кпд</t>
  </si>
  <si>
    <t>Столбец2</t>
  </si>
  <si>
    <t>Столбец3</t>
  </si>
  <si>
    <t>ном радиус м</t>
  </si>
  <si>
    <t>таб. Расчета КПД трансмиссии</t>
  </si>
  <si>
    <t>масса автомобиля</t>
  </si>
  <si>
    <t>снаряженная масса</t>
  </si>
  <si>
    <t>полная масса</t>
  </si>
  <si>
    <t>дин радиус</t>
  </si>
  <si>
    <t>% профиля</t>
  </si>
  <si>
    <t>коэффициент</t>
  </si>
  <si>
    <t>прим.коэф</t>
  </si>
  <si>
    <t xml:space="preserve">коэфициент </t>
  </si>
  <si>
    <t>масса полезного груза</t>
  </si>
  <si>
    <t>хорошее состояние сухого асфальта</t>
  </si>
  <si>
    <t>удовлетворительное состояние сухого асфальта</t>
  </si>
  <si>
    <t>обледенелелая асфальтная дорога</t>
  </si>
  <si>
    <t>гравийая укатаная дорога</t>
  </si>
  <si>
    <t>хорошее состояние булыжника</t>
  </si>
  <si>
    <t>удовлетворительное состояние булыжника</t>
  </si>
  <si>
    <t>сухая укатанная грунтовая дорога</t>
  </si>
  <si>
    <t xml:space="preserve"> мокрая укатанная грунтовая дорога</t>
  </si>
  <si>
    <t>тип автомобиля</t>
  </si>
  <si>
    <t>легковой</t>
  </si>
  <si>
    <t>грузовой</t>
  </si>
  <si>
    <t>табл коэффициента влияния скорости в км/ч</t>
  </si>
  <si>
    <t>габаритная ширина автомобиля</t>
  </si>
  <si>
    <t>габаритная высота автомобиля</t>
  </si>
  <si>
    <t>площадь Миделева сечения</t>
  </si>
  <si>
    <t>2 передаса</t>
  </si>
  <si>
    <t>таблица масс автомобиля</t>
  </si>
  <si>
    <t>число посадочных мест</t>
  </si>
  <si>
    <t>рис габаритных размеров</t>
  </si>
  <si>
    <t>коэфициент обтекаемости</t>
  </si>
  <si>
    <t>"вбор по таблице</t>
  </si>
  <si>
    <t>метров</t>
  </si>
  <si>
    <t>метров ^2</t>
  </si>
  <si>
    <t>Столбец4</t>
  </si>
  <si>
    <t>таб. Вводных параметров для расчета сопротивления воздуха</t>
  </si>
  <si>
    <t>оригинал</t>
  </si>
  <si>
    <t>увеличенно чило значений</t>
  </si>
  <si>
    <t>увеличенно число значений</t>
  </si>
  <si>
    <t>сопротивление воздуха при двидении автомобиля</t>
  </si>
  <si>
    <t>крутящий момент на колесе</t>
  </si>
  <si>
    <t>км/ч</t>
  </si>
  <si>
    <t>сопрот.воз</t>
  </si>
  <si>
    <t xml:space="preserve"> </t>
  </si>
  <si>
    <t>x</t>
  </si>
  <si>
    <t>x/5</t>
  </si>
  <si>
    <t>МКР 1</t>
  </si>
  <si>
    <t>МКР 2</t>
  </si>
  <si>
    <t>обор 1п</t>
  </si>
  <si>
    <t>обор 2п</t>
  </si>
  <si>
    <t>МКР 3</t>
  </si>
  <si>
    <t>МКР 4</t>
  </si>
  <si>
    <t>МКР 5</t>
  </si>
  <si>
    <t>обор3</t>
  </si>
  <si>
    <t>обор4</t>
  </si>
  <si>
    <t>обор5</t>
  </si>
  <si>
    <t>данные</t>
  </si>
  <si>
    <t>коэф мощьность</t>
  </si>
  <si>
    <t>коэф момент</t>
  </si>
  <si>
    <t>Столбец5</t>
  </si>
  <si>
    <t>м/с</t>
  </si>
  <si>
    <t>Столбец6</t>
  </si>
  <si>
    <t>Таблица сопротивления кочению при разных условиях</t>
  </si>
  <si>
    <t>1</t>
  </si>
  <si>
    <t>2</t>
  </si>
  <si>
    <t>3</t>
  </si>
  <si>
    <t>4</t>
  </si>
  <si>
    <t>5</t>
  </si>
  <si>
    <t>6</t>
  </si>
  <si>
    <t>7</t>
  </si>
  <si>
    <t>8</t>
  </si>
  <si>
    <t>соб.коэф.</t>
  </si>
  <si>
    <t>таблица коэффициентов полинома</t>
  </si>
  <si>
    <t>таблица совмещенной мощьности на колесе для каждлй передачи и сопротивление воздуха</t>
  </si>
  <si>
    <t>график совмещенной мощьности на колесе для каждлй передачи и сопротивление воздуха</t>
  </si>
  <si>
    <t>график сопротивления кочению при разных условиях</t>
  </si>
  <si>
    <t>полное передаточное число</t>
  </si>
  <si>
    <t>таб. 1. Передаточного числа</t>
  </si>
  <si>
    <t>раздат коробка</t>
  </si>
  <si>
    <t>бортовой редуктор</t>
  </si>
  <si>
    <t>таб. 2. Оборотов колеса</t>
  </si>
  <si>
    <t>стат радиус</t>
  </si>
  <si>
    <t>таб.3. Размерности шин</t>
  </si>
  <si>
    <t xml:space="preserve">смятия </t>
  </si>
  <si>
    <t>шины</t>
  </si>
  <si>
    <t>таб.4. коэфициент смятия шины</t>
  </si>
  <si>
    <t>табл.5. Скорости  от оборотов двигателя км/ч</t>
  </si>
  <si>
    <t>мощность, л.с</t>
  </si>
  <si>
    <t>x^4</t>
  </si>
  <si>
    <t>x^3</t>
  </si>
  <si>
    <t>x^2</t>
  </si>
  <si>
    <t>расчет динамического фактора</t>
  </si>
  <si>
    <t>угол  %</t>
  </si>
  <si>
    <t>сила подьема</t>
  </si>
  <si>
    <t>сила сопротивления польему автомобиля</t>
  </si>
  <si>
    <t>коэффициент влияния мощьности на расход топлива</t>
  </si>
  <si>
    <t>коэффициент влияния оборотов двигателя на расход топлива</t>
  </si>
  <si>
    <t>расход топлива автомобиля</t>
  </si>
  <si>
    <t>топливо 1</t>
  </si>
  <si>
    <t>топливо 2</t>
  </si>
  <si>
    <t>топливо 3</t>
  </si>
  <si>
    <t>топливо 4</t>
  </si>
  <si>
    <t>топливо 5</t>
  </si>
  <si>
    <t>суммарная мощьность автомобиля на каждой передаче</t>
  </si>
  <si>
    <t>мощьность движ</t>
  </si>
  <si>
    <t>график сил сопротивления качению</t>
  </si>
  <si>
    <t xml:space="preserve"> найдем суммарную силу сопротивления движению</t>
  </si>
  <si>
    <t>сум. Сопротивление</t>
  </si>
  <si>
    <t>обороты 1</t>
  </si>
  <si>
    <t>мощьность 1</t>
  </si>
  <si>
    <t>обороты 2</t>
  </si>
  <si>
    <t>обороты 3</t>
  </si>
  <si>
    <t>мощьность 2</t>
  </si>
  <si>
    <t>мощьность 3</t>
  </si>
  <si>
    <t>мощьность 4</t>
  </si>
  <si>
    <t>мощьность 5</t>
  </si>
  <si>
    <t>обороты 4</t>
  </si>
  <si>
    <t>обороты 5</t>
  </si>
  <si>
    <t>суммарная сила на колесе в идиальных условиях</t>
  </si>
  <si>
    <t>график суммарной силы на колесе в идиальных условиях</t>
  </si>
  <si>
    <t>табл коэффициент сопротивления качению колеса</t>
  </si>
  <si>
    <t>коэффициент сопротивления качению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</si>
</sst>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0000"/>
    <numFmt numFmtId="165" formatCode="0.00000"/>
  </numFmts>
  <fonts count="4" x14ac:knownFonts="1">
    <font>
      <sz val="11"/>
      <color theme="1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0"/>
      <color rgb="FF000000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3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/>
      <right/>
      <top/>
      <bottom style="thick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NumberFormat="1"/>
    <xf numFmtId="0" fontId="1" fillId="2" borderId="1" xfId="0" applyFont="1" applyFill="1" applyBorder="1"/>
    <xf numFmtId="0" fontId="0" fillId="3" borderId="2" xfId="0" applyFont="1" applyFill="1" applyBorder="1"/>
    <xf numFmtId="0" fontId="0" fillId="4" borderId="2" xfId="0" applyFont="1" applyFill="1" applyBorder="1"/>
    <xf numFmtId="0" fontId="0" fillId="4" borderId="3" xfId="0" applyFont="1" applyFill="1" applyBorder="1"/>
    <xf numFmtId="0" fontId="1" fillId="2" borderId="4" xfId="0" applyFont="1" applyFill="1" applyBorder="1"/>
    <xf numFmtId="0" fontId="1" fillId="2" borderId="5" xfId="0" applyFont="1" applyFill="1" applyBorder="1"/>
    <xf numFmtId="0" fontId="0" fillId="5" borderId="0" xfId="0" applyFill="1"/>
    <xf numFmtId="0" fontId="0" fillId="5" borderId="0" xfId="0" applyNumberFormat="1" applyFill="1"/>
    <xf numFmtId="0" fontId="0" fillId="0" borderId="0" xfId="0" applyBorder="1"/>
    <xf numFmtId="0" fontId="0" fillId="6" borderId="7" xfId="0" applyFill="1" applyBorder="1"/>
    <xf numFmtId="0" fontId="0" fillId="6" borderId="8" xfId="0" applyFill="1" applyBorder="1"/>
    <xf numFmtId="0" fontId="0" fillId="6" borderId="9" xfId="0" applyFill="1" applyBorder="1"/>
    <xf numFmtId="0" fontId="0" fillId="0" borderId="6" xfId="0" applyBorder="1"/>
    <xf numFmtId="0" fontId="0" fillId="7" borderId="0" xfId="0" applyFill="1"/>
    <xf numFmtId="0" fontId="0" fillId="5" borderId="0" xfId="0" applyFill="1" applyBorder="1"/>
    <xf numFmtId="0" fontId="0" fillId="8" borderId="0" xfId="0" applyFill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12" xfId="0" applyFill="1" applyBorder="1"/>
    <xf numFmtId="0" fontId="0" fillId="0" borderId="13" xfId="0" applyFill="1" applyBorder="1"/>
    <xf numFmtId="0" fontId="2" fillId="0" borderId="12" xfId="0" applyNumberFormat="1" applyFont="1" applyFill="1" applyBorder="1"/>
    <xf numFmtId="0" fontId="0" fillId="0" borderId="12" xfId="0" applyFont="1" applyFill="1" applyBorder="1"/>
    <xf numFmtId="3" fontId="0" fillId="0" borderId="12" xfId="0" applyNumberFormat="1" applyFont="1" applyFill="1" applyBorder="1"/>
    <xf numFmtId="0" fontId="0" fillId="0" borderId="14" xfId="0" applyFont="1" applyFill="1" applyBorder="1"/>
    <xf numFmtId="0" fontId="0" fillId="0" borderId="6" xfId="0" applyNumberFormat="1" applyFill="1" applyBorder="1"/>
    <xf numFmtId="0" fontId="0" fillId="0" borderId="0" xfId="0" applyAlignment="1">
      <alignment wrapText="1"/>
    </xf>
    <xf numFmtId="11" fontId="0" fillId="0" borderId="0" xfId="0" applyNumberFormat="1"/>
    <xf numFmtId="0" fontId="3" fillId="0" borderId="0" xfId="0" applyFont="1" applyAlignment="1">
      <alignment horizontal="center" readingOrder="1"/>
    </xf>
    <xf numFmtId="2" fontId="0" fillId="0" borderId="6" xfId="0" applyNumberFormat="1" applyFill="1" applyBorder="1"/>
    <xf numFmtId="164" fontId="0" fillId="0" borderId="0" xfId="0" applyNumberFormat="1"/>
    <xf numFmtId="165" fontId="0" fillId="0" borderId="0" xfId="0" applyNumberFormat="1"/>
    <xf numFmtId="0" fontId="1" fillId="2" borderId="15" xfId="0" applyFont="1" applyFill="1" applyBorder="1"/>
    <xf numFmtId="0" fontId="0" fillId="3" borderId="16" xfId="0" applyFont="1" applyFill="1" applyBorder="1"/>
    <xf numFmtId="0" fontId="0" fillId="4" borderId="16" xfId="0" applyFont="1" applyFill="1" applyBorder="1"/>
    <xf numFmtId="0" fontId="2" fillId="4" borderId="16" xfId="0" applyNumberFormat="1" applyFont="1" applyFill="1" applyBorder="1"/>
    <xf numFmtId="3" fontId="0" fillId="4" borderId="16" xfId="0" applyNumberFormat="1" applyFont="1" applyFill="1" applyBorder="1"/>
    <xf numFmtId="0" fontId="0" fillId="3" borderId="17" xfId="0" applyFont="1" applyFill="1" applyBorder="1"/>
    <xf numFmtId="0" fontId="1" fillId="2" borderId="18" xfId="0" applyFont="1" applyFill="1" applyBorder="1"/>
    <xf numFmtId="0" fontId="1" fillId="2" borderId="19" xfId="0" applyFont="1" applyFill="1" applyBorder="1"/>
    <xf numFmtId="0" fontId="1" fillId="2" borderId="20" xfId="0" applyFont="1" applyFill="1" applyBorder="1"/>
    <xf numFmtId="0" fontId="0" fillId="3" borderId="6" xfId="0" applyNumberFormat="1" applyFont="1" applyFill="1" applyBorder="1"/>
    <xf numFmtId="0" fontId="1" fillId="2" borderId="21" xfId="0" applyFont="1" applyFill="1" applyBorder="1"/>
    <xf numFmtId="0" fontId="0" fillId="3" borderId="12" xfId="0" applyFont="1" applyFill="1" applyBorder="1"/>
    <xf numFmtId="0" fontId="0" fillId="4" borderId="12" xfId="0" applyFont="1" applyFill="1" applyBorder="1"/>
    <xf numFmtId="0" fontId="2" fillId="4" borderId="12" xfId="0" applyNumberFormat="1" applyFont="1" applyFill="1" applyBorder="1"/>
    <xf numFmtId="3" fontId="0" fillId="4" borderId="12" xfId="0" applyNumberFormat="1" applyFont="1" applyFill="1" applyBorder="1"/>
    <xf numFmtId="0" fontId="0" fillId="3" borderId="22" xfId="0" applyFont="1" applyFill="1" applyBorder="1"/>
    <xf numFmtId="0" fontId="0" fillId="3" borderId="3" xfId="0" applyFont="1" applyFill="1" applyBorder="1"/>
  </cellXfs>
  <cellStyles count="1">
    <cellStyle name="Обычный" xfId="0" builtinId="0"/>
  </cellStyles>
  <dxfs count="7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rgb="FFFFFF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2" formatCode="0.00"/>
      <fill>
        <patternFill patternType="none">
          <fgColor indexed="64"/>
          <bgColor indexed="65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  <vertical/>
        <horizontal/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theme="3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fill>
        <patternFill patternType="solid">
          <fgColor indexed="64"/>
          <bgColor rgb="FFFFFF00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border outline="0">
        <bottom style="thick">
          <color theme="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/>
        <bottom style="thin">
          <color theme="0"/>
        </bottom>
        <vertical/>
        <horizontal/>
      </border>
    </dxf>
    <dxf>
      <fill>
        <patternFill patternType="solid">
          <fgColor indexed="64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690507436570429"/>
          <c:y val="6.9919072615923034E-2"/>
          <c:w val="0.6324004811898517"/>
          <c:h val="0.79822506561679785"/>
        </c:manualLayout>
      </c:layout>
      <c:lineChart>
        <c:grouping val="standard"/>
        <c:varyColors val="0"/>
        <c:ser>
          <c:idx val="1"/>
          <c:order val="0"/>
          <c:tx>
            <c:strRef>
              <c:f>Лист1!$C$43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Лист1!$C$44:$C$62</c:f>
              <c:numCache>
                <c:formatCode>General</c:formatCode>
                <c:ptCount val="19"/>
                <c:pt idx="0">
                  <c:v>4.442560691195574</c:v>
                </c:pt>
                <c:pt idx="1">
                  <c:v>5.9234142549274322</c:v>
                </c:pt>
                <c:pt idx="2">
                  <c:v>7.4042678186592896</c:v>
                </c:pt>
                <c:pt idx="3">
                  <c:v>8.8851213823911479</c:v>
                </c:pt>
                <c:pt idx="4">
                  <c:v>10.365974946123005</c:v>
                </c:pt>
                <c:pt idx="5">
                  <c:v>11.846828509854864</c:v>
                </c:pt>
                <c:pt idx="6">
                  <c:v>13.32768207358672</c:v>
                </c:pt>
                <c:pt idx="7">
                  <c:v>14.808535637318579</c:v>
                </c:pt>
                <c:pt idx="8">
                  <c:v>16.289389201050437</c:v>
                </c:pt>
                <c:pt idx="9">
                  <c:v>17.770242764782296</c:v>
                </c:pt>
                <c:pt idx="10">
                  <c:v>19.251096328514155</c:v>
                </c:pt>
                <c:pt idx="11">
                  <c:v>20.731949892246011</c:v>
                </c:pt>
                <c:pt idx="12">
                  <c:v>22.21280345597787</c:v>
                </c:pt>
                <c:pt idx="13">
                  <c:v>23.693657019709729</c:v>
                </c:pt>
                <c:pt idx="14">
                  <c:v>25.174510583441585</c:v>
                </c:pt>
                <c:pt idx="15">
                  <c:v>26.65536414717344</c:v>
                </c:pt>
                <c:pt idx="16">
                  <c:v>28.136217710905299</c:v>
                </c:pt>
                <c:pt idx="17">
                  <c:v>29.617071274637158</c:v>
                </c:pt>
                <c:pt idx="18">
                  <c:v>31.097924838369021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Лист1!$D$43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Лист1!$D$44:$D$62</c:f>
              <c:numCache>
                <c:formatCode>General</c:formatCode>
                <c:ptCount val="19"/>
                <c:pt idx="0">
                  <c:v>7.6890473501461845</c:v>
                </c:pt>
                <c:pt idx="1">
                  <c:v>10.252063133528248</c:v>
                </c:pt>
                <c:pt idx="2">
                  <c:v>12.815078916910309</c:v>
                </c:pt>
                <c:pt idx="3">
                  <c:v>15.378094700292369</c:v>
                </c:pt>
                <c:pt idx="4">
                  <c:v>17.941110483674436</c:v>
                </c:pt>
                <c:pt idx="5">
                  <c:v>20.504126267056495</c:v>
                </c:pt>
                <c:pt idx="6">
                  <c:v>23.067142050438555</c:v>
                </c:pt>
                <c:pt idx="7">
                  <c:v>25.630157833820618</c:v>
                </c:pt>
                <c:pt idx="8">
                  <c:v>28.193173617202682</c:v>
                </c:pt>
                <c:pt idx="9">
                  <c:v>30.756189400584738</c:v>
                </c:pt>
                <c:pt idx="10">
                  <c:v>33.319205183966801</c:v>
                </c:pt>
                <c:pt idx="11">
                  <c:v>35.882220967348871</c:v>
                </c:pt>
                <c:pt idx="12">
                  <c:v>38.445236750730928</c:v>
                </c:pt>
                <c:pt idx="13">
                  <c:v>41.008252534112991</c:v>
                </c:pt>
                <c:pt idx="14">
                  <c:v>43.571268317495054</c:v>
                </c:pt>
                <c:pt idx="15">
                  <c:v>46.13428410087711</c:v>
                </c:pt>
                <c:pt idx="16">
                  <c:v>48.697299884259174</c:v>
                </c:pt>
                <c:pt idx="17">
                  <c:v>51.260315667641237</c:v>
                </c:pt>
                <c:pt idx="18">
                  <c:v>53.823331451023293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Лист1!$E$43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Лист1!$E$44:$E$62</c:f>
              <c:numCache>
                <c:formatCode>General</c:formatCode>
                <c:ptCount val="19"/>
                <c:pt idx="0">
                  <c:v>12.897756845406503</c:v>
                </c:pt>
                <c:pt idx="1">
                  <c:v>17.197009127208673</c:v>
                </c:pt>
                <c:pt idx="2">
                  <c:v>21.496261409010838</c:v>
                </c:pt>
                <c:pt idx="3">
                  <c:v>25.795513690813006</c:v>
                </c:pt>
                <c:pt idx="4">
                  <c:v>30.094765972615171</c:v>
                </c:pt>
                <c:pt idx="5">
                  <c:v>34.394018254417347</c:v>
                </c:pt>
                <c:pt idx="6">
                  <c:v>38.693270536219515</c:v>
                </c:pt>
                <c:pt idx="7">
                  <c:v>42.992522818021676</c:v>
                </c:pt>
                <c:pt idx="8">
                  <c:v>47.291775099823845</c:v>
                </c:pt>
                <c:pt idx="9">
                  <c:v>51.591027381626013</c:v>
                </c:pt>
                <c:pt idx="10">
                  <c:v>55.890279663428181</c:v>
                </c:pt>
                <c:pt idx="11">
                  <c:v>60.189531945230343</c:v>
                </c:pt>
                <c:pt idx="12">
                  <c:v>64.488784227032525</c:v>
                </c:pt>
                <c:pt idx="13">
                  <c:v>68.788036508834693</c:v>
                </c:pt>
                <c:pt idx="14">
                  <c:v>73.087288790636862</c:v>
                </c:pt>
                <c:pt idx="15">
                  <c:v>77.38654107243903</c:v>
                </c:pt>
                <c:pt idx="16">
                  <c:v>81.685793354241198</c:v>
                </c:pt>
                <c:pt idx="17">
                  <c:v>85.985045636043353</c:v>
                </c:pt>
                <c:pt idx="18">
                  <c:v>90.284297917845535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Лист1!$F$43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Лист1!$F$44:$F$62</c:f>
              <c:numCache>
                <c:formatCode>General</c:formatCode>
                <c:ptCount val="19"/>
                <c:pt idx="0">
                  <c:v>17.992370799342073</c:v>
                </c:pt>
                <c:pt idx="1">
                  <c:v>23.989827732456099</c:v>
                </c:pt>
                <c:pt idx="2">
                  <c:v>29.987284665570122</c:v>
                </c:pt>
                <c:pt idx="3">
                  <c:v>35.984741598684145</c:v>
                </c:pt>
                <c:pt idx="4">
                  <c:v>41.982198531798176</c:v>
                </c:pt>
                <c:pt idx="5">
                  <c:v>47.979655464912199</c:v>
                </c:pt>
                <c:pt idx="6">
                  <c:v>53.977112398026222</c:v>
                </c:pt>
                <c:pt idx="7">
                  <c:v>59.974569331140245</c:v>
                </c:pt>
                <c:pt idx="8">
                  <c:v>65.972026264254268</c:v>
                </c:pt>
                <c:pt idx="9">
                  <c:v>71.969483197368291</c:v>
                </c:pt>
                <c:pt idx="10">
                  <c:v>77.966940130482328</c:v>
                </c:pt>
                <c:pt idx="11">
                  <c:v>83.964397063596351</c:v>
                </c:pt>
                <c:pt idx="12">
                  <c:v>89.961853996710374</c:v>
                </c:pt>
                <c:pt idx="13">
                  <c:v>95.959310929824397</c:v>
                </c:pt>
                <c:pt idx="14">
                  <c:v>101.95676786293842</c:v>
                </c:pt>
                <c:pt idx="15">
                  <c:v>107.95422479605244</c:v>
                </c:pt>
                <c:pt idx="16">
                  <c:v>113.95168172916647</c:v>
                </c:pt>
                <c:pt idx="17">
                  <c:v>119.94913866228049</c:v>
                </c:pt>
                <c:pt idx="18">
                  <c:v>125.94659559539453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Лист1!$G$43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Лист1!$B$44:$B$62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Лист1!$G$44:$G$62</c:f>
              <c:numCache>
                <c:formatCode>General</c:formatCode>
                <c:ptCount val="19"/>
                <c:pt idx="0">
                  <c:v>21.192427325491252</c:v>
                </c:pt>
                <c:pt idx="1">
                  <c:v>28.256569767321668</c:v>
                </c:pt>
                <c:pt idx="2">
                  <c:v>35.320712209152092</c:v>
                </c:pt>
                <c:pt idx="3">
                  <c:v>42.384854650982504</c:v>
                </c:pt>
                <c:pt idx="4">
                  <c:v>49.448997092812924</c:v>
                </c:pt>
                <c:pt idx="5">
                  <c:v>56.513139534643337</c:v>
                </c:pt>
                <c:pt idx="6">
                  <c:v>63.577281976473756</c:v>
                </c:pt>
                <c:pt idx="7">
                  <c:v>70.641424418304183</c:v>
                </c:pt>
                <c:pt idx="8">
                  <c:v>77.705566860134596</c:v>
                </c:pt>
                <c:pt idx="9">
                  <c:v>84.769709301965008</c:v>
                </c:pt>
                <c:pt idx="10">
                  <c:v>91.833851743795435</c:v>
                </c:pt>
                <c:pt idx="11">
                  <c:v>98.897994185625848</c:v>
                </c:pt>
                <c:pt idx="12">
                  <c:v>105.96213662745627</c:v>
                </c:pt>
                <c:pt idx="13">
                  <c:v>113.02627906928667</c:v>
                </c:pt>
                <c:pt idx="14">
                  <c:v>120.09042151111711</c:v>
                </c:pt>
                <c:pt idx="15">
                  <c:v>127.15456395294751</c:v>
                </c:pt>
                <c:pt idx="16">
                  <c:v>134.21870639477794</c:v>
                </c:pt>
                <c:pt idx="17">
                  <c:v>141.28284883660837</c:v>
                </c:pt>
                <c:pt idx="18">
                  <c:v>148.34699127843879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47192"/>
        <c:axId val="287647584"/>
      </c:lineChart>
      <c:catAx>
        <c:axId val="287647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87647584"/>
        <c:crosses val="autoZero"/>
        <c:auto val="1"/>
        <c:lblAlgn val="ctr"/>
        <c:lblOffset val="100"/>
        <c:noMultiLvlLbl val="0"/>
      </c:catAx>
      <c:valAx>
        <c:axId val="287647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471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Лист1!$C$647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Лист1!$C$648:$C$666</c:f>
              <c:numCache>
                <c:formatCode>General</c:formatCode>
                <c:ptCount val="19"/>
                <c:pt idx="0">
                  <c:v>-399603768.94327456</c:v>
                </c:pt>
                <c:pt idx="1">
                  <c:v>9.6822104239988577E-2</c:v>
                </c:pt>
                <c:pt idx="2">
                  <c:v>0.14714706223594881</c:v>
                </c:pt>
                <c:pt idx="3">
                  <c:v>0.20663724532011604</c:v>
                </c:pt>
                <c:pt idx="4">
                  <c:v>0.27502448961953313</c:v>
                </c:pt>
                <c:pt idx="5">
                  <c:v>0.35222455008581072</c:v>
                </c:pt>
                <c:pt idx="6">
                  <c:v>0.43831593446012929</c:v>
                </c:pt>
                <c:pt idx="7">
                  <c:v>0.53351721515875905</c:v>
                </c:pt>
                <c:pt idx="8">
                  <c:v>0.63816269613487486</c:v>
                </c:pt>
                <c:pt idx="9">
                  <c:v>0.75267594494244805</c:v>
                </c:pt>
                <c:pt idx="10">
                  <c:v>0.87754027430843951</c:v>
                </c:pt>
                <c:pt idx="11">
                  <c:v>1.0132646852447695</c:v>
                </c:pt>
                <c:pt idx="12">
                  <c:v>1.1603429111121013</c:v>
                </c:pt>
                <c:pt idx="13">
                  <c:v>1.3192017628881099</c:v>
                </c:pt>
                <c:pt idx="14">
                  <c:v>1.4901324795773871</c:v>
                </c:pt>
                <c:pt idx="15">
                  <c:v>1.674436304252177</c:v>
                </c:pt>
                <c:pt idx="16">
                  <c:v>1.8680707015497353</c:v>
                </c:pt>
                <c:pt idx="17">
                  <c:v>2.0738425953694701</c:v>
                </c:pt>
                <c:pt idx="18">
                  <c:v>2.2886053867264757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Лист1!$D$647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Лист1!$D$648:$D$666</c:f>
              <c:numCache>
                <c:formatCode>General</c:formatCode>
                <c:ptCount val="19"/>
                <c:pt idx="0">
                  <c:v>0.16724367153553468</c:v>
                </c:pt>
                <c:pt idx="1">
                  <c:v>0.28732595289865143</c:v>
                </c:pt>
                <c:pt idx="2">
                  <c:v>0.43455771794070885</c:v>
                </c:pt>
                <c:pt idx="3">
                  <c:v>0.6068290411997953</c:v>
                </c:pt>
                <c:pt idx="4">
                  <c:v>0.80258023105441956</c:v>
                </c:pt>
                <c:pt idx="5">
                  <c:v>1.0207201530779075</c:v>
                </c:pt>
                <c:pt idx="6">
                  <c:v>1.260519891819881</c:v>
                </c:pt>
                <c:pt idx="7">
                  <c:v>1.521486446754089</c:v>
                </c:pt>
                <c:pt idx="8">
                  <c:v>1.8032165279389607</c:v>
                </c:pt>
                <c:pt idx="9">
                  <c:v>2.1052258585455514</c:v>
                </c:pt>
                <c:pt idx="10">
                  <c:v>2.4267446712623078</c:v>
                </c:pt>
                <c:pt idx="11">
                  <c:v>2.7664645617605057</c:v>
                </c:pt>
                <c:pt idx="12">
                  <c:v>3.1222143499878454</c:v>
                </c:pt>
                <c:pt idx="13">
                  <c:v>3.4905314011586324</c:v>
                </c:pt>
                <c:pt idx="14">
                  <c:v>3.8660774306740224</c:v>
                </c:pt>
                <c:pt idx="15">
                  <c:v>4.2573660998283893</c:v>
                </c:pt>
                <c:pt idx="16">
                  <c:v>4.6028592716240579</c:v>
                </c:pt>
                <c:pt idx="17">
                  <c:v>4.9347062481983555</c:v>
                </c:pt>
                <c:pt idx="18">
                  <c:v>5.210741452574478</c:v>
                </c:pt>
              </c:numCache>
            </c:numRef>
          </c:val>
          <c:smooth val="0"/>
        </c:ser>
        <c:ser>
          <c:idx val="4"/>
          <c:order val="2"/>
          <c:tx>
            <c:strRef>
              <c:f>Лист1!$E$647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Лист1!$E$648:$E$666</c:f>
              <c:numCache>
                <c:formatCode>General</c:formatCode>
                <c:ptCount val="19"/>
                <c:pt idx="0">
                  <c:v>0.45895124036260643</c:v>
                </c:pt>
                <c:pt idx="1">
                  <c:v>0.77412239143615458</c:v>
                </c:pt>
                <c:pt idx="2">
                  <c:v>1.1447676032226251</c:v>
                </c:pt>
                <c:pt idx="3">
                  <c:v>1.5573859385998536</c:v>
                </c:pt>
                <c:pt idx="4">
                  <c:v>2.0000612413474319</c:v>
                </c:pt>
                <c:pt idx="5">
                  <c:v>2.4621422139693196</c:v>
                </c:pt>
                <c:pt idx="6">
                  <c:v>2.9337085872553739</c:v>
                </c:pt>
                <c:pt idx="7">
                  <c:v>3.4049584682845064</c:v>
                </c:pt>
                <c:pt idx="8">
                  <c:v>3.8656096673084228</c:v>
                </c:pt>
                <c:pt idx="9">
                  <c:v>4.3043869972390301</c:v>
                </c:pt>
                <c:pt idx="10">
                  <c:v>4.7086787133655941</c:v>
                </c:pt>
                <c:pt idx="11">
                  <c:v>5.0644963018849767</c:v>
                </c:pt>
                <c:pt idx="12">
                  <c:v>5.3569788949216663</c:v>
                </c:pt>
                <c:pt idx="13">
                  <c:v>5.5718803321020447</c:v>
                </c:pt>
                <c:pt idx="14">
                  <c:v>5.6988246819356236</c:v>
                </c:pt>
                <c:pt idx="15">
                  <c:v>5.8232406464729598</c:v>
                </c:pt>
                <c:pt idx="16">
                  <c:v>5.7105921885898399</c:v>
                </c:pt>
                <c:pt idx="17">
                  <c:v>5.6824815532765198</c:v>
                </c:pt>
                <c:pt idx="18">
                  <c:v>5.7940964356098803</c:v>
                </c:pt>
              </c:numCache>
            </c:numRef>
          </c:val>
          <c:smooth val="0"/>
        </c:ser>
        <c:ser>
          <c:idx val="5"/>
          <c:order val="3"/>
          <c:tx>
            <c:strRef>
              <c:f>Лист1!$F$647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Лист1!$F$648:$F$666</c:f>
              <c:numCache>
                <c:formatCode>General</c:formatCode>
                <c:ptCount val="19"/>
                <c:pt idx="0">
                  <c:v>0.84853165834542643</c:v>
                </c:pt>
                <c:pt idx="1">
                  <c:v>1.3781103530924659</c:v>
                </c:pt>
                <c:pt idx="2">
                  <c:v>1.9455792726759928</c:v>
                </c:pt>
                <c:pt idx="3">
                  <c:v>2.5081803628734698</c:v>
                </c:pt>
                <c:pt idx="4">
                  <c:v>3.032942587266712</c:v>
                </c:pt>
                <c:pt idx="5">
                  <c:v>3.4968211112279675</c:v>
                </c:pt>
                <c:pt idx="6">
                  <c:v>3.8863523278319807</c:v>
                </c:pt>
                <c:pt idx="7">
                  <c:v>4.1978420265966943</c:v>
                </c:pt>
                <c:pt idx="8">
                  <c:v>4.4387606683868706</c:v>
                </c:pt>
                <c:pt idx="9">
                  <c:v>4.6307570206205391</c:v>
                </c:pt>
                <c:pt idx="10">
                  <c:v>4.8144341733872809</c:v>
                </c:pt>
                <c:pt idx="11">
                  <c:v>5.0554720546309451</c:v>
                </c:pt>
                <c:pt idx="12">
                  <c:v>5.4501558327970443</c:v>
                </c:pt>
                <c:pt idx="13">
                  <c:v>6.1242310383415468</c:v>
                </c:pt>
                <c:pt idx="14">
                  <c:v>7.2079779227363643</c:v>
                </c:pt>
                <c:pt idx="15">
                  <c:v>8.6581692914297488</c:v>
                </c:pt>
                <c:pt idx="16">
                  <c:v>10.378237930544339</c:v>
                </c:pt>
                <c:pt idx="17">
                  <c:v>10.539498989766013</c:v>
                </c:pt>
                <c:pt idx="18">
                  <c:v>3.9280389001985836</c:v>
                </c:pt>
              </c:numCache>
            </c:numRef>
          </c:val>
          <c:smooth val="0"/>
        </c:ser>
        <c:ser>
          <c:idx val="0"/>
          <c:order val="4"/>
          <c:tx>
            <c:strRef>
              <c:f>Лист1!$G$647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Лист1!$B$648:$B$666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Лист1!$G$648:$G$666</c:f>
              <c:numCache>
                <c:formatCode>General</c:formatCode>
                <c:ptCount val="19"/>
                <c:pt idx="0">
                  <c:v>1.1102364654160766</c:v>
                </c:pt>
                <c:pt idx="1">
                  <c:v>1.7266161612545288</c:v>
                </c:pt>
                <c:pt idx="2">
                  <c:v>2.3122526795174512</c:v>
                </c:pt>
                <c:pt idx="3">
                  <c:v>2.8082045855458291</c:v>
                </c:pt>
                <c:pt idx="4">
                  <c:v>3.1894058615016685</c:v>
                </c:pt>
                <c:pt idx="5">
                  <c:v>3.4648600222016932</c:v>
                </c:pt>
                <c:pt idx="6">
                  <c:v>3.6760932769961943</c:v>
                </c:pt>
                <c:pt idx="7">
                  <c:v>3.8955391965497861</c:v>
                </c:pt>
                <c:pt idx="8">
                  <c:v>4.2241090613801608</c:v>
                </c:pt>
                <c:pt idx="9">
                  <c:v>4.7839174432790443</c:v>
                </c:pt>
                <c:pt idx="10">
                  <c:v>5.6964389291980018</c:v>
                </c:pt>
                <c:pt idx="11">
                  <c:v>7.0247359103676521</c:v>
                </c:pt>
                <c:pt idx="12">
                  <c:v>8.6330290668499181</c:v>
                </c:pt>
                <c:pt idx="13">
                  <c:v>9.8597491410876597</c:v>
                </c:pt>
                <c:pt idx="14">
                  <c:v>8.7674263367414405</c:v>
                </c:pt>
                <c:pt idx="15">
                  <c:v>2.1885666732776023</c:v>
                </c:pt>
                <c:pt idx="16">
                  <c:v>-27.238901036562869</c:v>
                </c:pt>
                <c:pt idx="17">
                  <c:v>-103.29713200636951</c:v>
                </c:pt>
                <c:pt idx="18">
                  <c:v>-299.74721223955413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02544"/>
        <c:axId val="350896664"/>
      </c:lineChart>
      <c:catAx>
        <c:axId val="350902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896664"/>
        <c:crosses val="autoZero"/>
        <c:auto val="1"/>
        <c:lblAlgn val="ctr"/>
        <c:lblOffset val="100"/>
        <c:noMultiLvlLbl val="0"/>
      </c:catAx>
      <c:valAx>
        <c:axId val="350896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0254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Лист1!$C$671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Лист1!$C$672:$C$690</c:f>
              <c:numCache>
                <c:formatCode>General</c:formatCode>
                <c:ptCount val="19"/>
                <c:pt idx="0">
                  <c:v>8419.6154381219148</c:v>
                </c:pt>
                <c:pt idx="1">
                  <c:v>8641.2638691998691</c:v>
                </c:pt>
                <c:pt idx="2">
                  <c:v>8908.1999736277976</c:v>
                </c:pt>
                <c:pt idx="3">
                  <c:v>9202.3628148424577</c:v>
                </c:pt>
                <c:pt idx="4">
                  <c:v>9506.8667522940777</c:v>
                </c:pt>
                <c:pt idx="5">
                  <c:v>9806.0014414463712</c:v>
                </c:pt>
                <c:pt idx="6">
                  <c:v>10085.231833776528</c:v>
                </c:pt>
                <c:pt idx="7">
                  <c:v>10331.198176775213</c:v>
                </c:pt>
                <c:pt idx="8">
                  <c:v>10531.71601394658</c:v>
                </c:pt>
                <c:pt idx="9">
                  <c:v>10675.776184808248</c:v>
                </c:pt>
                <c:pt idx="10">
                  <c:v>10753.544824891331</c:v>
                </c:pt>
                <c:pt idx="11">
                  <c:v>10756.363365740412</c:v>
                </c:pt>
                <c:pt idx="12">
                  <c:v>10676.748534913546</c:v>
                </c:pt>
                <c:pt idx="13">
                  <c:v>10508.392355982282</c:v>
                </c:pt>
                <c:pt idx="14">
                  <c:v>10246.162148531646</c:v>
                </c:pt>
                <c:pt idx="15">
                  <c:v>10075.63620981822</c:v>
                </c:pt>
                <c:pt idx="16">
                  <c:v>9425.4254064797187</c:v>
                </c:pt>
                <c:pt idx="17">
                  <c:v>8862.5299911158672</c:v>
                </c:pt>
                <c:pt idx="18">
                  <c:v>8196.9827857075161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Лист1!$D$671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Лист1!$D$672:$D$690</c:f>
              <c:numCache>
                <c:formatCode>General</c:formatCode>
                <c:ptCount val="19"/>
                <c:pt idx="0">
                  <c:v>4861.0802945287678</c:v>
                </c:pt>
                <c:pt idx="1">
                  <c:v>4986.3544078883115</c:v>
                </c:pt>
                <c:pt idx="2">
                  <c:v>5136.9977540605541</c:v>
                </c:pt>
                <c:pt idx="3">
                  <c:v>5302.5751252534028</c:v>
                </c:pt>
                <c:pt idx="4">
                  <c:v>5473.3303735936533</c:v>
                </c:pt>
                <c:pt idx="5">
                  <c:v>5640.1864111270079</c:v>
                </c:pt>
                <c:pt idx="6">
                  <c:v>5794.7452098180647</c:v>
                </c:pt>
                <c:pt idx="7">
                  <c:v>5929.2878015503211</c:v>
                </c:pt>
                <c:pt idx="8">
                  <c:v>6036.7742781261759</c:v>
                </c:pt>
                <c:pt idx="9">
                  <c:v>6110.8437912669178</c:v>
                </c:pt>
                <c:pt idx="10">
                  <c:v>6145.8145526127491</c:v>
                </c:pt>
                <c:pt idx="11">
                  <c:v>6136.68383372276</c:v>
                </c:pt>
                <c:pt idx="12">
                  <c:v>6079.1279660749406</c:v>
                </c:pt>
                <c:pt idx="13">
                  <c:v>5969.5023410661834</c:v>
                </c:pt>
                <c:pt idx="14">
                  <c:v>5804.8414100122809</c:v>
                </c:pt>
                <c:pt idx="15">
                  <c:v>5692.3681891059259</c:v>
                </c:pt>
                <c:pt idx="16">
                  <c:v>5301.9467346266883</c:v>
                </c:pt>
                <c:pt idx="17">
                  <c:v>4961.1771925210733</c:v>
                </c:pt>
                <c:pt idx="18">
                  <c:v>4560.3007488224639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Лист1!$E$671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Лист1!$E$672:$E$690</c:f>
              <c:numCache>
                <c:formatCode>General</c:formatCode>
                <c:ptCount val="19"/>
                <c:pt idx="0">
                  <c:v>2888.0980098183163</c:v>
                </c:pt>
                <c:pt idx="1">
                  <c:v>2955.1166621440352</c:v>
                </c:pt>
                <c:pt idx="2">
                  <c:v>3035.0695681344232</c:v>
                </c:pt>
                <c:pt idx="3">
                  <c:v>3121.7357385288055</c:v>
                </c:pt>
                <c:pt idx="4">
                  <c:v>3209.2990082489296</c:v>
                </c:pt>
                <c:pt idx="5">
                  <c:v>3292.3480363989611</c:v>
                </c:pt>
                <c:pt idx="6">
                  <c:v>3365.8763062654898</c:v>
                </c:pt>
                <c:pt idx="7">
                  <c:v>3425.2821253175216</c:v>
                </c:pt>
                <c:pt idx="8">
                  <c:v>3466.3686252064867</c:v>
                </c:pt>
                <c:pt idx="9">
                  <c:v>3485.343761766233</c:v>
                </c:pt>
                <c:pt idx="10">
                  <c:v>3478.8203150130325</c:v>
                </c:pt>
                <c:pt idx="11">
                  <c:v>3443.8158891455737</c:v>
                </c:pt>
                <c:pt idx="12">
                  <c:v>3377.752912544966</c:v>
                </c:pt>
                <c:pt idx="13">
                  <c:v>3278.4586377747423</c:v>
                </c:pt>
                <c:pt idx="14">
                  <c:v>3144.1651415808565</c:v>
                </c:pt>
                <c:pt idx="15">
                  <c:v>3038.7938374627965</c:v>
                </c:pt>
                <c:pt idx="16">
                  <c:v>2765.5329128179997</c:v>
                </c:pt>
                <c:pt idx="17">
                  <c:v>2519.6824546530361</c:v>
                </c:pt>
                <c:pt idx="18">
                  <c:v>2235.8093238724218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Лист1!$F$671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Лист1!$F$672:$F$690</c:f>
              <c:numCache>
                <c:formatCode>General</c:formatCode>
                <c:ptCount val="19"/>
                <c:pt idx="0">
                  <c:v>2140.6878467981055</c:v>
                </c:pt>
                <c:pt idx="1">
                  <c:v>2179.0453113515719</c:v>
                </c:pt>
                <c:pt idx="2">
                  <c:v>2223.7239506450915</c:v>
                </c:pt>
                <c:pt idx="3">
                  <c:v>2270.0803968012756</c:v>
                </c:pt>
                <c:pt idx="4">
                  <c:v>2313.7734441111443</c:v>
                </c:pt>
                <c:pt idx="5">
                  <c:v>2350.7640490341205</c:v>
                </c:pt>
                <c:pt idx="6">
                  <c:v>2377.3153301980401</c:v>
                </c:pt>
                <c:pt idx="7">
                  <c:v>2389.9925683991396</c:v>
                </c:pt>
                <c:pt idx="8">
                  <c:v>2385.6632066020666</c:v>
                </c:pt>
                <c:pt idx="9">
                  <c:v>2361.4968499398747</c:v>
                </c:pt>
                <c:pt idx="10">
                  <c:v>2314.9652657140232</c:v>
                </c:pt>
                <c:pt idx="11">
                  <c:v>2243.8423833943798</c:v>
                </c:pt>
                <c:pt idx="12">
                  <c:v>2146.2042946192182</c:v>
                </c:pt>
                <c:pt idx="13">
                  <c:v>2020.4292531952187</c:v>
                </c:pt>
                <c:pt idx="14">
                  <c:v>1865.1976750974718</c:v>
                </c:pt>
                <c:pt idx="15">
                  <c:v>1728.220724207431</c:v>
                </c:pt>
                <c:pt idx="16">
                  <c:v>1462.5973836231155</c:v>
                </c:pt>
                <c:pt idx="17">
                  <c:v>1214.1003130387169</c:v>
                </c:pt>
                <c:pt idx="18">
                  <c:v>933.88999136499137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Лист1!$G$671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Лист1!$B$672:$B$690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Лист1!$G$672:$G$690</c:f>
              <c:numCache>
                <c:formatCode>General</c:formatCode>
                <c:ptCount val="19"/>
                <c:pt idx="0">
                  <c:v>1731.5569672394674</c:v>
                </c:pt>
                <c:pt idx="1">
                  <c:v>1752.0091245603724</c:v>
                </c:pt>
                <c:pt idx="2">
                  <c:v>1774.5229425884343</c:v>
                </c:pt>
                <c:pt idx="3">
                  <c:v>1795.3123138811343</c:v>
                </c:pt>
                <c:pt idx="4">
                  <c:v>1810.837507863966</c:v>
                </c:pt>
                <c:pt idx="5">
                  <c:v>1817.8051708304333</c:v>
                </c:pt>
                <c:pt idx="6">
                  <c:v>1813.1683259420504</c:v>
                </c:pt>
                <c:pt idx="7">
                  <c:v>1794.1263732283428</c:v>
                </c:pt>
                <c:pt idx="8">
                  <c:v>1758.1250895868473</c:v>
                </c:pt>
                <c:pt idx="9">
                  <c:v>1702.85662878311</c:v>
                </c:pt>
                <c:pt idx="10">
                  <c:v>1626.2595214506891</c:v>
                </c:pt>
                <c:pt idx="11">
                  <c:v>1526.5186750911535</c:v>
                </c:pt>
                <c:pt idx="12">
                  <c:v>1402.0653740740804</c:v>
                </c:pt>
                <c:pt idx="13">
                  <c:v>1251.5772796370616</c:v>
                </c:pt>
                <c:pt idx="14">
                  <c:v>1073.9784298856978</c:v>
                </c:pt>
                <c:pt idx="15">
                  <c:v>908.17153454118511</c:v>
                </c:pt>
                <c:pt idx="16">
                  <c:v>634.37650120239141</c:v>
                </c:pt>
                <c:pt idx="17">
                  <c:v>371.45338282170428</c:v>
                </c:pt>
                <c:pt idx="18">
                  <c:v>79.579430229183345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00976"/>
        <c:axId val="350902936"/>
      </c:lineChart>
      <c:catAx>
        <c:axId val="3509009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902936"/>
        <c:crosses val="autoZero"/>
        <c:auto val="1"/>
        <c:lblAlgn val="ctr"/>
        <c:lblOffset val="100"/>
        <c:noMultiLvlLbl val="0"/>
      </c:catAx>
      <c:valAx>
        <c:axId val="350902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009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73840769903771"/>
          <c:y val="5.1298768155777226E-2"/>
          <c:w val="0.62533092738407736"/>
          <c:h val="0.92050477271875608"/>
        </c:manualLayout>
      </c:layout>
      <c:lineChart>
        <c:grouping val="standard"/>
        <c:varyColors val="0"/>
        <c:ser>
          <c:idx val="2"/>
          <c:order val="0"/>
          <c:tx>
            <c:strRef>
              <c:f>Лист1!$E$532</c:f>
              <c:strCache>
                <c:ptCount val="1"/>
                <c:pt idx="0">
                  <c:v>топливо 1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Лист1!$E$533:$E$563</c:f>
              <c:numCache>
                <c:formatCode>General</c:formatCode>
                <c:ptCount val="31"/>
                <c:pt idx="1">
                  <c:v>7.0280218548117307E-2</c:v>
                </c:pt>
                <c:pt idx="2">
                  <c:v>0.25730322132611572</c:v>
                </c:pt>
                <c:pt idx="3">
                  <c:v>0.54650736382877629</c:v>
                </c:pt>
                <c:pt idx="4">
                  <c:v>0.94479020612858933</c:v>
                </c:pt>
                <c:pt idx="5">
                  <c:v>1.4693570555611284</c:v>
                </c:pt>
                <c:pt idx="6">
                  <c:v>2.1286227231591708</c:v>
                </c:pt>
              </c:numCache>
            </c:numRef>
          </c:val>
          <c:smooth val="0"/>
        </c:ser>
        <c:ser>
          <c:idx val="4"/>
          <c:order val="1"/>
          <c:tx>
            <c:strRef>
              <c:f>Лист1!$H$532</c:f>
              <c:strCache>
                <c:ptCount val="1"/>
                <c:pt idx="0">
                  <c:v>топливо 2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Лист1!$H$533:$H$563</c:f>
              <c:numCache>
                <c:formatCode>General</c:formatCode>
                <c:ptCount val="31"/>
                <c:pt idx="2">
                  <c:v>0.27427331668296712</c:v>
                </c:pt>
                <c:pt idx="3">
                  <c:v>0.57990744475487332</c:v>
                </c:pt>
                <c:pt idx="4">
                  <c:v>0.97608369084102653</c:v>
                </c:pt>
                <c:pt idx="5">
                  <c:v>1.4553832617292959</c:v>
                </c:pt>
                <c:pt idx="6">
                  <c:v>2.0140500461614628</c:v>
                </c:pt>
                <c:pt idx="7">
                  <c:v>2.6475875813525596</c:v>
                </c:pt>
                <c:pt idx="8">
                  <c:v>3.3444326167693084</c:v>
                </c:pt>
                <c:pt idx="9">
                  <c:v>4.0757293746294376</c:v>
                </c:pt>
                <c:pt idx="10">
                  <c:v>4.7766815979362143</c:v>
                </c:pt>
                <c:pt idx="11">
                  <c:v>5.3090500531123865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Лист1!$K$532</c:f>
              <c:strCache>
                <c:ptCount val="1"/>
                <c:pt idx="0">
                  <c:v>топливо 3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Лист1!$K$533:$K$563</c:f>
              <c:numCache>
                <c:formatCode>General</c:formatCode>
                <c:ptCount val="31"/>
                <c:pt idx="3">
                  <c:v>0.60521854214576321</c:v>
                </c:pt>
                <c:pt idx="4">
                  <c:v>1.0103571527994069</c:v>
                </c:pt>
                <c:pt idx="5">
                  <c:v>1.4784355764924628</c:v>
                </c:pt>
                <c:pt idx="6">
                  <c:v>1.9900570961655566</c:v>
                </c:pt>
                <c:pt idx="7">
                  <c:v>2.5282595739985485</c:v>
                </c:pt>
                <c:pt idx="8">
                  <c:v>3.0774336678997898</c:v>
                </c:pt>
                <c:pt idx="9">
                  <c:v>3.622030273357296</c:v>
                </c:pt>
                <c:pt idx="10">
                  <c:v>4.145325389213605</c:v>
                </c:pt>
                <c:pt idx="11">
                  <c:v>4.6284580176230987</c:v>
                </c:pt>
                <c:pt idx="12">
                  <c:v>5.0500347321564769</c:v>
                </c:pt>
                <c:pt idx="13">
                  <c:v>5.3868523069186924</c:v>
                </c:pt>
                <c:pt idx="14">
                  <c:v>5.616838383620526</c:v>
                </c:pt>
                <c:pt idx="15">
                  <c:v>5.72638206129725</c:v>
                </c:pt>
                <c:pt idx="16">
                  <c:v>5.7262166872237072</c:v>
                </c:pt>
                <c:pt idx="17">
                  <c:v>5.683241504140792</c:v>
                </c:pt>
                <c:pt idx="18">
                  <c:v>5.778037802371605</c:v>
                </c:pt>
              </c:numCache>
            </c:numRef>
          </c:val>
          <c:smooth val="0"/>
        </c:ser>
        <c:ser>
          <c:idx val="8"/>
          <c:order val="3"/>
          <c:tx>
            <c:strRef>
              <c:f>Лист1!$N$532</c:f>
              <c:strCache>
                <c:ptCount val="1"/>
                <c:pt idx="0">
                  <c:v>топливо 4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Лист1!$N$533:$N$563</c:f>
              <c:numCache>
                <c:formatCode>General</c:formatCode>
                <c:ptCount val="31"/>
                <c:pt idx="4">
                  <c:v>1.0185820421706475</c:v>
                </c:pt>
                <c:pt idx="5">
                  <c:v>1.4723189039947489</c:v>
                </c:pt>
                <c:pt idx="6">
                  <c:v>1.9467906341244638</c:v>
                </c:pt>
                <c:pt idx="7">
                  <c:v>2.41764668623131</c:v>
                </c:pt>
                <c:pt idx="8">
                  <c:v>2.865309390906805</c:v>
                </c:pt>
                <c:pt idx="9">
                  <c:v>3.2750326302359918</c:v>
                </c:pt>
                <c:pt idx="10">
                  <c:v>3.6367387136649101</c:v>
                </c:pt>
                <c:pt idx="11">
                  <c:v>3.9449448159547504</c:v>
                </c:pt>
                <c:pt idx="12">
                  <c:v>4.1990028162768711</c:v>
                </c:pt>
                <c:pt idx="13">
                  <c:v>4.4038054809130411</c:v>
                </c:pt>
                <c:pt idx="14">
                  <c:v>4.5710580226871906</c:v>
                </c:pt>
                <c:pt idx="15">
                  <c:v>4.7211536436314541</c:v>
                </c:pt>
                <c:pt idx="16">
                  <c:v>4.8855746999881688</c:v>
                </c:pt>
                <c:pt idx="17">
                  <c:v>5.10946874151381</c:v>
                </c:pt>
                <c:pt idx="18">
                  <c:v>5.4534150406691522</c:v>
                </c:pt>
                <c:pt idx="19">
                  <c:v>5.9919547855393374</c:v>
                </c:pt>
                <c:pt idx="20">
                  <c:v>6.8032026868879569</c:v>
                </c:pt>
                <c:pt idx="21">
                  <c:v>7.9364684845565945</c:v>
                </c:pt>
                <c:pt idx="22">
                  <c:v>9.3277458250065166</c:v>
                </c:pt>
                <c:pt idx="23">
                  <c:v>10.592366619422084</c:v>
                </c:pt>
                <c:pt idx="24">
                  <c:v>10.524013095615977</c:v>
                </c:pt>
                <c:pt idx="25">
                  <c:v>5.8698450476732633</c:v>
                </c:pt>
              </c:numCache>
            </c:numRef>
          </c:val>
          <c:smooth val="0"/>
        </c:ser>
        <c:ser>
          <c:idx val="10"/>
          <c:order val="4"/>
          <c:tx>
            <c:strRef>
              <c:f>Лист1!$Q$532</c:f>
              <c:strCache>
                <c:ptCount val="1"/>
                <c:pt idx="0">
                  <c:v>топливо 5</c:v>
                </c:pt>
              </c:strCache>
            </c:strRef>
          </c:tx>
          <c:marker>
            <c:symbol val="none"/>
          </c:marker>
          <c:cat>
            <c:numRef>
              <c:f>Лист1!$B$533:$B$563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Лист1!$Q$533:$Q$563</c:f>
              <c:numCache>
                <c:formatCode>General</c:formatCode>
                <c:ptCount val="31"/>
                <c:pt idx="5">
                  <c:v>1.4415445971003498</c:v>
                </c:pt>
                <c:pt idx="6">
                  <c:v>1.8768345666837163</c:v>
                </c:pt>
                <c:pt idx="7">
                  <c:v>2.2872851536390342</c:v>
                </c:pt>
                <c:pt idx="8">
                  <c:v>2.6530695095239967</c:v>
                </c:pt>
                <c:pt idx="9">
                  <c:v>2.9629483492611106</c:v>
                </c:pt>
                <c:pt idx="10">
                  <c:v>3.2143547092177376</c:v>
                </c:pt>
                <c:pt idx="11">
                  <c:v>3.4131575168609083</c:v>
                </c:pt>
                <c:pt idx="12">
                  <c:v>3.5733494161239236</c:v>
                </c:pt>
                <c:pt idx="13">
                  <c:v>3.7167682255143766</c:v>
                </c:pt>
                <c:pt idx="14">
                  <c:v>3.8728098048657222</c:v>
                </c:pt>
                <c:pt idx="15">
                  <c:v>4.0779123657655791</c:v>
                </c:pt>
                <c:pt idx="16">
                  <c:v>4.3743514079645767</c:v>
                </c:pt>
                <c:pt idx="17">
                  <c:v>4.8075127903024244</c:v>
                </c:pt>
                <c:pt idx="18">
                  <c:v>5.4201940654514278</c:v>
                </c:pt>
                <c:pt idx="19">
                  <c:v>6.2414231419066812</c:v>
                </c:pt>
                <c:pt idx="20">
                  <c:v>7.2654273096405575</c:v>
                </c:pt>
                <c:pt idx="21">
                  <c:v>8.4130947637282407</c:v>
                </c:pt>
                <c:pt idx="22">
                  <c:v>9.462351335417285</c:v>
                </c:pt>
                <c:pt idx="23">
                  <c:v>9.9230477074321168</c:v>
                </c:pt>
                <c:pt idx="24">
                  <c:v>8.8117530984100423</c:v>
                </c:pt>
                <c:pt idx="25">
                  <c:v>4.2432924656054185</c:v>
                </c:pt>
                <c:pt idx="26">
                  <c:v>-7.3197235749479796</c:v>
                </c:pt>
                <c:pt idx="27">
                  <c:v>-32.470911198144336</c:v>
                </c:pt>
                <c:pt idx="28">
                  <c:v>-83.549124981242329</c:v>
                </c:pt>
                <c:pt idx="29">
                  <c:v>-183.94176996946908</c:v>
                </c:pt>
                <c:pt idx="30">
                  <c:v>-378.92809724689351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99408"/>
        <c:axId val="350900584"/>
      </c:lineChart>
      <c:catAx>
        <c:axId val="350899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900584"/>
        <c:crosses val="autoZero"/>
        <c:auto val="1"/>
        <c:lblAlgn val="ctr"/>
        <c:lblOffset val="100"/>
        <c:noMultiLvlLbl val="0"/>
      </c:catAx>
      <c:valAx>
        <c:axId val="350900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99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Лист1!$D$741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Лист1!$D$742:$D$760</c:f>
              <c:numCache>
                <c:formatCode>General</c:formatCode>
                <c:ptCount val="19"/>
                <c:pt idx="0">
                  <c:v>8421.0987809391609</c:v>
                </c:pt>
                <c:pt idx="1">
                  <c:v>8643.9009230971951</c:v>
                </c:pt>
                <c:pt idx="2">
                  <c:v>8912.3203703423696</c:v>
                </c:pt>
                <c:pt idx="3">
                  <c:v>9208.2961861114418</c:v>
                </c:pt>
                <c:pt idx="4">
                  <c:v>9514.9427298546398</c:v>
                </c:pt>
                <c:pt idx="5">
                  <c:v>9816.5496570356772</c:v>
                </c:pt>
                <c:pt idx="6">
                  <c:v>10098.581919131742</c:v>
                </c:pt>
                <c:pt idx="7">
                  <c:v>10347.679763633503</c:v>
                </c:pt>
                <c:pt idx="8">
                  <c:v>10551.65873404511</c:v>
                </c:pt>
                <c:pt idx="9">
                  <c:v>10699.509669884186</c:v>
                </c:pt>
                <c:pt idx="10">
                  <c:v>10781.398706681841</c:v>
                </c:pt>
                <c:pt idx="11">
                  <c:v>10788.66727598266</c:v>
                </c:pt>
                <c:pt idx="12">
                  <c:v>10713.832105344698</c:v>
                </c:pt>
                <c:pt idx="13">
                  <c:v>10550.585218339504</c:v>
                </c:pt>
                <c:pt idx="14">
                  <c:v>10293.793934552104</c:v>
                </c:pt>
                <c:pt idx="15">
                  <c:v>10129.036551239078</c:v>
                </c:pt>
                <c:pt idx="16">
                  <c:v>9484.9239350381449</c:v>
                </c:pt>
                <c:pt idx="17">
                  <c:v>8928.4563385490255</c:v>
                </c:pt>
                <c:pt idx="18">
                  <c:v>8269.6665837525743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Лист1!$E$741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Лист1!$E$742:$E$760</c:f>
              <c:numCache>
                <c:formatCode>General</c:formatCode>
                <c:ptCount val="19"/>
                <c:pt idx="0">
                  <c:v>4865.5237400981814</c:v>
                </c:pt>
                <c:pt idx="1">
                  <c:v>4994.2538666783794</c:v>
                </c:pt>
                <c:pt idx="2">
                  <c:v>5149.3406584200357</c:v>
                </c:pt>
                <c:pt idx="3">
                  <c:v>5320.3489075310554</c:v>
                </c:pt>
                <c:pt idx="4">
                  <c:v>5497.5224661382363</c:v>
                </c:pt>
                <c:pt idx="5">
                  <c:v>5671.7842462872795</c:v>
                </c:pt>
                <c:pt idx="6">
                  <c:v>5834.7362199427835</c:v>
                </c:pt>
                <c:pt idx="7">
                  <c:v>5978.6594189882453</c:v>
                </c:pt>
                <c:pt idx="8">
                  <c:v>6096.5139352260639</c:v>
                </c:pt>
                <c:pt idx="9">
                  <c:v>6181.938920377529</c:v>
                </c:pt>
                <c:pt idx="10">
                  <c:v>6229.2525860828409</c:v>
                </c:pt>
                <c:pt idx="11">
                  <c:v>6233.4522039010917</c:v>
                </c:pt>
                <c:pt idx="12">
                  <c:v>6190.2141053102705</c:v>
                </c:pt>
                <c:pt idx="13">
                  <c:v>6095.893681707269</c:v>
                </c:pt>
                <c:pt idx="14">
                  <c:v>5947.5253844078825</c:v>
                </c:pt>
                <c:pt idx="15">
                  <c:v>5852.3322296048009</c:v>
                </c:pt>
                <c:pt idx="16">
                  <c:v>5480.1782735775951</c:v>
                </c:pt>
                <c:pt idx="17">
                  <c:v>5158.6636622727701</c:v>
                </c:pt>
                <c:pt idx="18">
                  <c:v>4778.0295817237102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Лист1!$F$741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Лист1!$F$742:$F$760</c:f>
              <c:numCache>
                <c:formatCode>General</c:formatCode>
                <c:ptCount val="19"/>
                <c:pt idx="0">
                  <c:v>2900.600691212378</c:v>
                </c:pt>
                <c:pt idx="1">
                  <c:v>2977.3436512890339</c:v>
                </c:pt>
                <c:pt idx="2">
                  <c:v>3069.7992386734832</c:v>
                </c:pt>
                <c:pt idx="3">
                  <c:v>3171.7464641050519</c:v>
                </c:pt>
                <c:pt idx="4">
                  <c:v>3277.3691625054876</c:v>
                </c:pt>
                <c:pt idx="5">
                  <c:v>3381.255992978955</c:v>
                </c:pt>
                <c:pt idx="6">
                  <c:v>3478.4004388120447</c:v>
                </c:pt>
                <c:pt idx="7">
                  <c:v>3564.2008074737623</c:v>
                </c:pt>
                <c:pt idx="8">
                  <c:v>3634.460230615538</c:v>
                </c:pt>
                <c:pt idx="9">
                  <c:v>3685.3866640712195</c:v>
                </c:pt>
                <c:pt idx="10">
                  <c:v>3713.5928878570789</c:v>
                </c:pt>
                <c:pt idx="11">
                  <c:v>3716.0965061718052</c:v>
                </c:pt>
                <c:pt idx="12">
                  <c:v>3690.3199473965074</c:v>
                </c:pt>
                <c:pt idx="13">
                  <c:v>3634.0904640947183</c:v>
                </c:pt>
                <c:pt idx="14">
                  <c:v>3545.6401330123917</c:v>
                </c:pt>
                <c:pt idx="15">
                  <c:v>3488.8903676490163</c:v>
                </c:pt>
                <c:pt idx="16">
                  <c:v>3267.0293554020282</c:v>
                </c:pt>
                <c:pt idx="17">
                  <c:v>3075.357183277998</c:v>
                </c:pt>
                <c:pt idx="18">
                  <c:v>2848.4407121814429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Лист1!$G$741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Лист1!$G$742:$G$760</c:f>
              <c:numCache>
                <c:formatCode>General</c:formatCode>
                <c:ptCount val="19"/>
                <c:pt idx="0">
                  <c:v>2165.0183773579843</c:v>
                </c:pt>
                <c:pt idx="1">
                  <c:v>2222.2995879024675</c:v>
                </c:pt>
                <c:pt idx="2">
                  <c:v>2291.3087577558658</c:v>
                </c:pt>
                <c:pt idx="3">
                  <c:v>2367.402519040791</c:v>
                </c:pt>
                <c:pt idx="4">
                  <c:v>2446.2396660482623</c:v>
                </c:pt>
                <c:pt idx="5">
                  <c:v>2523.7811552377034</c:v>
                </c:pt>
                <c:pt idx="6">
                  <c:v>2596.2901052369493</c:v>
                </c:pt>
                <c:pt idx="7">
                  <c:v>2660.3317968422375</c:v>
                </c:pt>
                <c:pt idx="8">
                  <c:v>2712.773673018215</c:v>
                </c:pt>
                <c:pt idx="9">
                  <c:v>2750.7853388979356</c:v>
                </c:pt>
                <c:pt idx="10">
                  <c:v>2771.838561782859</c:v>
                </c:pt>
                <c:pt idx="11">
                  <c:v>2773.7072711428523</c:v>
                </c:pt>
                <c:pt idx="12">
                  <c:v>2754.4675586161889</c:v>
                </c:pt>
                <c:pt idx="13">
                  <c:v>2712.4976780095499</c:v>
                </c:pt>
                <c:pt idx="14">
                  <c:v>2646.4780452980253</c:v>
                </c:pt>
                <c:pt idx="15">
                  <c:v>2604.1198243630688</c:v>
                </c:pt>
                <c:pt idx="16">
                  <c:v>2438.5219983026996</c:v>
                </c:pt>
                <c:pt idx="17">
                  <c:v>2295.4572268111092</c:v>
                </c:pt>
                <c:pt idx="18">
                  <c:v>2126.0859887990541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Лист1!$H$741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Лист1!$C$742:$C$760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Лист1!$H$742:$H$760</c:f>
              <c:numCache>
                <c:formatCode>General</c:formatCode>
                <c:ptCount val="19"/>
                <c:pt idx="0">
                  <c:v>1765.311818522802</c:v>
                </c:pt>
                <c:pt idx="1">
                  <c:v>1812.0177490640783</c:v>
                </c:pt>
                <c:pt idx="2">
                  <c:v>1868.2864183754748</c:v>
                </c:pt>
                <c:pt idx="3">
                  <c:v>1930.3317190144726</c:v>
                </c:pt>
                <c:pt idx="4">
                  <c:v>1994.6139204065653</c:v>
                </c:pt>
                <c:pt idx="5">
                  <c:v>2057.8396688452567</c:v>
                </c:pt>
                <c:pt idx="6">
                  <c:v>2116.9619874920613</c:v>
                </c:pt>
                <c:pt idx="7">
                  <c:v>2169.1802763765045</c:v>
                </c:pt>
                <c:pt idx="8">
                  <c:v>2211.9403123961229</c:v>
                </c:pt>
                <c:pt idx="9">
                  <c:v>2242.9342493164627</c:v>
                </c:pt>
                <c:pt idx="10">
                  <c:v>2260.1006177710824</c:v>
                </c:pt>
                <c:pt idx="11">
                  <c:v>2261.6243252615504</c:v>
                </c:pt>
                <c:pt idx="12">
                  <c:v>2245.9366561574443</c:v>
                </c:pt>
                <c:pt idx="13">
                  <c:v>2211.7152716963551</c:v>
                </c:pt>
                <c:pt idx="14">
                  <c:v>2157.8842099838853</c:v>
                </c:pt>
                <c:pt idx="15">
                  <c:v>2123.3461807412286</c:v>
                </c:pt>
                <c:pt idx="16">
                  <c:v>1988.3210915672555</c:v>
                </c:pt>
                <c:pt idx="17">
                  <c:v>1871.6689954143512</c:v>
                </c:pt>
                <c:pt idx="18">
                  <c:v>1733.5671431125768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95488"/>
        <c:axId val="350895880"/>
      </c:lineChart>
      <c:catAx>
        <c:axId val="3508954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895880"/>
        <c:crosses val="autoZero"/>
        <c:auto val="1"/>
        <c:lblAlgn val="ctr"/>
        <c:lblOffset val="100"/>
        <c:noMultiLvlLbl val="0"/>
      </c:catAx>
      <c:valAx>
        <c:axId val="3508958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954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Лист1!$E$424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Лист1!$E$425:$E$454</c:f>
              <c:numCache>
                <c:formatCode>General</c:formatCode>
                <c:ptCount val="30"/>
                <c:pt idx="0">
                  <c:v>2876.8898948086039</c:v>
                </c:pt>
                <c:pt idx="1">
                  <c:v>3192.9394498841702</c:v>
                </c:pt>
                <c:pt idx="2">
                  <c:v>3504.2371806301107</c:v>
                </c:pt>
                <c:pt idx="3">
                  <c:v>3633.9791467459759</c:v>
                </c:pt>
                <c:pt idx="4">
                  <c:v>3457.6074385169982</c:v>
                </c:pt>
                <c:pt idx="5">
                  <c:v>2902.8101768140946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Лист1!$G$424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Лист1!$G$425:$G$454</c:f>
              <c:numCache>
                <c:formatCode>General</c:formatCode>
                <c:ptCount val="30"/>
                <c:pt idx="1">
                  <c:v>1667.8634251539918</c:v>
                </c:pt>
                <c:pt idx="2">
                  <c:v>1765.8865935287511</c:v>
                </c:pt>
                <c:pt idx="3">
                  <c:v>1870.1737994475368</c:v>
                </c:pt>
                <c:pt idx="4">
                  <c:v>1958.2401317425197</c:v>
                </c:pt>
                <c:pt idx="5">
                  <c:v>2010.9646907422</c:v>
                </c:pt>
                <c:pt idx="6">
                  <c:v>2012.5905882714057</c:v>
                </c:pt>
                <c:pt idx="7">
                  <c:v>1950.7249476512943</c:v>
                </c:pt>
                <c:pt idx="8">
                  <c:v>1816.3389036993515</c:v>
                </c:pt>
                <c:pt idx="9">
                  <c:v>1603.7676027293928</c:v>
                </c:pt>
                <c:pt idx="10">
                  <c:v>1310.7102025515608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Лист1!$I$424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Лист1!$I$425:$I$454</c:f>
              <c:numCache>
                <c:formatCode>General</c:formatCode>
                <c:ptCount val="30"/>
                <c:pt idx="2">
                  <c:v>959.10378009903445</c:v>
                </c:pt>
                <c:pt idx="3">
                  <c:v>980.22141737947845</c:v>
                </c:pt>
                <c:pt idx="4">
                  <c:v>1002.9300964397589</c:v>
                </c:pt>
                <c:pt idx="5">
                  <c:v>1024.0424991448033</c:v>
                </c:pt>
                <c:pt idx="6">
                  <c:v>1040.6246155440626</c:v>
                </c:pt>
                <c:pt idx="7">
                  <c:v>1049.9957438715089</c:v>
                </c:pt>
                <c:pt idx="8">
                  <c:v>1049.7284905456377</c:v>
                </c:pt>
                <c:pt idx="9">
                  <c:v>1037.6487701694678</c:v>
                </c:pt>
                <c:pt idx="10">
                  <c:v>1011.8358055305403</c:v>
                </c:pt>
                <c:pt idx="11">
                  <c:v>970.62212760091847</c:v>
                </c:pt>
                <c:pt idx="12">
                  <c:v>912.59357553718974</c:v>
                </c:pt>
                <c:pt idx="13">
                  <c:v>836.58929668046221</c:v>
                </c:pt>
                <c:pt idx="14">
                  <c:v>741.70174655636788</c:v>
                </c:pt>
                <c:pt idx="15">
                  <c:v>627.27668887506161</c:v>
                </c:pt>
                <c:pt idx="16">
                  <c:v>492.91319553122162</c:v>
                </c:pt>
                <c:pt idx="17">
                  <c:v>338.46364660404583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Лист1!$K$424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Лист1!$K$425:$K$454</c:f>
              <c:numCache>
                <c:formatCode>General</c:formatCode>
                <c:ptCount val="30"/>
                <c:pt idx="3">
                  <c:v>658.67848256923105</c:v>
                </c:pt>
                <c:pt idx="4">
                  <c:v>658.27828267705218</c:v>
                </c:pt>
                <c:pt idx="5">
                  <c:v>656.58469409102076</c:v>
                </c:pt>
                <c:pt idx="6">
                  <c:v>652.71879228741773</c:v>
                </c:pt>
                <c:pt idx="7">
                  <c:v>645.8496015912749</c:v>
                </c:pt>
                <c:pt idx="8">
                  <c:v>635.19409517637678</c:v>
                </c:pt>
                <c:pt idx="9">
                  <c:v>620.01719506525956</c:v>
                </c:pt>
                <c:pt idx="10">
                  <c:v>599.6317721292113</c:v>
                </c:pt>
                <c:pt idx="11">
                  <c:v>573.39864608827202</c:v>
                </c:pt>
                <c:pt idx="12">
                  <c:v>540.72658551123436</c:v>
                </c:pt>
                <c:pt idx="13">
                  <c:v>501.07230781564147</c:v>
                </c:pt>
                <c:pt idx="14">
                  <c:v>453.94047926778973</c:v>
                </c:pt>
                <c:pt idx="15">
                  <c:v>398.88371498272681</c:v>
                </c:pt>
                <c:pt idx="16">
                  <c:v>335.5025789242527</c:v>
                </c:pt>
                <c:pt idx="17">
                  <c:v>263.44558390491932</c:v>
                </c:pt>
                <c:pt idx="18">
                  <c:v>182.40919158602969</c:v>
                </c:pt>
                <c:pt idx="19">
                  <c:v>92.137812477639841</c:v>
                </c:pt>
                <c:pt idx="20">
                  <c:v>-7.5761940614419245</c:v>
                </c:pt>
                <c:pt idx="21">
                  <c:v>-116.89251982365704</c:v>
                </c:pt>
                <c:pt idx="22">
                  <c:v>-235.92290775269362</c:v>
                </c:pt>
                <c:pt idx="23">
                  <c:v>-364.73115194348964</c:v>
                </c:pt>
                <c:pt idx="24">
                  <c:v>-503.33309764222633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Лист1!$M$424</c:f>
              <c:strCache>
                <c:ptCount val="1"/>
              </c:strCache>
            </c:strRef>
          </c:tx>
          <c:marker>
            <c:symbol val="none"/>
          </c:marker>
          <c:cat>
            <c:numRef>
              <c:f>Лист1!$B$424:$B$454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Лист1!$M$425:$M$454</c:f>
              <c:numCache>
                <c:formatCode>General</c:formatCode>
                <c:ptCount val="30"/>
                <c:pt idx="4">
                  <c:v>536.6029688087915</c:v>
                </c:pt>
                <c:pt idx="5">
                  <c:v>528.13032801820304</c:v>
                </c:pt>
                <c:pt idx="6">
                  <c:v>517.34461433199453</c:v>
                </c:pt>
                <c:pt idx="7">
                  <c:v>503.78963979881934</c:v>
                </c:pt>
                <c:pt idx="8">
                  <c:v>487.03036677237674</c:v>
                </c:pt>
                <c:pt idx="9">
                  <c:v>466.65290791141149</c:v>
                </c:pt>
                <c:pt idx="10">
                  <c:v>442.26452617971358</c:v>
                </c:pt>
                <c:pt idx="11">
                  <c:v>413.49363484611854</c:v>
                </c:pt>
                <c:pt idx="12">
                  <c:v>379.98979748450813</c:v>
                </c:pt>
                <c:pt idx="13">
                  <c:v>341.42372797380824</c:v>
                </c:pt>
                <c:pt idx="14">
                  <c:v>297.48729049799118</c:v>
                </c:pt>
                <c:pt idx="15">
                  <c:v>247.89349954607496</c:v>
                </c:pt>
                <c:pt idx="16">
                  <c:v>192.37651991212249</c:v>
                </c:pt>
                <c:pt idx="17">
                  <c:v>130.69166669524225</c:v>
                </c:pt>
                <c:pt idx="18">
                  <c:v>62.61540529958836</c:v>
                </c:pt>
                <c:pt idx="19">
                  <c:v>-12.054648565639468</c:v>
                </c:pt>
                <c:pt idx="20">
                  <c:v>-93.499728886195953</c:v>
                </c:pt>
                <c:pt idx="21">
                  <c:v>-181.87991934279069</c:v>
                </c:pt>
                <c:pt idx="22">
                  <c:v>-277.33415331108802</c:v>
                </c:pt>
                <c:pt idx="23">
                  <c:v>-379.98021386170649</c:v>
                </c:pt>
                <c:pt idx="24">
                  <c:v>-489.91473376021747</c:v>
                </c:pt>
                <c:pt idx="25">
                  <c:v>-607.21319546714949</c:v>
                </c:pt>
                <c:pt idx="26">
                  <c:v>-731.92993113798514</c:v>
                </c:pt>
                <c:pt idx="27">
                  <c:v>-864.09812262315984</c:v>
                </c:pt>
                <c:pt idx="28">
                  <c:v>-1003.7298014680661</c:v>
                </c:pt>
                <c:pt idx="29">
                  <c:v>-1150.8158489130469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97056"/>
        <c:axId val="350193624"/>
      </c:lineChart>
      <c:catAx>
        <c:axId val="35089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93624"/>
        <c:crosses val="autoZero"/>
        <c:auto val="1"/>
        <c:lblAlgn val="ctr"/>
        <c:lblOffset val="100"/>
        <c:noMultiLvlLbl val="0"/>
      </c:catAx>
      <c:valAx>
        <c:axId val="35019362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97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Лист1!$C$625</c:f>
              <c:strCache>
                <c:ptCount val="1"/>
                <c:pt idx="0">
                  <c:v>1,12787172</c:v>
                </c:pt>
              </c:strCache>
            </c:strRef>
          </c:tx>
          <c:marker>
            <c:symbol val="none"/>
          </c:marker>
          <c:cat>
            <c:numRef>
              <c:f>Лист1!$B$625:$B$643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Лист1!$C$626:$C$643</c:f>
              <c:numCache>
                <c:formatCode>General</c:formatCode>
                <c:ptCount val="18"/>
                <c:pt idx="0">
                  <c:v>1.0953255587949464</c:v>
                </c:pt>
                <c:pt idx="1">
                  <c:v>1.0666018788467768</c:v>
                </c:pt>
                <c:pt idx="2">
                  <c:v>1.0415451895043732</c:v>
                </c:pt>
                <c:pt idx="3">
                  <c:v>1.02</c:v>
                </c:pt>
                <c:pt idx="4">
                  <c:v>1.0018108195659217</c:v>
                </c:pt>
                <c:pt idx="5">
                  <c:v>0.98682215743440238</c:v>
                </c:pt>
                <c:pt idx="6">
                  <c:v>0.97487852283770648</c:v>
                </c:pt>
                <c:pt idx="7">
                  <c:v>0.9658244250080984</c:v>
                </c:pt>
                <c:pt idx="8">
                  <c:v>0.95950437317784254</c:v>
                </c:pt>
                <c:pt idx="9">
                  <c:v>0.95576287657920311</c:v>
                </c:pt>
                <c:pt idx="10">
                  <c:v>0.95444444444444443</c:v>
                </c:pt>
                <c:pt idx="11">
                  <c:v>0.95539358600583069</c:v>
                </c:pt>
                <c:pt idx="12">
                  <c:v>0.95845481049562675</c:v>
                </c:pt>
                <c:pt idx="13">
                  <c:v>0.96347262714609661</c:v>
                </c:pt>
                <c:pt idx="14">
                  <c:v>0.97029154518950445</c:v>
                </c:pt>
                <c:pt idx="15">
                  <c:v>0.97875607385811469</c:v>
                </c:pt>
                <c:pt idx="16">
                  <c:v>0.98871072238419178</c:v>
                </c:pt>
                <c:pt idx="17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88136"/>
        <c:axId val="350188528"/>
      </c:lineChart>
      <c:catAx>
        <c:axId val="350188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88528"/>
        <c:crosses val="autoZero"/>
        <c:auto val="1"/>
        <c:lblAlgn val="ctr"/>
        <c:lblOffset val="100"/>
        <c:noMultiLvlLbl val="0"/>
      </c:catAx>
      <c:valAx>
        <c:axId val="3501885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881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Лист1!$C$601</c:f>
              <c:strCache>
                <c:ptCount val="1"/>
                <c:pt idx="0">
                  <c:v>-23248232060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Лист1!$C$602:$C$619</c:f>
              <c:numCache>
                <c:formatCode>General</c:formatCode>
                <c:ptCount val="18"/>
                <c:pt idx="0">
                  <c:v>3.262675529443515</c:v>
                </c:pt>
                <c:pt idx="1">
                  <c:v>3.2589058665876096</c:v>
                </c:pt>
                <c:pt idx="2">
                  <c:v>3.2545470817847146</c:v>
                </c:pt>
                <c:pt idx="3">
                  <c:v>3.2496582347457097</c:v>
                </c:pt>
                <c:pt idx="4">
                  <c:v>3.2442663685857078</c:v>
                </c:pt>
                <c:pt idx="5">
                  <c:v>3.2383659261731035</c:v>
                </c:pt>
                <c:pt idx="6">
                  <c:v>3.2319192993783816</c:v>
                </c:pt>
                <c:pt idx="7">
                  <c:v>3.2248567853201671</c:v>
                </c:pt>
                <c:pt idx="8">
                  <c:v>3.2170748023281384</c:v>
                </c:pt>
                <c:pt idx="9">
                  <c:v>3.2084314747655105</c:v>
                </c:pt>
                <c:pt idx="10">
                  <c:v>3.1987386222149743</c:v>
                </c:pt>
                <c:pt idx="11">
                  <c:v>3.187748771868578</c:v>
                </c:pt>
                <c:pt idx="12">
                  <c:v>3.1751349570085017</c:v>
                </c:pt>
                <c:pt idx="13">
                  <c:v>3.1604595097391504</c:v>
                </c:pt>
                <c:pt idx="14">
                  <c:v>3.1454584118345004</c:v>
                </c:pt>
                <c:pt idx="15">
                  <c:v>3.122296988830052</c:v>
                </c:pt>
                <c:pt idx="16">
                  <c:v>3.0967712627980837</c:v>
                </c:pt>
                <c:pt idx="17">
                  <c:v>3.0647489119462215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Лист1!$D$601</c:f>
              <c:strCache>
                <c:ptCount val="1"/>
                <c:pt idx="0">
                  <c:v>3,248117399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Лист1!$D$602:$D$619</c:f>
              <c:numCache>
                <c:formatCode>General</c:formatCode>
                <c:ptCount val="18"/>
                <c:pt idx="0">
                  <c:v>3.2321826360103576</c:v>
                </c:pt>
                <c:pt idx="1">
                  <c:v>3.2128419085317628</c:v>
                </c:pt>
                <c:pt idx="2">
                  <c:v>3.1905825099863878</c:v>
                </c:pt>
                <c:pt idx="3">
                  <c:v>3.1657487778979467</c:v>
                </c:pt>
                <c:pt idx="4">
                  <c:v>3.1385224490114454</c:v>
                </c:pt>
                <c:pt idx="5">
                  <c:v>3.1089234875898142</c:v>
                </c:pt>
                <c:pt idx="6">
                  <c:v>3.0768181367560063</c:v>
                </c:pt>
                <c:pt idx="7">
                  <c:v>3.0419254504977817</c:v>
                </c:pt>
                <c:pt idx="8">
                  <c:v>3.0038171106299894</c:v>
                </c:pt>
                <c:pt idx="9">
                  <c:v>2.9619073117449486</c:v>
                </c:pt>
                <c:pt idx="10">
                  <c:v>2.9154300586633957</c:v>
                </c:pt>
                <c:pt idx="11">
                  <c:v>2.8634006392736793</c:v>
                </c:pt>
                <c:pt idx="12">
                  <c:v>2.8045564385891777</c:v>
                </c:pt>
                <c:pt idx="13">
                  <c:v>2.7372695494344899</c:v>
                </c:pt>
                <c:pt idx="14">
                  <c:v>2.6697954092822891</c:v>
                </c:pt>
                <c:pt idx="15">
                  <c:v>2.5682084255081405</c:v>
                </c:pt>
                <c:pt idx="16">
                  <c:v>2.4598935369304979</c:v>
                </c:pt>
                <c:pt idx="17">
                  <c:v>2.3294059310338899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Лист1!$E$601</c:f>
              <c:strCache>
                <c:ptCount val="1"/>
                <c:pt idx="0">
                  <c:v>3,167854842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Лист1!$E$602:$E$619</c:f>
              <c:numCache>
                <c:formatCode>General</c:formatCode>
                <c:ptCount val="18"/>
                <c:pt idx="0">
                  <c:v>3.0949053169206246</c:v>
                </c:pt>
                <c:pt idx="1">
                  <c:v>3.0079867534825455</c:v>
                </c:pt>
                <c:pt idx="2">
                  <c:v>2.9101580294486733</c:v>
                </c:pt>
                <c:pt idx="3">
                  <c:v>2.8038061501792373</c:v>
                </c:pt>
                <c:pt idx="4">
                  <c:v>2.6905953327766903</c:v>
                </c:pt>
                <c:pt idx="5">
                  <c:v>2.571544256059934</c:v>
                </c:pt>
                <c:pt idx="6">
                  <c:v>2.4471593969487757</c:v>
                </c:pt>
                <c:pt idx="7">
                  <c:v>2.317583478231044</c:v>
                </c:pt>
                <c:pt idx="8">
                  <c:v>2.1827439955528178</c:v>
                </c:pt>
                <c:pt idx="9">
                  <c:v>2.0425050447884527</c:v>
                </c:pt>
                <c:pt idx="10">
                  <c:v>1.8968390183152755</c:v>
                </c:pt>
                <c:pt idx="11">
                  <c:v>1.7460474344327599</c:v>
                </c:pt>
                <c:pt idx="12">
                  <c:v>1.5910766991577825</c:v>
                </c:pt>
                <c:pt idx="13">
                  <c:v>1.4339995505679592</c:v>
                </c:pt>
                <c:pt idx="14">
                  <c:v>1.2978318335989414</c:v>
                </c:pt>
                <c:pt idx="15">
                  <c:v>1.1324014501095259</c:v>
                </c:pt>
                <c:pt idx="16">
                  <c:v>1.0067224214295303</c:v>
                </c:pt>
                <c:pt idx="17">
                  <c:v>0.92055146127809118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Лист1!$F$601</c:f>
              <c:strCache>
                <c:ptCount val="1"/>
                <c:pt idx="0">
                  <c:v>3,009666402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Лист1!$F$602:$F$619</c:f>
              <c:numCache>
                <c:formatCode>General</c:formatCode>
                <c:ptCount val="18"/>
                <c:pt idx="0">
                  <c:v>2.8312180452192361</c:v>
                </c:pt>
                <c:pt idx="1">
                  <c:v>2.6269941433070598</c:v>
                </c:pt>
                <c:pt idx="2">
                  <c:v>2.4084113870836936</c:v>
                </c:pt>
                <c:pt idx="3">
                  <c:v>2.1848441555799716</c:v>
                </c:pt>
                <c:pt idx="4">
                  <c:v>1.9636326762226444</c:v>
                </c:pt>
                <c:pt idx="5">
                  <c:v>1.7505349491032689</c:v>
                </c:pt>
                <c:pt idx="6">
                  <c:v>1.5503441512292124</c:v>
                </c:pt>
                <c:pt idx="7">
                  <c:v>1.3675105999819464</c:v>
                </c:pt>
                <c:pt idx="8">
                  <c:v>1.2066882115295152</c:v>
                </c:pt>
                <c:pt idx="9">
                  <c:v>1.0731512046866181</c:v>
                </c:pt>
                <c:pt idx="10">
                  <c:v>0.97298806942386651</c:v>
                </c:pt>
                <c:pt idx="11">
                  <c:v>0.91284408811076712</c:v>
                </c:pt>
                <c:pt idx="12">
                  <c:v>0.89865394717438174</c:v>
                </c:pt>
                <c:pt idx="13">
                  <c:v>0.93202755266306347</c:v>
                </c:pt>
                <c:pt idx="14">
                  <c:v>0.99158818336294141</c:v>
                </c:pt>
                <c:pt idx="15">
                  <c:v>1.0575343379780984</c:v>
                </c:pt>
                <c:pt idx="16">
                  <c:v>0.95949619750790305</c:v>
                </c:pt>
                <c:pt idx="17">
                  <c:v>0.32069317498314653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Лист1!$G$601</c:f>
              <c:strCache>
                <c:ptCount val="1"/>
                <c:pt idx="0">
                  <c:v>2,838449539</c:v>
                </c:pt>
              </c:strCache>
            </c:strRef>
          </c:tx>
          <c:marker>
            <c:symbol val="none"/>
          </c:marker>
          <c:cat>
            <c:numRef>
              <c:f>Лист1!$B$601:$B$619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Лист1!$G$602:$G$619</c:f>
              <c:numCache>
                <c:formatCode>General</c:formatCode>
                <c:ptCount val="18"/>
                <c:pt idx="0">
                  <c:v>2.5568220583222461</c:v>
                </c:pt>
                <c:pt idx="1">
                  <c:v>2.2504058369440663</c:v>
                </c:pt>
                <c:pt idx="2">
                  <c:v>1.9436409174466289</c:v>
                </c:pt>
                <c:pt idx="3">
                  <c:v>1.6560805000941043</c:v>
                </c:pt>
                <c:pt idx="4">
                  <c:v>1.4024516883942888</c:v>
                </c:pt>
                <c:pt idx="5">
                  <c:v>1.1935222473655813</c:v>
                </c:pt>
                <c:pt idx="6">
                  <c:v>1.0370148680289355</c:v>
                </c:pt>
                <c:pt idx="7">
                  <c:v>0.93803593365194426</c:v>
                </c:pt>
                <c:pt idx="8">
                  <c:v>0.89854976106165019</c:v>
                </c:pt>
                <c:pt idx="9">
                  <c:v>0.91523894235118863</c:v>
                </c:pt>
                <c:pt idx="10">
                  <c:v>0.97452095786746673</c:v>
                </c:pt>
                <c:pt idx="11">
                  <c:v>1.0422364819921475</c:v>
                </c:pt>
                <c:pt idx="12">
                  <c:v>1.0428507694814435</c:v>
                </c:pt>
                <c:pt idx="13">
                  <c:v>0.81715192768831635</c:v>
                </c:pt>
                <c:pt idx="14">
                  <c:v>0.18066766497946496</c:v>
                </c:pt>
                <c:pt idx="15">
                  <c:v>-2.000671644795279</c:v>
                </c:pt>
                <c:pt idx="16">
                  <c:v>-6.778395976493222</c:v>
                </c:pt>
                <c:pt idx="17">
                  <c:v>-17.639426881707919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1321368"/>
        <c:axId val="351319016"/>
      </c:lineChart>
      <c:catAx>
        <c:axId val="351321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1319016"/>
        <c:crosses val="autoZero"/>
        <c:auto val="1"/>
        <c:lblAlgn val="ctr"/>
        <c:lblOffset val="100"/>
        <c:noMultiLvlLbl val="0"/>
      </c:catAx>
      <c:valAx>
        <c:axId val="3513190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13213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[1]Лист1!$B$1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[1]Лист1!$B$2:$B$17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[1]Лист1!$C$1</c:f>
              <c:strCache>
                <c:ptCount val="1"/>
                <c:pt idx="0">
                  <c:v>мощьность, л.с</c:v>
                </c:pt>
              </c:strCache>
            </c:strRef>
          </c:tx>
          <c:marker>
            <c:symbol val="none"/>
          </c:marker>
          <c:cat>
            <c:numRef>
              <c:f>[1]Лист1!$A$2:$A$18</c:f>
              <c:numCache>
                <c:formatCode>General</c:formatCode>
                <c:ptCount val="17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cat>
          <c:val>
            <c:numRef>
              <c:f>[1]Лист1!$C$2:$C$17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644448"/>
        <c:axId val="350192448"/>
      </c:lineChart>
      <c:catAx>
        <c:axId val="287644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92448"/>
        <c:crosses val="autoZero"/>
        <c:auto val="1"/>
        <c:lblAlgn val="ctr"/>
        <c:lblOffset val="100"/>
        <c:noMultiLvlLbl val="0"/>
      </c:catAx>
      <c:valAx>
        <c:axId val="350192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87644448"/>
        <c:crosses val="autoZero"/>
        <c:crossBetween val="between"/>
      </c:valAx>
    </c:plotArea>
    <c:legend>
      <c:legendPos val="r"/>
      <c:overlay val="0"/>
    </c:legend>
    <c:plotVisOnly val="1"/>
    <c:dispBlanksAs val="zero"/>
    <c:showDLblsOverMax val="0"/>
  </c:chart>
  <c:printSettings>
    <c:headerFooter/>
    <c:pageMargins b="0.75000000000000211" l="0.70000000000000062" r="0.70000000000000062" t="0.75000000000000211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Лист1!$D$86:$D$104</c:f>
              <c:numCache>
                <c:formatCode>0.00</c:formatCode>
                <c:ptCount val="19"/>
                <c:pt idx="0">
                  <c:v>179.32866484322244</c:v>
                </c:pt>
                <c:pt idx="1">
                  <c:v>184.0732726095921</c:v>
                </c:pt>
                <c:pt idx="2">
                  <c:v>189.78930828909103</c:v>
                </c:pt>
                <c:pt idx="3">
                  <c:v>196.09216130726114</c:v>
                </c:pt>
                <c:pt idx="4">
                  <c:v>202.62224920894039</c:v>
                </c:pt>
                <c:pt idx="5">
                  <c:v>209.04501765826265</c:v>
                </c:pt>
                <c:pt idx="6">
                  <c:v>215.0509404386579</c:v>
                </c:pt>
                <c:pt idx="7">
                  <c:v>220.35551945285201</c:v>
                </c:pt>
                <c:pt idx="8">
                  <c:v>224.69928472286693</c:v>
                </c:pt>
                <c:pt idx="9">
                  <c:v>227.84779439002057</c:v>
                </c:pt>
                <c:pt idx="10">
                  <c:v>229.59163471492687</c:v>
                </c:pt>
                <c:pt idx="11">
                  <c:v>229.74642007749577</c:v>
                </c:pt>
                <c:pt idx="12">
                  <c:v>228.15279297693306</c:v>
                </c:pt>
                <c:pt idx="13">
                  <c:v>224.67642403174071</c:v>
                </c:pt>
                <c:pt idx="14">
                  <c:v>219.20801197971682</c:v>
                </c:pt>
                <c:pt idx="15">
                  <c:v>215.69947677057479</c:v>
                </c:pt>
                <c:pt idx="16">
                  <c:v>201.98299410284551</c:v>
                </c:pt>
                <c:pt idx="17">
                  <c:v>190.13292635007397</c:v>
                </c:pt>
                <c:pt idx="18">
                  <c:v>176.10389163462253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Лист1!$E$85</c:f>
              <c:strCache>
                <c:ptCount val="1"/>
                <c:pt idx="0">
                  <c:v>мощность, л.с</c:v>
                </c:pt>
              </c:strCache>
            </c:strRef>
          </c:tx>
          <c:marker>
            <c:symbol val="none"/>
          </c:marker>
          <c:cat>
            <c:numRef>
              <c:f>Лист1!$C$86:$C$104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Лист1!$E$86:$E$104</c:f>
              <c:numCache>
                <c:formatCode>General</c:formatCode>
                <c:ptCount val="19"/>
                <c:pt idx="0">
                  <c:v>16.197953839840473</c:v>
                </c:pt>
                <c:pt idx="1">
                  <c:v>21.111911414173605</c:v>
                </c:pt>
                <c:pt idx="2">
                  <c:v>26.834608720251577</c:v>
                </c:pt>
                <c:pt idx="3">
                  <c:v>33.240814583858231</c:v>
                </c:pt>
                <c:pt idx="4">
                  <c:v>40.198573464313412</c:v>
                </c:pt>
                <c:pt idx="5">
                  <c:v>47.569205454472936</c:v>
                </c:pt>
                <c:pt idx="6">
                  <c:v>55.207306280728673</c:v>
                </c:pt>
                <c:pt idx="7">
                  <c:v>62.960747303008446</c:v>
                </c:pt>
                <c:pt idx="8">
                  <c:v>70.670675514776107</c:v>
                </c:pt>
                <c:pt idx="9">
                  <c:v>78.17151354303148</c:v>
                </c:pt>
                <c:pt idx="10">
                  <c:v>85.290959648310405</c:v>
                </c:pt>
                <c:pt idx="11">
                  <c:v>91.849987724684738</c:v>
                </c:pt>
                <c:pt idx="12">
                  <c:v>97.662847299762305</c:v>
                </c:pt>
                <c:pt idx="13">
                  <c:v>102.53706353468698</c:v>
                </c:pt>
                <c:pt idx="14">
                  <c:v>106.27343722413853</c:v>
                </c:pt>
                <c:pt idx="15">
                  <c:v>107.65084466869439</c:v>
                </c:pt>
                <c:pt idx="16">
                  <c:v>109.50223831302181</c:v>
                </c:pt>
                <c:pt idx="17">
                  <c:v>108.56264546949318</c:v>
                </c:pt>
                <c:pt idx="18">
                  <c:v>105.62116959457084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94408"/>
        <c:axId val="350192840"/>
      </c:lineChart>
      <c:catAx>
        <c:axId val="350194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92840"/>
        <c:crosses val="autoZero"/>
        <c:auto val="1"/>
        <c:lblAlgn val="ctr"/>
        <c:lblOffset val="100"/>
        <c:noMultiLvlLbl val="0"/>
      </c:catAx>
      <c:valAx>
        <c:axId val="350192840"/>
        <c:scaling>
          <c:orientation val="minMax"/>
        </c:scaling>
        <c:delete val="0"/>
        <c:axPos val="l"/>
        <c:majorGridlines/>
        <c:numFmt formatCode="0.00" sourceLinked="1"/>
        <c:majorTickMark val="out"/>
        <c:minorTickMark val="none"/>
        <c:tickLblPos val="nextTo"/>
        <c:crossAx val="3501944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Лист1!$C$246</c:f>
              <c:strCache>
                <c:ptCount val="1"/>
                <c:pt idx="0">
                  <c:v>1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Лист1!$C$247:$C$265</c:f>
              <c:numCache>
                <c:formatCode>General</c:formatCode>
                <c:ptCount val="19"/>
                <c:pt idx="0">
                  <c:v>1.4833428172460801</c:v>
                </c:pt>
                <c:pt idx="1">
                  <c:v>2.6370538973263646</c:v>
                </c:pt>
                <c:pt idx="2">
                  <c:v>4.1203967145724452</c:v>
                </c:pt>
                <c:pt idx="3">
                  <c:v>5.9333712689843203</c:v>
                </c:pt>
                <c:pt idx="4">
                  <c:v>8.0759775605619932</c:v>
                </c:pt>
                <c:pt idx="5">
                  <c:v>10.548215589305459</c:v>
                </c:pt>
                <c:pt idx="6">
                  <c:v>13.350085355214718</c:v>
                </c:pt>
                <c:pt idx="7">
                  <c:v>16.481586858289781</c:v>
                </c:pt>
                <c:pt idx="8">
                  <c:v>19.942720098530629</c:v>
                </c:pt>
                <c:pt idx="9">
                  <c:v>23.733485075937281</c:v>
                </c:pt>
                <c:pt idx="10">
                  <c:v>27.853881790509732</c:v>
                </c:pt>
                <c:pt idx="11">
                  <c:v>32.303910242247973</c:v>
                </c:pt>
                <c:pt idx="12">
                  <c:v>37.083570431152012</c:v>
                </c:pt>
                <c:pt idx="13">
                  <c:v>42.192862357221834</c:v>
                </c:pt>
                <c:pt idx="14">
                  <c:v>47.631786020457454</c:v>
                </c:pt>
                <c:pt idx="15">
                  <c:v>53.400341420858872</c:v>
                </c:pt>
                <c:pt idx="16">
                  <c:v>59.498528558426095</c:v>
                </c:pt>
                <c:pt idx="17">
                  <c:v>65.926347433159123</c:v>
                </c:pt>
                <c:pt idx="18">
                  <c:v>72.683798045057955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Лист1!$D$246</c:f>
              <c:strCache>
                <c:ptCount val="1"/>
                <c:pt idx="0">
                  <c:v>2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Лист1!$D$247:$D$265</c:f>
              <c:numCache>
                <c:formatCode>General</c:formatCode>
                <c:ptCount val="19"/>
                <c:pt idx="0">
                  <c:v>4.4434455694131829</c:v>
                </c:pt>
                <c:pt idx="1">
                  <c:v>7.8994587900678823</c:v>
                </c:pt>
                <c:pt idx="2">
                  <c:v>12.342904359481066</c:v>
                </c:pt>
                <c:pt idx="3">
                  <c:v>17.773782277652732</c:v>
                </c:pt>
                <c:pt idx="4">
                  <c:v>24.192092544582902</c:v>
                </c:pt>
                <c:pt idx="5">
                  <c:v>31.597835160271529</c:v>
                </c:pt>
                <c:pt idx="6">
                  <c:v>39.991010124718642</c:v>
                </c:pt>
                <c:pt idx="7">
                  <c:v>49.371617437924264</c:v>
                </c:pt>
                <c:pt idx="8">
                  <c:v>59.739657099888355</c:v>
                </c:pt>
                <c:pt idx="9">
                  <c:v>71.095129110610927</c:v>
                </c:pt>
                <c:pt idx="10">
                  <c:v>83.438033470092009</c:v>
                </c:pt>
                <c:pt idx="11">
                  <c:v>96.768370178331608</c:v>
                </c:pt>
                <c:pt idx="12">
                  <c:v>111.0861392353296</c:v>
                </c:pt>
                <c:pt idx="13">
                  <c:v>126.39134064108612</c:v>
                </c:pt>
                <c:pt idx="14">
                  <c:v>142.68397439560115</c:v>
                </c:pt>
                <c:pt idx="15">
                  <c:v>159.96404049887457</c:v>
                </c:pt>
                <c:pt idx="16">
                  <c:v>178.23153895090658</c:v>
                </c:pt>
                <c:pt idx="17">
                  <c:v>197.48646975169706</c:v>
                </c:pt>
                <c:pt idx="18">
                  <c:v>217.72883290124599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Лист1!$E$246</c:f>
              <c:strCache>
                <c:ptCount val="1"/>
                <c:pt idx="0">
                  <c:v>3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Лист1!$E$247:$E$265</c:f>
              <c:numCache>
                <c:formatCode>General</c:formatCode>
                <c:ptCount val="19"/>
                <c:pt idx="0">
                  <c:v>12.50268139406165</c:v>
                </c:pt>
                <c:pt idx="1">
                  <c:v>22.226989144998498</c:v>
                </c:pt>
                <c:pt idx="2">
                  <c:v>34.729670539060137</c:v>
                </c:pt>
                <c:pt idx="3">
                  <c:v>50.0107255762466</c:v>
                </c:pt>
                <c:pt idx="4">
                  <c:v>68.070154256557856</c:v>
                </c:pt>
                <c:pt idx="5">
                  <c:v>88.907956579993993</c:v>
                </c:pt>
                <c:pt idx="6">
                  <c:v>112.5241325465549</c:v>
                </c:pt>
                <c:pt idx="7">
                  <c:v>138.91868215624055</c:v>
                </c:pt>
                <c:pt idx="8">
                  <c:v>168.09160540905106</c:v>
                </c:pt>
                <c:pt idx="9">
                  <c:v>200.0429023049864</c:v>
                </c:pt>
                <c:pt idx="10">
                  <c:v>234.77257284404655</c:v>
                </c:pt>
                <c:pt idx="11">
                  <c:v>272.28061702623143</c:v>
                </c:pt>
                <c:pt idx="12">
                  <c:v>312.56703485154134</c:v>
                </c:pt>
                <c:pt idx="13">
                  <c:v>355.63182631997597</c:v>
                </c:pt>
                <c:pt idx="14">
                  <c:v>401.47499143153533</c:v>
                </c:pt>
                <c:pt idx="15">
                  <c:v>450.09653018621958</c:v>
                </c:pt>
                <c:pt idx="16">
                  <c:v>501.49644258402861</c:v>
                </c:pt>
                <c:pt idx="17">
                  <c:v>555.6747286249622</c:v>
                </c:pt>
                <c:pt idx="18">
                  <c:v>612.63138830902108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Лист1!$F$246</c:f>
              <c:strCache>
                <c:ptCount val="1"/>
                <c:pt idx="0">
                  <c:v>4 передас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Лист1!$F$247:$F$265</c:f>
              <c:numCache>
                <c:formatCode>General</c:formatCode>
                <c:ptCount val="19"/>
                <c:pt idx="0">
                  <c:v>24.330530559878824</c:v>
                </c:pt>
                <c:pt idx="1">
                  <c:v>43.254276550895703</c:v>
                </c:pt>
                <c:pt idx="2">
                  <c:v>67.58480711077452</c:v>
                </c:pt>
                <c:pt idx="3">
                  <c:v>97.322122239515295</c:v>
                </c:pt>
                <c:pt idx="4">
                  <c:v>132.46622193711809</c:v>
                </c:pt>
                <c:pt idx="5">
                  <c:v>173.01710620358281</c:v>
                </c:pt>
                <c:pt idx="6">
                  <c:v>218.97477503890946</c:v>
                </c:pt>
                <c:pt idx="7">
                  <c:v>270.33922844309808</c:v>
                </c:pt>
                <c:pt idx="8">
                  <c:v>327.1104664161486</c:v>
                </c:pt>
                <c:pt idx="9">
                  <c:v>389.28848895806118</c:v>
                </c:pt>
                <c:pt idx="10">
                  <c:v>456.87329606883594</c:v>
                </c:pt>
                <c:pt idx="11">
                  <c:v>529.86488774847237</c:v>
                </c:pt>
                <c:pt idx="12">
                  <c:v>608.26326399697075</c:v>
                </c:pt>
                <c:pt idx="13">
                  <c:v>692.06842481433125</c:v>
                </c:pt>
                <c:pt idx="14">
                  <c:v>781.28037020055353</c:v>
                </c:pt>
                <c:pt idx="15">
                  <c:v>875.89910015563783</c:v>
                </c:pt>
                <c:pt idx="16">
                  <c:v>975.92461467958412</c:v>
                </c:pt>
                <c:pt idx="17">
                  <c:v>1081.3569137723923</c:v>
                </c:pt>
                <c:pt idx="18">
                  <c:v>1192.1959974340627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Лист1!$G$246</c:f>
              <c:strCache>
                <c:ptCount val="1"/>
                <c:pt idx="0">
                  <c:v>5 передача </c:v>
                </c:pt>
              </c:strCache>
            </c:strRef>
          </c:tx>
          <c:marker>
            <c:symbol val="none"/>
          </c:marker>
          <c:cat>
            <c:numRef>
              <c:f>Лист1!$B$247:$B$265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3600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Лист1!$G$247:$G$265</c:f>
              <c:numCache>
                <c:formatCode>General</c:formatCode>
                <c:ptCount val="19"/>
                <c:pt idx="0">
                  <c:v>33.754851283334553</c:v>
                </c:pt>
                <c:pt idx="1">
                  <c:v>60.008624503705853</c:v>
                </c:pt>
                <c:pt idx="2">
                  <c:v>93.763475787040434</c:v>
                </c:pt>
                <c:pt idx="3">
                  <c:v>135.01940513333821</c:v>
                </c:pt>
                <c:pt idx="4">
                  <c:v>183.77641254259922</c:v>
                </c:pt>
                <c:pt idx="5">
                  <c:v>240.03449801482341</c:v>
                </c:pt>
                <c:pt idx="6">
                  <c:v>303.79366155001088</c:v>
                </c:pt>
                <c:pt idx="7">
                  <c:v>375.05390314816174</c:v>
                </c:pt>
                <c:pt idx="8">
                  <c:v>453.81522280927555</c:v>
                </c:pt>
                <c:pt idx="9">
                  <c:v>540.07762053335284</c:v>
                </c:pt>
                <c:pt idx="10">
                  <c:v>633.84109632039338</c:v>
                </c:pt>
                <c:pt idx="11">
                  <c:v>735.10565017039687</c:v>
                </c:pt>
                <c:pt idx="12">
                  <c:v>843.87128208336401</c:v>
                </c:pt>
                <c:pt idx="13">
                  <c:v>960.13799205929365</c:v>
                </c:pt>
                <c:pt idx="14">
                  <c:v>1083.9057800981875</c:v>
                </c:pt>
                <c:pt idx="15">
                  <c:v>1215.1746462000435</c:v>
                </c:pt>
                <c:pt idx="16">
                  <c:v>1353.9445903648641</c:v>
                </c:pt>
                <c:pt idx="17">
                  <c:v>1500.2156125926469</c:v>
                </c:pt>
                <c:pt idx="18">
                  <c:v>1653.9877128833934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92056"/>
        <c:axId val="350191272"/>
      </c:lineChart>
      <c:catAx>
        <c:axId val="350192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91272"/>
        <c:crosses val="autoZero"/>
        <c:auto val="1"/>
        <c:lblAlgn val="ctr"/>
        <c:lblOffset val="100"/>
        <c:noMultiLvlLbl val="0"/>
      </c:catAx>
      <c:valAx>
        <c:axId val="350191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92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Лист1!$D$85</c:f>
              <c:strCache>
                <c:ptCount val="1"/>
                <c:pt idx="0">
                  <c:v>Мкр, Нм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2.1699912510936222E-2"/>
                  <c:y val="0.26935225730501688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Лист1!$H$86:$H$101</c:f>
              <c:numCache>
                <c:formatCode>General</c:formatCode>
                <c:ptCount val="16"/>
                <c:pt idx="0">
                  <c:v>178</c:v>
                </c:pt>
                <c:pt idx="1">
                  <c:v>187</c:v>
                </c:pt>
                <c:pt idx="2">
                  <c:v>189</c:v>
                </c:pt>
                <c:pt idx="3">
                  <c:v>199</c:v>
                </c:pt>
                <c:pt idx="4">
                  <c:v>205</c:v>
                </c:pt>
                <c:pt idx="5">
                  <c:v>210</c:v>
                </c:pt>
                <c:pt idx="6">
                  <c:v>220</c:v>
                </c:pt>
                <c:pt idx="7">
                  <c:v>226</c:v>
                </c:pt>
                <c:pt idx="8">
                  <c:v>230.5</c:v>
                </c:pt>
                <c:pt idx="9">
                  <c:v>230</c:v>
                </c:pt>
                <c:pt idx="10">
                  <c:v>229</c:v>
                </c:pt>
                <c:pt idx="11">
                  <c:v>226</c:v>
                </c:pt>
                <c:pt idx="12">
                  <c:v>214</c:v>
                </c:pt>
                <c:pt idx="13">
                  <c:v>199</c:v>
                </c:pt>
                <c:pt idx="14">
                  <c:v>191</c:v>
                </c:pt>
                <c:pt idx="15">
                  <c:v>177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94016"/>
        <c:axId val="350194800"/>
      </c:scatterChart>
      <c:valAx>
        <c:axId val="350194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94800"/>
        <c:crosses val="autoZero"/>
        <c:crossBetween val="midCat"/>
      </c:valAx>
      <c:valAx>
        <c:axId val="350194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9401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Лист1!$E$270</c:f>
              <c:strCache>
                <c:ptCount val="1"/>
                <c:pt idx="0">
                  <c:v>МКР 1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Лист1!$E$271:$E$277</c:f>
              <c:numCache>
                <c:formatCode>General</c:formatCode>
                <c:ptCount val="7"/>
                <c:pt idx="1">
                  <c:v>2906.7828429877704</c:v>
                </c:pt>
                <c:pt idx="2">
                  <c:v>3228.5112426008368</c:v>
                </c:pt>
                <c:pt idx="3">
                  <c:v>3549.2737142426108</c:v>
                </c:pt>
                <c:pt idx="4">
                  <c:v>3692.2663176126425</c:v>
                </c:pt>
                <c:pt idx="5">
                  <c:v>3532.9311429961649</c:v>
                </c:pt>
                <c:pt idx="6">
                  <c:v>2998.9563112640944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Лист1!$G$270</c:f>
              <c:strCache>
                <c:ptCount val="1"/>
                <c:pt idx="0">
                  <c:v>МКР 2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Лист1!$G$271:$G$282</c:f>
              <c:numCache>
                <c:formatCode>General</c:formatCode>
                <c:ptCount val="12"/>
                <c:pt idx="2">
                  <c:v>1703.4352178706586</c:v>
                </c:pt>
                <c:pt idx="3">
                  <c:v>1810.9231271412511</c:v>
                </c:pt>
                <c:pt idx="4">
                  <c:v>1928.4609703142035</c:v>
                </c:pt>
                <c:pt idx="5">
                  <c:v>2033.5638362216864</c:v>
                </c:pt>
                <c:pt idx="6">
                  <c:v>2107.1108251922001</c:v>
                </c:pt>
                <c:pt idx="7">
                  <c:v>2133.3450490505725</c:v>
                </c:pt>
                <c:pt idx="8">
                  <c:v>2099.8736311179609</c:v>
                </c:pt>
                <c:pt idx="9">
                  <c:v>1997.6677062118515</c:v>
                </c:pt>
                <c:pt idx="10">
                  <c:v>1821.0624206460595</c:v>
                </c:pt>
                <c:pt idx="11">
                  <c:v>1567.7569322307274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Лист1!$I$270</c:f>
              <c:strCache>
                <c:ptCount val="1"/>
                <c:pt idx="0">
                  <c:v>МКР 3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Лист1!$I$271:$I$289</c:f>
              <c:numCache>
                <c:formatCode>General</c:formatCode>
                <c:ptCount val="19"/>
                <c:pt idx="3">
                  <c:v>1004.1403137115344</c:v>
                </c:pt>
                <c:pt idx="4">
                  <c:v>1038.5085882461451</c:v>
                </c:pt>
                <c:pt idx="5">
                  <c:v>1078.2538009189257</c:v>
                </c:pt>
                <c:pt idx="6">
                  <c:v>1120.1886335948034</c:v>
                </c:pt>
                <c:pt idx="7">
                  <c:v>1161.3790763232294</c:v>
                </c:pt>
                <c:pt idx="8">
                  <c:v>1199.1444273381755</c:v>
                </c:pt>
                <c:pt idx="9">
                  <c:v>1231.0572930581377</c:v>
                </c:pt>
                <c:pt idx="10">
                  <c:v>1254.9435880861345</c:v>
                </c:pt>
                <c:pt idx="11">
                  <c:v>1268.8825352097069</c:v>
                </c:pt>
                <c:pt idx="12">
                  <c:v>1271.2066654009186</c:v>
                </c:pt>
                <c:pt idx="13">
                  <c:v>1260.5018178163564</c:v>
                </c:pt>
                <c:pt idx="14">
                  <c:v>1235.6071397971289</c:v>
                </c:pt>
                <c:pt idx="15">
                  <c:v>1195.6150868688678</c:v>
                </c:pt>
                <c:pt idx="16">
                  <c:v>1139.8714227417283</c:v>
                </c:pt>
                <c:pt idx="17">
                  <c:v>1067.9752193103884</c:v>
                </c:pt>
                <c:pt idx="18">
                  <c:v>979.77885665404585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Лист1!$K$270</c:f>
              <c:strCache>
                <c:ptCount val="1"/>
                <c:pt idx="0">
                  <c:v>МКР 4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Лист1!$K$271:$K$297</c:f>
              <c:numCache>
                <c:formatCode>General</c:formatCode>
                <c:ptCount val="27"/>
                <c:pt idx="4">
                  <c:v>746.52816892534133</c:v>
                </c:pt>
                <c:pt idx="5">
                  <c:v>763.85046559373063</c:v>
                </c:pt>
                <c:pt idx="6">
                  <c:v>783.76804304562779</c:v>
                </c:pt>
                <c:pt idx="7">
                  <c:v>805.3657362209334</c:v>
                </c:pt>
                <c:pt idx="8">
                  <c:v>827.77830597453317</c:v>
                </c:pt>
                <c:pt idx="9">
                  <c:v>850.19043907629828</c:v>
                </c:pt>
                <c:pt idx="10">
                  <c:v>871.83674821108536</c:v>
                </c:pt>
                <c:pt idx="11">
                  <c:v>892.00177197873609</c:v>
                </c:pt>
                <c:pt idx="12">
                  <c:v>910.01997489407768</c:v>
                </c:pt>
                <c:pt idx="13">
                  <c:v>925.27574738692317</c:v>
                </c:pt>
                <c:pt idx="14">
                  <c:v>937.20340580207017</c:v>
                </c:pt>
                <c:pt idx="15">
                  <c:v>945.28719239930217</c:v>
                </c:pt>
                <c:pt idx="16">
                  <c:v>949.06127535338783</c:v>
                </c:pt>
                <c:pt idx="17">
                  <c:v>948.10974875408112</c:v>
                </c:pt>
                <c:pt idx="18">
                  <c:v>942.06663260612186</c:v>
                </c:pt>
                <c:pt idx="19">
                  <c:v>930.61587282923415</c:v>
                </c:pt>
                <c:pt idx="20">
                  <c:v>913.49134125812861</c:v>
                </c:pt>
                <c:pt idx="21">
                  <c:v>890.47683564250121</c:v>
                </c:pt>
                <c:pt idx="22">
                  <c:v>861.40607964703213</c:v>
                </c:pt>
                <c:pt idx="23">
                  <c:v>826.16272285138803</c:v>
                </c:pt>
                <c:pt idx="24">
                  <c:v>784.68034075021967</c:v>
                </c:pt>
                <c:pt idx="25">
                  <c:v>736.94243475316591</c:v>
                </c:pt>
                <c:pt idx="26">
                  <c:v>682.9824321848464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Лист1!$M$270</c:f>
              <c:strCache>
                <c:ptCount val="1"/>
                <c:pt idx="0">
                  <c:v>МКР 5</c:v>
                </c:pt>
              </c:strCache>
            </c:strRef>
          </c:tx>
          <c:marker>
            <c:symbol val="none"/>
          </c:marker>
          <c:cat>
            <c:numRef>
              <c:f>Лист1!$B$271:$B$301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Лист1!$M$271:$M$301</c:f>
              <c:numCache>
                <c:formatCode>General</c:formatCode>
                <c:ptCount val="31"/>
                <c:pt idx="5">
                  <c:v>611.92667328795812</c:v>
                </c:pt>
                <c:pt idx="6">
                  <c:v>624.27646246820314</c:v>
                </c:pt>
                <c:pt idx="7">
                  <c:v>638.09907511116114</c:v>
                </c:pt>
                <c:pt idx="8">
                  <c:v>652.93832326548602</c:v>
                </c:pt>
                <c:pt idx="9">
                  <c:v>668.35916928487677</c:v>
                </c:pt>
                <c:pt idx="10">
                  <c:v>683.94772582807821</c:v>
                </c:pt>
                <c:pt idx="11">
                  <c:v>699.31125585888026</c:v>
                </c:pt>
                <c:pt idx="12">
                  <c:v>714.07817264611867</c:v>
                </c:pt>
                <c:pt idx="13">
                  <c:v>727.89803976367477</c:v>
                </c:pt>
                <c:pt idx="14">
                  <c:v>740.44157109047489</c:v>
                </c:pt>
                <c:pt idx="15">
                  <c:v>751.40063081049118</c:v>
                </c:pt>
                <c:pt idx="16">
                  <c:v>760.48823341274169</c:v>
                </c:pt>
                <c:pt idx="17">
                  <c:v>767.43854369128928</c:v>
                </c:pt>
                <c:pt idx="18">
                  <c:v>772.00687674524227</c:v>
                </c:pt>
                <c:pt idx="19">
                  <c:v>773.96969797875511</c:v>
                </c:pt>
                <c:pt idx="20">
                  <c:v>773.1246231010274</c:v>
                </c:pt>
                <c:pt idx="21">
                  <c:v>769.29041812630408</c:v>
                </c:pt>
                <c:pt idx="22">
                  <c:v>762.3069993738759</c:v>
                </c:pt>
                <c:pt idx="23">
                  <c:v>752.03543346807862</c:v>
                </c:pt>
                <c:pt idx="24">
                  <c:v>738.35793733829405</c:v>
                </c:pt>
                <c:pt idx="25">
                  <c:v>721.17787821894933</c:v>
                </c:pt>
                <c:pt idx="26">
                  <c:v>700.41977364951708</c:v>
                </c:pt>
                <c:pt idx="27">
                  <c:v>676.02929147451493</c:v>
                </c:pt>
                <c:pt idx="28">
                  <c:v>647.97324984350678</c:v>
                </c:pt>
                <c:pt idx="29">
                  <c:v>616.23961721110106</c:v>
                </c:pt>
                <c:pt idx="30">
                  <c:v>580.83751233695295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Лист1!$C$270</c:f>
              <c:strCache>
                <c:ptCount val="1"/>
                <c:pt idx="0">
                  <c:v>сопрот.воз</c:v>
                </c:pt>
              </c:strCache>
            </c:strRef>
          </c:tx>
          <c:marker>
            <c:symbol val="none"/>
          </c:marker>
          <c:val>
            <c:numRef>
              <c:f>Лист1!$C$271:$C$301</c:f>
              <c:numCache>
                <c:formatCode>General</c:formatCode>
                <c:ptCount val="31"/>
                <c:pt idx="0">
                  <c:v>0</c:v>
                </c:pt>
                <c:pt idx="1">
                  <c:v>1.8789481791666669</c:v>
                </c:pt>
                <c:pt idx="2">
                  <c:v>7.5157927166666676</c:v>
                </c:pt>
                <c:pt idx="3">
                  <c:v>16.910533612500007</c:v>
                </c:pt>
                <c:pt idx="4">
                  <c:v>30.06317086666667</c:v>
                </c:pt>
                <c:pt idx="5">
                  <c:v>46.973704479166678</c:v>
                </c:pt>
                <c:pt idx="6">
                  <c:v>67.642134450000029</c:v>
                </c:pt>
                <c:pt idx="7">
                  <c:v>92.068460779166671</c:v>
                </c:pt>
                <c:pt idx="8">
                  <c:v>120.25268346666668</c:v>
                </c:pt>
                <c:pt idx="9">
                  <c:v>152.19480251250002</c:v>
                </c:pt>
                <c:pt idx="10">
                  <c:v>187.89481791666671</c:v>
                </c:pt>
                <c:pt idx="11">
                  <c:v>227.35272967916666</c:v>
                </c:pt>
                <c:pt idx="12">
                  <c:v>270.56853780000012</c:v>
                </c:pt>
                <c:pt idx="13">
                  <c:v>317.54224227916666</c:v>
                </c:pt>
                <c:pt idx="14">
                  <c:v>368.27384311666668</c:v>
                </c:pt>
                <c:pt idx="15">
                  <c:v>422.76334031250002</c:v>
                </c:pt>
                <c:pt idx="16">
                  <c:v>481.01073386666673</c:v>
                </c:pt>
                <c:pt idx="17">
                  <c:v>543.01602377916674</c:v>
                </c:pt>
                <c:pt idx="18">
                  <c:v>608.77921005000007</c:v>
                </c:pt>
                <c:pt idx="19">
                  <c:v>678.30029267916677</c:v>
                </c:pt>
                <c:pt idx="20">
                  <c:v>751.57927166666684</c:v>
                </c:pt>
                <c:pt idx="21">
                  <c:v>828.61614701250005</c:v>
                </c:pt>
                <c:pt idx="22">
                  <c:v>909.41091871666663</c:v>
                </c:pt>
                <c:pt idx="23">
                  <c:v>993.96358677916669</c:v>
                </c:pt>
                <c:pt idx="24">
                  <c:v>1082.2741512000005</c:v>
                </c:pt>
                <c:pt idx="25">
                  <c:v>1174.3426119791668</c:v>
                </c:pt>
                <c:pt idx="26">
                  <c:v>1270.1689691166666</c:v>
                </c:pt>
                <c:pt idx="27">
                  <c:v>1369.7532226125002</c:v>
                </c:pt>
                <c:pt idx="28">
                  <c:v>1473.0953724666667</c:v>
                </c:pt>
                <c:pt idx="29">
                  <c:v>1580.195418679167</c:v>
                </c:pt>
                <c:pt idx="30">
                  <c:v>1691.0533612500001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189704"/>
        <c:axId val="350190488"/>
      </c:lineChart>
      <c:catAx>
        <c:axId val="350189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90488"/>
        <c:crosses val="autoZero"/>
        <c:auto val="1"/>
        <c:lblAlgn val="ctr"/>
        <c:lblOffset val="100"/>
        <c:noMultiLvlLbl val="0"/>
      </c:catAx>
      <c:valAx>
        <c:axId val="35019048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8970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Лист1!$I$85</c:f>
              <c:strCache>
                <c:ptCount val="1"/>
                <c:pt idx="0">
                  <c:v>мощность, л.с</c:v>
                </c:pt>
              </c:strCache>
            </c:strRef>
          </c:tx>
          <c:spPr>
            <a:ln w="28575">
              <a:noFill/>
            </a:ln>
          </c:spPr>
          <c:trendline>
            <c:trendlineType val="poly"/>
            <c:order val="4"/>
            <c:dispRSqr val="0"/>
            <c:dispEq val="1"/>
            <c:trendlineLbl>
              <c:layout>
                <c:manualLayout>
                  <c:x val="0.1737020334253212"/>
                  <c:y val="0.3431000280673851"/>
                </c:manualLayout>
              </c:layout>
              <c:numFmt formatCode="#,##0.00000000000000000000" sourceLinked="0"/>
            </c:trendlineLbl>
          </c:trendline>
          <c:xVal>
            <c:numRef>
              <c:f>Лист1!$G$86:$G$101</c:f>
              <c:numCache>
                <c:formatCode>General</c:formatCode>
                <c:ptCount val="16"/>
                <c:pt idx="0">
                  <c:v>700</c:v>
                </c:pt>
                <c:pt idx="1">
                  <c:v>800</c:v>
                </c:pt>
                <c:pt idx="2">
                  <c:v>950</c:v>
                </c:pt>
                <c:pt idx="3">
                  <c:v>1200</c:v>
                </c:pt>
                <c:pt idx="4">
                  <c:v>1500</c:v>
                </c:pt>
                <c:pt idx="5">
                  <c:v>1750</c:v>
                </c:pt>
                <c:pt idx="6">
                  <c:v>2000</c:v>
                </c:pt>
                <c:pt idx="7">
                  <c:v>2300</c:v>
                </c:pt>
                <c:pt idx="8">
                  <c:v>2500</c:v>
                </c:pt>
                <c:pt idx="9">
                  <c:v>2800</c:v>
                </c:pt>
                <c:pt idx="10">
                  <c:v>3000</c:v>
                </c:pt>
                <c:pt idx="11">
                  <c:v>3250</c:v>
                </c:pt>
                <c:pt idx="12">
                  <c:v>3500</c:v>
                </c:pt>
                <c:pt idx="13">
                  <c:v>3800</c:v>
                </c:pt>
                <c:pt idx="14">
                  <c:v>4000</c:v>
                </c:pt>
                <c:pt idx="15">
                  <c:v>4200</c:v>
                </c:pt>
              </c:numCache>
            </c:numRef>
          </c:xVal>
          <c:yVal>
            <c:numRef>
              <c:f>Лист1!$I$86:$I$101</c:f>
              <c:numCache>
                <c:formatCode>General</c:formatCode>
                <c:ptCount val="16"/>
                <c:pt idx="0">
                  <c:v>18</c:v>
                </c:pt>
                <c:pt idx="1">
                  <c:v>21</c:v>
                </c:pt>
                <c:pt idx="2">
                  <c:v>26</c:v>
                </c:pt>
                <c:pt idx="3">
                  <c:v>34</c:v>
                </c:pt>
                <c:pt idx="4">
                  <c:v>44</c:v>
                </c:pt>
                <c:pt idx="5">
                  <c:v>52</c:v>
                </c:pt>
                <c:pt idx="6">
                  <c:v>63</c:v>
                </c:pt>
                <c:pt idx="7">
                  <c:v>74</c:v>
                </c:pt>
                <c:pt idx="8">
                  <c:v>82</c:v>
                </c:pt>
                <c:pt idx="9">
                  <c:v>92</c:v>
                </c:pt>
                <c:pt idx="10">
                  <c:v>98</c:v>
                </c:pt>
                <c:pt idx="11">
                  <c:v>105</c:v>
                </c:pt>
                <c:pt idx="12">
                  <c:v>107</c:v>
                </c:pt>
                <c:pt idx="13">
                  <c:v>108</c:v>
                </c:pt>
                <c:pt idx="14">
                  <c:v>109</c:v>
                </c:pt>
                <c:pt idx="15">
                  <c:v>106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0189312"/>
        <c:axId val="350191664"/>
      </c:scatterChart>
      <c:valAx>
        <c:axId val="3501893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191664"/>
        <c:crosses val="autoZero"/>
        <c:crossBetween val="midCat"/>
      </c:valAx>
      <c:valAx>
        <c:axId val="350191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18931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Лист1!$C$353</c:f>
              <c:strCache>
                <c:ptCount val="1"/>
                <c:pt idx="0">
                  <c:v>1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Лист1!$C$354:$C$384</c:f>
              <c:numCache>
                <c:formatCode>General</c:formatCode>
                <c:ptCount val="31"/>
                <c:pt idx="0">
                  <c:v>28</c:v>
                </c:pt>
                <c:pt idx="1">
                  <c:v>28.013999999999996</c:v>
                </c:pt>
                <c:pt idx="2">
                  <c:v>28.056000000000001</c:v>
                </c:pt>
                <c:pt idx="3">
                  <c:v>28.125999999999998</c:v>
                </c:pt>
                <c:pt idx="4">
                  <c:v>28.224</c:v>
                </c:pt>
                <c:pt idx="5">
                  <c:v>28.349999999999998</c:v>
                </c:pt>
                <c:pt idx="6">
                  <c:v>28.504000000000001</c:v>
                </c:pt>
                <c:pt idx="7">
                  <c:v>28.686</c:v>
                </c:pt>
                <c:pt idx="8">
                  <c:v>28.896000000000004</c:v>
                </c:pt>
                <c:pt idx="9">
                  <c:v>29.134</c:v>
                </c:pt>
                <c:pt idx="10">
                  <c:v>29.400000000000006</c:v>
                </c:pt>
                <c:pt idx="11">
                  <c:v>29.693999999999999</c:v>
                </c:pt>
                <c:pt idx="12">
                  <c:v>30.016000000000002</c:v>
                </c:pt>
                <c:pt idx="13">
                  <c:v>30.366</c:v>
                </c:pt>
                <c:pt idx="14">
                  <c:v>30.744</c:v>
                </c:pt>
                <c:pt idx="15">
                  <c:v>31.15</c:v>
                </c:pt>
                <c:pt idx="16">
                  <c:v>31.584000000000003</c:v>
                </c:pt>
                <c:pt idx="17">
                  <c:v>32.046000000000006</c:v>
                </c:pt>
                <c:pt idx="18">
                  <c:v>32.535999999999994</c:v>
                </c:pt>
                <c:pt idx="19">
                  <c:v>33.054000000000002</c:v>
                </c:pt>
                <c:pt idx="20">
                  <c:v>33.599999999999994</c:v>
                </c:pt>
                <c:pt idx="21">
                  <c:v>34.173999999999999</c:v>
                </c:pt>
                <c:pt idx="22">
                  <c:v>34.776000000000003</c:v>
                </c:pt>
                <c:pt idx="23">
                  <c:v>35.405999999999999</c:v>
                </c:pt>
                <c:pt idx="24">
                  <c:v>36.064</c:v>
                </c:pt>
                <c:pt idx="25">
                  <c:v>36.75</c:v>
                </c:pt>
                <c:pt idx="26">
                  <c:v>37.464000000000006</c:v>
                </c:pt>
                <c:pt idx="27">
                  <c:v>38.206000000000003</c:v>
                </c:pt>
                <c:pt idx="28">
                  <c:v>38.975999999999999</c:v>
                </c:pt>
                <c:pt idx="29">
                  <c:v>39.774000000000001</c:v>
                </c:pt>
                <c:pt idx="30">
                  <c:v>40.599999999999994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Лист1!$D$353</c:f>
              <c:strCache>
                <c:ptCount val="1"/>
                <c:pt idx="0">
                  <c:v>2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Лист1!$D$354:$D$384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Лист1!$E$353</c:f>
              <c:strCache>
                <c:ptCount val="1"/>
                <c:pt idx="0">
                  <c:v>3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Лист1!$E$354:$E$384</c:f>
              <c:numCache>
                <c:formatCode>General</c:formatCode>
                <c:ptCount val="31"/>
                <c:pt idx="0">
                  <c:v>52.5</c:v>
                </c:pt>
                <c:pt idx="1">
                  <c:v>52.526249999999997</c:v>
                </c:pt>
                <c:pt idx="2">
                  <c:v>52.604999999999997</c:v>
                </c:pt>
                <c:pt idx="3">
                  <c:v>52.736249999999998</c:v>
                </c:pt>
                <c:pt idx="4">
                  <c:v>52.92</c:v>
                </c:pt>
                <c:pt idx="5">
                  <c:v>53.15625</c:v>
                </c:pt>
                <c:pt idx="6">
                  <c:v>53.444999999999993</c:v>
                </c:pt>
                <c:pt idx="7">
                  <c:v>53.786249999999995</c:v>
                </c:pt>
                <c:pt idx="8">
                  <c:v>54.18</c:v>
                </c:pt>
                <c:pt idx="9">
                  <c:v>54.626249999999999</c:v>
                </c:pt>
                <c:pt idx="10">
                  <c:v>55.125</c:v>
                </c:pt>
                <c:pt idx="11">
                  <c:v>55.676249999999996</c:v>
                </c:pt>
                <c:pt idx="12">
                  <c:v>56.28</c:v>
                </c:pt>
                <c:pt idx="13">
                  <c:v>56.936250000000001</c:v>
                </c:pt>
                <c:pt idx="14">
                  <c:v>57.64500000000001</c:v>
                </c:pt>
                <c:pt idx="15">
                  <c:v>58.40625</c:v>
                </c:pt>
                <c:pt idx="16">
                  <c:v>59.220000000000006</c:v>
                </c:pt>
                <c:pt idx="17">
                  <c:v>60.086249999999993</c:v>
                </c:pt>
                <c:pt idx="18">
                  <c:v>61.004999999999988</c:v>
                </c:pt>
                <c:pt idx="19">
                  <c:v>61.97625</c:v>
                </c:pt>
                <c:pt idx="20">
                  <c:v>62.999999999999993</c:v>
                </c:pt>
                <c:pt idx="21">
                  <c:v>64.076249999999987</c:v>
                </c:pt>
                <c:pt idx="22">
                  <c:v>65.204999999999998</c:v>
                </c:pt>
                <c:pt idx="23">
                  <c:v>66.38624999999999</c:v>
                </c:pt>
                <c:pt idx="24">
                  <c:v>67.62</c:v>
                </c:pt>
                <c:pt idx="25">
                  <c:v>68.90625</c:v>
                </c:pt>
                <c:pt idx="26">
                  <c:v>70.245000000000005</c:v>
                </c:pt>
                <c:pt idx="27">
                  <c:v>71.636250000000004</c:v>
                </c:pt>
                <c:pt idx="28">
                  <c:v>73.08</c:v>
                </c:pt>
                <c:pt idx="29">
                  <c:v>74.576250000000002</c:v>
                </c:pt>
                <c:pt idx="30">
                  <c:v>76.125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Лист1!$F$353</c:f>
              <c:strCache>
                <c:ptCount val="1"/>
                <c:pt idx="0">
                  <c:v>4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Лист1!$F$354:$F$384</c:f>
              <c:numCache>
                <c:formatCode>General</c:formatCode>
                <c:ptCount val="31"/>
                <c:pt idx="0">
                  <c:v>70</c:v>
                </c:pt>
                <c:pt idx="1">
                  <c:v>70.034999999999997</c:v>
                </c:pt>
                <c:pt idx="2">
                  <c:v>70.14</c:v>
                </c:pt>
                <c:pt idx="3">
                  <c:v>70.314999999999998</c:v>
                </c:pt>
                <c:pt idx="4">
                  <c:v>70.56</c:v>
                </c:pt>
                <c:pt idx="5">
                  <c:v>70.875</c:v>
                </c:pt>
                <c:pt idx="6">
                  <c:v>71.260000000000005</c:v>
                </c:pt>
                <c:pt idx="7">
                  <c:v>71.715000000000003</c:v>
                </c:pt>
                <c:pt idx="8">
                  <c:v>72.240000000000009</c:v>
                </c:pt>
                <c:pt idx="9">
                  <c:v>72.834999999999994</c:v>
                </c:pt>
                <c:pt idx="10">
                  <c:v>73.5</c:v>
                </c:pt>
                <c:pt idx="11">
                  <c:v>74.234999999999999</c:v>
                </c:pt>
                <c:pt idx="12">
                  <c:v>75.040000000000006</c:v>
                </c:pt>
                <c:pt idx="13">
                  <c:v>75.915000000000006</c:v>
                </c:pt>
                <c:pt idx="14">
                  <c:v>76.860000000000014</c:v>
                </c:pt>
                <c:pt idx="15">
                  <c:v>77.875000000000014</c:v>
                </c:pt>
                <c:pt idx="16">
                  <c:v>78.960000000000008</c:v>
                </c:pt>
                <c:pt idx="17">
                  <c:v>80.115000000000009</c:v>
                </c:pt>
                <c:pt idx="18">
                  <c:v>81.34</c:v>
                </c:pt>
                <c:pt idx="19">
                  <c:v>82.635000000000005</c:v>
                </c:pt>
                <c:pt idx="20">
                  <c:v>84</c:v>
                </c:pt>
                <c:pt idx="21">
                  <c:v>85.434999999999988</c:v>
                </c:pt>
                <c:pt idx="22">
                  <c:v>86.94</c:v>
                </c:pt>
                <c:pt idx="23">
                  <c:v>88.515000000000001</c:v>
                </c:pt>
                <c:pt idx="24">
                  <c:v>90.160000000000011</c:v>
                </c:pt>
                <c:pt idx="25">
                  <c:v>91.875</c:v>
                </c:pt>
                <c:pt idx="26">
                  <c:v>93.660000000000011</c:v>
                </c:pt>
                <c:pt idx="27">
                  <c:v>95.515000000000001</c:v>
                </c:pt>
                <c:pt idx="28">
                  <c:v>97.44</c:v>
                </c:pt>
                <c:pt idx="29">
                  <c:v>99.435000000000002</c:v>
                </c:pt>
                <c:pt idx="30">
                  <c:v>101.5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Лист1!$G$353</c:f>
              <c:strCache>
                <c:ptCount val="1"/>
                <c:pt idx="0">
                  <c:v>5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Лист1!$G$354:$G$384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  <c:smooth val="0"/>
        </c:ser>
        <c:ser>
          <c:idx val="6"/>
          <c:order val="5"/>
          <c:tx>
            <c:strRef>
              <c:f>Лист1!$H$353</c:f>
              <c:strCache>
                <c:ptCount val="1"/>
                <c:pt idx="0">
                  <c:v>6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Лист1!$H$354:$H$384</c:f>
              <c:numCache>
                <c:formatCode>General</c:formatCode>
                <c:ptCount val="31"/>
                <c:pt idx="0">
                  <c:v>122.50000000000001</c:v>
                </c:pt>
                <c:pt idx="1">
                  <c:v>122.56125</c:v>
                </c:pt>
                <c:pt idx="2">
                  <c:v>122.74500000000002</c:v>
                </c:pt>
                <c:pt idx="3">
                  <c:v>123.05125000000001</c:v>
                </c:pt>
                <c:pt idx="4">
                  <c:v>123.48000000000002</c:v>
                </c:pt>
                <c:pt idx="5">
                  <c:v>124.03125000000001</c:v>
                </c:pt>
                <c:pt idx="6">
                  <c:v>124.70500000000001</c:v>
                </c:pt>
                <c:pt idx="7">
                  <c:v>125.50125</c:v>
                </c:pt>
                <c:pt idx="8">
                  <c:v>126.42000000000002</c:v>
                </c:pt>
                <c:pt idx="9">
                  <c:v>127.46125000000002</c:v>
                </c:pt>
                <c:pt idx="10">
                  <c:v>128.62500000000003</c:v>
                </c:pt>
                <c:pt idx="11">
                  <c:v>129.91125000000002</c:v>
                </c:pt>
                <c:pt idx="12">
                  <c:v>131.32000000000002</c:v>
                </c:pt>
                <c:pt idx="13">
                  <c:v>132.85125000000002</c:v>
                </c:pt>
                <c:pt idx="14">
                  <c:v>134.50500000000002</c:v>
                </c:pt>
                <c:pt idx="15">
                  <c:v>136.28125000000003</c:v>
                </c:pt>
                <c:pt idx="16">
                  <c:v>138.18000000000004</c:v>
                </c:pt>
                <c:pt idx="17">
                  <c:v>140.20125000000004</c:v>
                </c:pt>
                <c:pt idx="18">
                  <c:v>142.345</c:v>
                </c:pt>
                <c:pt idx="19">
                  <c:v>144.61125000000001</c:v>
                </c:pt>
                <c:pt idx="20">
                  <c:v>147</c:v>
                </c:pt>
                <c:pt idx="21">
                  <c:v>149.51124999999999</c:v>
                </c:pt>
                <c:pt idx="22">
                  <c:v>152.14500000000001</c:v>
                </c:pt>
                <c:pt idx="23">
                  <c:v>154.90125</c:v>
                </c:pt>
                <c:pt idx="24">
                  <c:v>157.78</c:v>
                </c:pt>
                <c:pt idx="25">
                  <c:v>160.78125000000003</c:v>
                </c:pt>
                <c:pt idx="26">
                  <c:v>163.90500000000003</c:v>
                </c:pt>
                <c:pt idx="27">
                  <c:v>167.15125000000003</c:v>
                </c:pt>
                <c:pt idx="28">
                  <c:v>170.52</c:v>
                </c:pt>
                <c:pt idx="29">
                  <c:v>174.01125000000002</c:v>
                </c:pt>
                <c:pt idx="30">
                  <c:v>177.625</c:v>
                </c:pt>
              </c:numCache>
            </c:numRef>
          </c:val>
          <c:smooth val="0"/>
        </c:ser>
        <c:ser>
          <c:idx val="7"/>
          <c:order val="6"/>
          <c:tx>
            <c:strRef>
              <c:f>Лист1!$I$353</c:f>
              <c:strCache>
                <c:ptCount val="1"/>
                <c:pt idx="0">
                  <c:v>7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Лист1!$I$354:$I$384</c:f>
              <c:numCache>
                <c:formatCode>General</c:formatCode>
                <c:ptCount val="31"/>
                <c:pt idx="0">
                  <c:v>87.5</c:v>
                </c:pt>
                <c:pt idx="1">
                  <c:v>87.543750000000003</c:v>
                </c:pt>
                <c:pt idx="2">
                  <c:v>87.675000000000011</c:v>
                </c:pt>
                <c:pt idx="3">
                  <c:v>87.893749999999997</c:v>
                </c:pt>
                <c:pt idx="4">
                  <c:v>88.2</c:v>
                </c:pt>
                <c:pt idx="5">
                  <c:v>88.59375</c:v>
                </c:pt>
                <c:pt idx="6">
                  <c:v>89.075000000000003</c:v>
                </c:pt>
                <c:pt idx="7">
                  <c:v>89.643749999999997</c:v>
                </c:pt>
                <c:pt idx="8">
                  <c:v>90.300000000000011</c:v>
                </c:pt>
                <c:pt idx="9">
                  <c:v>91.043750000000003</c:v>
                </c:pt>
                <c:pt idx="10">
                  <c:v>91.875000000000014</c:v>
                </c:pt>
                <c:pt idx="11">
                  <c:v>92.793750000000003</c:v>
                </c:pt>
                <c:pt idx="12">
                  <c:v>93.800000000000011</c:v>
                </c:pt>
                <c:pt idx="13">
                  <c:v>94.893749999999997</c:v>
                </c:pt>
                <c:pt idx="14">
                  <c:v>96.075000000000003</c:v>
                </c:pt>
                <c:pt idx="15">
                  <c:v>97.343750000000014</c:v>
                </c:pt>
                <c:pt idx="16">
                  <c:v>98.700000000000017</c:v>
                </c:pt>
                <c:pt idx="17">
                  <c:v>100.14375000000001</c:v>
                </c:pt>
                <c:pt idx="18">
                  <c:v>101.675</c:v>
                </c:pt>
                <c:pt idx="19">
                  <c:v>103.29375000000002</c:v>
                </c:pt>
                <c:pt idx="20">
                  <c:v>105</c:v>
                </c:pt>
                <c:pt idx="21">
                  <c:v>106.79374999999999</c:v>
                </c:pt>
                <c:pt idx="22">
                  <c:v>108.675</c:v>
                </c:pt>
                <c:pt idx="23">
                  <c:v>110.64375000000001</c:v>
                </c:pt>
                <c:pt idx="24">
                  <c:v>112.7</c:v>
                </c:pt>
                <c:pt idx="25">
                  <c:v>114.84375</c:v>
                </c:pt>
                <c:pt idx="26">
                  <c:v>117.075</c:v>
                </c:pt>
                <c:pt idx="27">
                  <c:v>119.39375000000001</c:v>
                </c:pt>
                <c:pt idx="28">
                  <c:v>121.8</c:v>
                </c:pt>
                <c:pt idx="29">
                  <c:v>124.29375</c:v>
                </c:pt>
                <c:pt idx="30">
                  <c:v>126.87499999999999</c:v>
                </c:pt>
              </c:numCache>
            </c:numRef>
          </c:val>
          <c:smooth val="0"/>
        </c:ser>
        <c:ser>
          <c:idx val="8"/>
          <c:order val="7"/>
          <c:tx>
            <c:strRef>
              <c:f>Лист1!$J$353</c:f>
              <c:strCache>
                <c:ptCount val="1"/>
                <c:pt idx="0">
                  <c:v>8</c:v>
                </c:pt>
              </c:strCache>
            </c:strRef>
          </c:tx>
          <c:marker>
            <c:symbol val="none"/>
          </c:marker>
          <c:cat>
            <c:numRef>
              <c:f>Лист1!$B$354:$B$384</c:f>
              <c:numCache>
                <c:formatCode>General</c:formatCode>
                <c:ptCount val="3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</c:numCache>
            </c:numRef>
          </c:cat>
          <c:val>
            <c:numRef>
              <c:f>Лист1!$J$354:$J$384</c:f>
              <c:numCache>
                <c:formatCode>General</c:formatCode>
                <c:ptCount val="31"/>
                <c:pt idx="0">
                  <c:v>175</c:v>
                </c:pt>
                <c:pt idx="1">
                  <c:v>175.08750000000001</c:v>
                </c:pt>
                <c:pt idx="2">
                  <c:v>175.35000000000002</c:v>
                </c:pt>
                <c:pt idx="3">
                  <c:v>175.78749999999999</c:v>
                </c:pt>
                <c:pt idx="4">
                  <c:v>176.4</c:v>
                </c:pt>
                <c:pt idx="5">
                  <c:v>177.1875</c:v>
                </c:pt>
                <c:pt idx="6">
                  <c:v>178.15</c:v>
                </c:pt>
                <c:pt idx="7">
                  <c:v>179.28749999999999</c:v>
                </c:pt>
                <c:pt idx="8">
                  <c:v>180.60000000000002</c:v>
                </c:pt>
                <c:pt idx="9">
                  <c:v>182.08750000000001</c:v>
                </c:pt>
                <c:pt idx="10">
                  <c:v>183.75000000000003</c:v>
                </c:pt>
                <c:pt idx="11">
                  <c:v>185.58750000000001</c:v>
                </c:pt>
                <c:pt idx="12">
                  <c:v>187.60000000000002</c:v>
                </c:pt>
                <c:pt idx="13">
                  <c:v>189.78749999999999</c:v>
                </c:pt>
                <c:pt idx="14">
                  <c:v>192.15</c:v>
                </c:pt>
                <c:pt idx="15">
                  <c:v>194.68750000000003</c:v>
                </c:pt>
                <c:pt idx="16">
                  <c:v>197.40000000000003</c:v>
                </c:pt>
                <c:pt idx="17">
                  <c:v>200.28750000000002</c:v>
                </c:pt>
                <c:pt idx="18">
                  <c:v>203.35</c:v>
                </c:pt>
                <c:pt idx="19">
                  <c:v>206.58750000000003</c:v>
                </c:pt>
                <c:pt idx="20">
                  <c:v>210</c:v>
                </c:pt>
                <c:pt idx="21">
                  <c:v>213.58749999999998</c:v>
                </c:pt>
                <c:pt idx="22">
                  <c:v>217.35</c:v>
                </c:pt>
                <c:pt idx="23">
                  <c:v>221.28750000000002</c:v>
                </c:pt>
                <c:pt idx="24">
                  <c:v>225.4</c:v>
                </c:pt>
                <c:pt idx="25">
                  <c:v>229.6875</c:v>
                </c:pt>
                <c:pt idx="26">
                  <c:v>234.15</c:v>
                </c:pt>
                <c:pt idx="27">
                  <c:v>238.78750000000002</c:v>
                </c:pt>
                <c:pt idx="28">
                  <c:v>243.6</c:v>
                </c:pt>
                <c:pt idx="29">
                  <c:v>248.58750000000001</c:v>
                </c:pt>
                <c:pt idx="30">
                  <c:v>253.74999999999997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901760"/>
        <c:axId val="350900192"/>
      </c:lineChart>
      <c:catAx>
        <c:axId val="3509017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900192"/>
        <c:crosses val="autoZero"/>
        <c:auto val="1"/>
        <c:lblAlgn val="ctr"/>
        <c:lblOffset val="100"/>
        <c:noMultiLvlLbl val="0"/>
      </c:catAx>
      <c:valAx>
        <c:axId val="3509001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9017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50468272808978"/>
          <c:y val="2.8229344575243148E-2"/>
          <c:w val="0.71149883438168182"/>
          <c:h val="0.74119859068178928"/>
        </c:manualLayout>
      </c:layout>
      <c:lineChart>
        <c:grouping val="standard"/>
        <c:varyColors val="0"/>
        <c:ser>
          <c:idx val="1"/>
          <c:order val="0"/>
          <c:tx>
            <c:strRef>
              <c:f>Лист1!$C$157</c:f>
              <c:strCache>
                <c:ptCount val="1"/>
                <c:pt idx="0">
                  <c:v>1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Лист1!$C$158:$C$176</c:f>
              <c:numCache>
                <c:formatCode>General</c:formatCode>
                <c:ptCount val="19"/>
                <c:pt idx="0">
                  <c:v>2880.3365868442761</c:v>
                </c:pt>
                <c:pt idx="1">
                  <c:v>2956.5434071629775</c:v>
                </c:pt>
                <c:pt idx="2">
                  <c:v>3048.3530836235796</c:v>
                </c:pt>
                <c:pt idx="3">
                  <c:v>3149.5880878857738</c:v>
                </c:pt>
                <c:pt idx="4">
                  <c:v>3254.4728876190429</c:v>
                </c:pt>
                <c:pt idx="5">
                  <c:v>3357.6339465026595</c:v>
                </c:pt>
                <c:pt idx="6">
                  <c:v>3454.099724225689</c:v>
                </c:pt>
                <c:pt idx="7">
                  <c:v>3539.3006764869865</c:v>
                </c:pt>
                <c:pt idx="8">
                  <c:v>3609.0692549952</c:v>
                </c:pt>
                <c:pt idx="9">
                  <c:v>3659.6399074687679</c:v>
                </c:pt>
                <c:pt idx="10">
                  <c:v>3687.6490776359201</c:v>
                </c:pt>
                <c:pt idx="11">
                  <c:v>3690.1352052346783</c:v>
                </c:pt>
                <c:pt idx="12">
                  <c:v>3664.5387260128518</c:v>
                </c:pt>
                <c:pt idx="13">
                  <c:v>3608.7020717280466</c:v>
                </c:pt>
                <c:pt idx="14">
                  <c:v>3520.8696701476592</c:v>
                </c:pt>
                <c:pt idx="15">
                  <c:v>3464.5163685828588</c:v>
                </c:pt>
                <c:pt idx="16">
                  <c:v>3244.2053162186658</c:v>
                </c:pt>
                <c:pt idx="17">
                  <c:v>3053.8721994538064</c:v>
                </c:pt>
                <c:pt idx="18">
                  <c:v>2828.5410065608567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Лист1!$D$157</c:f>
              <c:strCache>
                <c:ptCount val="1"/>
                <c:pt idx="0">
                  <c:v>2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Лист1!$D$158:$D$176</c:f>
              <c:numCache>
                <c:formatCode>General</c:formatCode>
                <c:ptCount val="19"/>
                <c:pt idx="0">
                  <c:v>1664.194472398915</c:v>
                </c:pt>
                <c:pt idx="1">
                  <c:v>1708.2250796941646</c:v>
                </c:pt>
                <c:pt idx="2">
                  <c:v>1761.2706705380681</c:v>
                </c:pt>
                <c:pt idx="3">
                  <c:v>1819.7620063340028</c:v>
                </c:pt>
                <c:pt idx="4">
                  <c:v>1880.3621128465581</c:v>
                </c:pt>
                <c:pt idx="5">
                  <c:v>1939.9662802015366</c:v>
                </c:pt>
                <c:pt idx="6">
                  <c:v>1995.7020628859534</c:v>
                </c:pt>
                <c:pt idx="7">
                  <c:v>2044.9292797480364</c:v>
                </c:pt>
                <c:pt idx="8">
                  <c:v>2085.2400139972269</c:v>
                </c:pt>
                <c:pt idx="9">
                  <c:v>2114.4586132041768</c:v>
                </c:pt>
                <c:pt idx="10">
                  <c:v>2130.6416893007536</c:v>
                </c:pt>
                <c:pt idx="11">
                  <c:v>2132.0781185800361</c:v>
                </c:pt>
                <c:pt idx="12">
                  <c:v>2117.2890416963146</c:v>
                </c:pt>
                <c:pt idx="13">
                  <c:v>2085.0278636650937</c:v>
                </c:pt>
                <c:pt idx="14">
                  <c:v>2034.280253863092</c:v>
                </c:pt>
                <c:pt idx="15">
                  <c:v>2001.7205685145409</c:v>
                </c:pt>
                <c:pt idx="16">
                  <c:v>1874.4297382596735</c:v>
                </c:pt>
                <c:pt idx="17">
                  <c:v>1764.4594930177548</c:v>
                </c:pt>
                <c:pt idx="18">
                  <c:v>1634.2681371240506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Лист1!$E$157</c:f>
              <c:strCache>
                <c:ptCount val="1"/>
                <c:pt idx="0">
                  <c:v>3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Лист1!$E$158:$E$176</c:f>
              <c:numCache>
                <c:formatCode>General</c:formatCode>
                <c:ptCount val="19"/>
                <c:pt idx="0">
                  <c:v>992.1159354685841</c:v>
                </c:pt>
                <c:pt idx="1">
                  <c:v>1018.3649513561367</c:v>
                </c:pt>
                <c:pt idx="2">
                  <c:v>1049.9882843592329</c:v>
                </c:pt>
                <c:pt idx="3">
                  <c:v>1084.8581191606554</c:v>
                </c:pt>
                <c:pt idx="4">
                  <c:v>1120.9851057354483</c:v>
                </c:pt>
                <c:pt idx="5">
                  <c:v>1156.5183593509159</c:v>
                </c:pt>
                <c:pt idx="6">
                  <c:v>1189.7454605666262</c:v>
                </c:pt>
                <c:pt idx="7">
                  <c:v>1219.0924552344065</c:v>
                </c:pt>
                <c:pt idx="8">
                  <c:v>1243.1238544983469</c:v>
                </c:pt>
                <c:pt idx="9">
                  <c:v>1260.5426347947978</c:v>
                </c:pt>
                <c:pt idx="10">
                  <c:v>1270.1902378523725</c:v>
                </c:pt>
                <c:pt idx="11">
                  <c:v>1271.0465706919447</c:v>
                </c:pt>
                <c:pt idx="12">
                  <c:v>1262.230005626649</c:v>
                </c:pt>
                <c:pt idx="13">
                  <c:v>1242.9973802618829</c:v>
                </c:pt>
                <c:pt idx="14">
                  <c:v>1212.7439974953049</c:v>
                </c:pt>
                <c:pt idx="15">
                  <c:v>1193.3334158452071</c:v>
                </c:pt>
                <c:pt idx="16">
                  <c:v>1117.4484978086516</c:v>
                </c:pt>
                <c:pt idx="17">
                  <c:v>1051.8893131452</c:v>
                </c:pt>
                <c:pt idx="18">
                  <c:v>974.27523559318411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Лист1!$F$157</c:f>
              <c:strCache>
                <c:ptCount val="1"/>
                <c:pt idx="0">
                  <c:v>4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Лист1!$F$158:$F$176</c:f>
              <c:numCache>
                <c:formatCode>General</c:formatCode>
                <c:ptCount val="19"/>
                <c:pt idx="0">
                  <c:v>740.51876194699651</c:v>
                </c:pt>
                <c:pt idx="1">
                  <c:v>760.11111809456384</c:v>
                </c:pt>
                <c:pt idx="2">
                  <c:v>783.71488310518248</c:v>
                </c:pt>
                <c:pt idx="3">
                  <c:v>809.74184827458055</c:v>
                </c:pt>
                <c:pt idx="4">
                  <c:v>836.70715587102166</c:v>
                </c:pt>
                <c:pt idx="5">
                  <c:v>863.22929913530356</c:v>
                </c:pt>
                <c:pt idx="6">
                  <c:v>888.03012228075988</c:v>
                </c:pt>
                <c:pt idx="7">
                  <c:v>909.93482049325814</c:v>
                </c:pt>
                <c:pt idx="8">
                  <c:v>927.87193993120161</c:v>
                </c:pt>
                <c:pt idx="9">
                  <c:v>940.87337772552803</c:v>
                </c:pt>
                <c:pt idx="10">
                  <c:v>948.07438197971032</c:v>
                </c:pt>
                <c:pt idx="11">
                  <c:v>948.71355176975601</c:v>
                </c:pt>
                <c:pt idx="12">
                  <c:v>942.13283714420754</c:v>
                </c:pt>
                <c:pt idx="13">
                  <c:v>927.77753912414244</c:v>
                </c:pt>
                <c:pt idx="14">
                  <c:v>905.19630970317394</c:v>
                </c:pt>
                <c:pt idx="15">
                  <c:v>890.70818449690705</c:v>
                </c:pt>
                <c:pt idx="16">
                  <c:v>834.06741949564889</c:v>
                </c:pt>
                <c:pt idx="17">
                  <c:v>785.13381755899206</c:v>
                </c:pt>
                <c:pt idx="18">
                  <c:v>727.2024019212306</c:v>
                </c:pt>
              </c:numCache>
            </c:numRef>
          </c:val>
          <c:smooth val="0"/>
        </c:ser>
        <c:ser>
          <c:idx val="5"/>
          <c:order val="4"/>
          <c:tx>
            <c:strRef>
              <c:f>Лист1!$G$157</c:f>
              <c:strCache>
                <c:ptCount val="1"/>
                <c:pt idx="0">
                  <c:v>5 передача</c:v>
                </c:pt>
              </c:strCache>
            </c:strRef>
          </c:tx>
          <c:marker>
            <c:symbol val="none"/>
          </c:marker>
          <c:cat>
            <c:numRef>
              <c:f>Лист1!$B$158:$B$176</c:f>
              <c:numCache>
                <c:formatCode>General</c:formatCode>
                <c:ptCount val="19"/>
                <c:pt idx="0">
                  <c:v>600</c:v>
                </c:pt>
                <c:pt idx="1">
                  <c:v>800</c:v>
                </c:pt>
                <c:pt idx="2">
                  <c:v>1000</c:v>
                </c:pt>
                <c:pt idx="3">
                  <c:v>1200</c:v>
                </c:pt>
                <c:pt idx="4">
                  <c:v>1400</c:v>
                </c:pt>
                <c:pt idx="5" formatCode="#,##0">
                  <c:v>1600</c:v>
                </c:pt>
                <c:pt idx="6">
                  <c:v>1800</c:v>
                </c:pt>
                <c:pt idx="7">
                  <c:v>2000</c:v>
                </c:pt>
                <c:pt idx="8">
                  <c:v>2200</c:v>
                </c:pt>
                <c:pt idx="9">
                  <c:v>2400</c:v>
                </c:pt>
                <c:pt idx="10">
                  <c:v>2600</c:v>
                </c:pt>
                <c:pt idx="11">
                  <c:v>2800</c:v>
                </c:pt>
                <c:pt idx="12">
                  <c:v>3000</c:v>
                </c:pt>
                <c:pt idx="13">
                  <c:v>3200</c:v>
                </c:pt>
                <c:pt idx="14">
                  <c:v>3400</c:v>
                </c:pt>
                <c:pt idx="15">
                  <c:v>3500</c:v>
                </c:pt>
                <c:pt idx="16">
                  <c:v>3800</c:v>
                </c:pt>
                <c:pt idx="17">
                  <c:v>4000</c:v>
                </c:pt>
                <c:pt idx="18">
                  <c:v>4200</c:v>
                </c:pt>
              </c:numCache>
            </c:numRef>
          </c:cat>
          <c:val>
            <c:numRef>
              <c:f>Лист1!$G$158:$G$176</c:f>
              <c:numCache>
                <c:formatCode>General</c:formatCode>
                <c:ptCount val="19"/>
                <c:pt idx="0">
                  <c:v>603.80389190883716</c:v>
                </c:pt>
                <c:pt idx="1">
                  <c:v>619.77909942749807</c:v>
                </c:pt>
                <c:pt idx="2">
                  <c:v>639.02512790035041</c:v>
                </c:pt>
                <c:pt idx="3">
                  <c:v>660.24698434938819</c:v>
                </c:pt>
                <c:pt idx="4">
                  <c:v>682.23394607125124</c:v>
                </c:pt>
                <c:pt idx="5">
                  <c:v>703.85956063722415</c:v>
                </c:pt>
                <c:pt idx="6">
                  <c:v>724.08164589323701</c:v>
                </c:pt>
                <c:pt idx="7">
                  <c:v>741.94228995986452</c:v>
                </c:pt>
                <c:pt idx="8">
                  <c:v>756.56785123232714</c:v>
                </c:pt>
                <c:pt idx="9">
                  <c:v>767.16895838048981</c:v>
                </c:pt>
                <c:pt idx="10">
                  <c:v>773.04051034886322</c:v>
                </c:pt>
                <c:pt idx="11">
                  <c:v>773.5616763566029</c:v>
                </c:pt>
                <c:pt idx="12">
                  <c:v>768.19589589750899</c:v>
                </c:pt>
                <c:pt idx="13">
                  <c:v>756.49087874002748</c:v>
                </c:pt>
                <c:pt idx="14">
                  <c:v>738.07860492725001</c:v>
                </c:pt>
                <c:pt idx="15">
                  <c:v>726.26528319181409</c:v>
                </c:pt>
                <c:pt idx="16">
                  <c:v>680.08155888139436</c:v>
                </c:pt>
                <c:pt idx="17">
                  <c:v>640.18209810772385</c:v>
                </c:pt>
                <c:pt idx="18">
                  <c:v>592.94600359757214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50897448"/>
        <c:axId val="350898232"/>
      </c:lineChart>
      <c:catAx>
        <c:axId val="350897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350898232"/>
        <c:crosses val="autoZero"/>
        <c:auto val="1"/>
        <c:lblAlgn val="ctr"/>
        <c:lblOffset val="100"/>
        <c:noMultiLvlLbl val="0"/>
      </c:catAx>
      <c:valAx>
        <c:axId val="350898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508974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3" Type="http://schemas.openxmlformats.org/officeDocument/2006/relationships/image" Target="../media/image1.jpeg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1" Type="http://schemas.openxmlformats.org/officeDocument/2006/relationships/chart" Target="../charts/chart1.xml"/><Relationship Id="rId6" Type="http://schemas.openxmlformats.org/officeDocument/2006/relationships/chart" Target="../charts/chart5.xml"/><Relationship Id="rId11" Type="http://schemas.openxmlformats.org/officeDocument/2006/relationships/chart" Target="../charts/chart10.xml"/><Relationship Id="rId5" Type="http://schemas.openxmlformats.org/officeDocument/2006/relationships/chart" Target="../charts/chart4.xml"/><Relationship Id="rId15" Type="http://schemas.openxmlformats.org/officeDocument/2006/relationships/chart" Target="../charts/chart14.xml"/><Relationship Id="rId10" Type="http://schemas.openxmlformats.org/officeDocument/2006/relationships/chart" Target="../charts/chart9.xml"/><Relationship Id="rId4" Type="http://schemas.openxmlformats.org/officeDocument/2006/relationships/chart" Target="../charts/chart3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36419</xdr:colOff>
      <xdr:row>66</xdr:row>
      <xdr:rowOff>56030</xdr:rowOff>
    </xdr:from>
    <xdr:to>
      <xdr:col>5</xdr:col>
      <xdr:colOff>563656</xdr:colOff>
      <xdr:row>80</xdr:row>
      <xdr:rowOff>132230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591511</xdr:colOff>
      <xdr:row>128</xdr:row>
      <xdr:rowOff>185698</xdr:rowOff>
    </xdr:from>
    <xdr:to>
      <xdr:col>10</xdr:col>
      <xdr:colOff>849246</xdr:colOff>
      <xdr:row>143</xdr:row>
      <xdr:rowOff>71398</xdr:rowOff>
    </xdr:to>
    <xdr:graphicFrame macro="">
      <xdr:nvGraphicFramePr>
        <xdr:cNvPr id="10" name="Диаграмма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1</xdr:col>
      <xdr:colOff>112301</xdr:colOff>
      <xdr:row>211</xdr:row>
      <xdr:rowOff>100853</xdr:rowOff>
    </xdr:from>
    <xdr:to>
      <xdr:col>4</xdr:col>
      <xdr:colOff>822752</xdr:colOff>
      <xdr:row>233</xdr:row>
      <xdr:rowOff>22412</xdr:rowOff>
    </xdr:to>
    <xdr:pic>
      <xdr:nvPicPr>
        <xdr:cNvPr id="5" name="Рисунок 4" descr="габаритные размеры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96122" y="40377996"/>
          <a:ext cx="3840094" cy="4112559"/>
        </a:xfrm>
        <a:prstGeom prst="rect">
          <a:avLst/>
        </a:prstGeom>
      </xdr:spPr>
    </xdr:pic>
    <xdr:clientData/>
  </xdr:twoCellAnchor>
  <xdr:twoCellAnchor>
    <xdr:from>
      <xdr:col>0</xdr:col>
      <xdr:colOff>1090172</xdr:colOff>
      <xdr:row>129</xdr:row>
      <xdr:rowOff>6404</xdr:rowOff>
    </xdr:from>
    <xdr:to>
      <xdr:col>5</xdr:col>
      <xdr:colOff>437830</xdr:colOff>
      <xdr:row>143</xdr:row>
      <xdr:rowOff>84845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420781</xdr:colOff>
      <xdr:row>244</xdr:row>
      <xdr:rowOff>160804</xdr:rowOff>
    </xdr:from>
    <xdr:to>
      <xdr:col>13</xdr:col>
      <xdr:colOff>331134</xdr:colOff>
      <xdr:row>259</xdr:row>
      <xdr:rowOff>18490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1084489</xdr:colOff>
      <xdr:row>106</xdr:row>
      <xdr:rowOff>189141</xdr:rowOff>
    </xdr:from>
    <xdr:to>
      <xdr:col>5</xdr:col>
      <xdr:colOff>421095</xdr:colOff>
      <xdr:row>121</xdr:row>
      <xdr:rowOff>87828</xdr:rowOff>
    </xdr:to>
    <xdr:graphicFrame macro="">
      <xdr:nvGraphicFramePr>
        <xdr:cNvPr id="21" name="Диаграмма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44532</xdr:colOff>
      <xdr:row>303</xdr:row>
      <xdr:rowOff>185551</xdr:rowOff>
    </xdr:from>
    <xdr:to>
      <xdr:col>5</xdr:col>
      <xdr:colOff>603661</xdr:colOff>
      <xdr:row>318</xdr:row>
      <xdr:rowOff>76694</xdr:rowOff>
    </xdr:to>
    <xdr:graphicFrame macro="">
      <xdr:nvGraphicFramePr>
        <xdr:cNvPr id="22" name="Диаграмма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627291</xdr:colOff>
      <xdr:row>106</xdr:row>
      <xdr:rowOff>173925</xdr:rowOff>
    </xdr:from>
    <xdr:to>
      <xdr:col>10</xdr:col>
      <xdr:colOff>556162</xdr:colOff>
      <xdr:row>121</xdr:row>
      <xdr:rowOff>52697</xdr:rowOff>
    </xdr:to>
    <xdr:graphicFrame macro="">
      <xdr:nvGraphicFramePr>
        <xdr:cNvPr id="13" name="Диаграмма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13608</xdr:colOff>
      <xdr:row>387</xdr:row>
      <xdr:rowOff>27214</xdr:rowOff>
    </xdr:from>
    <xdr:to>
      <xdr:col>5</xdr:col>
      <xdr:colOff>530679</xdr:colOff>
      <xdr:row>401</xdr:row>
      <xdr:rowOff>108857</xdr:rowOff>
    </xdr:to>
    <xdr:graphicFrame macro="">
      <xdr:nvGraphicFramePr>
        <xdr:cNvPr id="15" name="Диаграмма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466725</xdr:colOff>
      <xdr:row>160</xdr:row>
      <xdr:rowOff>28575</xdr:rowOff>
    </xdr:from>
    <xdr:to>
      <xdr:col>13</xdr:col>
      <xdr:colOff>377078</xdr:colOff>
      <xdr:row>174</xdr:row>
      <xdr:rowOff>107016</xdr:rowOff>
    </xdr:to>
    <xdr:graphicFrame macro="">
      <xdr:nvGraphicFramePr>
        <xdr:cNvPr id="12" name="Диаграмма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493058</xdr:colOff>
      <xdr:row>647</xdr:row>
      <xdr:rowOff>168088</xdr:rowOff>
    </xdr:from>
    <xdr:to>
      <xdr:col>11</xdr:col>
      <xdr:colOff>593911</xdr:colOff>
      <xdr:row>662</xdr:row>
      <xdr:rowOff>44824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829235</xdr:colOff>
      <xdr:row>672</xdr:row>
      <xdr:rowOff>56030</xdr:rowOff>
    </xdr:from>
    <xdr:to>
      <xdr:col>11</xdr:col>
      <xdr:colOff>930088</xdr:colOff>
      <xdr:row>686</xdr:row>
      <xdr:rowOff>134471</xdr:rowOff>
    </xdr:to>
    <xdr:graphicFrame macro="">
      <xdr:nvGraphicFramePr>
        <xdr:cNvPr id="16" name="Диаграмма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</xdr:col>
      <xdr:colOff>721179</xdr:colOff>
      <xdr:row>564</xdr:row>
      <xdr:rowOff>122464</xdr:rowOff>
    </xdr:from>
    <xdr:to>
      <xdr:col>9</xdr:col>
      <xdr:colOff>54429</xdr:colOff>
      <xdr:row>586</xdr:row>
      <xdr:rowOff>13608</xdr:rowOff>
    </xdr:to>
    <xdr:graphicFrame macro="">
      <xdr:nvGraphicFramePr>
        <xdr:cNvPr id="17" name="Диаграмма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707572</xdr:colOff>
      <xdr:row>743</xdr:row>
      <xdr:rowOff>108857</xdr:rowOff>
    </xdr:from>
    <xdr:to>
      <xdr:col>12</xdr:col>
      <xdr:colOff>816429</xdr:colOff>
      <xdr:row>758</xdr:row>
      <xdr:rowOff>0</xdr:rowOff>
    </xdr:to>
    <xdr:graphicFrame macro="">
      <xdr:nvGraphicFramePr>
        <xdr:cNvPr id="18" name="Диаграмма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649740</xdr:colOff>
      <xdr:row>457</xdr:row>
      <xdr:rowOff>64635</xdr:rowOff>
    </xdr:from>
    <xdr:to>
      <xdr:col>6</xdr:col>
      <xdr:colOff>159882</xdr:colOff>
      <xdr:row>475</xdr:row>
      <xdr:rowOff>176893</xdr:rowOff>
    </xdr:to>
    <xdr:graphicFrame macro="">
      <xdr:nvGraphicFramePr>
        <xdr:cNvPr id="19" name="Диаграмма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4</xdr:col>
      <xdr:colOff>176893</xdr:colOff>
      <xdr:row>625</xdr:row>
      <xdr:rowOff>122464</xdr:rowOff>
    </xdr:from>
    <xdr:to>
      <xdr:col>8</xdr:col>
      <xdr:colOff>830036</xdr:colOff>
      <xdr:row>640</xdr:row>
      <xdr:rowOff>13607</xdr:rowOff>
    </xdr:to>
    <xdr:graphicFrame macro="">
      <xdr:nvGraphicFramePr>
        <xdr:cNvPr id="20" name="Диаграмма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7</xdr:col>
      <xdr:colOff>571501</xdr:colOff>
      <xdr:row>601</xdr:row>
      <xdr:rowOff>68036</xdr:rowOff>
    </xdr:from>
    <xdr:to>
      <xdr:col>11</xdr:col>
      <xdr:colOff>680358</xdr:colOff>
      <xdr:row>615</xdr:row>
      <xdr:rowOff>149679</xdr:rowOff>
    </xdr:to>
    <xdr:graphicFrame macro="">
      <xdr:nvGraphicFramePr>
        <xdr:cNvPr id="23" name="Диаграмма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&#1080;&#1074;&#1072;&#1085;/AppData/Roaming/Microsoft/Excel/&#1084;&#1086;&#1097;&#1100;&#1085;&#1086;&#1089;&#1090;&#1100;%20&#1101;&#1074;&#1086;&#1090;&#1077;&#108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Лист2"/>
      <sheetName val="Лист3"/>
    </sheetNames>
    <sheetDataSet>
      <sheetData sheetId="0">
        <row r="1">
          <cell r="B1" t="str">
            <v>Мкр, Нм</v>
          </cell>
          <cell r="C1" t="str">
            <v>мощьность, л.с</v>
          </cell>
        </row>
        <row r="2">
          <cell r="A2">
            <v>700</v>
          </cell>
          <cell r="B2">
            <v>178</v>
          </cell>
          <cell r="C2">
            <v>18</v>
          </cell>
        </row>
        <row r="3">
          <cell r="A3">
            <v>800</v>
          </cell>
          <cell r="B3">
            <v>187</v>
          </cell>
          <cell r="C3">
            <v>21</v>
          </cell>
        </row>
        <row r="4">
          <cell r="A4">
            <v>950</v>
          </cell>
          <cell r="B4">
            <v>189</v>
          </cell>
          <cell r="C4">
            <v>26</v>
          </cell>
        </row>
        <row r="5">
          <cell r="A5">
            <v>1200</v>
          </cell>
          <cell r="B5">
            <v>199</v>
          </cell>
          <cell r="C5">
            <v>34</v>
          </cell>
        </row>
        <row r="6">
          <cell r="A6">
            <v>1500</v>
          </cell>
          <cell r="B6">
            <v>205</v>
          </cell>
          <cell r="C6">
            <v>44</v>
          </cell>
        </row>
        <row r="7">
          <cell r="A7">
            <v>1750</v>
          </cell>
          <cell r="B7">
            <v>210</v>
          </cell>
          <cell r="C7">
            <v>52</v>
          </cell>
        </row>
        <row r="8">
          <cell r="A8">
            <v>2000</v>
          </cell>
          <cell r="B8">
            <v>220</v>
          </cell>
          <cell r="C8">
            <v>63</v>
          </cell>
        </row>
        <row r="9">
          <cell r="A9">
            <v>2300</v>
          </cell>
          <cell r="B9">
            <v>226</v>
          </cell>
          <cell r="C9">
            <v>74</v>
          </cell>
        </row>
        <row r="10">
          <cell r="A10">
            <v>2500</v>
          </cell>
          <cell r="B10">
            <v>230.5</v>
          </cell>
          <cell r="C10">
            <v>82</v>
          </cell>
        </row>
        <row r="11">
          <cell r="A11">
            <v>2800</v>
          </cell>
          <cell r="B11">
            <v>230</v>
          </cell>
          <cell r="C11">
            <v>92</v>
          </cell>
        </row>
        <row r="12">
          <cell r="A12">
            <v>3000</v>
          </cell>
          <cell r="B12">
            <v>229</v>
          </cell>
          <cell r="C12">
            <v>98</v>
          </cell>
        </row>
        <row r="13">
          <cell r="A13">
            <v>3250</v>
          </cell>
          <cell r="B13">
            <v>226</v>
          </cell>
          <cell r="C13">
            <v>105</v>
          </cell>
        </row>
        <row r="14">
          <cell r="A14">
            <v>3500</v>
          </cell>
          <cell r="B14">
            <v>214</v>
          </cell>
          <cell r="C14">
            <v>107</v>
          </cell>
        </row>
        <row r="15">
          <cell r="A15">
            <v>3800</v>
          </cell>
          <cell r="B15">
            <v>199</v>
          </cell>
          <cell r="C15">
            <v>108</v>
          </cell>
        </row>
        <row r="16">
          <cell r="A16">
            <v>4000</v>
          </cell>
          <cell r="B16">
            <v>191</v>
          </cell>
          <cell r="C16">
            <v>109</v>
          </cell>
        </row>
        <row r="17">
          <cell r="A17">
            <v>4200</v>
          </cell>
          <cell r="B17">
            <v>177</v>
          </cell>
          <cell r="C17">
            <v>106</v>
          </cell>
        </row>
      </sheetData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Таблица1" displayName="Таблица1" ref="B2:D11" totalsRowShown="0">
  <autoFilter ref="B2:D11"/>
  <tableColumns count="3">
    <tableColumn id="1" name="Столбец1"/>
    <tableColumn id="2" name="передаточное число узла" dataDxfId="73"/>
    <tableColumn id="3" name="полное передаточное число"/>
  </tableColumns>
  <tableStyleInfo name="TableStyleMedium9" showFirstColumn="0" showLastColumn="0" showRowStripes="1" showColumnStripes="0"/>
</table>
</file>

<file path=xl/tables/table10.xml><?xml version="1.0" encoding="utf-8"?>
<table xmlns="http://schemas.openxmlformats.org/spreadsheetml/2006/main" id="12" name="Таблица12" displayName="Таблица12" ref="C85:E104" totalsRowShown="0" headerRowDxfId="47" headerRowBorderDxfId="46" tableBorderDxfId="45" totalsRowBorderDxfId="44">
  <autoFilter ref="C85:E104"/>
  <tableColumns count="3">
    <tableColumn id="1" name="частота, об/мин" dataDxfId="43"/>
    <tableColumn id="2" name="Мкр, Нм" dataDxfId="42">
      <calculatedColumnFormula>$D$125*(C86^5)+$E$125*(C86^4)+$F$125*(C86^3)+$G$125*(C86^2)+$H$125*C86+$I$125</calculatedColumnFormula>
    </tableColumn>
    <tableColumn id="3" name="мощность, л.с" dataDxfId="41">
      <calculatedColumnFormula>$D$126*(C86^5)+$E$126*(C86^4)+$F$126*(C86^3)+$G$126*(C86^2)+$H$126*C86+$I$126</calculatedColumnFormula>
    </tableColumn>
  </tableColumns>
  <tableStyleInfo name="TableStyleMedium9" showFirstColumn="0" showLastColumn="0" showRowStripes="1" showColumnStripes="0"/>
</table>
</file>

<file path=xl/tables/table11.xml><?xml version="1.0" encoding="utf-8"?>
<table xmlns="http://schemas.openxmlformats.org/spreadsheetml/2006/main" id="13" name="Таблица114" displayName="Таблица114" ref="G85:I101" totalsRowShown="0">
  <autoFilter ref="G85:I101"/>
  <tableColumns count="3">
    <tableColumn id="1" name="частота, об/мин"/>
    <tableColumn id="2" name="Мкр, Нм" dataDxfId="40"/>
    <tableColumn id="3" name="мощность, л.с" dataDxfId="39"/>
  </tableColumns>
  <tableStyleInfo name="TableStyleMedium9" showFirstColumn="0" showLastColumn="0" showRowStripes="1" showColumnStripes="0"/>
</table>
</file>

<file path=xl/tables/table12.xml><?xml version="1.0" encoding="utf-8"?>
<table xmlns="http://schemas.openxmlformats.org/spreadsheetml/2006/main" id="15" name="Таблица1216" displayName="Таблица1216" ref="B157:G176" totalsRowShown="0" headerRowDxfId="38" headerRowBorderDxfId="37" tableBorderDxfId="36" totalsRowBorderDxfId="35">
  <autoFilter ref="B157:G176"/>
  <tableColumns count="6">
    <tableColumn id="1" name="частота, об/мин" dataDxfId="34"/>
    <tableColumn id="2" name="1 передача" dataDxfId="33">
      <calculatedColumnFormula>$D86*$D$3*D$149</calculatedColumnFormula>
    </tableColumn>
    <tableColumn id="3" name="2 передача" dataDxfId="32">
      <calculatedColumnFormula>$D86*$D$4*E$149</calculatedColumnFormula>
    </tableColumn>
    <tableColumn id="4" name="3 передача" dataDxfId="31">
      <calculatedColumnFormula>$D86*$D$5*F$149</calculatedColumnFormula>
    </tableColumn>
    <tableColumn id="5" name="4 передача" dataDxfId="30">
      <calculatedColumnFormula>$D86*$D$6*G$149</calculatedColumnFormula>
    </tableColumn>
    <tableColumn id="6" name="5 передача" dataDxfId="29">
      <calculatedColumnFormula>$D86*$D$7*H$149</calculatedColumnFormula>
    </tableColumn>
  </tableColumns>
  <tableStyleInfo name="TableStyleMedium9" showFirstColumn="0" showLastColumn="0" showRowStripes="1" showColumnStripes="0"/>
</table>
</file>

<file path=xl/tables/table13.xml><?xml version="1.0" encoding="utf-8"?>
<table xmlns="http://schemas.openxmlformats.org/spreadsheetml/2006/main" id="4" name="Таблица4" displayName="Таблица4" ref="B333:G341" totalsRowShown="0">
  <autoFilter ref="B333:G341"/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4.xml><?xml version="1.0" encoding="utf-8"?>
<table xmlns="http://schemas.openxmlformats.org/spreadsheetml/2006/main" id="11" name="Таблица11" displayName="Таблица11" ref="B346:G349" totalsRowShown="0">
  <autoFilter ref="B346:G349"/>
  <tableColumns count="6">
    <tableColumn id="1" name="Столбец1"/>
    <tableColumn id="2" name="Столбец2"/>
    <tableColumn id="3" name="Столбец3"/>
    <tableColumn id="4" name="Столбец4"/>
    <tableColumn id="5" name="Столбец5"/>
    <tableColumn id="6" name="Столбец6"/>
  </tableColumns>
  <tableStyleInfo name="TableStyleMedium9" showFirstColumn="0" showLastColumn="0" showRowStripes="1" showColumnStripes="0"/>
</table>
</file>

<file path=xl/tables/table15.xml><?xml version="1.0" encoding="utf-8"?>
<table xmlns="http://schemas.openxmlformats.org/spreadsheetml/2006/main" id="14" name="Таблица14" displayName="Таблица14" ref="B353:J384" totalsRowShown="0">
  <autoFilter ref="B353:J384"/>
  <tableColumns count="9">
    <tableColumn id="1" name="км/ч"/>
    <tableColumn id="2" name="1" dataDxfId="28">
      <calculatedColumnFormula>$F$334*(1+$D$349*$B354^2)*$D$327</calculatedColumnFormula>
    </tableColumn>
    <tableColumn id="3" name="2" dataDxfId="27">
      <calculatedColumnFormula>$F$335*(1+$D$349*$B354^2)*$D$327</calculatedColumnFormula>
    </tableColumn>
    <tableColumn id="4" name="3" dataDxfId="26">
      <calculatedColumnFormula>$F$336*(1+$D$349*$B354^2)*$D$327</calculatedColumnFormula>
    </tableColumn>
    <tableColumn id="5" name="4" dataDxfId="25">
      <calculatedColumnFormula>$F$337*(1+$D$349*$B354^2)*$D$327</calculatedColumnFormula>
    </tableColumn>
    <tableColumn id="6" name="5" dataDxfId="24">
      <calculatedColumnFormula>$F$338*(1+$D$349*$B354^2)*$D$327</calculatedColumnFormula>
    </tableColumn>
    <tableColumn id="7" name="6" dataDxfId="23">
      <calculatedColumnFormula>$F$339*(1+$D$349*$B354^2)*$D$327</calculatedColumnFormula>
    </tableColumn>
    <tableColumn id="8" name="7" dataDxfId="22">
      <calculatedColumnFormula>$F$340*(1+$D$349*$B354^2)*$D$327</calculatedColumnFormula>
    </tableColumn>
    <tableColumn id="9" name="8" dataDxfId="21">
      <calculatedColumnFormula>$F$341*(1+$D$349*$B354^2)*$D$327</calculatedColumnFormula>
    </tableColumn>
  </tableColumns>
  <tableStyleInfo name="TableStyleMedium9" showFirstColumn="0" showLastColumn="0" showRowStripes="1" showColumnStripes="0"/>
</table>
</file>

<file path=xl/tables/table16.xml><?xml version="1.0" encoding="utf-8"?>
<table xmlns="http://schemas.openxmlformats.org/spreadsheetml/2006/main" id="16" name="Таблица16" displayName="Таблица16" ref="B270:M301" totalsRowShown="0">
  <autoFilter ref="B270:M301"/>
  <tableColumns count="12">
    <tableColumn id="1" name="км/ч"/>
    <tableColumn id="2" name="сопрот.воз">
      <calculatedColumnFormula>0.5*$D$241*$D$242*1.22*((B271/3.6)^2)</calculatedColumnFormula>
    </tableColumn>
    <tableColumn id="3" name="обор 1п"/>
    <tableColumn id="4" name="МКР 1"/>
    <tableColumn id="5" name="обор 2п"/>
    <tableColumn id="6" name="МКР 2"/>
    <tableColumn id="7" name="обор3"/>
    <tableColumn id="8" name="МКР 3"/>
    <tableColumn id="9" name="обор4"/>
    <tableColumn id="10" name="МКР 4"/>
    <tableColumn id="11" name="обор5">
      <calculatedColumnFormula>($B$44/$G$44)*B271</calculatedColumnFormula>
    </tableColumn>
    <tableColumn id="12" name="МКР 5">
      <calculatedColumnFormula>($D$125*(L271^5)+$E$125*(L271^4)+$F$125*(L271^3)+$G$125*(L271^2)+$H$125*L271+$I$125)*$D$7*$H$149</calculatedColumnFormula>
    </tableColumn>
  </tableColumns>
  <tableStyleInfo name="TableStyleMedium9" showFirstColumn="0" showLastColumn="0" showRowStripes="1" showColumnStripes="0"/>
</table>
</file>

<file path=xl/tables/table17.xml><?xml version="1.0" encoding="utf-8"?>
<table xmlns="http://schemas.openxmlformats.org/spreadsheetml/2006/main" id="17" name="Таблица17" displayName="Таблица17" ref="C124:I126" totalsRowShown="0">
  <autoFilter ref="C124:I126"/>
  <tableColumns count="7">
    <tableColumn id="1" name="данные"/>
    <tableColumn id="2" name="x/5"/>
    <tableColumn id="3" name="x^4"/>
    <tableColumn id="4" name="x^3"/>
    <tableColumn id="5" name="x^2"/>
    <tableColumn id="6" name="x"/>
    <tableColumn id="7" name="соб.коэф."/>
  </tableColumns>
  <tableStyleInfo name="TableStyleMedium9" showFirstColumn="0" showLastColumn="0" showRowStripes="1" showColumnStripes="0"/>
</table>
</file>

<file path=xl/tables/table18.xml><?xml version="1.0" encoding="utf-8"?>
<table xmlns="http://schemas.openxmlformats.org/spreadsheetml/2006/main" id="19" name="Таблица19" displayName="Таблица19" ref="B409:C418" totalsRowShown="0">
  <autoFilter ref="B409:C418"/>
  <tableColumns count="2">
    <tableColumn id="1" name="угол  %"/>
    <tableColumn id="2" name="сила подьема">
      <calculatedColumnFormula>$D$327*$B410/100</calculatedColumnFormula>
    </tableColumn>
  </tableColumns>
  <tableStyleInfo name="TableStyleMedium9" showFirstColumn="0" showLastColumn="0" showRowStripes="1" showColumnStripes="0"/>
</table>
</file>

<file path=xl/tables/table19.xml><?xml version="1.0" encoding="utf-8"?>
<table xmlns="http://schemas.openxmlformats.org/spreadsheetml/2006/main" id="18" name="Таблица18" displayName="Таблица18" ref="B600:G619" totalsRowShown="0">
  <autoFilter ref="B600:G619"/>
  <tableColumns count="6">
    <tableColumn id="1" name="частота, об/мин" dataDxfId="20"/>
    <tableColumn id="2" name="1 передача" dataDxfId="19">
      <calculatedColumnFormula>3.27-8.22*(C247/C158)+9.13*(C247/C158)^2-3.18*(C247/C158)^3</calculatedColumnFormula>
    </tableColumn>
    <tableColumn id="3" name="2 передача">
      <calculatedColumnFormula>3.27-8.22*(D247/D158)+9.13*(D247/D158)^2-3.18*(D247/D158)^3</calculatedColumnFormula>
    </tableColumn>
    <tableColumn id="4" name="3 передача">
      <calculatedColumnFormula>3.27-8.22*(E247/E158)+9.13*(E247/E158)^2-3.18*(E247/E158)^3</calculatedColumnFormula>
    </tableColumn>
    <tableColumn id="5" name="4 передача">
      <calculatedColumnFormula>3.27-8.22*(F247/F158)+9.13*(F247/F158)^2-3.18*(F247/F158)^3</calculatedColumnFormula>
    </tableColumn>
    <tableColumn id="6" name="5 передача">
      <calculatedColumnFormula>3.27-8.22*(G247/G158)+9.13*(G247/G158)^2-3.18*(G247/G158)^3</calculatedColumnFormula>
    </tableColumn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Таблица2" displayName="Таблица2" ref="B14:G33" totalsRowShown="0">
  <autoFilter ref="B14:G33"/>
  <tableColumns count="6">
    <tableColumn id="1" name="частота, об/мин" dataDxfId="72"/>
    <tableColumn id="2" name="1 передача "/>
    <tableColumn id="3" name="2 передача "/>
    <tableColumn id="4" name="3 передача "/>
    <tableColumn id="5" name="4 передас"/>
    <tableColumn id="6" name="5 передача "/>
  </tableColumns>
  <tableStyleInfo name="TableStyleMedium9" showFirstColumn="0" showLastColumn="0" showRowStripes="1" showColumnStripes="0"/>
</table>
</file>

<file path=xl/tables/table20.xml><?xml version="1.0" encoding="utf-8"?>
<table xmlns="http://schemas.openxmlformats.org/spreadsheetml/2006/main" id="20" name="Таблица20" displayName="Таблица20" ref="B624:C643" totalsRowShown="0">
  <autoFilter ref="B624:C643"/>
  <tableColumns count="2">
    <tableColumn id="1" name="частота, об/мин" dataDxfId="18"/>
    <tableColumn id="2" name="Столбец1">
      <calculatedColumnFormula>1.25-0.99*(B625/$B$643)+0.98*(B625/$B$643)^2-0.24*(B625/$B$643)^3</calculatedColumnFormula>
    </tableColumn>
  </tableColumns>
  <tableStyleInfo name="TableStyleMedium9" showFirstColumn="0" showLastColumn="0" showRowStripes="1" showColumnStripes="0"/>
</table>
</file>

<file path=xl/tables/table21.xml><?xml version="1.0" encoding="utf-8"?>
<table xmlns="http://schemas.openxmlformats.org/spreadsheetml/2006/main" id="22" name="Таблица22" displayName="Таблица22" ref="B647:G666" totalsRowShown="0">
  <autoFilter ref="B647:G666"/>
  <tableColumns count="6">
    <tableColumn id="1" name="частота, об/мин" dataDxfId="17"/>
    <tableColumn id="2" name="1 передача">
      <calculatedColumnFormula>$C625*C601*270/(36000*0.73)*C247</calculatedColumnFormula>
    </tableColumn>
    <tableColumn id="3" name="2 передача">
      <calculatedColumnFormula>$C625*D601*270/(36000*0.73)*D247</calculatedColumnFormula>
    </tableColumn>
    <tableColumn id="4" name="3 передача">
      <calculatedColumnFormula>$C625*E601*270/(36000*0.73)*E247</calculatedColumnFormula>
    </tableColumn>
    <tableColumn id="5" name="4 передача">
      <calculatedColumnFormula>$C625*F601*270/(36000*0.73)*F247</calculatedColumnFormula>
    </tableColumn>
    <tableColumn id="6" name="5 передача">
      <calculatedColumnFormula>$C625*G601*270/(36000*0.73)*G247</calculatedColumnFormula>
    </tableColumn>
  </tableColumns>
  <tableStyleInfo name="TableStyleMedium9" showFirstColumn="0" showLastColumn="0" showRowStripes="1" showColumnStripes="0"/>
</table>
</file>

<file path=xl/tables/table22.xml><?xml version="1.0" encoding="utf-8"?>
<table xmlns="http://schemas.openxmlformats.org/spreadsheetml/2006/main" id="23" name="Таблица23" displayName="Таблица23" ref="B671:G690" totalsRowShown="0" tableBorderDxfId="16">
  <autoFilter ref="B671:G690"/>
  <tableColumns count="6">
    <tableColumn id="1" name="частота, об/мин" dataDxfId="15"/>
    <tableColumn id="2" name="1 передача">
      <calculatedColumnFormula>D742-C247</calculatedColumnFormula>
    </tableColumn>
    <tableColumn id="3" name="2 передача">
      <calculatedColumnFormula>E742-D247</calculatedColumnFormula>
    </tableColumn>
    <tableColumn id="4" name="3 передача">
      <calculatedColumnFormula>F742-E247</calculatedColumnFormula>
    </tableColumn>
    <tableColumn id="5" name="4 передача">
      <calculatedColumnFormula>G742-F247</calculatedColumnFormula>
    </tableColumn>
    <tableColumn id="6" name="5 передача">
      <calculatedColumnFormula>H742-G247</calculatedColumnFormula>
    </tableColumn>
  </tableColumns>
  <tableStyleInfo name="TableStyleMedium9" showFirstColumn="0" showLastColumn="0" showRowStripes="1" showColumnStripes="0"/>
</table>
</file>

<file path=xl/tables/table23.xml><?xml version="1.0" encoding="utf-8"?>
<table xmlns="http://schemas.openxmlformats.org/spreadsheetml/2006/main" id="25" name="Таблица1626" displayName="Таблица1626" ref="B532:Q563" totalsRowShown="0">
  <autoFilter ref="B532:Q563"/>
  <tableColumns count="16">
    <tableColumn id="1" name="км/ч"/>
    <tableColumn id="3" name="обор 1п"/>
    <tableColumn id="4" name="МКР 1"/>
    <tableColumn id="2" name="топливо 1" dataDxfId="14">
      <calculatedColumnFormula>(1.25-0.99*(C533/$B$643)+0.98*(C533/$B$643)^2-0.24*(C533/$B$643)^3)*(3.27-8.22*(C271/D533)+9.13*(C271/D533)^2-3.18*(C271/D533)^3)*270/(36000*0.73)*C271</calculatedColumnFormula>
    </tableColumn>
    <tableColumn id="5" name="обор 2п"/>
    <tableColumn id="6" name="МКР 2"/>
    <tableColumn id="13" name="топливо 2" dataDxfId="13">
      <calculatedColumnFormula>(1.25-0.99*(F533/$B$643)+0.98*(F533/$B$643)^2-0.24*(F533/$B$643)^3)*(3.27-8.22*($C271/G533)+9.13*($C271/G533)^2-3.18*($C271/G533)^3)*270/(36000*0.73)*$C271</calculatedColumnFormula>
    </tableColumn>
    <tableColumn id="7" name="обор3"/>
    <tableColumn id="8" name="МКР 3"/>
    <tableColumn id="14" name="топливо 3" dataDxfId="12">
      <calculatedColumnFormula>(1.25-0.99*(I533/$B$643)+0.98*(I533/$B$643)^2-0.24*(I533/$B$643)^3)*(3.27-8.22*($C271/J533)+9.13*($C271/J533)^2-3.18*($C271/J533)^3)*270/(36000*0.73)*$C271</calculatedColumnFormula>
    </tableColumn>
    <tableColumn id="9" name="обор4"/>
    <tableColumn id="10" name="МКР 4"/>
    <tableColumn id="15" name="топливо 4" dataDxfId="11">
      <calculatedColumnFormula>(1.25-0.99*(L533/$B$643)+0.98*(L533/$B$643)^2-0.24*(L533/$B$643)^3)*(3.27-8.22*($C271/M533)+9.13*($C271/M533)^2-3.18*($C271/M533)^3)*270/(36000*0.73)*$C271</calculatedColumnFormula>
    </tableColumn>
    <tableColumn id="11" name="обор5">
      <calculatedColumnFormula>($B$44/$G$44)*B533</calculatedColumnFormula>
    </tableColumn>
    <tableColumn id="12" name="МКР 5">
      <calculatedColumnFormula>($D$125*(O533^5)+$E$125*(O533^4)+$F$125*(O533^3)+$G$125*(O533^2)+$H$125*O533+$I$125)*$D$7*$H$149</calculatedColumnFormula>
    </tableColumn>
    <tableColumn id="16" name="топливо 5" dataDxfId="10">
      <calculatedColumnFormula>(1.25-0.99*(O533/$B$643)+0.98*(O533/$B$643)^2-0.24*(O533/$B$643)^3)*(3.27-8.22*($C271/P533)+9.13*($C271/P533)^2-3.18*($C271/P533)^3)*270/(36000*0.73)*$C271</calculatedColumnFormula>
    </tableColumn>
  </tableColumns>
  <tableStyleInfo name="TableStyleMedium9" showFirstColumn="0" showLastColumn="0" showRowStripes="1" showColumnStripes="0"/>
</table>
</file>

<file path=xl/tables/table24.xml><?xml version="1.0" encoding="utf-8"?>
<table xmlns="http://schemas.openxmlformats.org/spreadsheetml/2006/main" id="26" name="Таблица1627" displayName="Таблица1627" ref="B695:L726" totalsRowShown="0">
  <autoFilter ref="B695:L726"/>
  <tableColumns count="11">
    <tableColumn id="1" name="км/ч"/>
    <tableColumn id="3" name="обор 1п"/>
    <tableColumn id="4" name="МКР 1"/>
    <tableColumn id="5" name="обор 2п"/>
    <tableColumn id="6" name="МКР 2"/>
    <tableColumn id="7" name="обор3"/>
    <tableColumn id="8" name="МКР 3"/>
    <tableColumn id="9" name="обор4"/>
    <tableColumn id="10" name="МКР 4"/>
    <tableColumn id="11" name="обор5">
      <calculatedColumnFormula>($B$44/$G$44)*B696</calculatedColumnFormula>
    </tableColumn>
    <tableColumn id="12" name="МКР 5">
      <calculatedColumnFormula>($D$125*(K696^5)+$E$125*(K696^4)+$F$125*(K696^3)+$G$125*(K696^2)+$H$125*K696+$I$125)*$D$7*$H$149</calculatedColumnFormula>
    </tableColumn>
  </tableColumns>
  <tableStyleInfo name="TableStyleMedium9" showFirstColumn="0" showLastColumn="0" showRowStripes="1" showColumnStripes="0"/>
</table>
</file>

<file path=xl/tables/table25.xml><?xml version="1.0" encoding="utf-8"?>
<table xmlns="http://schemas.openxmlformats.org/spreadsheetml/2006/main" id="21" name="Таблица21" displayName="Таблица21" ref="B423:M454" totalsRowShown="0">
  <autoFilter ref="B423:M454"/>
  <tableColumns count="12">
    <tableColumn id="1" name="км/ч" dataDxfId="9"/>
    <tableColumn id="2" name="сум. Сопротивление">
      <calculatedColumnFormula>$C$414+$C354+$C271</calculatedColumnFormula>
    </tableColumn>
    <tableColumn id="3" name="обороты 1"/>
    <tableColumn id="4" name="мощьность 1" dataDxfId="8">
      <calculatedColumnFormula>(($D$125*(D424^5)+$E$125*(D424^4)+$F$125*(D424^3)+$G$125*(D424^2)+$H$125*D424+$I$125)*$D$3*$D$149)/$C$40-$C224</calculatedColumnFormula>
    </tableColumn>
    <tableColumn id="5" name="обороты 2" dataDxfId="7">
      <calculatedColumnFormula>($B$44/$D$44)*$B424</calculatedColumnFormula>
    </tableColumn>
    <tableColumn id="6" name="мощьность 2" dataDxfId="6">
      <calculatedColumnFormula>(($D$125*(F271^5)+$E$125*(F271^4)+$F$125*(F271^3)+$G$125*(F271^2)+$H$125*F271+$I$125)*$D$3*$D$149)/$C$40-$C424</calculatedColumnFormula>
    </tableColumn>
    <tableColumn id="7" name="обороты 3" dataDxfId="5">
      <calculatedColumnFormula>($B$44/$E$44)*B424</calculatedColumnFormula>
    </tableColumn>
    <tableColumn id="8" name="мощьность 3" dataDxfId="4">
      <calculatedColumnFormula>(($D$125*(H271^5)+$E$125*(H271^4)+$F$125*(H271^3)+$G$125*(H271^2)+$H$125*H271+$I$125)*$D$3*$D$149)/$C$40-$C424</calculatedColumnFormula>
    </tableColumn>
    <tableColumn id="9" name="обороты 4" dataDxfId="3">
      <calculatedColumnFormula>($B$44/$F$44)*$B424</calculatedColumnFormula>
    </tableColumn>
    <tableColumn id="10" name="мощьность 4" dataDxfId="2">
      <calculatedColumnFormula>(($D$125*(J271^5)+$E$125*(J271^4)+$F$125*(J271^3)+$G$125*(J271^2)+$H$125*J271+$I$125)*$D$6*$D$149)/$C$40-$C424</calculatedColumnFormula>
    </tableColumn>
    <tableColumn id="11" name="обороты 5" dataDxfId="1">
      <calculatedColumnFormula>($B$44/$G$44)*$B424</calculatedColumnFormula>
    </tableColumn>
    <tableColumn id="12" name="мощьность 5" dataDxfId="0">
      <calculatedColumnFormula>(($D$125*(L271^5)+$E$125*(L271^4)+$F$125*(L271^3)+$G$125*(L271^2)+$H$125*L271+$I$125)*$D$7*$D$149)/$C$40-$C424</calculatedColumnFormula>
    </tableColumn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Таблица3" displayName="Таблица3" ref="B43:G62" totalsRowShown="0" headerRowDxfId="71" headerRowBorderDxfId="70">
  <autoFilter ref="B43:G62"/>
  <tableColumns count="6">
    <tableColumn id="1" name="частота, об/мин" dataDxfId="69"/>
    <tableColumn id="2" name="1 передача " dataDxfId="68">
      <calculatedColumnFormula>($C$40*2*3.1415926534)*C15/1000*60</calculatedColumnFormula>
    </tableColumn>
    <tableColumn id="3" name="2 передача " dataDxfId="67">
      <calculatedColumnFormula>($C$40*2*3.1415926534)*D15/1000*60</calculatedColumnFormula>
    </tableColumn>
    <tableColumn id="4" name="3 передача " dataDxfId="66">
      <calculatedColumnFormula>($C$40*2*3.1415926534)*E15/1000*60</calculatedColumnFormula>
    </tableColumn>
    <tableColumn id="5" name="4 передас" dataDxfId="65">
      <calculatedColumnFormula>($C$40*2*3.1415926534)*F15/1000*60</calculatedColumnFormula>
    </tableColumn>
    <tableColumn id="6" name="5 передача " dataDxfId="64">
      <calculatedColumnFormula>($C$40*2*3.1415926534)*G15/1000*60</calculatedColumnFormula>
    </tableColumn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id="7" name="Таблица7" displayName="Таблица7" ref="B36:E40" totalsRowShown="0">
  <autoFilter ref="B36:E40"/>
  <tableColumns count="4">
    <tableColumn id="1" name="Столбец1"/>
    <tableColumn id="2" name="ширина проф">
      <calculatedColumnFormula>0.0254*(E36/2)+(C36/1000)*(D36/100)</calculatedColumnFormula>
    </tableColumn>
    <tableColumn id="3" name="профиль шин"/>
    <tableColumn id="4" name="пос. диаметр"/>
  </tableColumns>
  <tableStyleInfo name="TableStyleMedium9" showFirstColumn="0" showLastColumn="0" showRowStripes="1" showColumnStripes="0"/>
</table>
</file>

<file path=xl/tables/table5.xml><?xml version="1.0" encoding="utf-8"?>
<table xmlns="http://schemas.openxmlformats.org/spreadsheetml/2006/main" id="5" name="Таблица5" displayName="Таблица5" ref="B148:H152" totalsRowShown="0">
  <autoFilter ref="B148:H152"/>
  <tableColumns count="7">
    <tableColumn id="1" name="Столбец1"/>
    <tableColumn id="2" name="Столбец2"/>
    <tableColumn id="3" name="1 передача"/>
    <tableColumn id="4" name="2 передаса" dataDxfId="63"/>
    <tableColumn id="5" name="3 передача" dataDxfId="62"/>
    <tableColumn id="6" name="4 передача" dataDxfId="61"/>
    <tableColumn id="7" name="5 передача" dataDxfId="60"/>
  </tableColumns>
  <tableStyleInfo name="TableStyleMedium9" showFirstColumn="0" showLastColumn="0" showRowStripes="1" showColumnStripes="0"/>
</table>
</file>

<file path=xl/tables/table6.xml><?xml version="1.0" encoding="utf-8"?>
<table xmlns="http://schemas.openxmlformats.org/spreadsheetml/2006/main" id="6" name="Таблица6" displayName="Таблица6" ref="H35:J38" totalsRowShown="0">
  <autoFilter ref="H35:J38"/>
  <tableColumns count="3">
    <tableColumn id="1" name="Столбец1" dataDxfId="59"/>
    <tableColumn id="2" name="коэффициент" dataDxfId="58"/>
    <tableColumn id="3" name="% профиля" dataDxfId="57"/>
  </tableColumns>
  <tableStyleInfo name="TableStyleMedium9" showFirstColumn="0" showLastColumn="0" showRowStripes="1" showColumnStripes="0"/>
</table>
</file>

<file path=xl/tables/table7.xml><?xml version="1.0" encoding="utf-8"?>
<table xmlns="http://schemas.openxmlformats.org/spreadsheetml/2006/main" id="8" name="Таблица39" displayName="Таблица39" ref="B246:G265" totalsRowShown="0" headerRowDxfId="56" headerRowBorderDxfId="55">
  <autoFilter ref="B246:G265"/>
  <tableColumns count="6">
    <tableColumn id="1" name="частота, об/мин" dataDxfId="54"/>
    <tableColumn id="2" name="1 передача " dataDxfId="53">
      <calculatedColumnFormula>(D239*2*3.1415926534)*#REF!/1000*60</calculatedColumnFormula>
    </tableColumn>
    <tableColumn id="3" name="2 передача " dataDxfId="52">
      <calculatedColumnFormula>(D239*2*3.1415926534)*#REF!/1000*60</calculatedColumnFormula>
    </tableColumn>
    <tableColumn id="4" name="3 передача " dataDxfId="51">
      <calculatedColumnFormula>(D239*2*3.1415926534)*#REF!/1000*60</calculatedColumnFormula>
    </tableColumn>
    <tableColumn id="5" name="4 передас" dataDxfId="50">
      <calculatedColumnFormula>(D239*2*3.1415926534)*#REF!/1000*60</calculatedColumnFormula>
    </tableColumn>
    <tableColumn id="6" name="5 передача " dataDxfId="49">
      <calculatedColumnFormula>0.5*D239*D240*1.22*((G44/3.6)^2)</calculatedColumnFormula>
    </tableColumn>
  </tableColumns>
  <tableStyleInfo name="TableStyleMedium9" showFirstColumn="0" showLastColumn="0" showRowStripes="1" showColumnStripes="0"/>
</table>
</file>

<file path=xl/tables/table8.xml><?xml version="1.0" encoding="utf-8"?>
<table xmlns="http://schemas.openxmlformats.org/spreadsheetml/2006/main" id="9" name="Таблица9" displayName="Таблица9" ref="B324:D329" totalsRowShown="0">
  <autoFilter ref="B324:D329"/>
  <tableColumns count="3">
    <tableColumn id="1" name="Столбец1"/>
    <tableColumn id="2" name="Столбец2"/>
    <tableColumn id="3" name="Столбец3"/>
  </tableColumns>
  <tableStyleInfo name="TableStyleMedium9" showFirstColumn="0" showLastColumn="0" showRowStripes="1" showColumnStripes="0"/>
</table>
</file>

<file path=xl/tables/table9.xml><?xml version="1.0" encoding="utf-8"?>
<table xmlns="http://schemas.openxmlformats.org/spreadsheetml/2006/main" id="10" name="Таблица10" displayName="Таблица10" ref="B238:E242" totalsRowShown="0">
  <autoFilter ref="B238:E242"/>
  <tableColumns count="4">
    <tableColumn id="1" name="Столбец1"/>
    <tableColumn id="2" name="Столбец2"/>
    <tableColumn id="3" name="Столбец3" dataDxfId="48"/>
    <tableColumn id="4" name="Столбец4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6.xml"/><Relationship Id="rId13" Type="http://schemas.openxmlformats.org/officeDocument/2006/relationships/table" Target="../tables/table11.xml"/><Relationship Id="rId18" Type="http://schemas.openxmlformats.org/officeDocument/2006/relationships/table" Target="../tables/table16.xml"/><Relationship Id="rId26" Type="http://schemas.openxmlformats.org/officeDocument/2006/relationships/table" Target="../tables/table24.xml"/><Relationship Id="rId3" Type="http://schemas.openxmlformats.org/officeDocument/2006/relationships/table" Target="../tables/table1.xml"/><Relationship Id="rId21" Type="http://schemas.openxmlformats.org/officeDocument/2006/relationships/table" Target="../tables/table19.xml"/><Relationship Id="rId7" Type="http://schemas.openxmlformats.org/officeDocument/2006/relationships/table" Target="../tables/table5.xml"/><Relationship Id="rId12" Type="http://schemas.openxmlformats.org/officeDocument/2006/relationships/table" Target="../tables/table10.xml"/><Relationship Id="rId17" Type="http://schemas.openxmlformats.org/officeDocument/2006/relationships/table" Target="../tables/table15.xml"/><Relationship Id="rId25" Type="http://schemas.openxmlformats.org/officeDocument/2006/relationships/table" Target="../tables/table23.xml"/><Relationship Id="rId2" Type="http://schemas.openxmlformats.org/officeDocument/2006/relationships/drawing" Target="../drawings/drawing1.xml"/><Relationship Id="rId16" Type="http://schemas.openxmlformats.org/officeDocument/2006/relationships/table" Target="../tables/table14.xml"/><Relationship Id="rId20" Type="http://schemas.openxmlformats.org/officeDocument/2006/relationships/table" Target="../tables/table18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11" Type="http://schemas.openxmlformats.org/officeDocument/2006/relationships/table" Target="../tables/table9.xml"/><Relationship Id="rId24" Type="http://schemas.openxmlformats.org/officeDocument/2006/relationships/table" Target="../tables/table22.xml"/><Relationship Id="rId5" Type="http://schemas.openxmlformats.org/officeDocument/2006/relationships/table" Target="../tables/table3.xml"/><Relationship Id="rId15" Type="http://schemas.openxmlformats.org/officeDocument/2006/relationships/table" Target="../tables/table13.xml"/><Relationship Id="rId23" Type="http://schemas.openxmlformats.org/officeDocument/2006/relationships/table" Target="../tables/table21.xml"/><Relationship Id="rId10" Type="http://schemas.openxmlformats.org/officeDocument/2006/relationships/table" Target="../tables/table8.xml"/><Relationship Id="rId19" Type="http://schemas.openxmlformats.org/officeDocument/2006/relationships/table" Target="../tables/table17.xml"/><Relationship Id="rId4" Type="http://schemas.openxmlformats.org/officeDocument/2006/relationships/table" Target="../tables/table2.xml"/><Relationship Id="rId9" Type="http://schemas.openxmlformats.org/officeDocument/2006/relationships/table" Target="../tables/table7.xml"/><Relationship Id="rId14" Type="http://schemas.openxmlformats.org/officeDocument/2006/relationships/table" Target="../tables/table12.xml"/><Relationship Id="rId22" Type="http://schemas.openxmlformats.org/officeDocument/2006/relationships/table" Target="../tables/table20.xml"/><Relationship Id="rId27" Type="http://schemas.openxmlformats.org/officeDocument/2006/relationships/table" Target="../tables/table2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762"/>
  <sheetViews>
    <sheetView tabSelected="1" topLeftCell="A8" zoomScale="70" zoomScaleNormal="70" workbookViewId="0">
      <selection activeCell="C38" sqref="C38"/>
    </sheetView>
  </sheetViews>
  <sheetFormatPr defaultRowHeight="15" x14ac:dyDescent="0.25"/>
  <cols>
    <col min="1" max="1" width="17.7109375" customWidth="1"/>
    <col min="2" max="2" width="17.28515625" customWidth="1"/>
    <col min="3" max="3" width="15.42578125" customWidth="1"/>
    <col min="4" max="4" width="15.28515625" customWidth="1"/>
    <col min="5" max="5" width="14.42578125" customWidth="1"/>
    <col min="6" max="7" width="13.7109375" customWidth="1"/>
    <col min="8" max="8" width="17" customWidth="1"/>
    <col min="9" max="9" width="19.7109375" customWidth="1"/>
    <col min="10" max="10" width="13.7109375" customWidth="1"/>
    <col min="11" max="11" width="16.5703125" customWidth="1"/>
    <col min="12" max="12" width="15" customWidth="1"/>
    <col min="13" max="13" width="16.42578125" customWidth="1"/>
    <col min="14" max="14" width="17.28515625" customWidth="1"/>
    <col min="15" max="15" width="13.85546875" customWidth="1"/>
    <col min="16" max="16" width="16.28515625" customWidth="1"/>
    <col min="19" max="19" width="11.42578125" customWidth="1"/>
  </cols>
  <sheetData>
    <row r="2" spans="1:7" x14ac:dyDescent="0.25">
      <c r="B2" t="s">
        <v>14</v>
      </c>
      <c r="C2" t="s">
        <v>7</v>
      </c>
      <c r="D2" t="s">
        <v>105</v>
      </c>
    </row>
    <row r="3" spans="1:7" x14ac:dyDescent="0.25">
      <c r="B3" t="s">
        <v>0</v>
      </c>
      <c r="C3" s="9">
        <v>4.05</v>
      </c>
      <c r="D3">
        <f>C3*C11</f>
        <v>17.414999999999999</v>
      </c>
    </row>
    <row r="4" spans="1:7" x14ac:dyDescent="0.25">
      <c r="B4" t="s">
        <v>1</v>
      </c>
      <c r="C4" s="8">
        <v>2.34</v>
      </c>
      <c r="D4">
        <f>C4*C11</f>
        <v>10.061999999999999</v>
      </c>
    </row>
    <row r="5" spans="1:7" x14ac:dyDescent="0.25">
      <c r="B5" t="s">
        <v>2</v>
      </c>
      <c r="C5" s="8">
        <v>1.395</v>
      </c>
      <c r="D5">
        <f>C5*C11</f>
        <v>5.9984999999999999</v>
      </c>
    </row>
    <row r="6" spans="1:7" x14ac:dyDescent="0.25">
      <c r="B6" t="s">
        <v>3</v>
      </c>
      <c r="C6" s="8">
        <v>1</v>
      </c>
      <c r="D6">
        <f>C6*C11</f>
        <v>4.3</v>
      </c>
    </row>
    <row r="7" spans="1:7" x14ac:dyDescent="0.25">
      <c r="B7" t="s">
        <v>4</v>
      </c>
      <c r="C7" s="8">
        <v>0.84899999999999998</v>
      </c>
      <c r="D7">
        <f>C7*C11</f>
        <v>3.6506999999999996</v>
      </c>
    </row>
    <row r="8" spans="1:7" x14ac:dyDescent="0.25">
      <c r="B8" t="s">
        <v>5</v>
      </c>
      <c r="C8" s="8">
        <v>3.51</v>
      </c>
      <c r="D8">
        <f>C8*C11</f>
        <v>15.092999999999998</v>
      </c>
    </row>
    <row r="9" spans="1:7" x14ac:dyDescent="0.25">
      <c r="B9" t="s">
        <v>107</v>
      </c>
      <c r="C9" s="8"/>
    </row>
    <row r="10" spans="1:7" x14ac:dyDescent="0.25">
      <c r="B10" s="10" t="s">
        <v>108</v>
      </c>
      <c r="C10" s="16"/>
      <c r="D10" s="10"/>
    </row>
    <row r="11" spans="1:7" x14ac:dyDescent="0.25">
      <c r="B11" t="s">
        <v>6</v>
      </c>
      <c r="C11" s="9">
        <v>4.3</v>
      </c>
    </row>
    <row r="12" spans="1:7" x14ac:dyDescent="0.25">
      <c r="A12" t="s">
        <v>106</v>
      </c>
    </row>
    <row r="14" spans="1:7" ht="15.75" thickBot="1" x14ac:dyDescent="0.3">
      <c r="B14" s="2" t="s">
        <v>8</v>
      </c>
      <c r="C14" t="s">
        <v>9</v>
      </c>
      <c r="D14" t="s">
        <v>10</v>
      </c>
      <c r="E14" t="s">
        <v>11</v>
      </c>
      <c r="F14" t="s">
        <v>12</v>
      </c>
      <c r="G14" t="s">
        <v>13</v>
      </c>
    </row>
    <row r="15" spans="1:7" ht="15.75" thickTop="1" x14ac:dyDescent="0.25">
      <c r="B15" s="3">
        <v>600</v>
      </c>
      <c r="C15">
        <f>B15/D3</f>
        <v>34.453057708871661</v>
      </c>
      <c r="D15">
        <f>B15/D4</f>
        <v>59.630292188431724</v>
      </c>
      <c r="E15">
        <f>B15/D5</f>
        <v>100.02500625156289</v>
      </c>
      <c r="F15">
        <f>B15/D6</f>
        <v>139.53488372093022</v>
      </c>
      <c r="G15">
        <f>B15/D7</f>
        <v>164.35204207412278</v>
      </c>
    </row>
    <row r="16" spans="1:7" x14ac:dyDescent="0.25">
      <c r="B16" s="4">
        <v>800</v>
      </c>
      <c r="C16">
        <f>B16/D3</f>
        <v>45.937410278495555</v>
      </c>
      <c r="D16">
        <f>B16/D4</f>
        <v>79.507056251242304</v>
      </c>
      <c r="E16">
        <f>B16/D5</f>
        <v>133.36667500208387</v>
      </c>
      <c r="F16">
        <f>B16/D6</f>
        <v>186.04651162790699</v>
      </c>
      <c r="G16">
        <f>B16/D7</f>
        <v>219.13605609883038</v>
      </c>
    </row>
    <row r="17" spans="2:7" x14ac:dyDescent="0.25">
      <c r="B17" s="3">
        <v>1000</v>
      </c>
      <c r="C17">
        <f>B17/D3</f>
        <v>57.421762848119442</v>
      </c>
      <c r="D17">
        <f>B17/D4</f>
        <v>99.383820314052883</v>
      </c>
      <c r="E17">
        <f>B17/D5</f>
        <v>166.70834375260483</v>
      </c>
      <c r="F17">
        <f>B17/D6</f>
        <v>232.55813953488374</v>
      </c>
      <c r="G17">
        <f>B17/D7</f>
        <v>273.92007012353798</v>
      </c>
    </row>
    <row r="18" spans="2:7" x14ac:dyDescent="0.25">
      <c r="B18" s="4">
        <v>1200</v>
      </c>
      <c r="C18">
        <f>B18/D3</f>
        <v>68.906115417743322</v>
      </c>
      <c r="D18">
        <f>B18/D4</f>
        <v>119.26058437686345</v>
      </c>
      <c r="E18">
        <f>B18/D5</f>
        <v>200.05001250312577</v>
      </c>
      <c r="F18">
        <f>B18/D6</f>
        <v>279.06976744186045</v>
      </c>
      <c r="G18">
        <f>B18/D7</f>
        <v>328.70408414824556</v>
      </c>
    </row>
    <row r="19" spans="2:7" x14ac:dyDescent="0.25">
      <c r="B19" s="3">
        <v>1400</v>
      </c>
      <c r="C19">
        <f>B19/D3</f>
        <v>80.390467987367217</v>
      </c>
      <c r="D19">
        <f>B19/D4</f>
        <v>139.13734843967404</v>
      </c>
      <c r="E19">
        <f>B19/D5</f>
        <v>233.39168125364674</v>
      </c>
      <c r="F19">
        <f>B19/D6</f>
        <v>325.58139534883725</v>
      </c>
      <c r="G19">
        <f>B19/D7</f>
        <v>383.48809817295319</v>
      </c>
    </row>
    <row r="20" spans="2:7" x14ac:dyDescent="0.25">
      <c r="B20" s="4">
        <v>1600</v>
      </c>
      <c r="C20">
        <f>B20/D3</f>
        <v>91.874820556991111</v>
      </c>
      <c r="D20">
        <f>B20/D4</f>
        <v>159.01411250248461</v>
      </c>
      <c r="E20">
        <f>B20/D5</f>
        <v>266.73335000416773</v>
      </c>
      <c r="F20">
        <f>B20/D6</f>
        <v>372.09302325581399</v>
      </c>
      <c r="G20">
        <f>B20/D7</f>
        <v>438.27211219766076</v>
      </c>
    </row>
    <row r="21" spans="2:7" x14ac:dyDescent="0.25">
      <c r="B21" s="3">
        <v>1800</v>
      </c>
      <c r="C21">
        <f>B21/D3</f>
        <v>103.35917312661499</v>
      </c>
      <c r="D21">
        <f>B21/D4</f>
        <v>178.89087656529517</v>
      </c>
      <c r="E21">
        <f>B21/D5</f>
        <v>300.0750187546887</v>
      </c>
      <c r="F21">
        <f>B21/D6</f>
        <v>418.60465116279073</v>
      </c>
      <c r="G21">
        <f>B21/D7</f>
        <v>493.05612622236839</v>
      </c>
    </row>
    <row r="22" spans="2:7" x14ac:dyDescent="0.25">
      <c r="B22" s="4">
        <v>2000</v>
      </c>
      <c r="C22">
        <f>B22/D3</f>
        <v>114.84352569623888</v>
      </c>
      <c r="D22">
        <f>B22/D4</f>
        <v>198.76764062810577</v>
      </c>
      <c r="E22">
        <f>B22/D5</f>
        <v>333.41668750520967</v>
      </c>
      <c r="F22">
        <f>B22/D6</f>
        <v>465.11627906976747</v>
      </c>
      <c r="G22">
        <f>B22/D7</f>
        <v>547.84014024707596</v>
      </c>
    </row>
    <row r="23" spans="2:7" x14ac:dyDescent="0.25">
      <c r="B23" s="3">
        <v>2200</v>
      </c>
      <c r="C23">
        <f>B23/D3</f>
        <v>126.32787826586276</v>
      </c>
      <c r="D23">
        <f>B23/D4</f>
        <v>218.64440469091633</v>
      </c>
      <c r="E23">
        <f>B23/D5</f>
        <v>366.75835625573058</v>
      </c>
      <c r="F23">
        <f>B23/D6</f>
        <v>511.62790697674421</v>
      </c>
      <c r="G23">
        <f>B23/D7</f>
        <v>602.6241542717836</v>
      </c>
    </row>
    <row r="24" spans="2:7" x14ac:dyDescent="0.25">
      <c r="B24" s="4">
        <v>2400</v>
      </c>
      <c r="C24">
        <f>B24/D3</f>
        <v>137.81223083548664</v>
      </c>
      <c r="D24">
        <f>B24/D4</f>
        <v>238.5211687537269</v>
      </c>
      <c r="E24">
        <f>B24/D5</f>
        <v>400.10002500625154</v>
      </c>
      <c r="F24">
        <f>B24/D6</f>
        <v>558.1395348837209</v>
      </c>
      <c r="G24">
        <f>B24/D7</f>
        <v>657.40816829649111</v>
      </c>
    </row>
    <row r="25" spans="2:7" x14ac:dyDescent="0.25">
      <c r="B25" s="3">
        <v>2600</v>
      </c>
      <c r="C25">
        <f>B25/D3</f>
        <v>149.29658340511054</v>
      </c>
      <c r="D25">
        <f>B25/D4</f>
        <v>258.39793281653749</v>
      </c>
      <c r="E25">
        <f>B25/D5</f>
        <v>433.44169375677251</v>
      </c>
      <c r="F25">
        <f>B25/D6</f>
        <v>604.65116279069775</v>
      </c>
      <c r="G25">
        <f>B25/D7</f>
        <v>712.19218232119874</v>
      </c>
    </row>
    <row r="26" spans="2:7" x14ac:dyDescent="0.25">
      <c r="B26" s="4">
        <v>2800</v>
      </c>
      <c r="C26">
        <f>B26/D3</f>
        <v>160.78093597473443</v>
      </c>
      <c r="D26">
        <f>B26/D4</f>
        <v>278.27469687934808</v>
      </c>
      <c r="E26">
        <f>B26/D5</f>
        <v>466.78336250729348</v>
      </c>
      <c r="F26">
        <f>B26/D6</f>
        <v>651.1627906976745</v>
      </c>
      <c r="G26">
        <f>B26/D7</f>
        <v>766.97619634590637</v>
      </c>
    </row>
    <row r="27" spans="2:7" x14ac:dyDescent="0.25">
      <c r="B27" s="3">
        <v>3000</v>
      </c>
      <c r="C27">
        <f>B27/D3</f>
        <v>172.26528854435833</v>
      </c>
      <c r="D27">
        <f>B27/D4</f>
        <v>298.15146094215862</v>
      </c>
      <c r="E27">
        <f>B27/D5</f>
        <v>500.12503125781444</v>
      </c>
      <c r="F27">
        <f>B27/D6</f>
        <v>697.67441860465124</v>
      </c>
      <c r="G27">
        <f>B27/D7</f>
        <v>821.76021037061389</v>
      </c>
    </row>
    <row r="28" spans="2:7" x14ac:dyDescent="0.25">
      <c r="B28" s="4">
        <v>3200</v>
      </c>
      <c r="C28">
        <f>B28/D3</f>
        <v>183.74964111398222</v>
      </c>
      <c r="D28">
        <f>B28/D4</f>
        <v>318.02822500496922</v>
      </c>
      <c r="E28">
        <f>B28/D5</f>
        <v>533.46670000833547</v>
      </c>
      <c r="F28">
        <f>B28/D6</f>
        <v>744.18604651162798</v>
      </c>
      <c r="G28">
        <f>B28/D7</f>
        <v>876.54422439532152</v>
      </c>
    </row>
    <row r="29" spans="2:7" x14ac:dyDescent="0.25">
      <c r="B29" s="3">
        <v>3400</v>
      </c>
      <c r="C29">
        <f>B29/D3</f>
        <v>195.23399368360609</v>
      </c>
      <c r="D29">
        <f>B29/D4</f>
        <v>337.90498906777981</v>
      </c>
      <c r="E29">
        <f>B29/D5</f>
        <v>566.80836875885643</v>
      </c>
      <c r="F29">
        <f>B29/D6</f>
        <v>790.69767441860472</v>
      </c>
      <c r="G29">
        <f>B29/D7</f>
        <v>931.32823842002915</v>
      </c>
    </row>
    <row r="30" spans="2:7" x14ac:dyDescent="0.25">
      <c r="B30" s="5">
        <v>3600</v>
      </c>
      <c r="C30">
        <f>B30/D3</f>
        <v>206.71834625322998</v>
      </c>
      <c r="D30">
        <f>B30/D4</f>
        <v>357.78175313059035</v>
      </c>
      <c r="E30">
        <f>B30/D5</f>
        <v>600.1500375093774</v>
      </c>
      <c r="F30">
        <f>B30/D6</f>
        <v>837.20930232558146</v>
      </c>
      <c r="G30">
        <f>B30/D7</f>
        <v>986.11225244473678</v>
      </c>
    </row>
    <row r="31" spans="2:7" x14ac:dyDescent="0.25">
      <c r="B31" s="5">
        <v>3800</v>
      </c>
      <c r="C31">
        <f>B31/D3</f>
        <v>218.20269882285388</v>
      </c>
      <c r="D31">
        <f>B31/D4</f>
        <v>377.65851719340094</v>
      </c>
      <c r="E31">
        <f>B31/D5</f>
        <v>633.49170625989836</v>
      </c>
      <c r="F31">
        <f>B31/D6</f>
        <v>883.7209302325582</v>
      </c>
      <c r="G31">
        <f>B31/D7</f>
        <v>1040.8962664694443</v>
      </c>
    </row>
    <row r="32" spans="2:7" x14ac:dyDescent="0.25">
      <c r="B32" s="5">
        <v>4000</v>
      </c>
      <c r="C32">
        <f>B32/D3</f>
        <v>229.68705139247777</v>
      </c>
      <c r="D32">
        <f>B32/D4</f>
        <v>397.53528125621153</v>
      </c>
      <c r="E32">
        <f>B32/D5</f>
        <v>666.83337501041933</v>
      </c>
      <c r="F32">
        <f>B32/D6</f>
        <v>930.23255813953494</v>
      </c>
      <c r="G32">
        <f>B32/D7</f>
        <v>1095.6802804941519</v>
      </c>
    </row>
    <row r="33" spans="1:10" x14ac:dyDescent="0.25">
      <c r="B33" s="5">
        <v>4200</v>
      </c>
      <c r="C33">
        <f>B33/D3</f>
        <v>241.17140396210164</v>
      </c>
      <c r="D33">
        <f>B33/D4</f>
        <v>417.41204531902207</v>
      </c>
      <c r="E33">
        <f>B33/D5</f>
        <v>700.1750437609403</v>
      </c>
      <c r="F33">
        <f>B33/D6</f>
        <v>976.74418604651169</v>
      </c>
      <c r="G33">
        <f>B33/D7</f>
        <v>1150.4642945188596</v>
      </c>
    </row>
    <row r="34" spans="1:10" x14ac:dyDescent="0.25">
      <c r="A34" t="s">
        <v>109</v>
      </c>
    </row>
    <row r="35" spans="1:10" x14ac:dyDescent="0.25">
      <c r="H35" t="s">
        <v>14</v>
      </c>
      <c r="I35" s="14" t="s">
        <v>36</v>
      </c>
      <c r="J35" s="14" t="s">
        <v>35</v>
      </c>
    </row>
    <row r="36" spans="1:10" x14ac:dyDescent="0.25">
      <c r="B36" t="s">
        <v>14</v>
      </c>
      <c r="C36" t="s">
        <v>18</v>
      </c>
      <c r="D36" t="s">
        <v>17</v>
      </c>
      <c r="E36" t="s">
        <v>16</v>
      </c>
      <c r="H36" s="11" t="s">
        <v>38</v>
      </c>
      <c r="I36" s="14">
        <v>0.8</v>
      </c>
      <c r="J36" s="14">
        <v>90</v>
      </c>
    </row>
    <row r="37" spans="1:10" x14ac:dyDescent="0.25">
      <c r="B37" t="s">
        <v>15</v>
      </c>
      <c r="C37" s="8">
        <v>185</v>
      </c>
      <c r="D37" s="8">
        <v>80</v>
      </c>
      <c r="E37" s="8">
        <v>16</v>
      </c>
      <c r="H37" s="12" t="s">
        <v>112</v>
      </c>
      <c r="I37" s="14">
        <f>I38-(I38-I36)*(J37-J38)/(J36-J38)</f>
        <v>0.81428571428571428</v>
      </c>
      <c r="J37" s="14">
        <f>Таблица7[[#This Row],[профиль шин]]</f>
        <v>80</v>
      </c>
    </row>
    <row r="38" spans="1:10" x14ac:dyDescent="0.25">
      <c r="B38" t="s">
        <v>29</v>
      </c>
      <c r="C38">
        <f>0.0254*(E37/2)+(C37/1000)*(D37/100)</f>
        <v>0.35119999999999996</v>
      </c>
      <c r="H38" s="13" t="s">
        <v>113</v>
      </c>
      <c r="I38" s="14">
        <v>0.85</v>
      </c>
      <c r="J38" s="14">
        <v>55</v>
      </c>
    </row>
    <row r="39" spans="1:10" x14ac:dyDescent="0.25">
      <c r="B39" s="10" t="s">
        <v>110</v>
      </c>
      <c r="C39" s="10">
        <f>0.0254*(E37/2)+(C37/1000)*(D37/100)*H40</f>
        <v>0.32371428571428573</v>
      </c>
      <c r="D39" s="10"/>
      <c r="E39" s="10"/>
      <c r="G39" t="s">
        <v>114</v>
      </c>
    </row>
    <row r="40" spans="1:10" x14ac:dyDescent="0.25">
      <c r="B40" s="10" t="s">
        <v>34</v>
      </c>
      <c r="C40" s="10">
        <f>C38-((C38-C39)/3)</f>
        <v>0.3420380952380952</v>
      </c>
      <c r="D40" s="10"/>
      <c r="E40" s="10"/>
      <c r="G40" s="17" t="s">
        <v>37</v>
      </c>
      <c r="H40" s="17">
        <f>IF(D37&gt;=J36,I36,IF(D37&lt;=J38,I38,I37))</f>
        <v>0.81428571428571428</v>
      </c>
    </row>
    <row r="41" spans="1:10" x14ac:dyDescent="0.25">
      <c r="A41" t="s">
        <v>111</v>
      </c>
    </row>
    <row r="43" spans="1:10" ht="15.75" thickBot="1" x14ac:dyDescent="0.3">
      <c r="B43" s="2" t="s">
        <v>8</v>
      </c>
      <c r="C43" s="6" t="s">
        <v>9</v>
      </c>
      <c r="D43" s="2" t="s">
        <v>10</v>
      </c>
      <c r="E43" s="2" t="s">
        <v>11</v>
      </c>
      <c r="F43" s="2" t="s">
        <v>12</v>
      </c>
      <c r="G43" s="7" t="s">
        <v>13</v>
      </c>
    </row>
    <row r="44" spans="1:10" ht="15.75" thickTop="1" x14ac:dyDescent="0.25">
      <c r="B44" s="3">
        <v>600</v>
      </c>
      <c r="C44" s="1">
        <f>($C$40*2*3.1415926534)*C15/1000*60</f>
        <v>4.442560691195574</v>
      </c>
      <c r="D44" s="1">
        <f t="shared" ref="D44:D62" si="0">($C$40*2*3.1415926534)*D15/1000*60</f>
        <v>7.6890473501461845</v>
      </c>
      <c r="E44" s="1">
        <f t="shared" ref="E44:E62" si="1">($C$40*2*3.1415926534)*E15/1000*60</f>
        <v>12.897756845406503</v>
      </c>
      <c r="F44" s="1">
        <f t="shared" ref="F44:F62" si="2">($C$40*2*3.1415926534)*F15/1000*60</f>
        <v>17.992370799342073</v>
      </c>
      <c r="G44" s="1">
        <f t="shared" ref="G44:G62" si="3">($C$40*2*3.1415926534)*G15/1000*60</f>
        <v>21.192427325491252</v>
      </c>
    </row>
    <row r="45" spans="1:10" x14ac:dyDescent="0.25">
      <c r="B45" s="4">
        <v>800</v>
      </c>
      <c r="C45" s="1">
        <f t="shared" ref="C45:C62" si="4">($C$40*2*3.1415926534)*C16/1000*60</f>
        <v>5.9234142549274322</v>
      </c>
      <c r="D45" s="1">
        <f t="shared" si="0"/>
        <v>10.252063133528248</v>
      </c>
      <c r="E45" s="1">
        <f t="shared" si="1"/>
        <v>17.197009127208673</v>
      </c>
      <c r="F45" s="1">
        <f t="shared" si="2"/>
        <v>23.989827732456099</v>
      </c>
      <c r="G45" s="1">
        <f t="shared" si="3"/>
        <v>28.256569767321668</v>
      </c>
    </row>
    <row r="46" spans="1:10" x14ac:dyDescent="0.25">
      <c r="B46" s="3">
        <v>1000</v>
      </c>
      <c r="C46" s="1">
        <f t="shared" si="4"/>
        <v>7.4042678186592896</v>
      </c>
      <c r="D46" s="1">
        <f t="shared" si="0"/>
        <v>12.815078916910309</v>
      </c>
      <c r="E46" s="1">
        <f t="shared" si="1"/>
        <v>21.496261409010838</v>
      </c>
      <c r="F46" s="1">
        <f t="shared" si="2"/>
        <v>29.987284665570122</v>
      </c>
      <c r="G46" s="1">
        <f t="shared" si="3"/>
        <v>35.320712209152092</v>
      </c>
    </row>
    <row r="47" spans="1:10" x14ac:dyDescent="0.25">
      <c r="B47" s="4">
        <v>1200</v>
      </c>
      <c r="C47" s="1">
        <f t="shared" si="4"/>
        <v>8.8851213823911479</v>
      </c>
      <c r="D47" s="1">
        <f t="shared" si="0"/>
        <v>15.378094700292369</v>
      </c>
      <c r="E47" s="1">
        <f t="shared" si="1"/>
        <v>25.795513690813006</v>
      </c>
      <c r="F47" s="1">
        <f t="shared" si="2"/>
        <v>35.984741598684145</v>
      </c>
      <c r="G47" s="1">
        <f t="shared" si="3"/>
        <v>42.384854650982504</v>
      </c>
    </row>
    <row r="48" spans="1:10" x14ac:dyDescent="0.25">
      <c r="B48" s="3">
        <v>1400</v>
      </c>
      <c r="C48" s="1">
        <f t="shared" si="4"/>
        <v>10.365974946123005</v>
      </c>
      <c r="D48" s="1">
        <f t="shared" si="0"/>
        <v>17.941110483674436</v>
      </c>
      <c r="E48" s="1">
        <f t="shared" si="1"/>
        <v>30.094765972615171</v>
      </c>
      <c r="F48" s="1">
        <f t="shared" si="2"/>
        <v>41.982198531798176</v>
      </c>
      <c r="G48" s="1">
        <f t="shared" si="3"/>
        <v>49.448997092812924</v>
      </c>
    </row>
    <row r="49" spans="1:7" x14ac:dyDescent="0.25">
      <c r="B49" s="4">
        <v>1600</v>
      </c>
      <c r="C49" s="1">
        <f t="shared" si="4"/>
        <v>11.846828509854864</v>
      </c>
      <c r="D49" s="1">
        <f t="shared" si="0"/>
        <v>20.504126267056495</v>
      </c>
      <c r="E49" s="1">
        <f t="shared" si="1"/>
        <v>34.394018254417347</v>
      </c>
      <c r="F49" s="1">
        <f t="shared" si="2"/>
        <v>47.979655464912199</v>
      </c>
      <c r="G49" s="1">
        <f t="shared" si="3"/>
        <v>56.513139534643337</v>
      </c>
    </row>
    <row r="50" spans="1:7" x14ac:dyDescent="0.25">
      <c r="B50" s="3">
        <v>1800</v>
      </c>
      <c r="C50" s="1">
        <f t="shared" si="4"/>
        <v>13.32768207358672</v>
      </c>
      <c r="D50" s="1">
        <f t="shared" si="0"/>
        <v>23.067142050438555</v>
      </c>
      <c r="E50" s="1">
        <f t="shared" si="1"/>
        <v>38.693270536219515</v>
      </c>
      <c r="F50" s="1">
        <f t="shared" si="2"/>
        <v>53.977112398026222</v>
      </c>
      <c r="G50" s="1">
        <f t="shared" si="3"/>
        <v>63.577281976473756</v>
      </c>
    </row>
    <row r="51" spans="1:7" x14ac:dyDescent="0.25">
      <c r="B51" s="4">
        <v>2000</v>
      </c>
      <c r="C51" s="1">
        <f t="shared" si="4"/>
        <v>14.808535637318579</v>
      </c>
      <c r="D51" s="1">
        <f t="shared" si="0"/>
        <v>25.630157833820618</v>
      </c>
      <c r="E51" s="1">
        <f t="shared" si="1"/>
        <v>42.992522818021676</v>
      </c>
      <c r="F51" s="1">
        <f t="shared" si="2"/>
        <v>59.974569331140245</v>
      </c>
      <c r="G51" s="1">
        <f t="shared" si="3"/>
        <v>70.641424418304183</v>
      </c>
    </row>
    <row r="52" spans="1:7" x14ac:dyDescent="0.25">
      <c r="B52" s="3">
        <v>2200</v>
      </c>
      <c r="C52" s="1">
        <f t="shared" si="4"/>
        <v>16.289389201050437</v>
      </c>
      <c r="D52" s="1">
        <f t="shared" si="0"/>
        <v>28.193173617202682</v>
      </c>
      <c r="E52" s="1">
        <f t="shared" si="1"/>
        <v>47.291775099823845</v>
      </c>
      <c r="F52" s="1">
        <f t="shared" si="2"/>
        <v>65.972026264254268</v>
      </c>
      <c r="G52" s="1">
        <f t="shared" si="3"/>
        <v>77.705566860134596</v>
      </c>
    </row>
    <row r="53" spans="1:7" x14ac:dyDescent="0.25">
      <c r="B53" s="4">
        <v>2400</v>
      </c>
      <c r="C53" s="1">
        <f t="shared" si="4"/>
        <v>17.770242764782296</v>
      </c>
      <c r="D53" s="1">
        <f t="shared" si="0"/>
        <v>30.756189400584738</v>
      </c>
      <c r="E53" s="1">
        <f t="shared" si="1"/>
        <v>51.591027381626013</v>
      </c>
      <c r="F53" s="1">
        <f t="shared" si="2"/>
        <v>71.969483197368291</v>
      </c>
      <c r="G53" s="1">
        <f t="shared" si="3"/>
        <v>84.769709301965008</v>
      </c>
    </row>
    <row r="54" spans="1:7" x14ac:dyDescent="0.25">
      <c r="B54" s="3">
        <v>2600</v>
      </c>
      <c r="C54" s="1">
        <f t="shared" si="4"/>
        <v>19.251096328514155</v>
      </c>
      <c r="D54" s="1">
        <f t="shared" si="0"/>
        <v>33.319205183966801</v>
      </c>
      <c r="E54" s="1">
        <f t="shared" si="1"/>
        <v>55.890279663428181</v>
      </c>
      <c r="F54" s="1">
        <f t="shared" si="2"/>
        <v>77.966940130482328</v>
      </c>
      <c r="G54" s="1">
        <f t="shared" si="3"/>
        <v>91.833851743795435</v>
      </c>
    </row>
    <row r="55" spans="1:7" x14ac:dyDescent="0.25">
      <c r="B55" s="4">
        <v>2800</v>
      </c>
      <c r="C55" s="1">
        <f t="shared" si="4"/>
        <v>20.731949892246011</v>
      </c>
      <c r="D55" s="1">
        <f t="shared" si="0"/>
        <v>35.882220967348871</v>
      </c>
      <c r="E55" s="1">
        <f t="shared" si="1"/>
        <v>60.189531945230343</v>
      </c>
      <c r="F55" s="1">
        <f t="shared" si="2"/>
        <v>83.964397063596351</v>
      </c>
      <c r="G55" s="1">
        <f t="shared" si="3"/>
        <v>98.897994185625848</v>
      </c>
    </row>
    <row r="56" spans="1:7" x14ac:dyDescent="0.25">
      <c r="B56" s="3">
        <v>3000</v>
      </c>
      <c r="C56" s="1">
        <f t="shared" si="4"/>
        <v>22.21280345597787</v>
      </c>
      <c r="D56" s="1">
        <f t="shared" si="0"/>
        <v>38.445236750730928</v>
      </c>
      <c r="E56" s="1">
        <f t="shared" si="1"/>
        <v>64.488784227032525</v>
      </c>
      <c r="F56" s="1">
        <f t="shared" si="2"/>
        <v>89.961853996710374</v>
      </c>
      <c r="G56" s="1">
        <f t="shared" si="3"/>
        <v>105.96213662745627</v>
      </c>
    </row>
    <row r="57" spans="1:7" x14ac:dyDescent="0.25">
      <c r="B57" s="4">
        <v>3200</v>
      </c>
      <c r="C57" s="1">
        <f t="shared" si="4"/>
        <v>23.693657019709729</v>
      </c>
      <c r="D57" s="1">
        <f t="shared" si="0"/>
        <v>41.008252534112991</v>
      </c>
      <c r="E57" s="1">
        <f t="shared" si="1"/>
        <v>68.788036508834693</v>
      </c>
      <c r="F57" s="1">
        <f t="shared" si="2"/>
        <v>95.959310929824397</v>
      </c>
      <c r="G57" s="1">
        <f t="shared" si="3"/>
        <v>113.02627906928667</v>
      </c>
    </row>
    <row r="58" spans="1:7" x14ac:dyDescent="0.25">
      <c r="B58" s="3">
        <v>3400</v>
      </c>
      <c r="C58" s="1">
        <f t="shared" si="4"/>
        <v>25.174510583441585</v>
      </c>
      <c r="D58" s="1">
        <f t="shared" si="0"/>
        <v>43.571268317495054</v>
      </c>
      <c r="E58" s="1">
        <f t="shared" si="1"/>
        <v>73.087288790636862</v>
      </c>
      <c r="F58" s="1">
        <f t="shared" si="2"/>
        <v>101.95676786293842</v>
      </c>
      <c r="G58" s="1">
        <f t="shared" si="3"/>
        <v>120.09042151111711</v>
      </c>
    </row>
    <row r="59" spans="1:7" x14ac:dyDescent="0.25">
      <c r="B59" s="5">
        <v>3600</v>
      </c>
      <c r="C59" s="1">
        <f t="shared" si="4"/>
        <v>26.65536414717344</v>
      </c>
      <c r="D59" s="1">
        <f t="shared" si="0"/>
        <v>46.13428410087711</v>
      </c>
      <c r="E59" s="1">
        <f t="shared" si="1"/>
        <v>77.38654107243903</v>
      </c>
      <c r="F59" s="1">
        <f t="shared" si="2"/>
        <v>107.95422479605244</v>
      </c>
      <c r="G59" s="1">
        <f t="shared" si="3"/>
        <v>127.15456395294751</v>
      </c>
    </row>
    <row r="60" spans="1:7" x14ac:dyDescent="0.25">
      <c r="B60" s="5">
        <v>3800</v>
      </c>
      <c r="C60" s="1">
        <f t="shared" si="4"/>
        <v>28.136217710905299</v>
      </c>
      <c r="D60" s="1">
        <f t="shared" si="0"/>
        <v>48.697299884259174</v>
      </c>
      <c r="E60" s="1">
        <f t="shared" si="1"/>
        <v>81.685793354241198</v>
      </c>
      <c r="F60" s="1">
        <f t="shared" si="2"/>
        <v>113.95168172916647</v>
      </c>
      <c r="G60" s="1">
        <f t="shared" si="3"/>
        <v>134.21870639477794</v>
      </c>
    </row>
    <row r="61" spans="1:7" x14ac:dyDescent="0.25">
      <c r="B61" s="5">
        <v>4000</v>
      </c>
      <c r="C61" s="1">
        <f t="shared" si="4"/>
        <v>29.617071274637158</v>
      </c>
      <c r="D61" s="1">
        <f t="shared" si="0"/>
        <v>51.260315667641237</v>
      </c>
      <c r="E61" s="1">
        <f t="shared" si="1"/>
        <v>85.985045636043353</v>
      </c>
      <c r="F61" s="1">
        <f t="shared" si="2"/>
        <v>119.94913866228049</v>
      </c>
      <c r="G61" s="1">
        <f t="shared" si="3"/>
        <v>141.28284883660837</v>
      </c>
    </row>
    <row r="62" spans="1:7" x14ac:dyDescent="0.25">
      <c r="B62" s="5">
        <v>4200</v>
      </c>
      <c r="C62" s="1">
        <f t="shared" si="4"/>
        <v>31.097924838369021</v>
      </c>
      <c r="D62" s="1">
        <f t="shared" si="0"/>
        <v>53.823331451023293</v>
      </c>
      <c r="E62" s="1">
        <f t="shared" si="1"/>
        <v>90.284297917845535</v>
      </c>
      <c r="F62" s="1">
        <f t="shared" si="2"/>
        <v>125.94659559539453</v>
      </c>
      <c r="G62" s="1">
        <f t="shared" si="3"/>
        <v>148.34699127843879</v>
      </c>
    </row>
    <row r="63" spans="1:7" x14ac:dyDescent="0.25">
      <c r="A63" t="s">
        <v>115</v>
      </c>
    </row>
    <row r="82" spans="1:10" x14ac:dyDescent="0.25">
      <c r="A82" t="s">
        <v>19</v>
      </c>
    </row>
    <row r="85" spans="1:10" x14ac:dyDescent="0.25">
      <c r="C85" s="19" t="s">
        <v>8</v>
      </c>
      <c r="D85" s="18" t="s">
        <v>20</v>
      </c>
      <c r="E85" s="20" t="s">
        <v>116</v>
      </c>
      <c r="G85" t="s">
        <v>8</v>
      </c>
      <c r="H85" t="s">
        <v>20</v>
      </c>
      <c r="I85" t="s">
        <v>116</v>
      </c>
    </row>
    <row r="86" spans="1:10" x14ac:dyDescent="0.25">
      <c r="C86" s="21">
        <v>600</v>
      </c>
      <c r="D86" s="31">
        <f t="shared" ref="D86:D104" si="5">$D$125*(C86^5)+$E$125*(C86^4)+$F$125*(C86^3)+$G$125*(C86^2)+$H$125*C86+$I$125</f>
        <v>179.32866484322244</v>
      </c>
      <c r="E86" s="22">
        <f t="shared" ref="E86:E104" si="6">$D$126*(C86^5)+$E$126*(C86^4)+$F$126*(C86^3)+$G$126*(C86^2)+$H$126*C86+$I$126</f>
        <v>16.197953839840473</v>
      </c>
      <c r="G86">
        <v>700</v>
      </c>
      <c r="H86" s="8">
        <v>178</v>
      </c>
      <c r="I86" s="8">
        <v>18</v>
      </c>
      <c r="J86" s="1"/>
    </row>
    <row r="87" spans="1:10" x14ac:dyDescent="0.25">
      <c r="C87" s="21">
        <v>800</v>
      </c>
      <c r="D87" s="31">
        <f t="shared" si="5"/>
        <v>184.0732726095921</v>
      </c>
      <c r="E87" s="22">
        <f t="shared" si="6"/>
        <v>21.111911414173605</v>
      </c>
      <c r="G87">
        <v>800</v>
      </c>
      <c r="H87" s="8">
        <v>187</v>
      </c>
      <c r="I87" s="8">
        <v>21</v>
      </c>
      <c r="J87" s="1"/>
    </row>
    <row r="88" spans="1:10" x14ac:dyDescent="0.25">
      <c r="C88" s="21">
        <v>1000</v>
      </c>
      <c r="D88" s="31">
        <f t="shared" si="5"/>
        <v>189.78930828909103</v>
      </c>
      <c r="E88" s="22">
        <f t="shared" si="6"/>
        <v>26.834608720251577</v>
      </c>
      <c r="G88">
        <v>950</v>
      </c>
      <c r="H88" s="8">
        <v>189</v>
      </c>
      <c r="I88" s="8">
        <v>26</v>
      </c>
      <c r="J88" s="1"/>
    </row>
    <row r="89" spans="1:10" x14ac:dyDescent="0.25">
      <c r="C89" s="23">
        <v>1200</v>
      </c>
      <c r="D89" s="31">
        <f t="shared" si="5"/>
        <v>196.09216130726114</v>
      </c>
      <c r="E89" s="22">
        <f t="shared" si="6"/>
        <v>33.240814583858231</v>
      </c>
      <c r="G89">
        <v>1200</v>
      </c>
      <c r="H89" s="8">
        <v>199</v>
      </c>
      <c r="I89" s="8">
        <v>34</v>
      </c>
      <c r="J89" s="1"/>
    </row>
    <row r="90" spans="1:10" x14ac:dyDescent="0.25">
      <c r="C90" s="24">
        <v>1400</v>
      </c>
      <c r="D90" s="31">
        <f t="shared" si="5"/>
        <v>202.62224920894039</v>
      </c>
      <c r="E90" s="22">
        <f t="shared" si="6"/>
        <v>40.198573464313412</v>
      </c>
      <c r="G90">
        <v>1500</v>
      </c>
      <c r="H90" s="8">
        <v>205</v>
      </c>
      <c r="I90" s="8">
        <v>44</v>
      </c>
      <c r="J90" s="1"/>
    </row>
    <row r="91" spans="1:10" x14ac:dyDescent="0.25">
      <c r="C91" s="25">
        <v>1600</v>
      </c>
      <c r="D91" s="31">
        <f t="shared" si="5"/>
        <v>209.04501765826265</v>
      </c>
      <c r="E91" s="22">
        <f t="shared" si="6"/>
        <v>47.569205454472936</v>
      </c>
      <c r="G91">
        <v>1750</v>
      </c>
      <c r="H91" s="8">
        <v>210</v>
      </c>
      <c r="I91" s="8">
        <v>52</v>
      </c>
      <c r="J91" s="1"/>
    </row>
    <row r="92" spans="1:10" x14ac:dyDescent="0.25">
      <c r="C92" s="24">
        <v>1800</v>
      </c>
      <c r="D92" s="31">
        <f t="shared" si="5"/>
        <v>215.0509404386579</v>
      </c>
      <c r="E92" s="22">
        <f t="shared" si="6"/>
        <v>55.207306280728673</v>
      </c>
      <c r="G92">
        <v>2000</v>
      </c>
      <c r="H92" s="8">
        <v>220</v>
      </c>
      <c r="I92" s="8">
        <v>63</v>
      </c>
      <c r="J92" s="1"/>
    </row>
    <row r="93" spans="1:10" x14ac:dyDescent="0.25">
      <c r="C93" s="24">
        <v>2000</v>
      </c>
      <c r="D93" s="31">
        <f t="shared" si="5"/>
        <v>220.35551945285201</v>
      </c>
      <c r="E93" s="22">
        <f t="shared" si="6"/>
        <v>62.960747303008446</v>
      </c>
      <c r="G93">
        <v>2300</v>
      </c>
      <c r="H93" s="8">
        <v>226</v>
      </c>
      <c r="I93" s="8">
        <v>74</v>
      </c>
      <c r="J93" s="1"/>
    </row>
    <row r="94" spans="1:10" x14ac:dyDescent="0.25">
      <c r="C94" s="24">
        <v>2200</v>
      </c>
      <c r="D94" s="31">
        <f t="shared" si="5"/>
        <v>224.69928472286693</v>
      </c>
      <c r="E94" s="22">
        <f t="shared" si="6"/>
        <v>70.670675514776107</v>
      </c>
      <c r="G94">
        <v>2500</v>
      </c>
      <c r="H94" s="8">
        <v>230.5</v>
      </c>
      <c r="I94" s="8">
        <v>82</v>
      </c>
      <c r="J94" s="1"/>
    </row>
    <row r="95" spans="1:10" x14ac:dyDescent="0.25">
      <c r="C95" s="24">
        <v>2400</v>
      </c>
      <c r="D95" s="31">
        <f t="shared" si="5"/>
        <v>227.84779439002057</v>
      </c>
      <c r="E95" s="22">
        <f t="shared" si="6"/>
        <v>78.17151354303148</v>
      </c>
      <c r="G95">
        <v>2800</v>
      </c>
      <c r="H95" s="8">
        <v>230</v>
      </c>
      <c r="I95" s="8">
        <v>92</v>
      </c>
      <c r="J95" s="1"/>
    </row>
    <row r="96" spans="1:10" x14ac:dyDescent="0.25">
      <c r="C96" s="24">
        <v>2600</v>
      </c>
      <c r="D96" s="31">
        <f t="shared" si="5"/>
        <v>229.59163471492687</v>
      </c>
      <c r="E96" s="22">
        <f t="shared" si="6"/>
        <v>85.290959648310405</v>
      </c>
      <c r="G96">
        <v>3000</v>
      </c>
      <c r="H96" s="8">
        <v>229</v>
      </c>
      <c r="I96" s="8">
        <v>98</v>
      </c>
      <c r="J96" s="1"/>
    </row>
    <row r="97" spans="1:13" x14ac:dyDescent="0.25">
      <c r="C97" s="24">
        <v>2800</v>
      </c>
      <c r="D97" s="31">
        <f t="shared" si="5"/>
        <v>229.74642007749577</v>
      </c>
      <c r="E97" s="22">
        <f t="shared" si="6"/>
        <v>91.849987724684738</v>
      </c>
      <c r="G97">
        <v>3250</v>
      </c>
      <c r="H97" s="8">
        <v>226</v>
      </c>
      <c r="I97" s="8">
        <v>105</v>
      </c>
      <c r="J97" s="1"/>
    </row>
    <row r="98" spans="1:13" x14ac:dyDescent="0.25">
      <c r="C98" s="24">
        <v>3000</v>
      </c>
      <c r="D98" s="31">
        <f t="shared" si="5"/>
        <v>228.15279297693306</v>
      </c>
      <c r="E98" s="22">
        <f t="shared" si="6"/>
        <v>97.662847299762305</v>
      </c>
      <c r="G98">
        <v>3500</v>
      </c>
      <c r="H98" s="8">
        <v>214</v>
      </c>
      <c r="I98" s="8">
        <v>107</v>
      </c>
      <c r="J98" s="1"/>
      <c r="M98" s="30"/>
    </row>
    <row r="99" spans="1:13" x14ac:dyDescent="0.25">
      <c r="C99" s="24">
        <v>3200</v>
      </c>
      <c r="D99" s="31">
        <f t="shared" si="5"/>
        <v>224.67642403174071</v>
      </c>
      <c r="E99" s="22">
        <f t="shared" si="6"/>
        <v>102.53706353468698</v>
      </c>
      <c r="G99">
        <v>3800</v>
      </c>
      <c r="H99" s="8">
        <v>199</v>
      </c>
      <c r="I99" s="8">
        <v>108</v>
      </c>
      <c r="J99" s="1"/>
    </row>
    <row r="100" spans="1:13" x14ac:dyDescent="0.25">
      <c r="C100" s="24">
        <v>3400</v>
      </c>
      <c r="D100" s="31">
        <f t="shared" si="5"/>
        <v>219.20801197971682</v>
      </c>
      <c r="E100" s="22">
        <f t="shared" si="6"/>
        <v>106.27343722413853</v>
      </c>
      <c r="G100">
        <v>4000</v>
      </c>
      <c r="H100" s="8">
        <v>191</v>
      </c>
      <c r="I100" s="8">
        <v>109</v>
      </c>
      <c r="J100" s="1"/>
    </row>
    <row r="101" spans="1:13" x14ac:dyDescent="0.25">
      <c r="C101" s="24">
        <v>3500</v>
      </c>
      <c r="D101" s="31">
        <f t="shared" si="5"/>
        <v>215.69947677057479</v>
      </c>
      <c r="E101" s="22">
        <f t="shared" si="6"/>
        <v>107.65084466869439</v>
      </c>
      <c r="G101">
        <v>4200</v>
      </c>
      <c r="H101" s="8">
        <v>177</v>
      </c>
      <c r="I101" s="8">
        <v>106</v>
      </c>
      <c r="J101" s="1"/>
    </row>
    <row r="102" spans="1:13" x14ac:dyDescent="0.25">
      <c r="C102" s="24">
        <v>3800</v>
      </c>
      <c r="D102" s="31">
        <f t="shared" si="5"/>
        <v>201.98299410284551</v>
      </c>
      <c r="E102" s="22">
        <f t="shared" si="6"/>
        <v>109.50223831302181</v>
      </c>
      <c r="G102" s="28"/>
      <c r="H102" s="30" t="s">
        <v>72</v>
      </c>
    </row>
    <row r="103" spans="1:13" x14ac:dyDescent="0.25">
      <c r="C103" s="24">
        <v>4000</v>
      </c>
      <c r="D103" s="31">
        <f t="shared" si="5"/>
        <v>190.13292635007397</v>
      </c>
      <c r="E103" s="22">
        <f t="shared" si="6"/>
        <v>108.56264546949318</v>
      </c>
    </row>
    <row r="104" spans="1:13" x14ac:dyDescent="0.25">
      <c r="C104" s="26">
        <v>4200</v>
      </c>
      <c r="D104" s="31">
        <f t="shared" si="5"/>
        <v>176.10389163462253</v>
      </c>
      <c r="E104" s="22">
        <f t="shared" si="6"/>
        <v>105.62116959457084</v>
      </c>
    </row>
    <row r="106" spans="1:13" x14ac:dyDescent="0.25">
      <c r="A106" t="s">
        <v>21</v>
      </c>
      <c r="D106" t="s">
        <v>67</v>
      </c>
      <c r="H106" t="s">
        <v>65</v>
      </c>
    </row>
    <row r="124" spans="1:9" x14ac:dyDescent="0.25">
      <c r="C124" t="s">
        <v>85</v>
      </c>
      <c r="D124" t="s">
        <v>74</v>
      </c>
      <c r="E124" t="s">
        <v>117</v>
      </c>
      <c r="F124" t="s">
        <v>118</v>
      </c>
      <c r="G124" t="s">
        <v>119</v>
      </c>
      <c r="H124" t="s">
        <v>73</v>
      </c>
      <c r="I124" t="s">
        <v>100</v>
      </c>
    </row>
    <row r="125" spans="1:9" x14ac:dyDescent="0.25">
      <c r="C125" t="s">
        <v>87</v>
      </c>
      <c r="D125" s="32">
        <v>0</v>
      </c>
      <c r="E125">
        <v>6.5177394000000003E-13</v>
      </c>
      <c r="F125" s="32">
        <v>-1.035910648521E-8</v>
      </c>
      <c r="G125">
        <v>3.4475821591420003E-5</v>
      </c>
      <c r="H125">
        <v>-1.0124117314028999E-2</v>
      </c>
      <c r="I125">
        <v>175.14493655691001</v>
      </c>
    </row>
    <row r="126" spans="1:9" x14ac:dyDescent="0.25">
      <c r="C126" t="s">
        <v>86</v>
      </c>
      <c r="D126">
        <v>0</v>
      </c>
      <c r="E126" s="29">
        <v>-1.7511371E-13</v>
      </c>
      <c r="F126" s="29">
        <v>-1.9785734401699998E-9</v>
      </c>
      <c r="G126">
        <v>1.5537264098018499E-5</v>
      </c>
      <c r="H126">
        <v>5.9910660198913704E-3</v>
      </c>
      <c r="I126">
        <v>7.4599657525117102</v>
      </c>
    </row>
    <row r="128" spans="1:9" x14ac:dyDescent="0.25">
      <c r="A128" t="s">
        <v>101</v>
      </c>
    </row>
    <row r="145" spans="1:8" x14ac:dyDescent="0.25">
      <c r="C145" t="s">
        <v>66</v>
      </c>
      <c r="H145" t="s">
        <v>65</v>
      </c>
    </row>
    <row r="146" spans="1:8" x14ac:dyDescent="0.25">
      <c r="A146" t="s">
        <v>22</v>
      </c>
    </row>
    <row r="148" spans="1:8" x14ac:dyDescent="0.25">
      <c r="B148" t="s">
        <v>14</v>
      </c>
      <c r="C148" t="s">
        <v>27</v>
      </c>
      <c r="D148" t="s">
        <v>0</v>
      </c>
      <c r="E148" t="s">
        <v>55</v>
      </c>
      <c r="F148" t="s">
        <v>2</v>
      </c>
      <c r="G148" t="s">
        <v>3</v>
      </c>
      <c r="H148" t="s">
        <v>4</v>
      </c>
    </row>
    <row r="149" spans="1:8" x14ac:dyDescent="0.25">
      <c r="B149" t="s">
        <v>26</v>
      </c>
      <c r="D149">
        <f>(0.98^D150)*(0.97^D151)*(0.995^D152)</f>
        <v>0.9222954096999999</v>
      </c>
      <c r="E149">
        <f>(0.98^E150)*(0.97^E151)*(0.995^E152)</f>
        <v>0.9222954096999999</v>
      </c>
      <c r="F149" s="1">
        <f>(0.98^F150)*(0.97^F151)*(0.995^F152)</f>
        <v>0.9222954096999999</v>
      </c>
      <c r="G149" s="1">
        <f>(0.98^G150)*(0.97^G151)*(0.995^G152)</f>
        <v>0.96032424999999999</v>
      </c>
      <c r="H149" s="1">
        <f>(0.98^H150)*(0.97^H151)*(0.995^H152)</f>
        <v>0.9222954096999999</v>
      </c>
    </row>
    <row r="150" spans="1:8" x14ac:dyDescent="0.25">
      <c r="B150" t="s">
        <v>23</v>
      </c>
      <c r="D150" s="8">
        <v>2</v>
      </c>
      <c r="E150" s="8">
        <v>2</v>
      </c>
      <c r="F150" s="9">
        <v>2</v>
      </c>
      <c r="G150" s="9">
        <v>0</v>
      </c>
      <c r="H150" s="9">
        <v>2</v>
      </c>
    </row>
    <row r="151" spans="1:8" x14ac:dyDescent="0.25">
      <c r="B151" t="s">
        <v>24</v>
      </c>
      <c r="D151" s="8">
        <v>1</v>
      </c>
      <c r="E151" s="8">
        <v>1</v>
      </c>
      <c r="F151" s="9">
        <v>1</v>
      </c>
      <c r="G151" s="9">
        <v>1</v>
      </c>
      <c r="H151" s="9">
        <v>1</v>
      </c>
    </row>
    <row r="152" spans="1:8" x14ac:dyDescent="0.25">
      <c r="B152" t="s">
        <v>25</v>
      </c>
      <c r="D152" s="8">
        <v>2</v>
      </c>
      <c r="E152" s="8">
        <v>2</v>
      </c>
      <c r="F152" s="9">
        <v>2</v>
      </c>
      <c r="G152" s="9">
        <v>2</v>
      </c>
      <c r="H152" s="9">
        <v>2</v>
      </c>
    </row>
    <row r="154" spans="1:8" x14ac:dyDescent="0.25">
      <c r="A154" t="s">
        <v>30</v>
      </c>
    </row>
    <row r="157" spans="1:8" x14ac:dyDescent="0.25">
      <c r="B157" s="19" t="s">
        <v>8</v>
      </c>
      <c r="C157" s="18" t="s">
        <v>0</v>
      </c>
      <c r="D157" s="20" t="s">
        <v>1</v>
      </c>
      <c r="E157" s="18" t="s">
        <v>2</v>
      </c>
      <c r="F157" s="18" t="s">
        <v>3</v>
      </c>
      <c r="G157" s="18" t="s">
        <v>4</v>
      </c>
    </row>
    <row r="158" spans="1:8" x14ac:dyDescent="0.25">
      <c r="B158" s="21">
        <v>600</v>
      </c>
      <c r="C158" s="27">
        <f>$D86*$D$3*D$149</f>
        <v>2880.3365868442761</v>
      </c>
      <c r="D158" s="27">
        <f t="shared" ref="D158:D176" si="7">$D86*$D$4*E$149</f>
        <v>1664.194472398915</v>
      </c>
      <c r="E158" s="27">
        <f t="shared" ref="E158:E176" si="8">$D86*$D$5*F$149</f>
        <v>992.1159354685841</v>
      </c>
      <c r="F158" s="27">
        <f>$D86*$D$6*G$149</f>
        <v>740.51876194699651</v>
      </c>
      <c r="G158" s="27">
        <f>$D86*$D$7*H$149</f>
        <v>603.80389190883716</v>
      </c>
    </row>
    <row r="159" spans="1:8" x14ac:dyDescent="0.25">
      <c r="B159" s="21">
        <v>800</v>
      </c>
      <c r="C159" s="27">
        <f t="shared" ref="C159" si="9">$D87*$D$3*D$149</f>
        <v>2956.5434071629775</v>
      </c>
      <c r="D159" s="27">
        <f t="shared" si="7"/>
        <v>1708.2250796941646</v>
      </c>
      <c r="E159" s="27">
        <f t="shared" si="8"/>
        <v>1018.3649513561367</v>
      </c>
      <c r="F159" s="27">
        <f t="shared" ref="F159:F176" si="10">$D87*$D$6*G$149</f>
        <v>760.11111809456384</v>
      </c>
      <c r="G159" s="27">
        <f t="shared" ref="G159:G176" si="11">$D87*$D$7*H$149</f>
        <v>619.77909942749807</v>
      </c>
    </row>
    <row r="160" spans="1:8" x14ac:dyDescent="0.25">
      <c r="B160" s="21">
        <v>1000</v>
      </c>
      <c r="C160" s="27">
        <f t="shared" ref="C160" si="12">$D88*$D$3*D$149</f>
        <v>3048.3530836235796</v>
      </c>
      <c r="D160" s="27">
        <f t="shared" si="7"/>
        <v>1761.2706705380681</v>
      </c>
      <c r="E160" s="27">
        <f t="shared" si="8"/>
        <v>1049.9882843592329</v>
      </c>
      <c r="F160" s="27">
        <f t="shared" si="10"/>
        <v>783.71488310518248</v>
      </c>
      <c r="G160" s="27">
        <f t="shared" si="11"/>
        <v>639.02512790035041</v>
      </c>
    </row>
    <row r="161" spans="2:7" x14ac:dyDescent="0.25">
      <c r="B161" s="23">
        <v>1200</v>
      </c>
      <c r="C161" s="27">
        <f t="shared" ref="C161" si="13">$D89*$D$3*D$149</f>
        <v>3149.5880878857738</v>
      </c>
      <c r="D161" s="27">
        <f t="shared" si="7"/>
        <v>1819.7620063340028</v>
      </c>
      <c r="E161" s="27">
        <f t="shared" si="8"/>
        <v>1084.8581191606554</v>
      </c>
      <c r="F161" s="27">
        <f t="shared" si="10"/>
        <v>809.74184827458055</v>
      </c>
      <c r="G161" s="27">
        <f t="shared" si="11"/>
        <v>660.24698434938819</v>
      </c>
    </row>
    <row r="162" spans="2:7" x14ac:dyDescent="0.25">
      <c r="B162" s="24">
        <v>1400</v>
      </c>
      <c r="C162" s="27">
        <f t="shared" ref="C162" si="14">$D90*$D$3*D$149</f>
        <v>3254.4728876190429</v>
      </c>
      <c r="D162" s="27">
        <f t="shared" si="7"/>
        <v>1880.3621128465581</v>
      </c>
      <c r="E162" s="27">
        <f t="shared" si="8"/>
        <v>1120.9851057354483</v>
      </c>
      <c r="F162" s="27">
        <f t="shared" si="10"/>
        <v>836.70715587102166</v>
      </c>
      <c r="G162" s="27">
        <f t="shared" si="11"/>
        <v>682.23394607125124</v>
      </c>
    </row>
    <row r="163" spans="2:7" x14ac:dyDescent="0.25">
      <c r="B163" s="25">
        <v>1600</v>
      </c>
      <c r="C163" s="27">
        <f t="shared" ref="C163" si="15">$D91*$D$3*D$149</f>
        <v>3357.6339465026595</v>
      </c>
      <c r="D163" s="27">
        <f t="shared" si="7"/>
        <v>1939.9662802015366</v>
      </c>
      <c r="E163" s="27">
        <f t="shared" si="8"/>
        <v>1156.5183593509159</v>
      </c>
      <c r="F163" s="27">
        <f t="shared" si="10"/>
        <v>863.22929913530356</v>
      </c>
      <c r="G163" s="27">
        <f t="shared" si="11"/>
        <v>703.85956063722415</v>
      </c>
    </row>
    <row r="164" spans="2:7" x14ac:dyDescent="0.25">
      <c r="B164" s="24">
        <v>1800</v>
      </c>
      <c r="C164" s="27">
        <f t="shared" ref="C164" si="16">$D92*$D$3*D$149</f>
        <v>3454.099724225689</v>
      </c>
      <c r="D164" s="27">
        <f t="shared" si="7"/>
        <v>1995.7020628859534</v>
      </c>
      <c r="E164" s="27">
        <f t="shared" si="8"/>
        <v>1189.7454605666262</v>
      </c>
      <c r="F164" s="27">
        <f t="shared" si="10"/>
        <v>888.03012228075988</v>
      </c>
      <c r="G164" s="27">
        <f t="shared" si="11"/>
        <v>724.08164589323701</v>
      </c>
    </row>
    <row r="165" spans="2:7" x14ac:dyDescent="0.25">
      <c r="B165" s="24">
        <v>2000</v>
      </c>
      <c r="C165" s="27">
        <f t="shared" ref="C165" si="17">$D93*$D$3*D$149</f>
        <v>3539.3006764869865</v>
      </c>
      <c r="D165" s="27">
        <f t="shared" si="7"/>
        <v>2044.9292797480364</v>
      </c>
      <c r="E165" s="27">
        <f t="shared" si="8"/>
        <v>1219.0924552344065</v>
      </c>
      <c r="F165" s="27">
        <f t="shared" si="10"/>
        <v>909.93482049325814</v>
      </c>
      <c r="G165" s="27">
        <f t="shared" si="11"/>
        <v>741.94228995986452</v>
      </c>
    </row>
    <row r="166" spans="2:7" x14ac:dyDescent="0.25">
      <c r="B166" s="24">
        <v>2200</v>
      </c>
      <c r="C166" s="27">
        <f t="shared" ref="C166" si="18">$D94*$D$3*D$149</f>
        <v>3609.0692549952</v>
      </c>
      <c r="D166" s="27">
        <f t="shared" si="7"/>
        <v>2085.2400139972269</v>
      </c>
      <c r="E166" s="27">
        <f t="shared" si="8"/>
        <v>1243.1238544983469</v>
      </c>
      <c r="F166" s="27">
        <f t="shared" si="10"/>
        <v>927.87193993120161</v>
      </c>
      <c r="G166" s="27">
        <f t="shared" si="11"/>
        <v>756.56785123232714</v>
      </c>
    </row>
    <row r="167" spans="2:7" x14ac:dyDescent="0.25">
      <c r="B167" s="24">
        <v>2400</v>
      </c>
      <c r="C167" s="27">
        <f t="shared" ref="C167" si="19">$D95*$D$3*D$149</f>
        <v>3659.6399074687679</v>
      </c>
      <c r="D167" s="27">
        <f t="shared" si="7"/>
        <v>2114.4586132041768</v>
      </c>
      <c r="E167" s="27">
        <f t="shared" si="8"/>
        <v>1260.5426347947978</v>
      </c>
      <c r="F167" s="27">
        <f t="shared" si="10"/>
        <v>940.87337772552803</v>
      </c>
      <c r="G167" s="27">
        <f t="shared" si="11"/>
        <v>767.16895838048981</v>
      </c>
    </row>
    <row r="168" spans="2:7" x14ac:dyDescent="0.25">
      <c r="B168" s="24">
        <v>2600</v>
      </c>
      <c r="C168" s="27">
        <f t="shared" ref="C168" si="20">$D96*$D$3*D$149</f>
        <v>3687.6490776359201</v>
      </c>
      <c r="D168" s="27">
        <f t="shared" si="7"/>
        <v>2130.6416893007536</v>
      </c>
      <c r="E168" s="27">
        <f t="shared" si="8"/>
        <v>1270.1902378523725</v>
      </c>
      <c r="F168" s="27">
        <f t="shared" si="10"/>
        <v>948.07438197971032</v>
      </c>
      <c r="G168" s="27">
        <f t="shared" si="11"/>
        <v>773.04051034886322</v>
      </c>
    </row>
    <row r="169" spans="2:7" x14ac:dyDescent="0.25">
      <c r="B169" s="24">
        <v>2800</v>
      </c>
      <c r="C169" s="27">
        <f t="shared" ref="C169" si="21">$D97*$D$3*D$149</f>
        <v>3690.1352052346783</v>
      </c>
      <c r="D169" s="27">
        <f t="shared" si="7"/>
        <v>2132.0781185800361</v>
      </c>
      <c r="E169" s="27">
        <f t="shared" si="8"/>
        <v>1271.0465706919447</v>
      </c>
      <c r="F169" s="27">
        <f t="shared" si="10"/>
        <v>948.71355176975601</v>
      </c>
      <c r="G169" s="27">
        <f t="shared" si="11"/>
        <v>773.5616763566029</v>
      </c>
    </row>
    <row r="170" spans="2:7" x14ac:dyDescent="0.25">
      <c r="B170" s="24">
        <v>3000</v>
      </c>
      <c r="C170" s="27">
        <f t="shared" ref="C170" si="22">$D98*$D$3*D$149</f>
        <v>3664.5387260128518</v>
      </c>
      <c r="D170" s="27">
        <f t="shared" si="7"/>
        <v>2117.2890416963146</v>
      </c>
      <c r="E170" s="27">
        <f t="shared" si="8"/>
        <v>1262.230005626649</v>
      </c>
      <c r="F170" s="27">
        <f t="shared" si="10"/>
        <v>942.13283714420754</v>
      </c>
      <c r="G170" s="27">
        <f t="shared" si="11"/>
        <v>768.19589589750899</v>
      </c>
    </row>
    <row r="171" spans="2:7" x14ac:dyDescent="0.25">
      <c r="B171" s="24">
        <v>3200</v>
      </c>
      <c r="C171" s="27">
        <f t="shared" ref="C171" si="23">$D99*$D$3*D$149</f>
        <v>3608.7020717280466</v>
      </c>
      <c r="D171" s="27">
        <f t="shared" si="7"/>
        <v>2085.0278636650937</v>
      </c>
      <c r="E171" s="27">
        <f t="shared" si="8"/>
        <v>1242.9973802618829</v>
      </c>
      <c r="F171" s="27">
        <f t="shared" si="10"/>
        <v>927.77753912414244</v>
      </c>
      <c r="G171" s="27">
        <f t="shared" si="11"/>
        <v>756.49087874002748</v>
      </c>
    </row>
    <row r="172" spans="2:7" x14ac:dyDescent="0.25">
      <c r="B172" s="24">
        <v>3400</v>
      </c>
      <c r="C172" s="27">
        <f t="shared" ref="C172" si="24">$D100*$D$3*D$149</f>
        <v>3520.8696701476592</v>
      </c>
      <c r="D172" s="27">
        <f t="shared" si="7"/>
        <v>2034.280253863092</v>
      </c>
      <c r="E172" s="27">
        <f t="shared" si="8"/>
        <v>1212.7439974953049</v>
      </c>
      <c r="F172" s="27">
        <f t="shared" si="10"/>
        <v>905.19630970317394</v>
      </c>
      <c r="G172" s="27">
        <f t="shared" si="11"/>
        <v>738.07860492725001</v>
      </c>
    </row>
    <row r="173" spans="2:7" x14ac:dyDescent="0.25">
      <c r="B173" s="24">
        <v>3500</v>
      </c>
      <c r="C173" s="27">
        <f t="shared" ref="C173" si="25">$D101*$D$3*D$149</f>
        <v>3464.5163685828588</v>
      </c>
      <c r="D173" s="27">
        <f t="shared" si="7"/>
        <v>2001.7205685145409</v>
      </c>
      <c r="E173" s="27">
        <f t="shared" si="8"/>
        <v>1193.3334158452071</v>
      </c>
      <c r="F173" s="27">
        <f t="shared" si="10"/>
        <v>890.70818449690705</v>
      </c>
      <c r="G173" s="27">
        <f t="shared" si="11"/>
        <v>726.26528319181409</v>
      </c>
    </row>
    <row r="174" spans="2:7" x14ac:dyDescent="0.25">
      <c r="B174" s="24">
        <v>3800</v>
      </c>
      <c r="C174" s="27">
        <f t="shared" ref="C174" si="26">$D102*$D$3*D$149</f>
        <v>3244.2053162186658</v>
      </c>
      <c r="D174" s="27">
        <f t="shared" si="7"/>
        <v>1874.4297382596735</v>
      </c>
      <c r="E174" s="27">
        <f t="shared" si="8"/>
        <v>1117.4484978086516</v>
      </c>
      <c r="F174" s="27">
        <f t="shared" si="10"/>
        <v>834.06741949564889</v>
      </c>
      <c r="G174" s="27">
        <f t="shared" si="11"/>
        <v>680.08155888139436</v>
      </c>
    </row>
    <row r="175" spans="2:7" x14ac:dyDescent="0.25">
      <c r="B175" s="24">
        <v>4000</v>
      </c>
      <c r="C175" s="27">
        <f t="shared" ref="C175" si="27">$D103*$D$3*D$149</f>
        <v>3053.8721994538064</v>
      </c>
      <c r="D175" s="27">
        <f t="shared" si="7"/>
        <v>1764.4594930177548</v>
      </c>
      <c r="E175" s="27">
        <f t="shared" si="8"/>
        <v>1051.8893131452</v>
      </c>
      <c r="F175" s="27">
        <f t="shared" si="10"/>
        <v>785.13381755899206</v>
      </c>
      <c r="G175" s="27">
        <f t="shared" si="11"/>
        <v>640.18209810772385</v>
      </c>
    </row>
    <row r="176" spans="2:7" x14ac:dyDescent="0.25">
      <c r="B176" s="26">
        <v>4200</v>
      </c>
      <c r="C176" s="27">
        <f t="shared" ref="C176" si="28">$D104*$D$3*D$149</f>
        <v>2828.5410065608567</v>
      </c>
      <c r="D176" s="27">
        <f t="shared" si="7"/>
        <v>1634.2681371240506</v>
      </c>
      <c r="E176" s="27">
        <f t="shared" si="8"/>
        <v>974.27523559318411</v>
      </c>
      <c r="F176" s="27">
        <f t="shared" si="10"/>
        <v>727.2024019212306</v>
      </c>
      <c r="G176" s="27">
        <f t="shared" si="11"/>
        <v>592.94600359757214</v>
      </c>
    </row>
    <row r="178" spans="1:1" x14ac:dyDescent="0.25">
      <c r="A178" t="s">
        <v>69</v>
      </c>
    </row>
    <row r="236" spans="1:5" x14ac:dyDescent="0.25">
      <c r="A236" t="s">
        <v>58</v>
      </c>
    </row>
    <row r="238" spans="1:5" x14ac:dyDescent="0.25">
      <c r="B238" t="s">
        <v>14</v>
      </c>
      <c r="C238" t="s">
        <v>27</v>
      </c>
      <c r="D238" s="15" t="s">
        <v>28</v>
      </c>
      <c r="E238" t="s">
        <v>63</v>
      </c>
    </row>
    <row r="239" spans="1:5" x14ac:dyDescent="0.25">
      <c r="B239" t="s">
        <v>52</v>
      </c>
      <c r="D239" s="8">
        <v>2.0680000000000001</v>
      </c>
      <c r="E239" t="s">
        <v>61</v>
      </c>
    </row>
    <row r="240" spans="1:5" x14ac:dyDescent="0.25">
      <c r="B240" t="s">
        <v>53</v>
      </c>
      <c r="D240" s="8">
        <v>2.1720000000000002</v>
      </c>
      <c r="E240" t="s">
        <v>61</v>
      </c>
    </row>
    <row r="241" spans="1:7" x14ac:dyDescent="0.25">
      <c r="B241" t="s">
        <v>54</v>
      </c>
      <c r="D241">
        <f>0.79*D239*D240</f>
        <v>3.5484398400000003</v>
      </c>
      <c r="E241" t="s">
        <v>62</v>
      </c>
    </row>
    <row r="242" spans="1:7" x14ac:dyDescent="0.25">
      <c r="B242" t="s">
        <v>59</v>
      </c>
      <c r="D242" s="8">
        <v>0.45</v>
      </c>
      <c r="E242" t="s">
        <v>60</v>
      </c>
    </row>
    <row r="244" spans="1:7" x14ac:dyDescent="0.25">
      <c r="A244" t="s">
        <v>64</v>
      </c>
    </row>
    <row r="246" spans="1:7" ht="15.75" thickBot="1" x14ac:dyDescent="0.3">
      <c r="B246" s="2" t="s">
        <v>8</v>
      </c>
      <c r="C246" s="6" t="s">
        <v>9</v>
      </c>
      <c r="D246" s="2" t="s">
        <v>10</v>
      </c>
      <c r="E246" s="2" t="s">
        <v>11</v>
      </c>
      <c r="F246" s="2" t="s">
        <v>12</v>
      </c>
      <c r="G246" s="7" t="s">
        <v>13</v>
      </c>
    </row>
    <row r="247" spans="1:7" ht="15.75" thickTop="1" x14ac:dyDescent="0.25">
      <c r="B247" s="3">
        <v>600</v>
      </c>
      <c r="C247" s="1">
        <f>0.5*D242*D241*1.22*((C44/3.6)^2)</f>
        <v>1.4833428172460801</v>
      </c>
      <c r="D247" s="1">
        <f>0.5*D241*D242*1.22*((D44/3.6)^2)</f>
        <v>4.4434455694131829</v>
      </c>
      <c r="E247" s="1">
        <f>0.5*D241*D242*1.22*((E44/3.6)^2)</f>
        <v>12.50268139406165</v>
      </c>
      <c r="F247" s="1">
        <f>0.5*D241*D242*1.22*((F44/3.6)^2)</f>
        <v>24.330530559878824</v>
      </c>
      <c r="G247" s="1">
        <f>0.5*D241*D242*1.22*((G44/3.6)^2)</f>
        <v>33.754851283334553</v>
      </c>
    </row>
    <row r="248" spans="1:7" x14ac:dyDescent="0.25">
      <c r="B248" s="4">
        <v>800</v>
      </c>
      <c r="C248" s="1">
        <f>0.5*D242*D241*1.22*((C45/3.6)^2)</f>
        <v>2.6370538973263646</v>
      </c>
      <c r="D248" s="1">
        <f>0.5*D242*D241*1.22*((D45/3.6)^2)</f>
        <v>7.8994587900678823</v>
      </c>
      <c r="E248" s="1">
        <f>0.5*D242*D241*1.22*((E45/3.6)^2)</f>
        <v>22.226989144998498</v>
      </c>
      <c r="F248" s="1">
        <f>0.5*D242*D241*1.22*((F45/3.6)^2)</f>
        <v>43.254276550895703</v>
      </c>
      <c r="G248" s="1">
        <f>0.5*D242*D241*1.22*((G45/3.6)^2)</f>
        <v>60.008624503705853</v>
      </c>
    </row>
    <row r="249" spans="1:7" x14ac:dyDescent="0.25">
      <c r="B249" s="3">
        <v>1000</v>
      </c>
      <c r="C249" s="1">
        <f>0.5*D241*D242*1.22*((C46/3.6)^2)</f>
        <v>4.1203967145724452</v>
      </c>
      <c r="D249" s="1">
        <f>0.5*D241*D242*1.22*((D46/3.6)^2)</f>
        <v>12.342904359481066</v>
      </c>
      <c r="E249" s="1">
        <f>0.5*D241*D242*1.22*((E46/3.6)^2)</f>
        <v>34.729670539060137</v>
      </c>
      <c r="F249" s="1">
        <f>0.5*D241*D242*1.22*((F46/3.6)^2)</f>
        <v>67.58480711077452</v>
      </c>
      <c r="G249" s="1">
        <f>0.5*D241*D242*1.22*((G46/3.6)^2)</f>
        <v>93.763475787040434</v>
      </c>
    </row>
    <row r="250" spans="1:7" x14ac:dyDescent="0.25">
      <c r="B250" s="4">
        <v>1200</v>
      </c>
      <c r="C250" s="1">
        <f>0.5*D241*D242*1.22*((C47/3.6)^2)</f>
        <v>5.9333712689843203</v>
      </c>
      <c r="D250" s="1">
        <f>0.5*D241*D242*1.22*((D47/3.6)^2)</f>
        <v>17.773782277652732</v>
      </c>
      <c r="E250" s="1">
        <f>0.5*D241*D242*1.22*((E47/3.6)^2)</f>
        <v>50.0107255762466</v>
      </c>
      <c r="F250" s="1">
        <f>0.5*D241*D242*1.22*((F47/3.6)^2)</f>
        <v>97.322122239515295</v>
      </c>
      <c r="G250" s="1">
        <f>0.5*D241*D242*1.22*((G47/3.6)^2)</f>
        <v>135.01940513333821</v>
      </c>
    </row>
    <row r="251" spans="1:7" x14ac:dyDescent="0.25">
      <c r="B251" s="3">
        <v>1400</v>
      </c>
      <c r="C251" s="1">
        <f>0.5*D241*D242*1.22*((C48/3.6)^2)</f>
        <v>8.0759775605619932</v>
      </c>
      <c r="D251" s="1">
        <f>0.5*D241*D242*1.22*((D48/3.6)^2)</f>
        <v>24.192092544582902</v>
      </c>
      <c r="E251" s="1">
        <f>0.5*D241*D242*1.22*((E48/3.6)^2)</f>
        <v>68.070154256557856</v>
      </c>
      <c r="F251" s="1">
        <f>0.5*D241*D242*1.22*((F48/3.6)^2)</f>
        <v>132.46622193711809</v>
      </c>
      <c r="G251" s="1">
        <f>0.5*D241*D242*1.22*((G48/3.6)^2)</f>
        <v>183.77641254259922</v>
      </c>
    </row>
    <row r="252" spans="1:7" x14ac:dyDescent="0.25">
      <c r="B252" s="4">
        <v>1600</v>
      </c>
      <c r="C252" s="1">
        <f>0.5*D241*D242*1.22*((C49/3.6)^2)</f>
        <v>10.548215589305459</v>
      </c>
      <c r="D252" s="1">
        <f>0.5*D241*D242*1.22*((D49/3.6)^2)</f>
        <v>31.597835160271529</v>
      </c>
      <c r="E252" s="1">
        <f>0.5*D241*D242*1.22*((E49/3.6)^2)</f>
        <v>88.907956579993993</v>
      </c>
      <c r="F252" s="1">
        <f>0.5*D241*D242*1.22*((F49/3.6)^2)</f>
        <v>173.01710620358281</v>
      </c>
      <c r="G252" s="1">
        <f>0.5*D241*D242*1.22*((G49/3.6)^2)</f>
        <v>240.03449801482341</v>
      </c>
    </row>
    <row r="253" spans="1:7" x14ac:dyDescent="0.25">
      <c r="B253" s="3">
        <v>1800</v>
      </c>
      <c r="C253" s="1">
        <f>0.5*D241*D242*1.22*((C50/3.6)^2)</f>
        <v>13.350085355214718</v>
      </c>
      <c r="D253" s="1">
        <f>0.5*D242*D241*1.22*((D50/3.6)^2)</f>
        <v>39.991010124718642</v>
      </c>
      <c r="E253" s="1">
        <f>0.5*D241*D242*1.22*((E50/3.6)^2)</f>
        <v>112.5241325465549</v>
      </c>
      <c r="F253" s="1">
        <f>0.5*D241*D242*1.22*((F50/3.6)^2)</f>
        <v>218.97477503890946</v>
      </c>
      <c r="G253" s="1">
        <f>0.5*D241*D242*1.22*((G50/3.6)^2)</f>
        <v>303.79366155001088</v>
      </c>
    </row>
    <row r="254" spans="1:7" x14ac:dyDescent="0.25">
      <c r="B254" s="4">
        <v>2000</v>
      </c>
      <c r="C254" s="1">
        <f>0.5*D241*D242*1.22*((C51/3.6)^2)</f>
        <v>16.481586858289781</v>
      </c>
      <c r="D254" s="1">
        <f>0.5*D241*D242*1.22*((D51/3.6)^2)</f>
        <v>49.371617437924264</v>
      </c>
      <c r="E254" s="1">
        <f>0.5*D241*D242*1.22*((E51/3.6)^2)</f>
        <v>138.91868215624055</v>
      </c>
      <c r="F254" s="1">
        <f>0.5*D241*D242*1.22*((F51/3.6)^2)</f>
        <v>270.33922844309808</v>
      </c>
      <c r="G254" s="1">
        <f>0.5*D241*D242*1.22*((G51/3.6)^2)</f>
        <v>375.05390314816174</v>
      </c>
    </row>
    <row r="255" spans="1:7" x14ac:dyDescent="0.25">
      <c r="B255" s="3">
        <v>2200</v>
      </c>
      <c r="C255" s="1">
        <f>0.5*D242*D241*1.22*((C52/3.6)^2)</f>
        <v>19.942720098530629</v>
      </c>
      <c r="D255" s="1">
        <f>0.5*D241*D242*1.22*((D52/3.6)^2)</f>
        <v>59.739657099888355</v>
      </c>
      <c r="E255" s="1">
        <f>0.5*D241*D242*1.22*((E52/3.6)^2)</f>
        <v>168.09160540905106</v>
      </c>
      <c r="F255" s="1">
        <f>0.5*D241*D242*1.22*((F52/3.6)^2)</f>
        <v>327.1104664161486</v>
      </c>
      <c r="G255" s="1">
        <f>0.5*D241*D242*1.22*((G52/3.6)^2)</f>
        <v>453.81522280927555</v>
      </c>
    </row>
    <row r="256" spans="1:7" x14ac:dyDescent="0.25">
      <c r="B256" s="4">
        <v>2400</v>
      </c>
      <c r="C256" s="1">
        <f>0.5*D241*D242*1.22*((C53/3.6)^2)</f>
        <v>23.733485075937281</v>
      </c>
      <c r="D256" s="1">
        <f>0.5*D241*D242*1.22*((D53/3.6)^2)</f>
        <v>71.095129110610927</v>
      </c>
      <c r="E256" s="1">
        <f>0.5*D241*D242*1.22*((E53/3.6)^2)</f>
        <v>200.0429023049864</v>
      </c>
      <c r="F256" s="1">
        <f>0.5*D241*D242*1.22*((F53/3.6)^2)</f>
        <v>389.28848895806118</v>
      </c>
      <c r="G256" s="1">
        <f>0.5*D241*D242*1.22*((G53/3.6)^2)</f>
        <v>540.07762053335284</v>
      </c>
    </row>
    <row r="257" spans="1:13" x14ac:dyDescent="0.25">
      <c r="B257" s="3">
        <v>2600</v>
      </c>
      <c r="C257" s="1">
        <f>0.5*D241*D242*1.22*((C54/3.6)^2)</f>
        <v>27.853881790509732</v>
      </c>
      <c r="D257" s="1">
        <f>0.5*D241*D242*1.22*((D54/3.6)^2)</f>
        <v>83.438033470092009</v>
      </c>
      <c r="E257" s="1">
        <f>0.5*D241*D242*1.22*((E54/3.6)^2)</f>
        <v>234.77257284404655</v>
      </c>
      <c r="F257" s="1">
        <f>0.5*D241*D242*1.22*((F54/3.6)^2)</f>
        <v>456.87329606883594</v>
      </c>
      <c r="G257" s="1">
        <f>0.5*D241*D242*1.22*((G54/3.6)^2)</f>
        <v>633.84109632039338</v>
      </c>
    </row>
    <row r="258" spans="1:13" x14ac:dyDescent="0.25">
      <c r="B258" s="4">
        <v>2800</v>
      </c>
      <c r="C258" s="1">
        <f>0.5*D241*D242*1.22*((C55/3.6)^2)</f>
        <v>32.303910242247973</v>
      </c>
      <c r="D258" s="1">
        <f>0.5*D241*D242*1.22*((D55/3.6)^2)</f>
        <v>96.768370178331608</v>
      </c>
      <c r="E258" s="1">
        <f>0.5*D241*D242*1.22*((E55/3.6)^2)</f>
        <v>272.28061702623143</v>
      </c>
      <c r="F258" s="1">
        <f>0.5*D241*D242*1.22*((F55/3.6)^2)</f>
        <v>529.86488774847237</v>
      </c>
      <c r="G258" s="1">
        <f>0.5*D241*D242*1.22*((G55/3.6)^2)</f>
        <v>735.10565017039687</v>
      </c>
    </row>
    <row r="259" spans="1:13" x14ac:dyDescent="0.25">
      <c r="B259" s="3">
        <v>3000</v>
      </c>
      <c r="C259" s="1">
        <f>0.5*D241*D242*1.22*((C56/3.6)^2)</f>
        <v>37.083570431152012</v>
      </c>
      <c r="D259" s="1">
        <f>0.5*D241*D242*1.22*((D56/3.6)^2)</f>
        <v>111.0861392353296</v>
      </c>
      <c r="E259" s="1">
        <f>0.5*D241*D242*1.22*((E56/3.6)^2)</f>
        <v>312.56703485154134</v>
      </c>
      <c r="F259" s="1">
        <f>0.5*D241*D242*1.22*((F56/3.6)^2)</f>
        <v>608.26326399697075</v>
      </c>
      <c r="G259" s="1">
        <f>0.5*D241*D242*1.22*((G56/3.6)^2)</f>
        <v>843.87128208336401</v>
      </c>
    </row>
    <row r="260" spans="1:13" x14ac:dyDescent="0.25">
      <c r="B260" s="4">
        <v>3200</v>
      </c>
      <c r="C260" s="1">
        <f>0.5*D241*D242*1.22*((C57/3.6)^2)</f>
        <v>42.192862357221834</v>
      </c>
      <c r="D260" s="1">
        <f>0.5*D241*D242*1.22*((D57/3.6)^2)</f>
        <v>126.39134064108612</v>
      </c>
      <c r="E260" s="1">
        <f>0.5*D241*D242*1.22*((E57/3.6)^2)</f>
        <v>355.63182631997597</v>
      </c>
      <c r="F260" s="1">
        <f>0.5*D241*D242*1.22*((F57/3.6)^2)</f>
        <v>692.06842481433125</v>
      </c>
      <c r="G260" s="1">
        <f>0.5*D241*D242*1.22*((G57/3.6)^2)</f>
        <v>960.13799205929365</v>
      </c>
    </row>
    <row r="261" spans="1:13" x14ac:dyDescent="0.25">
      <c r="B261" s="3">
        <v>3400</v>
      </c>
      <c r="C261" s="1">
        <f>0.5*D241*D242*1.22*((C58/3.6)^2)</f>
        <v>47.631786020457454</v>
      </c>
      <c r="D261" s="1">
        <f>0.5*D241*D242*1.22*((D58/3.6)^2)</f>
        <v>142.68397439560115</v>
      </c>
      <c r="E261" s="1">
        <f>0.5*D241*D242*1.22*((E58/3.6)^2)</f>
        <v>401.47499143153533</v>
      </c>
      <c r="F261" s="1">
        <f>0.5*D241*D242*1.22*((F58/3.6)^2)</f>
        <v>781.28037020055353</v>
      </c>
      <c r="G261" s="1">
        <f>0.5*D241*D242*1.22*((G58/3.6)^2)</f>
        <v>1083.9057800981875</v>
      </c>
    </row>
    <row r="262" spans="1:13" x14ac:dyDescent="0.25">
      <c r="B262" s="5">
        <v>3600</v>
      </c>
      <c r="C262" s="1">
        <f>0.5*D241*D242*1.22*((C59/3.6)^2)</f>
        <v>53.400341420858872</v>
      </c>
      <c r="D262" s="1">
        <f>0.5*D241*D242*1.22*((D59/3.6)^2)</f>
        <v>159.96404049887457</v>
      </c>
      <c r="E262" s="1">
        <f>0.5*D241*D242*1.22*((E59/3.6)^2)</f>
        <v>450.09653018621958</v>
      </c>
      <c r="F262" s="1">
        <f>0.5*D241*D242*1.22*((F59/3.6)^2)</f>
        <v>875.89910015563783</v>
      </c>
      <c r="G262" s="1">
        <f>0.5*D241*D242*1.22*((G59/3.6)^2)</f>
        <v>1215.1746462000435</v>
      </c>
    </row>
    <row r="263" spans="1:13" x14ac:dyDescent="0.25">
      <c r="B263" s="5">
        <v>3800</v>
      </c>
      <c r="C263" s="1">
        <f>0.5*D241*D242*1.22*((C60/3.6)^2)</f>
        <v>59.498528558426095</v>
      </c>
      <c r="D263" s="1">
        <f>0.5*D241*D242*1.22*((D60/3.6)^2)</f>
        <v>178.23153895090658</v>
      </c>
      <c r="E263" s="1">
        <f>0.5*D241*D242*1.22*((E60/3.6)^2)</f>
        <v>501.49644258402861</v>
      </c>
      <c r="F263" s="1">
        <f>0.5*D241*D242*1.22*((F60/3.6)^2)</f>
        <v>975.92461467958412</v>
      </c>
      <c r="G263" s="1">
        <f>0.5*D241*D242*1.22*((G60/3.6)^2)</f>
        <v>1353.9445903648641</v>
      </c>
    </row>
    <row r="264" spans="1:13" x14ac:dyDescent="0.25">
      <c r="B264" s="5">
        <v>4000</v>
      </c>
      <c r="C264" s="1">
        <f>0.5*D241*D242*1.22*((C61/3.6)^2)</f>
        <v>65.926347433159123</v>
      </c>
      <c r="D264" s="1">
        <f>0.5*D241*D242*1.22*((D61/3.6)^2)</f>
        <v>197.48646975169706</v>
      </c>
      <c r="E264" s="1">
        <f>0.5*D241*D242*1.22*((E61/3.6)^2)</f>
        <v>555.6747286249622</v>
      </c>
      <c r="F264" s="1">
        <f>0.5*D241*D242*1.22*((F61/3.6)^2)</f>
        <v>1081.3569137723923</v>
      </c>
      <c r="G264" s="1">
        <f>0.5*D241*D242*1.22*((G61/3.6)^2)</f>
        <v>1500.2156125926469</v>
      </c>
    </row>
    <row r="265" spans="1:13" x14ac:dyDescent="0.25">
      <c r="B265" s="5">
        <v>4200</v>
      </c>
      <c r="C265" s="1">
        <f>0.5*D241*D242*1.22*((C62/3.6)^2)</f>
        <v>72.683798045057955</v>
      </c>
      <c r="D265" s="1">
        <f>0.5*D241*D242*1.22*((D62/3.6)^2)</f>
        <v>217.72883290124599</v>
      </c>
      <c r="E265" s="1">
        <f>0.5*D241*D242*1.22*((E62/3.6)^2)</f>
        <v>612.63138830902108</v>
      </c>
      <c r="F265" s="1">
        <f>0.5*D241*D242*1.22*((F62/3.6)^2)</f>
        <v>1192.1959974340627</v>
      </c>
      <c r="G265" s="1">
        <f>0.5*D241*D242*1.22*((G62/3.6)^2)</f>
        <v>1653.9877128833934</v>
      </c>
    </row>
    <row r="267" spans="1:13" x14ac:dyDescent="0.25">
      <c r="A267" t="s">
        <v>68</v>
      </c>
    </row>
    <row r="270" spans="1:13" x14ac:dyDescent="0.25">
      <c r="B270" t="s">
        <v>70</v>
      </c>
      <c r="C270" t="s">
        <v>71</v>
      </c>
      <c r="D270" t="s">
        <v>77</v>
      </c>
      <c r="E270" t="s">
        <v>75</v>
      </c>
      <c r="F270" t="s">
        <v>78</v>
      </c>
      <c r="G270" t="s">
        <v>76</v>
      </c>
      <c r="H270" t="s">
        <v>82</v>
      </c>
      <c r="I270" t="s">
        <v>79</v>
      </c>
      <c r="J270" t="s">
        <v>83</v>
      </c>
      <c r="K270" t="s">
        <v>80</v>
      </c>
      <c r="L270" t="s">
        <v>84</v>
      </c>
      <c r="M270" t="s">
        <v>81</v>
      </c>
    </row>
    <row r="271" spans="1:13" x14ac:dyDescent="0.25">
      <c r="B271">
        <v>0</v>
      </c>
      <c r="C271">
        <f t="shared" ref="C271:C301" si="29">0.5*$D$241*$D$242*1.22*((B271/3.6)^2)</f>
        <v>0</v>
      </c>
    </row>
    <row r="272" spans="1:13" x14ac:dyDescent="0.25">
      <c r="B272">
        <v>5</v>
      </c>
      <c r="C272">
        <f t="shared" si="29"/>
        <v>1.8789481791666669</v>
      </c>
      <c r="D272">
        <f>($B$44/$C$44)*$B272</f>
        <v>675.28621633588659</v>
      </c>
      <c r="E272">
        <f>(($D$125*(D272^5)+$E$125*(D272^4)+$F$125*(D272^3)+$G$125*(D272^2)+$H$125*D272+$I$125)*$D$3*$D$149)</f>
        <v>2906.7828429877704</v>
      </c>
    </row>
    <row r="273" spans="2:13" x14ac:dyDescent="0.25">
      <c r="B273">
        <v>10</v>
      </c>
      <c r="C273">
        <f t="shared" si="29"/>
        <v>7.5157927166666676</v>
      </c>
      <c r="D273">
        <f>($B$44/$C$44)*B273</f>
        <v>1350.5724326717732</v>
      </c>
      <c r="E273">
        <f t="shared" ref="E273:E277" si="30">(($D$125*(D273^5)+$E$125*(D273^4)+$F$125*(D273^3)+$G$125*(D273^2)+$H$125*D273+$I$125)*$D$3*$D$149)</f>
        <v>3228.5112426008368</v>
      </c>
      <c r="F273">
        <f t="shared" ref="F273:F282" si="31">($B$44/$D$44)*$B273</f>
        <v>780.3307388770246</v>
      </c>
      <c r="G273">
        <f>(($D$125*(F273^5)+$E$125*(F273^4)+$F$125*(F273^3)+$G$125*(F273^2)+$H$125*F273+$I$125)*$D$4*$E$149)</f>
        <v>1703.4352178706586</v>
      </c>
    </row>
    <row r="274" spans="2:13" x14ac:dyDescent="0.25">
      <c r="B274">
        <v>15</v>
      </c>
      <c r="C274">
        <f t="shared" si="29"/>
        <v>16.910533612500007</v>
      </c>
      <c r="D274">
        <f t="shared" ref="D274:D277" si="32">($B$44/$C$44)*B274</f>
        <v>2025.8586490076598</v>
      </c>
      <c r="E274">
        <f t="shared" si="30"/>
        <v>3549.2737142426108</v>
      </c>
      <c r="F274">
        <f t="shared" si="31"/>
        <v>1170.496108315537</v>
      </c>
      <c r="G274">
        <f t="shared" ref="G274:G282" si="33">(($D$125*(F274^5)+$E$125*(F274^4)+$F$125*(F274^3)+$G$125*(F274^2)+$H$125*F274+$I$125)*$D$4*$E$149)</f>
        <v>1810.9231271412511</v>
      </c>
      <c r="H274">
        <f>($B$44/$E$44)*B274</f>
        <v>697.79575688041609</v>
      </c>
      <c r="I274">
        <f>(($D$125*(H274^5)+$E$125*(H274^4)+$F$125*(H274^3)+$G$125*(H274^2)+$H$125*H274+$I$125)*$D$5*$F$149)</f>
        <v>1004.1403137115344</v>
      </c>
    </row>
    <row r="275" spans="2:13" x14ac:dyDescent="0.25">
      <c r="B275">
        <v>20</v>
      </c>
      <c r="C275">
        <f t="shared" si="29"/>
        <v>30.06317086666667</v>
      </c>
      <c r="D275">
        <f t="shared" si="32"/>
        <v>2701.1448653435464</v>
      </c>
      <c r="E275">
        <f t="shared" si="30"/>
        <v>3692.2663176126425</v>
      </c>
      <c r="F275">
        <f t="shared" si="31"/>
        <v>1560.6614777540492</v>
      </c>
      <c r="G275">
        <f t="shared" si="33"/>
        <v>1928.4609703142035</v>
      </c>
      <c r="H275">
        <f t="shared" ref="H275:H288" si="34">($B$44/$E$44)*B275</f>
        <v>930.39434250722149</v>
      </c>
      <c r="I275">
        <f t="shared" ref="I275:I289" si="35">(($D$125*(H275^5)+$E$125*(H275^4)+$F$125*(H275^3)+$G$125*(H275^2)+$H$125*H275+$I$125)*$D$5*$F$149)</f>
        <v>1038.5085882461451</v>
      </c>
      <c r="J275">
        <f>($B$44/$F$44)*B275</f>
        <v>666.94934946754233</v>
      </c>
      <c r="K275">
        <f>($D$125*(J275^5)+$E$125*(J275^4)+$F$125*(J275^3)+$G$125*(J275^2)+$H$125*J275+$I$125)*$D$6*$G$149</f>
        <v>746.52816892534133</v>
      </c>
    </row>
    <row r="276" spans="2:13" x14ac:dyDescent="0.25">
      <c r="B276">
        <v>25</v>
      </c>
      <c r="C276">
        <f t="shared" si="29"/>
        <v>46.973704479166678</v>
      </c>
      <c r="D276">
        <f t="shared" si="32"/>
        <v>3376.4310816794327</v>
      </c>
      <c r="E276">
        <f t="shared" si="30"/>
        <v>3532.9311429961649</v>
      </c>
      <c r="F276">
        <f t="shared" si="31"/>
        <v>1950.8268471925614</v>
      </c>
      <c r="G276">
        <f t="shared" si="33"/>
        <v>2033.5638362216864</v>
      </c>
      <c r="H276">
        <f t="shared" si="34"/>
        <v>1162.9929281340269</v>
      </c>
      <c r="I276">
        <f t="shared" si="35"/>
        <v>1078.2538009189257</v>
      </c>
      <c r="J276">
        <f t="shared" ref="J276:J297" si="36">($B$44/$F$44)*B276</f>
        <v>833.68668683442786</v>
      </c>
      <c r="K276">
        <f t="shared" ref="K276:K297" si="37">($D$125*(J276^5)+$E$125*(J276^4)+$F$125*(J276^3)+$G$125*(J276^2)+$H$125*J276+$I$125)*$D$6*$G$149</f>
        <v>763.85046559373063</v>
      </c>
      <c r="L276">
        <f t="shared" ref="L276:L301" si="38">($B$44/$G$44)*B276</f>
        <v>707.79999712242932</v>
      </c>
      <c r="M276">
        <f>($D$125*(L276^5)+$E$125*(L276^4)+$F$125*(L276^3)+$G$125*(L276^2)+$H$125*L276+$I$125)*$D$7*$H$149</f>
        <v>611.92667328795812</v>
      </c>
    </row>
    <row r="277" spans="2:13" x14ac:dyDescent="0.25">
      <c r="B277">
        <v>30</v>
      </c>
      <c r="C277">
        <f t="shared" si="29"/>
        <v>67.642134450000029</v>
      </c>
      <c r="D277">
        <f t="shared" si="32"/>
        <v>4051.7172980153196</v>
      </c>
      <c r="E277">
        <f t="shared" si="30"/>
        <v>2998.9563112640944</v>
      </c>
      <c r="F277">
        <f t="shared" si="31"/>
        <v>2340.9922166310739</v>
      </c>
      <c r="G277">
        <f t="shared" si="33"/>
        <v>2107.1108251922001</v>
      </c>
      <c r="H277">
        <f t="shared" si="34"/>
        <v>1395.5915137608322</v>
      </c>
      <c r="I277">
        <f t="shared" si="35"/>
        <v>1120.1886335948034</v>
      </c>
      <c r="J277">
        <f t="shared" si="36"/>
        <v>1000.4240242013135</v>
      </c>
      <c r="K277">
        <f t="shared" si="37"/>
        <v>783.76804304562779</v>
      </c>
      <c r="L277">
        <f t="shared" si="38"/>
        <v>849.35999654691523</v>
      </c>
      <c r="M277">
        <f t="shared" ref="M277:M301" si="39">($D$125*(L277^5)+$E$125*(L277^4)+$F$125*(L277^3)+$G$125*(L277^2)+$H$125*L277+$I$125)*$D$7*$H$149</f>
        <v>624.27646246820314</v>
      </c>
    </row>
    <row r="278" spans="2:13" x14ac:dyDescent="0.25">
      <c r="B278">
        <v>35</v>
      </c>
      <c r="C278">
        <f t="shared" si="29"/>
        <v>92.068460779166671</v>
      </c>
      <c r="F278">
        <f t="shared" si="31"/>
        <v>2731.1575860695862</v>
      </c>
      <c r="G278">
        <f t="shared" si="33"/>
        <v>2133.3450490505725</v>
      </c>
      <c r="H278">
        <f t="shared" si="34"/>
        <v>1628.1900993876377</v>
      </c>
      <c r="I278">
        <f t="shared" si="35"/>
        <v>1161.3790763232294</v>
      </c>
      <c r="J278">
        <f t="shared" si="36"/>
        <v>1167.161361568199</v>
      </c>
      <c r="K278">
        <f t="shared" si="37"/>
        <v>805.3657362209334</v>
      </c>
      <c r="L278">
        <f t="shared" si="38"/>
        <v>990.91999597140102</v>
      </c>
      <c r="M278">
        <f t="shared" si="39"/>
        <v>638.09907511116114</v>
      </c>
    </row>
    <row r="279" spans="2:13" x14ac:dyDescent="0.25">
      <c r="B279">
        <v>40</v>
      </c>
      <c r="C279">
        <f t="shared" si="29"/>
        <v>120.25268346666668</v>
      </c>
      <c r="F279">
        <f t="shared" si="31"/>
        <v>3121.3229555080984</v>
      </c>
      <c r="G279">
        <f t="shared" si="33"/>
        <v>2099.8736311179609</v>
      </c>
      <c r="H279">
        <f t="shared" si="34"/>
        <v>1860.788685014443</v>
      </c>
      <c r="I279">
        <f t="shared" si="35"/>
        <v>1199.1444273381755</v>
      </c>
      <c r="J279">
        <f t="shared" si="36"/>
        <v>1333.8986989350847</v>
      </c>
      <c r="K279">
        <f t="shared" si="37"/>
        <v>827.77830597453317</v>
      </c>
      <c r="L279">
        <f t="shared" si="38"/>
        <v>1132.4799953958868</v>
      </c>
      <c r="M279">
        <f t="shared" si="39"/>
        <v>652.93832326548602</v>
      </c>
    </row>
    <row r="280" spans="2:13" x14ac:dyDescent="0.25">
      <c r="B280">
        <v>45</v>
      </c>
      <c r="C280">
        <f t="shared" si="29"/>
        <v>152.19480251250002</v>
      </c>
      <c r="F280">
        <f t="shared" si="31"/>
        <v>3511.4883249466106</v>
      </c>
      <c r="G280">
        <f t="shared" si="33"/>
        <v>1997.6677062118515</v>
      </c>
      <c r="H280">
        <f t="shared" si="34"/>
        <v>2093.3872706412485</v>
      </c>
      <c r="I280">
        <f t="shared" si="35"/>
        <v>1231.0572930581377</v>
      </c>
      <c r="J280">
        <f t="shared" si="36"/>
        <v>1500.6360363019701</v>
      </c>
      <c r="K280">
        <f t="shared" si="37"/>
        <v>850.19043907629828</v>
      </c>
      <c r="L280">
        <f t="shared" si="38"/>
        <v>1274.0399948203728</v>
      </c>
      <c r="M280">
        <f t="shared" si="39"/>
        <v>668.35916928487677</v>
      </c>
    </row>
    <row r="281" spans="2:13" x14ac:dyDescent="0.25">
      <c r="B281">
        <v>50</v>
      </c>
      <c r="C281">
        <f t="shared" si="29"/>
        <v>187.89481791666671</v>
      </c>
      <c r="F281">
        <f t="shared" si="31"/>
        <v>3901.6536943851229</v>
      </c>
      <c r="G281">
        <f t="shared" si="33"/>
        <v>1821.0624206460595</v>
      </c>
      <c r="H281">
        <f t="shared" si="34"/>
        <v>2325.9858562680538</v>
      </c>
      <c r="I281">
        <f t="shared" si="35"/>
        <v>1254.9435880861345</v>
      </c>
      <c r="J281">
        <f t="shared" si="36"/>
        <v>1667.3733736688557</v>
      </c>
      <c r="K281">
        <f t="shared" si="37"/>
        <v>871.83674821108536</v>
      </c>
      <c r="L281">
        <f t="shared" si="38"/>
        <v>1415.5999942448586</v>
      </c>
      <c r="M281">
        <f t="shared" si="39"/>
        <v>683.94772582807821</v>
      </c>
    </row>
    <row r="282" spans="2:13" x14ac:dyDescent="0.25">
      <c r="B282">
        <v>55</v>
      </c>
      <c r="C282">
        <f t="shared" si="29"/>
        <v>227.35272967916666</v>
      </c>
      <c r="F282">
        <f t="shared" si="31"/>
        <v>4291.8190638236356</v>
      </c>
      <c r="G282">
        <f t="shared" si="33"/>
        <v>1567.7569322307274</v>
      </c>
      <c r="H282">
        <f t="shared" si="34"/>
        <v>2558.5844418948591</v>
      </c>
      <c r="I282">
        <f t="shared" si="35"/>
        <v>1268.8825352097069</v>
      </c>
      <c r="J282">
        <f t="shared" si="36"/>
        <v>1834.1107110357414</v>
      </c>
      <c r="K282">
        <f t="shared" si="37"/>
        <v>892.00177197873609</v>
      </c>
      <c r="L282">
        <f t="shared" si="38"/>
        <v>1557.1599936693444</v>
      </c>
      <c r="M282">
        <f t="shared" si="39"/>
        <v>699.31125585888026</v>
      </c>
    </row>
    <row r="283" spans="2:13" x14ac:dyDescent="0.25">
      <c r="B283">
        <v>60</v>
      </c>
      <c r="C283">
        <f t="shared" si="29"/>
        <v>270.56853780000012</v>
      </c>
      <c r="H283">
        <f t="shared" si="34"/>
        <v>2791.1830275216644</v>
      </c>
      <c r="I283">
        <f t="shared" si="35"/>
        <v>1271.2066654009186</v>
      </c>
      <c r="J283">
        <f t="shared" si="36"/>
        <v>2000.848048402627</v>
      </c>
      <c r="K283">
        <f t="shared" si="37"/>
        <v>910.01997489407768</v>
      </c>
      <c r="L283">
        <f t="shared" si="38"/>
        <v>1698.7199930938305</v>
      </c>
      <c r="M283">
        <f t="shared" si="39"/>
        <v>714.07817264611867</v>
      </c>
    </row>
    <row r="284" spans="2:13" x14ac:dyDescent="0.25">
      <c r="B284">
        <v>65</v>
      </c>
      <c r="C284">
        <f t="shared" si="29"/>
        <v>317.54224227916666</v>
      </c>
      <c r="H284">
        <f t="shared" si="34"/>
        <v>3023.7816131484701</v>
      </c>
      <c r="I284">
        <f t="shared" si="35"/>
        <v>1260.5018178163564</v>
      </c>
      <c r="J284">
        <f t="shared" si="36"/>
        <v>2167.5853857695124</v>
      </c>
      <c r="K284">
        <f t="shared" si="37"/>
        <v>925.27574738692317</v>
      </c>
      <c r="L284">
        <f t="shared" si="38"/>
        <v>1840.2799925183162</v>
      </c>
      <c r="M284">
        <f t="shared" si="39"/>
        <v>727.89803976367477</v>
      </c>
    </row>
    <row r="285" spans="2:13" x14ac:dyDescent="0.25">
      <c r="B285">
        <v>70</v>
      </c>
      <c r="C285">
        <f t="shared" si="29"/>
        <v>368.27384311666668</v>
      </c>
      <c r="H285">
        <f t="shared" si="34"/>
        <v>3256.3801987752754</v>
      </c>
      <c r="I285">
        <f t="shared" si="35"/>
        <v>1235.6071397971289</v>
      </c>
      <c r="J285">
        <f t="shared" si="36"/>
        <v>2334.3227231363981</v>
      </c>
      <c r="K285">
        <f t="shared" si="37"/>
        <v>937.20340580207017</v>
      </c>
      <c r="L285">
        <f t="shared" si="38"/>
        <v>1981.839991942802</v>
      </c>
      <c r="M285">
        <f t="shared" si="39"/>
        <v>740.44157109047489</v>
      </c>
    </row>
    <row r="286" spans="2:13" x14ac:dyDescent="0.25">
      <c r="B286">
        <v>75</v>
      </c>
      <c r="C286">
        <f t="shared" si="29"/>
        <v>422.76334031250002</v>
      </c>
      <c r="H286">
        <f t="shared" si="34"/>
        <v>3488.9787844020807</v>
      </c>
      <c r="I286">
        <f t="shared" si="35"/>
        <v>1195.6150868688678</v>
      </c>
      <c r="J286">
        <f t="shared" si="36"/>
        <v>2501.0600605032837</v>
      </c>
      <c r="K286">
        <f t="shared" si="37"/>
        <v>945.28719239930217</v>
      </c>
      <c r="L286">
        <f t="shared" si="38"/>
        <v>2123.3999913672878</v>
      </c>
      <c r="M286">
        <f t="shared" si="39"/>
        <v>751.40063081049118</v>
      </c>
    </row>
    <row r="287" spans="2:13" x14ac:dyDescent="0.25">
      <c r="B287">
        <v>80</v>
      </c>
      <c r="C287">
        <f t="shared" si="29"/>
        <v>481.01073386666673</v>
      </c>
      <c r="H287">
        <f t="shared" si="34"/>
        <v>3721.577370028886</v>
      </c>
      <c r="I287">
        <f t="shared" si="35"/>
        <v>1139.8714227417283</v>
      </c>
      <c r="J287">
        <f t="shared" si="36"/>
        <v>2667.7973978701693</v>
      </c>
      <c r="K287">
        <f t="shared" si="37"/>
        <v>949.06127535338783</v>
      </c>
      <c r="L287">
        <f t="shared" si="38"/>
        <v>2264.9599907917736</v>
      </c>
      <c r="M287">
        <f t="shared" si="39"/>
        <v>760.48823341274169</v>
      </c>
    </row>
    <row r="288" spans="2:13" x14ac:dyDescent="0.25">
      <c r="B288">
        <v>85</v>
      </c>
      <c r="C288">
        <f t="shared" si="29"/>
        <v>543.01602377916674</v>
      </c>
      <c r="H288">
        <f t="shared" si="34"/>
        <v>3954.1759556556913</v>
      </c>
      <c r="I288">
        <f t="shared" si="35"/>
        <v>1067.9752193103884</v>
      </c>
      <c r="J288">
        <f t="shared" si="36"/>
        <v>2834.534735237055</v>
      </c>
      <c r="K288">
        <f t="shared" si="37"/>
        <v>948.10974875408112</v>
      </c>
      <c r="L288">
        <f t="shared" si="38"/>
        <v>2406.5199902162599</v>
      </c>
      <c r="M288">
        <f t="shared" si="39"/>
        <v>767.43854369128928</v>
      </c>
    </row>
    <row r="289" spans="1:13" x14ac:dyDescent="0.25">
      <c r="B289">
        <v>90</v>
      </c>
      <c r="C289">
        <f t="shared" si="29"/>
        <v>608.77921005000007</v>
      </c>
      <c r="H289">
        <f>($B$44/$E$44)*B289</f>
        <v>4186.774541282497</v>
      </c>
      <c r="I289">
        <f t="shared" si="35"/>
        <v>979.77885665404585</v>
      </c>
      <c r="J289">
        <f t="shared" si="36"/>
        <v>3001.2720726039402</v>
      </c>
      <c r="K289">
        <f t="shared" si="37"/>
        <v>942.06663260612186</v>
      </c>
      <c r="L289">
        <f t="shared" si="38"/>
        <v>2548.0799896407457</v>
      </c>
      <c r="M289">
        <f t="shared" si="39"/>
        <v>772.00687674524227</v>
      </c>
    </row>
    <row r="290" spans="1:13" x14ac:dyDescent="0.25">
      <c r="B290">
        <v>95</v>
      </c>
      <c r="C290">
        <f t="shared" si="29"/>
        <v>678.30029267916677</v>
      </c>
      <c r="J290">
        <f t="shared" si="36"/>
        <v>3168.0094099708258</v>
      </c>
      <c r="K290">
        <f t="shared" si="37"/>
        <v>930.61587282923415</v>
      </c>
      <c r="L290">
        <f t="shared" si="38"/>
        <v>2689.6399890652315</v>
      </c>
      <c r="M290">
        <f t="shared" si="39"/>
        <v>773.96969797875511</v>
      </c>
    </row>
    <row r="291" spans="1:13" x14ac:dyDescent="0.25">
      <c r="B291">
        <v>100</v>
      </c>
      <c r="C291">
        <f t="shared" si="29"/>
        <v>751.57927166666684</v>
      </c>
      <c r="J291">
        <f t="shared" si="36"/>
        <v>3334.7467473377114</v>
      </c>
      <c r="K291">
        <f t="shared" si="37"/>
        <v>913.49134125812861</v>
      </c>
      <c r="L291">
        <f t="shared" si="38"/>
        <v>2831.1999884897173</v>
      </c>
      <c r="M291">
        <f t="shared" si="39"/>
        <v>773.1246231010274</v>
      </c>
    </row>
    <row r="292" spans="1:13" x14ac:dyDescent="0.25">
      <c r="B292">
        <v>105</v>
      </c>
      <c r="C292">
        <f t="shared" si="29"/>
        <v>828.61614701250005</v>
      </c>
      <c r="J292">
        <f t="shared" si="36"/>
        <v>3501.4840847045971</v>
      </c>
      <c r="K292">
        <f t="shared" si="37"/>
        <v>890.47683564250121</v>
      </c>
      <c r="L292">
        <f t="shared" si="38"/>
        <v>2972.7599879142031</v>
      </c>
      <c r="M292">
        <f t="shared" si="39"/>
        <v>769.29041812630408</v>
      </c>
    </row>
    <row r="293" spans="1:13" x14ac:dyDescent="0.25">
      <c r="B293">
        <v>110</v>
      </c>
      <c r="C293">
        <f t="shared" si="29"/>
        <v>909.41091871666663</v>
      </c>
      <c r="J293">
        <f t="shared" si="36"/>
        <v>3668.2214220714827</v>
      </c>
      <c r="K293">
        <f t="shared" si="37"/>
        <v>861.40607964703213</v>
      </c>
      <c r="L293">
        <f t="shared" si="38"/>
        <v>3114.3199873386889</v>
      </c>
      <c r="M293">
        <f t="shared" si="39"/>
        <v>762.3069993738759</v>
      </c>
    </row>
    <row r="294" spans="1:13" x14ac:dyDescent="0.25">
      <c r="B294">
        <v>115</v>
      </c>
      <c r="C294">
        <f t="shared" si="29"/>
        <v>993.96358677916669</v>
      </c>
      <c r="J294">
        <f>($B$44/$F$44)*B294</f>
        <v>3834.9587594383684</v>
      </c>
      <c r="K294">
        <f t="shared" si="37"/>
        <v>826.16272285138803</v>
      </c>
      <c r="L294">
        <f t="shared" si="38"/>
        <v>3255.8799867631747</v>
      </c>
      <c r="M294">
        <f t="shared" si="39"/>
        <v>752.03543346807862</v>
      </c>
    </row>
    <row r="295" spans="1:13" x14ac:dyDescent="0.25">
      <c r="B295">
        <v>120</v>
      </c>
      <c r="C295">
        <f t="shared" si="29"/>
        <v>1082.2741512000005</v>
      </c>
      <c r="J295">
        <f t="shared" si="36"/>
        <v>4001.696096805254</v>
      </c>
      <c r="K295">
        <f t="shared" si="37"/>
        <v>784.68034075021967</v>
      </c>
      <c r="L295">
        <f t="shared" si="38"/>
        <v>3397.4399861876609</v>
      </c>
      <c r="M295">
        <f t="shared" si="39"/>
        <v>738.35793733829405</v>
      </c>
    </row>
    <row r="296" spans="1:13" x14ac:dyDescent="0.25">
      <c r="B296">
        <v>125</v>
      </c>
      <c r="C296">
        <f t="shared" si="29"/>
        <v>1174.3426119791668</v>
      </c>
      <c r="J296">
        <f t="shared" si="36"/>
        <v>4168.4334341721396</v>
      </c>
      <c r="K296">
        <f t="shared" si="37"/>
        <v>736.94243475316591</v>
      </c>
      <c r="L296">
        <f t="shared" si="38"/>
        <v>3538.9999856121467</v>
      </c>
      <c r="M296">
        <f t="shared" si="39"/>
        <v>721.17787821894933</v>
      </c>
    </row>
    <row r="297" spans="1:13" x14ac:dyDescent="0.25">
      <c r="B297">
        <v>130</v>
      </c>
      <c r="C297">
        <f t="shared" si="29"/>
        <v>1270.1689691166666</v>
      </c>
      <c r="J297">
        <f t="shared" si="36"/>
        <v>4335.1707715390248</v>
      </c>
      <c r="K297">
        <f t="shared" si="37"/>
        <v>682.9824321848464</v>
      </c>
      <c r="L297">
        <f t="shared" si="38"/>
        <v>3680.5599850366325</v>
      </c>
      <c r="M297">
        <f t="shared" si="39"/>
        <v>700.41977364951708</v>
      </c>
    </row>
    <row r="298" spans="1:13" x14ac:dyDescent="0.25">
      <c r="B298">
        <v>135</v>
      </c>
      <c r="C298">
        <f t="shared" si="29"/>
        <v>1369.7532226125002</v>
      </c>
      <c r="L298">
        <f t="shared" si="38"/>
        <v>3822.1199844611183</v>
      </c>
      <c r="M298">
        <f t="shared" si="39"/>
        <v>676.02929147451493</v>
      </c>
    </row>
    <row r="299" spans="1:13" x14ac:dyDescent="0.25">
      <c r="B299">
        <v>140</v>
      </c>
      <c r="C299">
        <f t="shared" si="29"/>
        <v>1473.0953724666667</v>
      </c>
      <c r="L299">
        <f t="shared" si="38"/>
        <v>3963.6799838856041</v>
      </c>
      <c r="M299">
        <f t="shared" si="39"/>
        <v>647.97324984350678</v>
      </c>
    </row>
    <row r="300" spans="1:13" x14ac:dyDescent="0.25">
      <c r="B300">
        <v>145</v>
      </c>
      <c r="C300">
        <f t="shared" si="29"/>
        <v>1580.195418679167</v>
      </c>
      <c r="L300">
        <f t="shared" si="38"/>
        <v>4105.2399833100899</v>
      </c>
      <c r="M300">
        <f t="shared" si="39"/>
        <v>616.23961721110106</v>
      </c>
    </row>
    <row r="301" spans="1:13" x14ac:dyDescent="0.25">
      <c r="B301">
        <v>150</v>
      </c>
      <c r="C301">
        <f t="shared" si="29"/>
        <v>1691.0533612500001</v>
      </c>
      <c r="L301">
        <f t="shared" si="38"/>
        <v>4246.7999827345757</v>
      </c>
      <c r="M301">
        <f t="shared" si="39"/>
        <v>580.83751233695295</v>
      </c>
    </row>
    <row r="303" spans="1:13" x14ac:dyDescent="0.25">
      <c r="A303" t="s">
        <v>102</v>
      </c>
    </row>
    <row r="320" spans="1:1" x14ac:dyDescent="0.25">
      <c r="A320" t="s">
        <v>103</v>
      </c>
    </row>
    <row r="324" spans="1:7" x14ac:dyDescent="0.25">
      <c r="B324" t="s">
        <v>14</v>
      </c>
      <c r="C324" t="s">
        <v>27</v>
      </c>
      <c r="D324" s="15" t="s">
        <v>28</v>
      </c>
    </row>
    <row r="325" spans="1:7" x14ac:dyDescent="0.25">
      <c r="B325" t="s">
        <v>31</v>
      </c>
      <c r="D325" s="8">
        <v>2275</v>
      </c>
    </row>
    <row r="326" spans="1:7" x14ac:dyDescent="0.25">
      <c r="B326" t="s">
        <v>32</v>
      </c>
      <c r="D326">
        <f>D325+70</f>
        <v>2345</v>
      </c>
    </row>
    <row r="327" spans="1:7" x14ac:dyDescent="0.25">
      <c r="B327" t="s">
        <v>33</v>
      </c>
      <c r="D327" s="8">
        <v>3500</v>
      </c>
    </row>
    <row r="328" spans="1:7" x14ac:dyDescent="0.25">
      <c r="B328" t="s">
        <v>39</v>
      </c>
      <c r="D328">
        <f>D327-D326-70*(D329-1)</f>
        <v>735</v>
      </c>
    </row>
    <row r="329" spans="1:7" x14ac:dyDescent="0.25">
      <c r="B329" s="10" t="s">
        <v>57</v>
      </c>
      <c r="C329" s="10"/>
      <c r="D329" s="16">
        <v>7</v>
      </c>
    </row>
    <row r="331" spans="1:7" x14ac:dyDescent="0.25">
      <c r="A331" t="s">
        <v>56</v>
      </c>
    </row>
    <row r="333" spans="1:7" x14ac:dyDescent="0.25">
      <c r="B333" t="s">
        <v>14</v>
      </c>
      <c r="C333" t="s">
        <v>27</v>
      </c>
      <c r="D333" t="s">
        <v>28</v>
      </c>
      <c r="E333" t="s">
        <v>63</v>
      </c>
      <c r="F333" t="s">
        <v>88</v>
      </c>
      <c r="G333" t="s">
        <v>90</v>
      </c>
    </row>
    <row r="334" spans="1:7" x14ac:dyDescent="0.25">
      <c r="B334">
        <v>1</v>
      </c>
      <c r="C334" t="s">
        <v>40</v>
      </c>
      <c r="F334">
        <v>8.0000000000000002E-3</v>
      </c>
      <c r="G334">
        <v>1.4999999999999999E-2</v>
      </c>
    </row>
    <row r="335" spans="1:7" x14ac:dyDescent="0.25">
      <c r="B335">
        <v>2</v>
      </c>
      <c r="C335" t="s">
        <v>41</v>
      </c>
      <c r="F335">
        <v>1.4999999999999999E-2</v>
      </c>
      <c r="G335">
        <v>0.03</v>
      </c>
    </row>
    <row r="336" spans="1:7" x14ac:dyDescent="0.25">
      <c r="B336">
        <v>3</v>
      </c>
      <c r="C336" t="s">
        <v>42</v>
      </c>
      <c r="F336">
        <v>1.4999999999999999E-2</v>
      </c>
      <c r="G336">
        <v>0.02</v>
      </c>
    </row>
    <row r="337" spans="1:7" x14ac:dyDescent="0.25">
      <c r="B337">
        <v>4</v>
      </c>
      <c r="C337" t="s">
        <v>43</v>
      </c>
      <c r="F337">
        <v>0.02</v>
      </c>
      <c r="G337">
        <v>2.5000000000000001E-2</v>
      </c>
    </row>
    <row r="338" spans="1:7" x14ac:dyDescent="0.25">
      <c r="B338">
        <v>5</v>
      </c>
      <c r="C338" t="s">
        <v>44</v>
      </c>
      <c r="F338">
        <v>2.5000000000000001E-2</v>
      </c>
      <c r="G338">
        <v>0.03</v>
      </c>
    </row>
    <row r="339" spans="1:7" x14ac:dyDescent="0.25">
      <c r="B339">
        <v>6</v>
      </c>
      <c r="C339" t="s">
        <v>45</v>
      </c>
      <c r="F339">
        <v>3.5000000000000003E-2</v>
      </c>
      <c r="G339">
        <v>0.05</v>
      </c>
    </row>
    <row r="340" spans="1:7" x14ac:dyDescent="0.25">
      <c r="B340">
        <v>7</v>
      </c>
      <c r="C340" t="s">
        <v>46</v>
      </c>
      <c r="F340">
        <v>2.5000000000000001E-2</v>
      </c>
      <c r="G340">
        <v>3.5000000000000003E-2</v>
      </c>
    </row>
    <row r="341" spans="1:7" x14ac:dyDescent="0.25">
      <c r="B341">
        <v>8</v>
      </c>
      <c r="C341" t="s">
        <v>47</v>
      </c>
      <c r="F341">
        <v>0.05</v>
      </c>
      <c r="G341">
        <v>0.15</v>
      </c>
    </row>
    <row r="342" spans="1:7" x14ac:dyDescent="0.25">
      <c r="A342" t="s">
        <v>149</v>
      </c>
    </row>
    <row r="346" spans="1:7" x14ac:dyDescent="0.25">
      <c r="B346" t="s">
        <v>14</v>
      </c>
      <c r="C346" t="s">
        <v>27</v>
      </c>
      <c r="D346" t="s">
        <v>28</v>
      </c>
      <c r="E346" t="s">
        <v>63</v>
      </c>
      <c r="F346" t="s">
        <v>88</v>
      </c>
      <c r="G346" t="s">
        <v>90</v>
      </c>
    </row>
    <row r="347" spans="1:7" x14ac:dyDescent="0.25">
      <c r="B347" t="s">
        <v>48</v>
      </c>
      <c r="D347" t="s">
        <v>70</v>
      </c>
      <c r="E347" t="s">
        <v>70</v>
      </c>
      <c r="F347" t="s">
        <v>89</v>
      </c>
      <c r="G347" t="s">
        <v>89</v>
      </c>
    </row>
    <row r="348" spans="1:7" x14ac:dyDescent="0.25">
      <c r="B348" t="s">
        <v>49</v>
      </c>
      <c r="C348">
        <v>1</v>
      </c>
      <c r="D348">
        <v>4.0000000000000003E-5</v>
      </c>
      <c r="E348">
        <v>5.0000000000000002E-5</v>
      </c>
      <c r="F348" s="33">
        <v>5.1000000000000004E-4</v>
      </c>
      <c r="G348">
        <v>6.4999999999999997E-4</v>
      </c>
    </row>
    <row r="349" spans="1:7" x14ac:dyDescent="0.25">
      <c r="B349" t="s">
        <v>50</v>
      </c>
      <c r="C349">
        <v>2</v>
      </c>
      <c r="D349" s="33">
        <v>2.0000000000000002E-5</v>
      </c>
      <c r="E349">
        <v>3.0000000000000001E-5</v>
      </c>
      <c r="F349">
        <v>2.5999999999999998E-4</v>
      </c>
      <c r="G349">
        <v>3.8999999999999999E-4</v>
      </c>
    </row>
    <row r="350" spans="1:7" x14ac:dyDescent="0.25">
      <c r="A350" t="s">
        <v>51</v>
      </c>
    </row>
    <row r="353" spans="2:10" x14ac:dyDescent="0.25">
      <c r="B353" t="s">
        <v>70</v>
      </c>
      <c r="C353" t="s">
        <v>92</v>
      </c>
      <c r="D353" t="s">
        <v>93</v>
      </c>
      <c r="E353" t="s">
        <v>94</v>
      </c>
      <c r="F353" t="s">
        <v>95</v>
      </c>
      <c r="G353" t="s">
        <v>96</v>
      </c>
      <c r="H353" t="s">
        <v>97</v>
      </c>
      <c r="I353" t="s">
        <v>98</v>
      </c>
      <c r="J353" t="s">
        <v>99</v>
      </c>
    </row>
    <row r="354" spans="2:10" x14ac:dyDescent="0.25">
      <c r="B354">
        <v>0</v>
      </c>
      <c r="C354" s="1">
        <f t="shared" ref="C354:C384" si="40">$F$334*(1+$D$349*$B354^2)*$D$327</f>
        <v>28</v>
      </c>
      <c r="D354" s="1">
        <f t="shared" ref="D354:D384" si="41">$F$335*(1+$D$349*$B354^2)*$D$327</f>
        <v>52.5</v>
      </c>
      <c r="E354" s="1">
        <f t="shared" ref="E354:E384" si="42">$F$336*(1+$D$349*$B354^2)*$D$327</f>
        <v>52.5</v>
      </c>
      <c r="F354" s="1">
        <f t="shared" ref="F354:F384" si="43">$F$337*(1+$D$349*$B354^2)*$D$327</f>
        <v>70</v>
      </c>
      <c r="G354" s="1">
        <f t="shared" ref="G354:G384" si="44">$F$338*(1+$D$349*$B354^2)*$D$327</f>
        <v>87.5</v>
      </c>
      <c r="H354" s="1">
        <f t="shared" ref="H354:H384" si="45">$F$339*(1+$D$349*$B354^2)*$D$327</f>
        <v>122.50000000000001</v>
      </c>
      <c r="I354" s="1">
        <f t="shared" ref="I354:I384" si="46">$F$340*(1+$D$349*$B354^2)*$D$327</f>
        <v>87.5</v>
      </c>
      <c r="J354" s="1">
        <f t="shared" ref="J354:J384" si="47">$F$341*(1+$D$349*$B354^2)*$D$327</f>
        <v>175</v>
      </c>
    </row>
    <row r="355" spans="2:10" x14ac:dyDescent="0.25">
      <c r="B355">
        <v>5</v>
      </c>
      <c r="C355" s="1">
        <f t="shared" si="40"/>
        <v>28.013999999999996</v>
      </c>
      <c r="D355" s="1">
        <f t="shared" si="41"/>
        <v>52.526249999999997</v>
      </c>
      <c r="E355" s="1">
        <f t="shared" si="42"/>
        <v>52.526249999999997</v>
      </c>
      <c r="F355" s="1">
        <f t="shared" si="43"/>
        <v>70.034999999999997</v>
      </c>
      <c r="G355" s="1">
        <f t="shared" si="44"/>
        <v>87.543750000000003</v>
      </c>
      <c r="H355" s="1">
        <f t="shared" si="45"/>
        <v>122.56125</v>
      </c>
      <c r="I355" s="1">
        <f t="shared" si="46"/>
        <v>87.543750000000003</v>
      </c>
      <c r="J355" s="1">
        <f t="shared" si="47"/>
        <v>175.08750000000001</v>
      </c>
    </row>
    <row r="356" spans="2:10" x14ac:dyDescent="0.25">
      <c r="B356">
        <v>10</v>
      </c>
      <c r="C356" s="1">
        <f t="shared" si="40"/>
        <v>28.056000000000001</v>
      </c>
      <c r="D356" s="1">
        <f t="shared" si="41"/>
        <v>52.604999999999997</v>
      </c>
      <c r="E356" s="1">
        <f t="shared" si="42"/>
        <v>52.604999999999997</v>
      </c>
      <c r="F356" s="1">
        <f t="shared" si="43"/>
        <v>70.14</v>
      </c>
      <c r="G356" s="1">
        <f t="shared" si="44"/>
        <v>87.675000000000011</v>
      </c>
      <c r="H356" s="1">
        <f t="shared" si="45"/>
        <v>122.74500000000002</v>
      </c>
      <c r="I356" s="1">
        <f t="shared" si="46"/>
        <v>87.675000000000011</v>
      </c>
      <c r="J356" s="1">
        <f t="shared" si="47"/>
        <v>175.35000000000002</v>
      </c>
    </row>
    <row r="357" spans="2:10" x14ac:dyDescent="0.25">
      <c r="B357">
        <v>15</v>
      </c>
      <c r="C357" s="1">
        <f t="shared" si="40"/>
        <v>28.125999999999998</v>
      </c>
      <c r="D357" s="1">
        <f t="shared" si="41"/>
        <v>52.736249999999998</v>
      </c>
      <c r="E357" s="1">
        <f t="shared" si="42"/>
        <v>52.736249999999998</v>
      </c>
      <c r="F357" s="1">
        <f t="shared" si="43"/>
        <v>70.314999999999998</v>
      </c>
      <c r="G357" s="1">
        <f t="shared" si="44"/>
        <v>87.893749999999997</v>
      </c>
      <c r="H357" s="1">
        <f t="shared" si="45"/>
        <v>123.05125000000001</v>
      </c>
      <c r="I357" s="1">
        <f t="shared" si="46"/>
        <v>87.893749999999997</v>
      </c>
      <c r="J357" s="1">
        <f t="shared" si="47"/>
        <v>175.78749999999999</v>
      </c>
    </row>
    <row r="358" spans="2:10" x14ac:dyDescent="0.25">
      <c r="B358">
        <v>20</v>
      </c>
      <c r="C358" s="1">
        <f t="shared" si="40"/>
        <v>28.224</v>
      </c>
      <c r="D358" s="1">
        <f t="shared" si="41"/>
        <v>52.92</v>
      </c>
      <c r="E358" s="1">
        <f t="shared" si="42"/>
        <v>52.92</v>
      </c>
      <c r="F358" s="1">
        <f t="shared" si="43"/>
        <v>70.56</v>
      </c>
      <c r="G358" s="1">
        <f t="shared" si="44"/>
        <v>88.2</v>
      </c>
      <c r="H358" s="1">
        <f t="shared" si="45"/>
        <v>123.48000000000002</v>
      </c>
      <c r="I358" s="1">
        <f t="shared" si="46"/>
        <v>88.2</v>
      </c>
      <c r="J358" s="1">
        <f t="shared" si="47"/>
        <v>176.4</v>
      </c>
    </row>
    <row r="359" spans="2:10" x14ac:dyDescent="0.25">
      <c r="B359">
        <v>25</v>
      </c>
      <c r="C359" s="1">
        <f t="shared" si="40"/>
        <v>28.349999999999998</v>
      </c>
      <c r="D359" s="1">
        <f t="shared" si="41"/>
        <v>53.15625</v>
      </c>
      <c r="E359" s="1">
        <f t="shared" si="42"/>
        <v>53.15625</v>
      </c>
      <c r="F359" s="1">
        <f t="shared" si="43"/>
        <v>70.875</v>
      </c>
      <c r="G359" s="1">
        <f t="shared" si="44"/>
        <v>88.59375</v>
      </c>
      <c r="H359" s="1">
        <f t="shared" si="45"/>
        <v>124.03125000000001</v>
      </c>
      <c r="I359" s="1">
        <f t="shared" si="46"/>
        <v>88.59375</v>
      </c>
      <c r="J359" s="1">
        <f t="shared" si="47"/>
        <v>177.1875</v>
      </c>
    </row>
    <row r="360" spans="2:10" x14ac:dyDescent="0.25">
      <c r="B360">
        <v>30</v>
      </c>
      <c r="C360" s="1">
        <f t="shared" si="40"/>
        <v>28.504000000000001</v>
      </c>
      <c r="D360" s="1">
        <f t="shared" si="41"/>
        <v>53.444999999999993</v>
      </c>
      <c r="E360" s="1">
        <f t="shared" si="42"/>
        <v>53.444999999999993</v>
      </c>
      <c r="F360" s="1">
        <f t="shared" si="43"/>
        <v>71.260000000000005</v>
      </c>
      <c r="G360" s="1">
        <f t="shared" si="44"/>
        <v>89.075000000000003</v>
      </c>
      <c r="H360" s="1">
        <f t="shared" si="45"/>
        <v>124.70500000000001</v>
      </c>
      <c r="I360" s="1">
        <f t="shared" si="46"/>
        <v>89.075000000000003</v>
      </c>
      <c r="J360" s="1">
        <f t="shared" si="47"/>
        <v>178.15</v>
      </c>
    </row>
    <row r="361" spans="2:10" x14ac:dyDescent="0.25">
      <c r="B361">
        <v>35</v>
      </c>
      <c r="C361" s="1">
        <f t="shared" si="40"/>
        <v>28.686</v>
      </c>
      <c r="D361" s="1">
        <f t="shared" si="41"/>
        <v>53.786249999999995</v>
      </c>
      <c r="E361" s="1">
        <f t="shared" si="42"/>
        <v>53.786249999999995</v>
      </c>
      <c r="F361" s="1">
        <f t="shared" si="43"/>
        <v>71.715000000000003</v>
      </c>
      <c r="G361" s="1">
        <f t="shared" si="44"/>
        <v>89.643749999999997</v>
      </c>
      <c r="H361" s="1">
        <f t="shared" si="45"/>
        <v>125.50125</v>
      </c>
      <c r="I361" s="1">
        <f t="shared" si="46"/>
        <v>89.643749999999997</v>
      </c>
      <c r="J361" s="1">
        <f t="shared" si="47"/>
        <v>179.28749999999999</v>
      </c>
    </row>
    <row r="362" spans="2:10" x14ac:dyDescent="0.25">
      <c r="B362">
        <v>40</v>
      </c>
      <c r="C362" s="1">
        <f t="shared" si="40"/>
        <v>28.896000000000004</v>
      </c>
      <c r="D362" s="1">
        <f t="shared" si="41"/>
        <v>54.18</v>
      </c>
      <c r="E362" s="1">
        <f t="shared" si="42"/>
        <v>54.18</v>
      </c>
      <c r="F362" s="1">
        <f t="shared" si="43"/>
        <v>72.240000000000009</v>
      </c>
      <c r="G362" s="1">
        <f t="shared" si="44"/>
        <v>90.300000000000011</v>
      </c>
      <c r="H362" s="1">
        <f t="shared" si="45"/>
        <v>126.42000000000002</v>
      </c>
      <c r="I362" s="1">
        <f t="shared" si="46"/>
        <v>90.300000000000011</v>
      </c>
      <c r="J362" s="1">
        <f t="shared" si="47"/>
        <v>180.60000000000002</v>
      </c>
    </row>
    <row r="363" spans="2:10" x14ac:dyDescent="0.25">
      <c r="B363">
        <v>45</v>
      </c>
      <c r="C363" s="1">
        <f t="shared" si="40"/>
        <v>29.134</v>
      </c>
      <c r="D363" s="1">
        <f t="shared" si="41"/>
        <v>54.626249999999999</v>
      </c>
      <c r="E363" s="1">
        <f t="shared" si="42"/>
        <v>54.626249999999999</v>
      </c>
      <c r="F363" s="1">
        <f t="shared" si="43"/>
        <v>72.834999999999994</v>
      </c>
      <c r="G363" s="1">
        <f t="shared" si="44"/>
        <v>91.043750000000003</v>
      </c>
      <c r="H363" s="1">
        <f t="shared" si="45"/>
        <v>127.46125000000002</v>
      </c>
      <c r="I363" s="1">
        <f t="shared" si="46"/>
        <v>91.043750000000003</v>
      </c>
      <c r="J363" s="1">
        <f t="shared" si="47"/>
        <v>182.08750000000001</v>
      </c>
    </row>
    <row r="364" spans="2:10" x14ac:dyDescent="0.25">
      <c r="B364">
        <v>50</v>
      </c>
      <c r="C364" s="1">
        <f t="shared" si="40"/>
        <v>29.400000000000006</v>
      </c>
      <c r="D364" s="1">
        <f t="shared" si="41"/>
        <v>55.125</v>
      </c>
      <c r="E364" s="1">
        <f t="shared" si="42"/>
        <v>55.125</v>
      </c>
      <c r="F364" s="1">
        <f t="shared" si="43"/>
        <v>73.5</v>
      </c>
      <c r="G364" s="1">
        <f t="shared" si="44"/>
        <v>91.875000000000014</v>
      </c>
      <c r="H364" s="1">
        <f t="shared" si="45"/>
        <v>128.62500000000003</v>
      </c>
      <c r="I364" s="1">
        <f t="shared" si="46"/>
        <v>91.875000000000014</v>
      </c>
      <c r="J364" s="1">
        <f t="shared" si="47"/>
        <v>183.75000000000003</v>
      </c>
    </row>
    <row r="365" spans="2:10" x14ac:dyDescent="0.25">
      <c r="B365">
        <v>55</v>
      </c>
      <c r="C365" s="1">
        <f t="shared" si="40"/>
        <v>29.693999999999999</v>
      </c>
      <c r="D365" s="1">
        <f t="shared" si="41"/>
        <v>55.676249999999996</v>
      </c>
      <c r="E365" s="1">
        <f t="shared" si="42"/>
        <v>55.676249999999996</v>
      </c>
      <c r="F365" s="1">
        <f t="shared" si="43"/>
        <v>74.234999999999999</v>
      </c>
      <c r="G365" s="1">
        <f t="shared" si="44"/>
        <v>92.793750000000003</v>
      </c>
      <c r="H365" s="1">
        <f t="shared" si="45"/>
        <v>129.91125000000002</v>
      </c>
      <c r="I365" s="1">
        <f t="shared" si="46"/>
        <v>92.793750000000003</v>
      </c>
      <c r="J365" s="1">
        <f t="shared" si="47"/>
        <v>185.58750000000001</v>
      </c>
    </row>
    <row r="366" spans="2:10" x14ac:dyDescent="0.25">
      <c r="B366">
        <v>60</v>
      </c>
      <c r="C366" s="1">
        <f t="shared" si="40"/>
        <v>30.016000000000002</v>
      </c>
      <c r="D366" s="1">
        <f t="shared" si="41"/>
        <v>56.28</v>
      </c>
      <c r="E366" s="1">
        <f t="shared" si="42"/>
        <v>56.28</v>
      </c>
      <c r="F366" s="1">
        <f t="shared" si="43"/>
        <v>75.040000000000006</v>
      </c>
      <c r="G366" s="1">
        <f t="shared" si="44"/>
        <v>93.800000000000011</v>
      </c>
      <c r="H366" s="1">
        <f t="shared" si="45"/>
        <v>131.32000000000002</v>
      </c>
      <c r="I366" s="1">
        <f t="shared" si="46"/>
        <v>93.800000000000011</v>
      </c>
      <c r="J366" s="1">
        <f t="shared" si="47"/>
        <v>187.60000000000002</v>
      </c>
    </row>
    <row r="367" spans="2:10" x14ac:dyDescent="0.25">
      <c r="B367">
        <v>65</v>
      </c>
      <c r="C367" s="1">
        <f t="shared" si="40"/>
        <v>30.366</v>
      </c>
      <c r="D367" s="1">
        <f t="shared" si="41"/>
        <v>56.936250000000001</v>
      </c>
      <c r="E367" s="1">
        <f t="shared" si="42"/>
        <v>56.936250000000001</v>
      </c>
      <c r="F367" s="1">
        <f t="shared" si="43"/>
        <v>75.915000000000006</v>
      </c>
      <c r="G367" s="1">
        <f t="shared" si="44"/>
        <v>94.893749999999997</v>
      </c>
      <c r="H367" s="1">
        <f t="shared" si="45"/>
        <v>132.85125000000002</v>
      </c>
      <c r="I367" s="1">
        <f t="shared" si="46"/>
        <v>94.893749999999997</v>
      </c>
      <c r="J367" s="1">
        <f t="shared" si="47"/>
        <v>189.78749999999999</v>
      </c>
    </row>
    <row r="368" spans="2:10" x14ac:dyDescent="0.25">
      <c r="B368">
        <v>70</v>
      </c>
      <c r="C368" s="1">
        <f t="shared" si="40"/>
        <v>30.744</v>
      </c>
      <c r="D368" s="1">
        <f t="shared" si="41"/>
        <v>57.64500000000001</v>
      </c>
      <c r="E368" s="1">
        <f t="shared" si="42"/>
        <v>57.64500000000001</v>
      </c>
      <c r="F368" s="1">
        <f t="shared" si="43"/>
        <v>76.860000000000014</v>
      </c>
      <c r="G368" s="1">
        <f t="shared" si="44"/>
        <v>96.075000000000003</v>
      </c>
      <c r="H368" s="1">
        <f t="shared" si="45"/>
        <v>134.50500000000002</v>
      </c>
      <c r="I368" s="1">
        <f t="shared" si="46"/>
        <v>96.075000000000003</v>
      </c>
      <c r="J368" s="1">
        <f t="shared" si="47"/>
        <v>192.15</v>
      </c>
    </row>
    <row r="369" spans="2:10" x14ac:dyDescent="0.25">
      <c r="B369">
        <v>75</v>
      </c>
      <c r="C369" s="1">
        <f t="shared" si="40"/>
        <v>31.15</v>
      </c>
      <c r="D369" s="1">
        <f t="shared" si="41"/>
        <v>58.40625</v>
      </c>
      <c r="E369" s="1">
        <f t="shared" si="42"/>
        <v>58.40625</v>
      </c>
      <c r="F369" s="1">
        <f t="shared" si="43"/>
        <v>77.875000000000014</v>
      </c>
      <c r="G369" s="1">
        <f t="shared" si="44"/>
        <v>97.343750000000014</v>
      </c>
      <c r="H369" s="1">
        <f t="shared" si="45"/>
        <v>136.28125000000003</v>
      </c>
      <c r="I369" s="1">
        <f t="shared" si="46"/>
        <v>97.343750000000014</v>
      </c>
      <c r="J369" s="1">
        <f t="shared" si="47"/>
        <v>194.68750000000003</v>
      </c>
    </row>
    <row r="370" spans="2:10" x14ac:dyDescent="0.25">
      <c r="B370">
        <v>80</v>
      </c>
      <c r="C370" s="1">
        <f t="shared" si="40"/>
        <v>31.584000000000003</v>
      </c>
      <c r="D370" s="1">
        <f t="shared" si="41"/>
        <v>59.220000000000006</v>
      </c>
      <c r="E370" s="1">
        <f t="shared" si="42"/>
        <v>59.220000000000006</v>
      </c>
      <c r="F370" s="1">
        <f t="shared" si="43"/>
        <v>78.960000000000008</v>
      </c>
      <c r="G370" s="1">
        <f t="shared" si="44"/>
        <v>98.700000000000017</v>
      </c>
      <c r="H370" s="1">
        <f t="shared" si="45"/>
        <v>138.18000000000004</v>
      </c>
      <c r="I370" s="1">
        <f t="shared" si="46"/>
        <v>98.700000000000017</v>
      </c>
      <c r="J370" s="1">
        <f t="shared" si="47"/>
        <v>197.40000000000003</v>
      </c>
    </row>
    <row r="371" spans="2:10" x14ac:dyDescent="0.25">
      <c r="B371">
        <v>85</v>
      </c>
      <c r="C371" s="1">
        <f t="shared" si="40"/>
        <v>32.046000000000006</v>
      </c>
      <c r="D371" s="1">
        <f t="shared" si="41"/>
        <v>60.086249999999993</v>
      </c>
      <c r="E371" s="1">
        <f t="shared" si="42"/>
        <v>60.086249999999993</v>
      </c>
      <c r="F371" s="1">
        <f t="shared" si="43"/>
        <v>80.115000000000009</v>
      </c>
      <c r="G371" s="1">
        <f t="shared" si="44"/>
        <v>100.14375000000001</v>
      </c>
      <c r="H371" s="1">
        <f t="shared" si="45"/>
        <v>140.20125000000004</v>
      </c>
      <c r="I371" s="1">
        <f t="shared" si="46"/>
        <v>100.14375000000001</v>
      </c>
      <c r="J371" s="1">
        <f t="shared" si="47"/>
        <v>200.28750000000002</v>
      </c>
    </row>
    <row r="372" spans="2:10" x14ac:dyDescent="0.25">
      <c r="B372">
        <v>90</v>
      </c>
      <c r="C372" s="1">
        <f t="shared" si="40"/>
        <v>32.535999999999994</v>
      </c>
      <c r="D372" s="1">
        <f t="shared" si="41"/>
        <v>61.004999999999988</v>
      </c>
      <c r="E372" s="1">
        <f t="shared" si="42"/>
        <v>61.004999999999988</v>
      </c>
      <c r="F372" s="1">
        <f t="shared" si="43"/>
        <v>81.34</v>
      </c>
      <c r="G372" s="1">
        <f t="shared" si="44"/>
        <v>101.675</v>
      </c>
      <c r="H372" s="1">
        <f t="shared" si="45"/>
        <v>142.345</v>
      </c>
      <c r="I372" s="1">
        <f t="shared" si="46"/>
        <v>101.675</v>
      </c>
      <c r="J372" s="1">
        <f t="shared" si="47"/>
        <v>203.35</v>
      </c>
    </row>
    <row r="373" spans="2:10" x14ac:dyDescent="0.25">
      <c r="B373">
        <v>95</v>
      </c>
      <c r="C373" s="1">
        <f t="shared" si="40"/>
        <v>33.054000000000002</v>
      </c>
      <c r="D373" s="1">
        <f t="shared" si="41"/>
        <v>61.97625</v>
      </c>
      <c r="E373" s="1">
        <f t="shared" si="42"/>
        <v>61.97625</v>
      </c>
      <c r="F373" s="1">
        <f t="shared" si="43"/>
        <v>82.635000000000005</v>
      </c>
      <c r="G373" s="1">
        <f t="shared" si="44"/>
        <v>103.29375000000002</v>
      </c>
      <c r="H373" s="1">
        <f t="shared" si="45"/>
        <v>144.61125000000001</v>
      </c>
      <c r="I373" s="1">
        <f t="shared" si="46"/>
        <v>103.29375000000002</v>
      </c>
      <c r="J373" s="1">
        <f t="shared" si="47"/>
        <v>206.58750000000003</v>
      </c>
    </row>
    <row r="374" spans="2:10" x14ac:dyDescent="0.25">
      <c r="B374">
        <v>100</v>
      </c>
      <c r="C374" s="1">
        <f t="shared" si="40"/>
        <v>33.599999999999994</v>
      </c>
      <c r="D374" s="1">
        <f t="shared" si="41"/>
        <v>62.999999999999993</v>
      </c>
      <c r="E374" s="1">
        <f t="shared" si="42"/>
        <v>62.999999999999993</v>
      </c>
      <c r="F374" s="1">
        <f t="shared" si="43"/>
        <v>84</v>
      </c>
      <c r="G374" s="1">
        <f t="shared" si="44"/>
        <v>105</v>
      </c>
      <c r="H374" s="1">
        <f t="shared" si="45"/>
        <v>147</v>
      </c>
      <c r="I374" s="1">
        <f t="shared" si="46"/>
        <v>105</v>
      </c>
      <c r="J374" s="1">
        <f t="shared" si="47"/>
        <v>210</v>
      </c>
    </row>
    <row r="375" spans="2:10" x14ac:dyDescent="0.25">
      <c r="B375">
        <v>105</v>
      </c>
      <c r="C375" s="1">
        <f t="shared" si="40"/>
        <v>34.173999999999999</v>
      </c>
      <c r="D375" s="1">
        <f t="shared" si="41"/>
        <v>64.076249999999987</v>
      </c>
      <c r="E375" s="1">
        <f t="shared" si="42"/>
        <v>64.076249999999987</v>
      </c>
      <c r="F375" s="1">
        <f t="shared" si="43"/>
        <v>85.434999999999988</v>
      </c>
      <c r="G375" s="1">
        <f t="shared" si="44"/>
        <v>106.79374999999999</v>
      </c>
      <c r="H375" s="1">
        <f t="shared" si="45"/>
        <v>149.51124999999999</v>
      </c>
      <c r="I375" s="1">
        <f t="shared" si="46"/>
        <v>106.79374999999999</v>
      </c>
      <c r="J375" s="1">
        <f t="shared" si="47"/>
        <v>213.58749999999998</v>
      </c>
    </row>
    <row r="376" spans="2:10" x14ac:dyDescent="0.25">
      <c r="B376">
        <v>110</v>
      </c>
      <c r="C376" s="1">
        <f t="shared" si="40"/>
        <v>34.776000000000003</v>
      </c>
      <c r="D376" s="1">
        <f t="shared" si="41"/>
        <v>65.204999999999998</v>
      </c>
      <c r="E376" s="1">
        <f t="shared" si="42"/>
        <v>65.204999999999998</v>
      </c>
      <c r="F376" s="1">
        <f t="shared" si="43"/>
        <v>86.94</v>
      </c>
      <c r="G376" s="1">
        <f t="shared" si="44"/>
        <v>108.675</v>
      </c>
      <c r="H376" s="1">
        <f t="shared" si="45"/>
        <v>152.14500000000001</v>
      </c>
      <c r="I376" s="1">
        <f t="shared" si="46"/>
        <v>108.675</v>
      </c>
      <c r="J376" s="1">
        <f t="shared" si="47"/>
        <v>217.35</v>
      </c>
    </row>
    <row r="377" spans="2:10" x14ac:dyDescent="0.25">
      <c r="B377">
        <v>115</v>
      </c>
      <c r="C377" s="1">
        <f t="shared" si="40"/>
        <v>35.405999999999999</v>
      </c>
      <c r="D377" s="1">
        <f t="shared" si="41"/>
        <v>66.38624999999999</v>
      </c>
      <c r="E377" s="1">
        <f t="shared" si="42"/>
        <v>66.38624999999999</v>
      </c>
      <c r="F377" s="1">
        <f t="shared" si="43"/>
        <v>88.515000000000001</v>
      </c>
      <c r="G377" s="1">
        <f t="shared" si="44"/>
        <v>110.64375000000001</v>
      </c>
      <c r="H377" s="1">
        <f t="shared" si="45"/>
        <v>154.90125</v>
      </c>
      <c r="I377" s="1">
        <f t="shared" si="46"/>
        <v>110.64375000000001</v>
      </c>
      <c r="J377" s="1">
        <f t="shared" si="47"/>
        <v>221.28750000000002</v>
      </c>
    </row>
    <row r="378" spans="2:10" x14ac:dyDescent="0.25">
      <c r="B378">
        <v>120</v>
      </c>
      <c r="C378" s="1">
        <f t="shared" si="40"/>
        <v>36.064</v>
      </c>
      <c r="D378" s="1">
        <f t="shared" si="41"/>
        <v>67.62</v>
      </c>
      <c r="E378" s="1">
        <f t="shared" si="42"/>
        <v>67.62</v>
      </c>
      <c r="F378" s="1">
        <f t="shared" si="43"/>
        <v>90.160000000000011</v>
      </c>
      <c r="G378" s="1">
        <f t="shared" si="44"/>
        <v>112.7</v>
      </c>
      <c r="H378" s="1">
        <f t="shared" si="45"/>
        <v>157.78</v>
      </c>
      <c r="I378" s="1">
        <f t="shared" si="46"/>
        <v>112.7</v>
      </c>
      <c r="J378" s="1">
        <f t="shared" si="47"/>
        <v>225.4</v>
      </c>
    </row>
    <row r="379" spans="2:10" x14ac:dyDescent="0.25">
      <c r="B379">
        <v>125</v>
      </c>
      <c r="C379" s="1">
        <f t="shared" si="40"/>
        <v>36.75</v>
      </c>
      <c r="D379" s="1">
        <f t="shared" si="41"/>
        <v>68.90625</v>
      </c>
      <c r="E379" s="1">
        <f t="shared" si="42"/>
        <v>68.90625</v>
      </c>
      <c r="F379" s="1">
        <f t="shared" si="43"/>
        <v>91.875</v>
      </c>
      <c r="G379" s="1">
        <f t="shared" si="44"/>
        <v>114.84375</v>
      </c>
      <c r="H379" s="1">
        <f t="shared" si="45"/>
        <v>160.78125000000003</v>
      </c>
      <c r="I379" s="1">
        <f t="shared" si="46"/>
        <v>114.84375</v>
      </c>
      <c r="J379" s="1">
        <f t="shared" si="47"/>
        <v>229.6875</v>
      </c>
    </row>
    <row r="380" spans="2:10" x14ac:dyDescent="0.25">
      <c r="B380">
        <v>130</v>
      </c>
      <c r="C380" s="1">
        <f t="shared" si="40"/>
        <v>37.464000000000006</v>
      </c>
      <c r="D380" s="1">
        <f t="shared" si="41"/>
        <v>70.245000000000005</v>
      </c>
      <c r="E380" s="1">
        <f t="shared" si="42"/>
        <v>70.245000000000005</v>
      </c>
      <c r="F380" s="1">
        <f t="shared" si="43"/>
        <v>93.660000000000011</v>
      </c>
      <c r="G380" s="1">
        <f t="shared" si="44"/>
        <v>117.075</v>
      </c>
      <c r="H380" s="1">
        <f t="shared" si="45"/>
        <v>163.90500000000003</v>
      </c>
      <c r="I380" s="1">
        <f t="shared" si="46"/>
        <v>117.075</v>
      </c>
      <c r="J380" s="1">
        <f t="shared" si="47"/>
        <v>234.15</v>
      </c>
    </row>
    <row r="381" spans="2:10" x14ac:dyDescent="0.25">
      <c r="B381">
        <v>135</v>
      </c>
      <c r="C381" s="1">
        <f t="shared" si="40"/>
        <v>38.206000000000003</v>
      </c>
      <c r="D381" s="1">
        <f t="shared" si="41"/>
        <v>71.636250000000004</v>
      </c>
      <c r="E381" s="1">
        <f t="shared" si="42"/>
        <v>71.636250000000004</v>
      </c>
      <c r="F381" s="1">
        <f t="shared" si="43"/>
        <v>95.515000000000001</v>
      </c>
      <c r="G381" s="1">
        <f t="shared" si="44"/>
        <v>119.39375000000001</v>
      </c>
      <c r="H381" s="1">
        <f t="shared" si="45"/>
        <v>167.15125000000003</v>
      </c>
      <c r="I381" s="1">
        <f t="shared" si="46"/>
        <v>119.39375000000001</v>
      </c>
      <c r="J381" s="1">
        <f t="shared" si="47"/>
        <v>238.78750000000002</v>
      </c>
    </row>
    <row r="382" spans="2:10" x14ac:dyDescent="0.25">
      <c r="B382">
        <v>140</v>
      </c>
      <c r="C382" s="1">
        <f t="shared" si="40"/>
        <v>38.975999999999999</v>
      </c>
      <c r="D382" s="1">
        <f t="shared" si="41"/>
        <v>73.08</v>
      </c>
      <c r="E382" s="1">
        <f t="shared" si="42"/>
        <v>73.08</v>
      </c>
      <c r="F382" s="1">
        <f t="shared" si="43"/>
        <v>97.44</v>
      </c>
      <c r="G382" s="1">
        <f t="shared" si="44"/>
        <v>121.8</v>
      </c>
      <c r="H382" s="1">
        <f t="shared" si="45"/>
        <v>170.52</v>
      </c>
      <c r="I382" s="1">
        <f t="shared" si="46"/>
        <v>121.8</v>
      </c>
      <c r="J382" s="1">
        <f t="shared" si="47"/>
        <v>243.6</v>
      </c>
    </row>
    <row r="383" spans="2:10" x14ac:dyDescent="0.25">
      <c r="B383">
        <v>145</v>
      </c>
      <c r="C383" s="1">
        <f t="shared" si="40"/>
        <v>39.774000000000001</v>
      </c>
      <c r="D383" s="1">
        <f t="shared" si="41"/>
        <v>74.576250000000002</v>
      </c>
      <c r="E383" s="1">
        <f t="shared" si="42"/>
        <v>74.576250000000002</v>
      </c>
      <c r="F383" s="1">
        <f t="shared" si="43"/>
        <v>99.435000000000002</v>
      </c>
      <c r="G383" s="1">
        <f t="shared" si="44"/>
        <v>124.29375</v>
      </c>
      <c r="H383" s="1">
        <f t="shared" si="45"/>
        <v>174.01125000000002</v>
      </c>
      <c r="I383" s="1">
        <f t="shared" si="46"/>
        <v>124.29375</v>
      </c>
      <c r="J383" s="1">
        <f t="shared" si="47"/>
        <v>248.58750000000001</v>
      </c>
    </row>
    <row r="384" spans="2:10" x14ac:dyDescent="0.25">
      <c r="B384">
        <v>150</v>
      </c>
      <c r="C384" s="1">
        <f t="shared" si="40"/>
        <v>40.599999999999994</v>
      </c>
      <c r="D384" s="1">
        <f t="shared" si="41"/>
        <v>76.125</v>
      </c>
      <c r="E384" s="1">
        <f t="shared" si="42"/>
        <v>76.125</v>
      </c>
      <c r="F384" s="1">
        <f t="shared" si="43"/>
        <v>101.5</v>
      </c>
      <c r="G384" s="1">
        <f t="shared" si="44"/>
        <v>126.87499999999999</v>
      </c>
      <c r="H384" s="1">
        <f t="shared" si="45"/>
        <v>177.625</v>
      </c>
      <c r="I384" s="1">
        <f t="shared" si="46"/>
        <v>126.87499999999999</v>
      </c>
      <c r="J384" s="1">
        <f t="shared" si="47"/>
        <v>253.74999999999997</v>
      </c>
    </row>
    <row r="386" spans="1:1" x14ac:dyDescent="0.25">
      <c r="A386" t="s">
        <v>150</v>
      </c>
    </row>
    <row r="404" spans="1:3" x14ac:dyDescent="0.25">
      <c r="A404" t="s">
        <v>134</v>
      </c>
    </row>
    <row r="409" spans="1:3" x14ac:dyDescent="0.25">
      <c r="B409" t="s">
        <v>121</v>
      </c>
      <c r="C409" t="s">
        <v>122</v>
      </c>
    </row>
    <row r="410" spans="1:3" x14ac:dyDescent="0.25">
      <c r="B410">
        <v>-20</v>
      </c>
      <c r="C410">
        <f t="shared" ref="C410:C418" si="48">$D$327*$B410/100</f>
        <v>-700</v>
      </c>
    </row>
    <row r="411" spans="1:3" x14ac:dyDescent="0.25">
      <c r="B411">
        <v>-15</v>
      </c>
      <c r="C411">
        <f t="shared" si="48"/>
        <v>-525</v>
      </c>
    </row>
    <row r="412" spans="1:3" x14ac:dyDescent="0.25">
      <c r="B412">
        <v>-10</v>
      </c>
      <c r="C412">
        <f t="shared" si="48"/>
        <v>-350</v>
      </c>
    </row>
    <row r="413" spans="1:3" x14ac:dyDescent="0.25">
      <c r="B413">
        <v>-5</v>
      </c>
      <c r="C413">
        <f t="shared" si="48"/>
        <v>-175</v>
      </c>
    </row>
    <row r="414" spans="1:3" x14ac:dyDescent="0.25">
      <c r="B414">
        <v>0</v>
      </c>
      <c r="C414">
        <f t="shared" si="48"/>
        <v>0</v>
      </c>
    </row>
    <row r="415" spans="1:3" x14ac:dyDescent="0.25">
      <c r="B415">
        <v>5</v>
      </c>
      <c r="C415">
        <f t="shared" si="48"/>
        <v>175</v>
      </c>
    </row>
    <row r="416" spans="1:3" x14ac:dyDescent="0.25">
      <c r="B416">
        <v>10</v>
      </c>
      <c r="C416">
        <f t="shared" si="48"/>
        <v>350</v>
      </c>
    </row>
    <row r="417" spans="1:13" x14ac:dyDescent="0.25">
      <c r="B417">
        <v>15</v>
      </c>
      <c r="C417">
        <f t="shared" si="48"/>
        <v>525</v>
      </c>
    </row>
    <row r="418" spans="1:13" x14ac:dyDescent="0.25">
      <c r="B418">
        <v>20</v>
      </c>
      <c r="C418">
        <f t="shared" si="48"/>
        <v>700</v>
      </c>
    </row>
    <row r="420" spans="1:13" x14ac:dyDescent="0.25">
      <c r="A420" t="s">
        <v>135</v>
      </c>
    </row>
    <row r="423" spans="1:13" ht="15.75" thickBot="1" x14ac:dyDescent="0.3">
      <c r="B423" s="2" t="s">
        <v>70</v>
      </c>
      <c r="C423" t="s">
        <v>136</v>
      </c>
      <c r="D423" t="s">
        <v>137</v>
      </c>
      <c r="E423" t="s">
        <v>138</v>
      </c>
      <c r="F423" t="s">
        <v>139</v>
      </c>
      <c r="G423" t="s">
        <v>141</v>
      </c>
      <c r="H423" t="s">
        <v>140</v>
      </c>
      <c r="I423" t="s">
        <v>142</v>
      </c>
      <c r="J423" t="s">
        <v>145</v>
      </c>
      <c r="K423" t="s">
        <v>143</v>
      </c>
      <c r="L423" t="s">
        <v>146</v>
      </c>
      <c r="M423" t="s">
        <v>144</v>
      </c>
    </row>
    <row r="424" spans="1:13" ht="15.75" thickTop="1" x14ac:dyDescent="0.25">
      <c r="B424" s="3">
        <v>0</v>
      </c>
      <c r="C424">
        <f t="shared" ref="C424:C454" si="49">$C$414+$C354+$C271</f>
        <v>28</v>
      </c>
      <c r="E424" s="1"/>
      <c r="F424" s="1"/>
      <c r="G424" s="1"/>
      <c r="H424" s="1"/>
      <c r="I424" s="1"/>
      <c r="J424" s="1"/>
      <c r="K424" s="1"/>
      <c r="L424" s="1"/>
      <c r="M424" s="1"/>
    </row>
    <row r="425" spans="1:13" x14ac:dyDescent="0.25">
      <c r="B425" s="4">
        <v>5</v>
      </c>
      <c r="C425">
        <f t="shared" si="49"/>
        <v>29.892948179166662</v>
      </c>
      <c r="D425">
        <f>($B$44/$C$44)*$B425</f>
        <v>675.28621633588659</v>
      </c>
      <c r="E425" s="1">
        <f t="shared" ref="E425:E430" si="50">(($D$125*(D272^5)+$E$125*(D272^4)+$F$125*(D272^3)+$G$125*(D272^2)+$H$125*D272+$I$125)*$D$3*$D$149)-C425</f>
        <v>2876.8898948086039</v>
      </c>
      <c r="F425" s="1"/>
      <c r="G425" s="1"/>
      <c r="H425" s="1"/>
      <c r="I425" s="1"/>
      <c r="J425" s="1"/>
      <c r="K425" s="1"/>
      <c r="L425" s="1"/>
      <c r="M425" s="1"/>
    </row>
    <row r="426" spans="1:13" x14ac:dyDescent="0.25">
      <c r="B426" s="3">
        <v>10</v>
      </c>
      <c r="C426">
        <f t="shared" si="49"/>
        <v>35.571792716666671</v>
      </c>
      <c r="D426">
        <f t="shared" ref="D426:D430" si="51">($B$44/$C$44)*$B426</f>
        <v>1350.5724326717732</v>
      </c>
      <c r="E426" s="1">
        <f t="shared" si="50"/>
        <v>3192.9394498841702</v>
      </c>
      <c r="F426" s="1">
        <f t="shared" ref="F426:F435" si="52">($B$44/$D$44)*$B426</f>
        <v>780.3307388770246</v>
      </c>
      <c r="G426" s="1">
        <f t="shared" ref="G426:G435" si="53">(($D$125*(F273^5)+$E$125*(F273^4)+$F$125*(F273^3)+$G$125*(F273^2)+$H$125*F273+$I$125)*$D$4*$D$149)-$C426</f>
        <v>1667.8634251539918</v>
      </c>
      <c r="H426" s="1"/>
      <c r="I426" s="1"/>
      <c r="J426" s="1"/>
      <c r="K426" s="1"/>
      <c r="L426" s="1"/>
      <c r="M426" s="1"/>
    </row>
    <row r="427" spans="1:13" x14ac:dyDescent="0.25">
      <c r="B427" s="4">
        <v>15</v>
      </c>
      <c r="C427">
        <f t="shared" si="49"/>
        <v>45.036533612500008</v>
      </c>
      <c r="D427">
        <f t="shared" si="51"/>
        <v>2025.8586490076598</v>
      </c>
      <c r="E427" s="1">
        <f t="shared" si="50"/>
        <v>3504.2371806301107</v>
      </c>
      <c r="F427" s="1">
        <f t="shared" si="52"/>
        <v>1170.496108315537</v>
      </c>
      <c r="G427" s="1">
        <f t="shared" si="53"/>
        <v>1765.8865935287511</v>
      </c>
      <c r="H427" s="1">
        <f t="shared" ref="H427:H442" si="54">($B$44/$E$44)*B427</f>
        <v>697.79575688041609</v>
      </c>
      <c r="I427" s="1">
        <f t="shared" ref="I427:I442" si="55">(($D$125*(H274^5)+$E$125*(H274^4)+$F$125*(H274^3)+$G$125*(H274^2)+$H$125*H274+$I$125)*$D$5*$D$149)-$C427</f>
        <v>959.10378009903445</v>
      </c>
      <c r="J427" s="1"/>
      <c r="K427" s="1"/>
      <c r="L427" s="1"/>
      <c r="M427" s="1"/>
    </row>
    <row r="428" spans="1:13" x14ac:dyDescent="0.25">
      <c r="B428" s="3">
        <v>20</v>
      </c>
      <c r="C428">
        <f t="shared" si="49"/>
        <v>58.287170866666671</v>
      </c>
      <c r="D428">
        <f t="shared" si="51"/>
        <v>2701.1448653435464</v>
      </c>
      <c r="E428" s="1">
        <f t="shared" si="50"/>
        <v>3633.9791467459759</v>
      </c>
      <c r="F428" s="1">
        <f t="shared" si="52"/>
        <v>1560.6614777540492</v>
      </c>
      <c r="G428" s="1">
        <f t="shared" si="53"/>
        <v>1870.1737994475368</v>
      </c>
      <c r="H428" s="1">
        <f t="shared" si="54"/>
        <v>930.39434250722149</v>
      </c>
      <c r="I428" s="1">
        <f t="shared" si="55"/>
        <v>980.22141737947845</v>
      </c>
      <c r="J428" s="1">
        <f t="shared" ref="J428:J449" si="56">($B$44/$F$44)*$B428</f>
        <v>666.94934946754233</v>
      </c>
      <c r="K428" s="1">
        <f t="shared" ref="K428:K449" si="57">(($D$125*(J275^5)+$E$125*(J275^4)+$F$125*(J275^3)+$G$125*(J275^2)+$H$125*J275+$I$125)*$D$6*$D$149)-$C428</f>
        <v>658.67848256923105</v>
      </c>
      <c r="L428" s="1"/>
      <c r="M428" s="1"/>
    </row>
    <row r="429" spans="1:13" x14ac:dyDescent="0.25">
      <c r="B429" s="4">
        <v>25</v>
      </c>
      <c r="C429">
        <f t="shared" si="49"/>
        <v>75.323704479166679</v>
      </c>
      <c r="D429">
        <f t="shared" si="51"/>
        <v>3376.4310816794327</v>
      </c>
      <c r="E429" s="1">
        <f t="shared" si="50"/>
        <v>3457.6074385169982</v>
      </c>
      <c r="F429" s="1">
        <f t="shared" si="52"/>
        <v>1950.8268471925614</v>
      </c>
      <c r="G429" s="1">
        <f t="shared" si="53"/>
        <v>1958.2401317425197</v>
      </c>
      <c r="H429" s="1">
        <f t="shared" si="54"/>
        <v>1162.9929281340269</v>
      </c>
      <c r="I429" s="1">
        <f t="shared" si="55"/>
        <v>1002.9300964397589</v>
      </c>
      <c r="J429" s="1">
        <f t="shared" si="56"/>
        <v>833.68668683442786</v>
      </c>
      <c r="K429" s="1">
        <f t="shared" si="57"/>
        <v>658.27828267705218</v>
      </c>
      <c r="L429" s="1">
        <f t="shared" ref="L429:L454" si="58">($B$44/$G$44)*$B429</f>
        <v>707.79999712242932</v>
      </c>
      <c r="M429" s="1">
        <f t="shared" ref="M429:M454" si="59">(($D$125*(L276^5)+$E$125*(L276^4)+$F$125*(L276^3)+$G$125*(L276^2)+$H$125*L276+$I$125)*$D$7*$D$149)-$C429</f>
        <v>536.6029688087915</v>
      </c>
    </row>
    <row r="430" spans="1:13" x14ac:dyDescent="0.25">
      <c r="B430" s="3">
        <v>30</v>
      </c>
      <c r="C430">
        <f t="shared" si="49"/>
        <v>96.146134450000034</v>
      </c>
      <c r="D430">
        <f t="shared" si="51"/>
        <v>4051.7172980153196</v>
      </c>
      <c r="E430" s="1">
        <f t="shared" si="50"/>
        <v>2902.8101768140946</v>
      </c>
      <c r="F430" s="1">
        <f t="shared" si="52"/>
        <v>2340.9922166310739</v>
      </c>
      <c r="G430" s="1">
        <f t="shared" si="53"/>
        <v>2010.9646907422</v>
      </c>
      <c r="H430" s="1">
        <f t="shared" si="54"/>
        <v>1395.5915137608322</v>
      </c>
      <c r="I430" s="1">
        <f t="shared" si="55"/>
        <v>1024.0424991448033</v>
      </c>
      <c r="J430" s="1">
        <f t="shared" si="56"/>
        <v>1000.4240242013135</v>
      </c>
      <c r="K430" s="1">
        <f t="shared" si="57"/>
        <v>656.58469409102076</v>
      </c>
      <c r="L430" s="1">
        <f t="shared" si="58"/>
        <v>849.35999654691523</v>
      </c>
      <c r="M430" s="1">
        <f t="shared" si="59"/>
        <v>528.13032801820304</v>
      </c>
    </row>
    <row r="431" spans="1:13" x14ac:dyDescent="0.25">
      <c r="B431" s="4">
        <v>35</v>
      </c>
      <c r="C431">
        <f t="shared" si="49"/>
        <v>120.75446077916666</v>
      </c>
      <c r="E431" s="1"/>
      <c r="F431" s="1">
        <f t="shared" si="52"/>
        <v>2731.1575860695862</v>
      </c>
      <c r="G431" s="1">
        <f t="shared" si="53"/>
        <v>2012.5905882714057</v>
      </c>
      <c r="H431" s="1">
        <f t="shared" si="54"/>
        <v>1628.1900993876377</v>
      </c>
      <c r="I431" s="1">
        <f t="shared" si="55"/>
        <v>1040.6246155440626</v>
      </c>
      <c r="J431" s="1">
        <f t="shared" si="56"/>
        <v>1167.161361568199</v>
      </c>
      <c r="K431" s="1">
        <f t="shared" si="57"/>
        <v>652.71879228741773</v>
      </c>
      <c r="L431" s="1">
        <f t="shared" si="58"/>
        <v>990.91999597140102</v>
      </c>
      <c r="M431" s="1">
        <f t="shared" si="59"/>
        <v>517.34461433199453</v>
      </c>
    </row>
    <row r="432" spans="1:13" x14ac:dyDescent="0.25">
      <c r="B432" s="3">
        <v>40</v>
      </c>
      <c r="C432">
        <f t="shared" si="49"/>
        <v>149.14868346666668</v>
      </c>
      <c r="E432" s="1"/>
      <c r="F432" s="1">
        <f t="shared" si="52"/>
        <v>3121.3229555080984</v>
      </c>
      <c r="G432" s="1">
        <f t="shared" si="53"/>
        <v>1950.7249476512943</v>
      </c>
      <c r="H432" s="1">
        <f t="shared" si="54"/>
        <v>1860.788685014443</v>
      </c>
      <c r="I432" s="1">
        <f t="shared" si="55"/>
        <v>1049.9957438715089</v>
      </c>
      <c r="J432" s="1">
        <f t="shared" si="56"/>
        <v>1333.8986989350847</v>
      </c>
      <c r="K432" s="1">
        <f t="shared" si="57"/>
        <v>645.8496015912749</v>
      </c>
      <c r="L432" s="1">
        <f t="shared" si="58"/>
        <v>1132.4799953958868</v>
      </c>
      <c r="M432" s="1">
        <f t="shared" si="59"/>
        <v>503.78963979881934</v>
      </c>
    </row>
    <row r="433" spans="2:13" x14ac:dyDescent="0.25">
      <c r="B433" s="4">
        <v>45</v>
      </c>
      <c r="C433">
        <f t="shared" si="49"/>
        <v>181.32880251250003</v>
      </c>
      <c r="E433" s="1"/>
      <c r="F433" s="1">
        <f t="shared" si="52"/>
        <v>3511.4883249466106</v>
      </c>
      <c r="G433" s="1">
        <f t="shared" si="53"/>
        <v>1816.3389036993515</v>
      </c>
      <c r="H433" s="1">
        <f t="shared" si="54"/>
        <v>2093.3872706412485</v>
      </c>
      <c r="I433" s="1">
        <f t="shared" si="55"/>
        <v>1049.7284905456377</v>
      </c>
      <c r="J433" s="1">
        <f t="shared" si="56"/>
        <v>1500.6360363019701</v>
      </c>
      <c r="K433" s="1">
        <f t="shared" si="57"/>
        <v>635.19409517637678</v>
      </c>
      <c r="L433" s="1">
        <f t="shared" si="58"/>
        <v>1274.0399948203728</v>
      </c>
      <c r="M433" s="1">
        <f t="shared" si="59"/>
        <v>487.03036677237674</v>
      </c>
    </row>
    <row r="434" spans="2:13" x14ac:dyDescent="0.25">
      <c r="B434" s="3">
        <v>50</v>
      </c>
      <c r="C434">
        <f t="shared" si="49"/>
        <v>217.29481791666672</v>
      </c>
      <c r="E434" s="1"/>
      <c r="F434" s="1">
        <f t="shared" si="52"/>
        <v>3901.6536943851229</v>
      </c>
      <c r="G434" s="1">
        <f t="shared" si="53"/>
        <v>1603.7676027293928</v>
      </c>
      <c r="H434" s="1">
        <f t="shared" si="54"/>
        <v>2325.9858562680538</v>
      </c>
      <c r="I434" s="1">
        <f t="shared" si="55"/>
        <v>1037.6487701694678</v>
      </c>
      <c r="J434" s="1">
        <f t="shared" si="56"/>
        <v>1667.3733736688557</v>
      </c>
      <c r="K434" s="1">
        <f t="shared" si="57"/>
        <v>620.01719506525956</v>
      </c>
      <c r="L434" s="1">
        <f t="shared" si="58"/>
        <v>1415.5999942448586</v>
      </c>
      <c r="M434" s="1">
        <f t="shared" si="59"/>
        <v>466.65290791141149</v>
      </c>
    </row>
    <row r="435" spans="2:13" x14ac:dyDescent="0.25">
      <c r="B435" s="4">
        <v>55</v>
      </c>
      <c r="C435">
        <f t="shared" si="49"/>
        <v>257.04672967916667</v>
      </c>
      <c r="E435" s="1"/>
      <c r="F435" s="1">
        <f t="shared" si="52"/>
        <v>4291.8190638236356</v>
      </c>
      <c r="G435" s="1">
        <f t="shared" si="53"/>
        <v>1310.7102025515608</v>
      </c>
      <c r="H435" s="1">
        <f t="shared" si="54"/>
        <v>2558.5844418948591</v>
      </c>
      <c r="I435" s="1">
        <f t="shared" si="55"/>
        <v>1011.8358055305403</v>
      </c>
      <c r="J435" s="1">
        <f t="shared" si="56"/>
        <v>1834.1107110357414</v>
      </c>
      <c r="K435" s="1">
        <f t="shared" si="57"/>
        <v>599.6317721292113</v>
      </c>
      <c r="L435" s="1">
        <f t="shared" si="58"/>
        <v>1557.1599936693444</v>
      </c>
      <c r="M435" s="1">
        <f t="shared" si="59"/>
        <v>442.26452617971358</v>
      </c>
    </row>
    <row r="436" spans="2:13" x14ac:dyDescent="0.25">
      <c r="B436" s="3">
        <v>60</v>
      </c>
      <c r="C436">
        <f t="shared" si="49"/>
        <v>300.58453780000013</v>
      </c>
      <c r="E436" s="1"/>
      <c r="F436" s="1"/>
      <c r="G436" s="1"/>
      <c r="H436" s="1">
        <f t="shared" si="54"/>
        <v>2791.1830275216644</v>
      </c>
      <c r="I436" s="1">
        <f t="shared" si="55"/>
        <v>970.62212760091847</v>
      </c>
      <c r="J436" s="1">
        <f t="shared" si="56"/>
        <v>2000.848048402627</v>
      </c>
      <c r="K436" s="1">
        <f t="shared" si="57"/>
        <v>573.39864608827202</v>
      </c>
      <c r="L436" s="1">
        <f t="shared" si="58"/>
        <v>1698.7199930938305</v>
      </c>
      <c r="M436" s="1">
        <f t="shared" si="59"/>
        <v>413.49363484611854</v>
      </c>
    </row>
    <row r="437" spans="2:13" x14ac:dyDescent="0.25">
      <c r="B437" s="4">
        <v>65</v>
      </c>
      <c r="C437">
        <f t="shared" si="49"/>
        <v>347.90824227916664</v>
      </c>
      <c r="E437" s="1"/>
      <c r="F437" s="1"/>
      <c r="G437" s="1"/>
      <c r="H437" s="1">
        <f t="shared" si="54"/>
        <v>3023.7816131484701</v>
      </c>
      <c r="I437" s="1">
        <f t="shared" si="55"/>
        <v>912.59357553718974</v>
      </c>
      <c r="J437" s="1">
        <f t="shared" si="56"/>
        <v>2167.5853857695124</v>
      </c>
      <c r="K437" s="1">
        <f t="shared" si="57"/>
        <v>540.72658551123436</v>
      </c>
      <c r="L437" s="1">
        <f t="shared" si="58"/>
        <v>1840.2799925183162</v>
      </c>
      <c r="M437" s="1">
        <f t="shared" si="59"/>
        <v>379.98979748450813</v>
      </c>
    </row>
    <row r="438" spans="2:13" x14ac:dyDescent="0.25">
      <c r="B438" s="3">
        <v>70</v>
      </c>
      <c r="C438">
        <f t="shared" si="49"/>
        <v>399.01784311666665</v>
      </c>
      <c r="E438" s="1"/>
      <c r="F438" s="1"/>
      <c r="G438" s="1"/>
      <c r="H438" s="1">
        <f t="shared" si="54"/>
        <v>3256.3801987752754</v>
      </c>
      <c r="I438" s="1">
        <f t="shared" si="55"/>
        <v>836.58929668046221</v>
      </c>
      <c r="J438" s="1">
        <f t="shared" si="56"/>
        <v>2334.3227231363981</v>
      </c>
      <c r="K438" s="1">
        <f t="shared" si="57"/>
        <v>501.07230781564147</v>
      </c>
      <c r="L438" s="1">
        <f t="shared" si="58"/>
        <v>1981.839991942802</v>
      </c>
      <c r="M438" s="1">
        <f t="shared" si="59"/>
        <v>341.42372797380824</v>
      </c>
    </row>
    <row r="439" spans="2:13" x14ac:dyDescent="0.25">
      <c r="B439" s="4">
        <v>75</v>
      </c>
      <c r="C439">
        <f t="shared" si="49"/>
        <v>453.9133403125</v>
      </c>
      <c r="E439" s="1"/>
      <c r="F439" s="1"/>
      <c r="G439" s="1"/>
      <c r="H439" s="1">
        <f t="shared" si="54"/>
        <v>3488.9787844020807</v>
      </c>
      <c r="I439" s="1">
        <f t="shared" si="55"/>
        <v>741.70174655636788</v>
      </c>
      <c r="J439" s="1">
        <f t="shared" si="56"/>
        <v>2501.0600605032837</v>
      </c>
      <c r="K439" s="1">
        <f t="shared" si="57"/>
        <v>453.94047926778973</v>
      </c>
      <c r="L439" s="1">
        <f t="shared" si="58"/>
        <v>2123.3999913672878</v>
      </c>
      <c r="M439" s="1">
        <f t="shared" si="59"/>
        <v>297.48729049799118</v>
      </c>
    </row>
    <row r="440" spans="2:13" x14ac:dyDescent="0.25">
      <c r="B440" s="3">
        <v>80</v>
      </c>
      <c r="C440">
        <f t="shared" si="49"/>
        <v>512.59473386666673</v>
      </c>
      <c r="E440" s="1"/>
      <c r="F440" s="1"/>
      <c r="G440" s="1"/>
      <c r="H440" s="1">
        <f t="shared" si="54"/>
        <v>3721.577370028886</v>
      </c>
      <c r="I440" s="1">
        <f t="shared" si="55"/>
        <v>627.27668887506161</v>
      </c>
      <c r="J440" s="1">
        <f t="shared" si="56"/>
        <v>2667.7973978701693</v>
      </c>
      <c r="K440" s="1">
        <f t="shared" si="57"/>
        <v>398.88371498272681</v>
      </c>
      <c r="L440" s="1">
        <f t="shared" si="58"/>
        <v>2264.9599907917736</v>
      </c>
      <c r="M440" s="1">
        <f t="shared" si="59"/>
        <v>247.89349954607496</v>
      </c>
    </row>
    <row r="441" spans="2:13" x14ac:dyDescent="0.25">
      <c r="B441" s="4">
        <v>85</v>
      </c>
      <c r="C441">
        <f t="shared" si="49"/>
        <v>575.06202377916679</v>
      </c>
      <c r="E441" s="1"/>
      <c r="F441" s="1"/>
      <c r="G441" s="1"/>
      <c r="H441" s="1">
        <f t="shared" si="54"/>
        <v>3954.1759556556913</v>
      </c>
      <c r="I441" s="1">
        <f t="shared" si="55"/>
        <v>492.91319553122162</v>
      </c>
      <c r="J441" s="1">
        <f t="shared" si="56"/>
        <v>2834.534735237055</v>
      </c>
      <c r="K441" s="1">
        <f t="shared" si="57"/>
        <v>335.5025789242527</v>
      </c>
      <c r="L441" s="1">
        <f t="shared" si="58"/>
        <v>2406.5199902162599</v>
      </c>
      <c r="M441" s="1">
        <f t="shared" si="59"/>
        <v>192.37651991212249</v>
      </c>
    </row>
    <row r="442" spans="2:13" x14ac:dyDescent="0.25">
      <c r="B442" s="3">
        <v>90</v>
      </c>
      <c r="C442">
        <f t="shared" si="49"/>
        <v>641.31521005000002</v>
      </c>
      <c r="E442" s="1"/>
      <c r="F442" s="1"/>
      <c r="G442" s="1"/>
      <c r="H442" s="1">
        <f t="shared" si="54"/>
        <v>4186.774541282497</v>
      </c>
      <c r="I442" s="1">
        <f t="shared" si="55"/>
        <v>338.46364660404583</v>
      </c>
      <c r="J442" s="1">
        <f t="shared" si="56"/>
        <v>3001.2720726039402</v>
      </c>
      <c r="K442" s="1">
        <f t="shared" si="57"/>
        <v>263.44558390491932</v>
      </c>
      <c r="L442" s="1">
        <f t="shared" si="58"/>
        <v>2548.0799896407457</v>
      </c>
      <c r="M442" s="1">
        <f t="shared" si="59"/>
        <v>130.69166669524225</v>
      </c>
    </row>
    <row r="443" spans="2:13" x14ac:dyDescent="0.25">
      <c r="B443" s="4">
        <v>95</v>
      </c>
      <c r="C443">
        <f t="shared" si="49"/>
        <v>711.35429267916675</v>
      </c>
      <c r="E443" s="1"/>
      <c r="F443" s="1"/>
      <c r="G443" s="1"/>
      <c r="H443" s="1"/>
      <c r="I443" s="1"/>
      <c r="J443" s="1">
        <f t="shared" si="56"/>
        <v>3168.0094099708258</v>
      </c>
      <c r="K443" s="1">
        <f t="shared" si="57"/>
        <v>182.40919158602969</v>
      </c>
      <c r="L443" s="1">
        <f t="shared" si="58"/>
        <v>2689.6399890652315</v>
      </c>
      <c r="M443" s="1">
        <f t="shared" si="59"/>
        <v>62.61540529958836</v>
      </c>
    </row>
    <row r="444" spans="2:13" x14ac:dyDescent="0.25">
      <c r="B444" s="3">
        <v>100</v>
      </c>
      <c r="C444">
        <f t="shared" si="49"/>
        <v>785.17927166666686</v>
      </c>
      <c r="E444" s="1"/>
      <c r="F444" s="1"/>
      <c r="G444" s="1"/>
      <c r="H444" s="1"/>
      <c r="I444" s="1"/>
      <c r="J444" s="1">
        <f t="shared" si="56"/>
        <v>3334.7467473377114</v>
      </c>
      <c r="K444" s="1">
        <f t="shared" si="57"/>
        <v>92.137812477639841</v>
      </c>
      <c r="L444" s="1">
        <f t="shared" si="58"/>
        <v>2831.1999884897173</v>
      </c>
      <c r="M444" s="1">
        <f t="shared" si="59"/>
        <v>-12.054648565639468</v>
      </c>
    </row>
    <row r="445" spans="2:13" x14ac:dyDescent="0.25">
      <c r="B445" s="4">
        <v>105</v>
      </c>
      <c r="C445">
        <f t="shared" si="49"/>
        <v>862.79014701250003</v>
      </c>
      <c r="E445" s="1"/>
      <c r="F445" s="1"/>
      <c r="G445" s="1"/>
      <c r="H445" s="1"/>
      <c r="I445" s="1"/>
      <c r="J445" s="1">
        <f t="shared" si="56"/>
        <v>3501.4840847045971</v>
      </c>
      <c r="K445" s="1">
        <f t="shared" si="57"/>
        <v>-7.5761940614419245</v>
      </c>
      <c r="L445" s="1">
        <f t="shared" si="58"/>
        <v>2972.7599879142031</v>
      </c>
      <c r="M445" s="1">
        <f t="shared" si="59"/>
        <v>-93.499728886195953</v>
      </c>
    </row>
    <row r="446" spans="2:13" x14ac:dyDescent="0.25">
      <c r="B446" s="3">
        <v>110</v>
      </c>
      <c r="C446">
        <f t="shared" si="49"/>
        <v>944.18691871666658</v>
      </c>
      <c r="E446" s="1"/>
      <c r="F446" s="1"/>
      <c r="G446" s="1"/>
      <c r="H446" s="1"/>
      <c r="I446" s="1"/>
      <c r="J446" s="1">
        <f t="shared" si="56"/>
        <v>3668.2214220714827</v>
      </c>
      <c r="K446" s="1">
        <f t="shared" si="57"/>
        <v>-116.89251982365704</v>
      </c>
      <c r="L446" s="1">
        <f t="shared" si="58"/>
        <v>3114.3199873386889</v>
      </c>
      <c r="M446" s="1">
        <f t="shared" si="59"/>
        <v>-181.87991934279069</v>
      </c>
    </row>
    <row r="447" spans="2:13" x14ac:dyDescent="0.25">
      <c r="B447" s="4">
        <v>115</v>
      </c>
      <c r="C447">
        <f t="shared" si="49"/>
        <v>1029.3695867791666</v>
      </c>
      <c r="E447" s="1"/>
      <c r="F447" s="1"/>
      <c r="G447" s="1"/>
      <c r="H447" s="1"/>
      <c r="I447" s="1"/>
      <c r="J447" s="1">
        <f t="shared" si="56"/>
        <v>3834.9587594383684</v>
      </c>
      <c r="K447" s="1">
        <f t="shared" si="57"/>
        <v>-235.92290775269362</v>
      </c>
      <c r="L447" s="1">
        <f t="shared" si="58"/>
        <v>3255.8799867631747</v>
      </c>
      <c r="M447" s="1">
        <f t="shared" si="59"/>
        <v>-277.33415331108802</v>
      </c>
    </row>
    <row r="448" spans="2:13" x14ac:dyDescent="0.25">
      <c r="B448" s="3">
        <v>120</v>
      </c>
      <c r="C448">
        <f t="shared" si="49"/>
        <v>1118.3381512000005</v>
      </c>
      <c r="E448" s="1"/>
      <c r="F448" s="1"/>
      <c r="G448" s="1"/>
      <c r="H448" s="1"/>
      <c r="I448" s="1"/>
      <c r="J448" s="1">
        <f t="shared" si="56"/>
        <v>4001.696096805254</v>
      </c>
      <c r="K448" s="1">
        <f t="shared" si="57"/>
        <v>-364.73115194348964</v>
      </c>
      <c r="L448" s="1">
        <f t="shared" si="58"/>
        <v>3397.4399861876609</v>
      </c>
      <c r="M448" s="1">
        <f t="shared" si="59"/>
        <v>-379.98021386170649</v>
      </c>
    </row>
    <row r="449" spans="1:13" x14ac:dyDescent="0.25">
      <c r="B449" s="4">
        <v>125</v>
      </c>
      <c r="C449">
        <f t="shared" si="49"/>
        <v>1211.0926119791668</v>
      </c>
      <c r="E449" s="1"/>
      <c r="F449" s="1"/>
      <c r="G449" s="1"/>
      <c r="H449" s="1"/>
      <c r="I449" s="1"/>
      <c r="J449" s="1">
        <f t="shared" si="56"/>
        <v>4168.4334341721396</v>
      </c>
      <c r="K449" s="1">
        <f t="shared" si="57"/>
        <v>-503.33309764222633</v>
      </c>
      <c r="L449" s="1">
        <f t="shared" si="58"/>
        <v>3538.9999856121467</v>
      </c>
      <c r="M449" s="1">
        <f t="shared" si="59"/>
        <v>-489.91473376021747</v>
      </c>
    </row>
    <row r="450" spans="1:13" x14ac:dyDescent="0.25">
      <c r="B450" s="3">
        <v>130</v>
      </c>
      <c r="C450">
        <f t="shared" si="49"/>
        <v>1307.6329691166666</v>
      </c>
      <c r="E450" s="1"/>
      <c r="F450" s="1"/>
      <c r="G450" s="1"/>
      <c r="H450" s="1"/>
      <c r="I450" s="1"/>
      <c r="J450" s="1"/>
      <c r="K450" s="1"/>
      <c r="L450" s="1">
        <f t="shared" si="58"/>
        <v>3680.5599850366325</v>
      </c>
      <c r="M450" s="1">
        <f t="shared" si="59"/>
        <v>-607.21319546714949</v>
      </c>
    </row>
    <row r="451" spans="1:13" x14ac:dyDescent="0.25">
      <c r="B451" s="4">
        <v>135</v>
      </c>
      <c r="C451">
        <f t="shared" si="49"/>
        <v>1407.9592226125001</v>
      </c>
      <c r="E451" s="1"/>
      <c r="F451" s="1"/>
      <c r="G451" s="1"/>
      <c r="H451" s="1"/>
      <c r="I451" s="1"/>
      <c r="J451" s="1"/>
      <c r="K451" s="1"/>
      <c r="L451" s="1">
        <f t="shared" si="58"/>
        <v>3822.1199844611183</v>
      </c>
      <c r="M451" s="1">
        <f t="shared" si="59"/>
        <v>-731.92993113798514</v>
      </c>
    </row>
    <row r="452" spans="1:13" x14ac:dyDescent="0.25">
      <c r="B452" s="3">
        <v>140</v>
      </c>
      <c r="C452">
        <f t="shared" si="49"/>
        <v>1512.0713724666666</v>
      </c>
      <c r="E452" s="1"/>
      <c r="F452" s="1"/>
      <c r="G452" s="1"/>
      <c r="H452" s="1"/>
      <c r="I452" s="1"/>
      <c r="J452" s="1"/>
      <c r="K452" s="1"/>
      <c r="L452" s="1">
        <f t="shared" si="58"/>
        <v>3963.6799838856041</v>
      </c>
      <c r="M452" s="1">
        <f t="shared" si="59"/>
        <v>-864.09812262315984</v>
      </c>
    </row>
    <row r="453" spans="1:13" x14ac:dyDescent="0.25">
      <c r="B453" s="4">
        <v>145</v>
      </c>
      <c r="C453">
        <f t="shared" si="49"/>
        <v>1619.9694186791671</v>
      </c>
      <c r="E453" s="1"/>
      <c r="F453" s="1"/>
      <c r="G453" s="1"/>
      <c r="H453" s="1"/>
      <c r="I453" s="1"/>
      <c r="J453" s="1"/>
      <c r="K453" s="1"/>
      <c r="L453" s="1">
        <f t="shared" si="58"/>
        <v>4105.2399833100899</v>
      </c>
      <c r="M453" s="1">
        <f t="shared" si="59"/>
        <v>-1003.7298014680661</v>
      </c>
    </row>
    <row r="454" spans="1:13" x14ac:dyDescent="0.25">
      <c r="B454" s="50">
        <v>150</v>
      </c>
      <c r="C454">
        <f t="shared" si="49"/>
        <v>1731.65336125</v>
      </c>
      <c r="E454" s="1"/>
      <c r="F454" s="1"/>
      <c r="G454" s="1"/>
      <c r="H454" s="1"/>
      <c r="I454" s="1"/>
      <c r="J454" s="1"/>
      <c r="K454" s="1"/>
      <c r="L454" s="1">
        <f t="shared" si="58"/>
        <v>4246.7999827345757</v>
      </c>
      <c r="M454" s="1">
        <f t="shared" si="59"/>
        <v>-1150.8158489130469</v>
      </c>
    </row>
    <row r="456" spans="1:13" x14ac:dyDescent="0.25">
      <c r="A456" t="s">
        <v>147</v>
      </c>
    </row>
    <row r="478" spans="1:1" x14ac:dyDescent="0.25">
      <c r="A478" t="s">
        <v>148</v>
      </c>
    </row>
    <row r="532" spans="2:17" x14ac:dyDescent="0.25">
      <c r="B532" t="s">
        <v>70</v>
      </c>
      <c r="C532" t="s">
        <v>77</v>
      </c>
      <c r="D532" t="s">
        <v>75</v>
      </c>
      <c r="E532" t="s">
        <v>127</v>
      </c>
      <c r="F532" t="s">
        <v>78</v>
      </c>
      <c r="G532" t="s">
        <v>76</v>
      </c>
      <c r="H532" t="s">
        <v>128</v>
      </c>
      <c r="I532" t="s">
        <v>82</v>
      </c>
      <c r="J532" t="s">
        <v>79</v>
      </c>
      <c r="K532" t="s">
        <v>129</v>
      </c>
      <c r="L532" t="s">
        <v>83</v>
      </c>
      <c r="M532" t="s">
        <v>80</v>
      </c>
      <c r="N532" t="s">
        <v>130</v>
      </c>
      <c r="O532" t="s">
        <v>84</v>
      </c>
      <c r="P532" t="s">
        <v>81</v>
      </c>
      <c r="Q532" t="s">
        <v>131</v>
      </c>
    </row>
    <row r="533" spans="2:17" x14ac:dyDescent="0.25">
      <c r="B533">
        <v>0</v>
      </c>
      <c r="E533" s="1"/>
      <c r="H533" s="1"/>
      <c r="K533" s="1"/>
      <c r="N533" s="1"/>
      <c r="Q533" s="1"/>
    </row>
    <row r="534" spans="2:17" x14ac:dyDescent="0.25">
      <c r="B534">
        <v>5</v>
      </c>
      <c r="C534">
        <f>($B$44/$C$44)*$B534</f>
        <v>675.28621633588659</v>
      </c>
      <c r="D534">
        <f t="shared" ref="D534:D539" si="60">(($D$125*(C534^5)+$E$125*(C534^4)+$F$125*(C534^3)+$G$125*(C534^2)+$H$125*C534+$I$125)*$D$3*$D$149)/$C$40-$C272</f>
        <v>8496.5394544971132</v>
      </c>
      <c r="E534" s="1">
        <f t="shared" ref="E534:E539" si="61">(1.25-0.99*(C534/$B$643)+0.98*(C534/$B$643)^2-0.24*(C534/$B$643)^3)*(3.27-8.22*($C272/E272)+9.13*($C272/E272)^2-3.18*($C272/E272)^3)*270/(36000*0.73)*$C272</f>
        <v>7.0280218548117307E-2</v>
      </c>
      <c r="H534" s="1"/>
      <c r="K534" s="1"/>
      <c r="N534" s="1"/>
      <c r="Q534" s="1"/>
    </row>
    <row r="535" spans="2:17" x14ac:dyDescent="0.25">
      <c r="B535">
        <v>10</v>
      </c>
      <c r="C535">
        <f>($B$44/$C$44)*B535</f>
        <v>1350.5724326717732</v>
      </c>
      <c r="D535">
        <f t="shared" si="60"/>
        <v>9431.5241491747365</v>
      </c>
      <c r="E535" s="1">
        <f t="shared" si="61"/>
        <v>0.25730322132611572</v>
      </c>
      <c r="F535">
        <f t="shared" ref="F535:F544" si="62">($B$44/$D$44)*$B535</f>
        <v>780.3307388770246</v>
      </c>
      <c r="G535">
        <f t="shared" ref="G535:G544" si="63">(($D$125*(F535^5)+$E$125*(F535^4)+$F$125*(F535^3)+$G$125*(F535^2)+$H$125*F535+$I$125)*$D$4*$E$149)/$C$40-$C273</f>
        <v>4972.7341899201647</v>
      </c>
      <c r="H535" s="1">
        <f t="shared" ref="H535:H544" si="64">(1.25-0.99*(F535/$B$643)+0.98*(F535/$B$643)^2-0.24*(F535/$B$643)^3)*(3.27-8.22*($C273/G273)+9.13*($C273/G273)^2-3.18*($C273/G273)^3)*270/(36000*0.73)*$C273</f>
        <v>0.27427331668296712</v>
      </c>
      <c r="K535" s="1"/>
      <c r="N535" s="1"/>
      <c r="Q535" s="1"/>
    </row>
    <row r="536" spans="2:17" x14ac:dyDescent="0.25">
      <c r="B536">
        <v>15</v>
      </c>
      <c r="C536">
        <f t="shared" ref="C536:C539" si="65">($B$44/$C$44)*B536</f>
        <v>2025.8586490076598</v>
      </c>
      <c r="D536">
        <f t="shared" si="60"/>
        <v>10359.926911269</v>
      </c>
      <c r="E536" s="1">
        <f t="shared" si="61"/>
        <v>0.54650736382877629</v>
      </c>
      <c r="F536">
        <f t="shared" si="62"/>
        <v>1170.496108315537</v>
      </c>
      <c r="G536">
        <f t="shared" si="63"/>
        <v>5277.5965764234579</v>
      </c>
      <c r="H536" s="1">
        <f t="shared" si="64"/>
        <v>0.57990744475487332</v>
      </c>
      <c r="I536">
        <f>($B$44/$E$44)*B536</f>
        <v>697.79575688041609</v>
      </c>
      <c r="J536">
        <f t="shared" ref="J536:J551" si="66">(($D$125*(I536^5)+$E$125*(I536^4)+$F$125*(I536^3)+$G$125*(I536^2)+$H$125*I536+$I$125)*$D$5*$F$149)/$C$40-$C274</f>
        <v>2918.8452423999502</v>
      </c>
      <c r="K536" s="1">
        <f t="shared" ref="K536:K551" si="67">(1.25-0.99*(I536/$B$643)+0.98*(I536/$B$643)^2-0.24*(I536/$B$643)^3)*(3.27-8.22*($C274/I274)+9.13*($C274/I274)^2-3.18*($C274/I274)^3)*270/(36000*0.73)*$C274</f>
        <v>0.60521854214576321</v>
      </c>
      <c r="N536" s="1"/>
      <c r="Q536" s="1"/>
    </row>
    <row r="537" spans="2:17" x14ac:dyDescent="0.25">
      <c r="B537">
        <v>20</v>
      </c>
      <c r="C537">
        <f t="shared" si="65"/>
        <v>2701.1448653435464</v>
      </c>
      <c r="D537">
        <f t="shared" si="60"/>
        <v>10764.834733831432</v>
      </c>
      <c r="E537" s="1">
        <f t="shared" si="61"/>
        <v>0.94479020612858933</v>
      </c>
      <c r="F537">
        <f t="shared" si="62"/>
        <v>1560.6614777540492</v>
      </c>
      <c r="G537">
        <f t="shared" si="63"/>
        <v>5608.0835653084005</v>
      </c>
      <c r="H537" s="1">
        <f t="shared" si="64"/>
        <v>0.97608369084102653</v>
      </c>
      <c r="I537">
        <f t="shared" ref="I537:I550" si="68">($B$44/$E$44)*B537</f>
        <v>930.39434250722149</v>
      </c>
      <c r="J537">
        <f t="shared" si="66"/>
        <v>3006.1734434298542</v>
      </c>
      <c r="K537" s="1">
        <f t="shared" si="67"/>
        <v>1.0103571527994069</v>
      </c>
      <c r="L537">
        <f>($B$44/$F$44)*B537</f>
        <v>666.94934946754233</v>
      </c>
      <c r="M537">
        <f t="shared" ref="M537:M558" si="69">($D$125*(L537^5)+$E$125*(L537^4)+$F$125*(L537^3)+$G$125*(L537^2)+$H$125*L537+$I$125)*$D$6*$G$149/$C$40-$C275</f>
        <v>2152.5246148759643</v>
      </c>
      <c r="N537" s="1">
        <f t="shared" ref="N537:N558" si="70">(1.25-0.99*(L537/$B$643)+0.98*(L537/$B$643)^2-0.24*(L537/$B$643)^3)*(3.27-8.22*($C275/K275)+9.13*($C275/K275)^2-3.18*($C275/K275)^3)*270/(36000*0.73)*$C275</f>
        <v>1.0185820421706475</v>
      </c>
      <c r="Q537" s="1"/>
    </row>
    <row r="538" spans="2:17" x14ac:dyDescent="0.25">
      <c r="B538">
        <v>25</v>
      </c>
      <c r="C538">
        <f t="shared" si="65"/>
        <v>3376.4310816794327</v>
      </c>
      <c r="D538">
        <f t="shared" si="60"/>
        <v>10282.083766551556</v>
      </c>
      <c r="E538" s="1">
        <f t="shared" si="61"/>
        <v>1.4693570555611284</v>
      </c>
      <c r="F538">
        <f t="shared" si="62"/>
        <v>1950.8268471925614</v>
      </c>
      <c r="G538">
        <f t="shared" si="63"/>
        <v>5898.4571248151788</v>
      </c>
      <c r="H538" s="1">
        <f t="shared" si="64"/>
        <v>1.4553832617292959</v>
      </c>
      <c r="I538">
        <f t="shared" si="68"/>
        <v>1162.9929281340269</v>
      </c>
      <c r="J538">
        <f t="shared" si="66"/>
        <v>3105.4640383644933</v>
      </c>
      <c r="K538" s="1">
        <f t="shared" si="67"/>
        <v>1.4784355764924628</v>
      </c>
      <c r="L538">
        <f t="shared" ref="L538:L555" si="71">($B$44/$F$44)*B538</f>
        <v>833.68668683442786</v>
      </c>
      <c r="M538">
        <f t="shared" si="69"/>
        <v>2186.2584302688902</v>
      </c>
      <c r="N538" s="1">
        <f t="shared" si="70"/>
        <v>1.4723189039947489</v>
      </c>
      <c r="O538">
        <f t="shared" ref="O538:O563" si="72">($B$44/$G$44)*B538</f>
        <v>707.79999712242932</v>
      </c>
      <c r="P538">
        <f t="shared" ref="P538:P563" si="73">($D$125*(O538^5)+$E$125*(O538^4)+$F$125*(O538^3)+$G$125*(O538^2)+$H$125*O538+$I$125)*$D$7*$H$149/$C$40-$C276</f>
        <v>1742.086291489971</v>
      </c>
      <c r="Q538" s="1">
        <f t="shared" ref="Q538:Q563" si="74">(1.25-0.99*(O538/$B$643)+0.98*(O538/$B$643)^2-0.24*(O538/$B$643)^3)*(3.27-8.22*($C276/M276)+9.13*($C276/M276)^2-3.18*($C276/M276)^3)*270/(36000*0.73)*$C276</f>
        <v>1.4415445971003498</v>
      </c>
    </row>
    <row r="539" spans="2:17" x14ac:dyDescent="0.25">
      <c r="B539">
        <v>30</v>
      </c>
      <c r="C539">
        <f t="shared" si="65"/>
        <v>4051.7172980153196</v>
      </c>
      <c r="D539">
        <f t="shared" si="60"/>
        <v>8700.2593157568826</v>
      </c>
      <c r="E539" s="1">
        <f t="shared" si="61"/>
        <v>2.1286227231591708</v>
      </c>
      <c r="F539">
        <f t="shared" si="62"/>
        <v>2340.9922166310739</v>
      </c>
      <c r="G539">
        <f t="shared" si="63"/>
        <v>6092.8144185705778</v>
      </c>
      <c r="H539" s="1">
        <f t="shared" si="64"/>
        <v>2.0140500461614628</v>
      </c>
      <c r="I539">
        <f t="shared" si="68"/>
        <v>1395.5915137608322</v>
      </c>
      <c r="J539">
        <f t="shared" si="66"/>
        <v>3207.3984215296841</v>
      </c>
      <c r="K539" s="1">
        <f t="shared" si="67"/>
        <v>1.9900570961655566</v>
      </c>
      <c r="L539">
        <f t="shared" si="71"/>
        <v>1000.4240242013135</v>
      </c>
      <c r="M539">
        <f t="shared" si="69"/>
        <v>2223.8220444159278</v>
      </c>
      <c r="N539" s="1">
        <f t="shared" si="70"/>
        <v>1.9467906341244638</v>
      </c>
      <c r="O539">
        <f t="shared" si="72"/>
        <v>849.35999654691523</v>
      </c>
      <c r="P539">
        <f t="shared" si="73"/>
        <v>1757.5243343131938</v>
      </c>
      <c r="Q539" s="1">
        <f t="shared" si="74"/>
        <v>1.8768345666837163</v>
      </c>
    </row>
    <row r="540" spans="2:17" x14ac:dyDescent="0.25">
      <c r="B540">
        <v>35</v>
      </c>
      <c r="E540" s="1"/>
      <c r="F540">
        <f t="shared" si="62"/>
        <v>2731.1575860695862</v>
      </c>
      <c r="G540">
        <f t="shared" si="63"/>
        <v>6145.0878055879921</v>
      </c>
      <c r="H540" s="1">
        <f t="shared" si="64"/>
        <v>2.6475875813525596</v>
      </c>
      <c r="I540">
        <f t="shared" si="68"/>
        <v>1628.1900993876377</v>
      </c>
      <c r="J540">
        <f t="shared" si="66"/>
        <v>3303.3985719640282</v>
      </c>
      <c r="K540" s="1">
        <f t="shared" si="67"/>
        <v>2.5282595739985485</v>
      </c>
      <c r="L540">
        <f t="shared" si="71"/>
        <v>1167.161361568199</v>
      </c>
      <c r="M540">
        <f t="shared" si="69"/>
        <v>2262.5398341252721</v>
      </c>
      <c r="N540" s="1">
        <f t="shared" si="70"/>
        <v>2.41764668623131</v>
      </c>
      <c r="O540">
        <f t="shared" si="72"/>
        <v>990.91999597140102</v>
      </c>
      <c r="P540">
        <f t="shared" si="73"/>
        <v>1773.5105024850739</v>
      </c>
      <c r="Q540" s="1">
        <f t="shared" si="74"/>
        <v>2.2872851536390342</v>
      </c>
    </row>
    <row r="541" spans="2:17" x14ac:dyDescent="0.25">
      <c r="B541">
        <v>40</v>
      </c>
      <c r="E541" s="1"/>
      <c r="F541">
        <f t="shared" si="62"/>
        <v>3121.3229555080984</v>
      </c>
      <c r="G541">
        <f t="shared" si="63"/>
        <v>6019.0448402674183</v>
      </c>
      <c r="H541" s="1">
        <f t="shared" si="64"/>
        <v>3.3444326167693084</v>
      </c>
      <c r="I541">
        <f t="shared" si="68"/>
        <v>1860.788685014443</v>
      </c>
      <c r="J541">
        <f t="shared" si="66"/>
        <v>3385.6270534189057</v>
      </c>
      <c r="K541" s="1">
        <f t="shared" si="67"/>
        <v>3.0774336678997898</v>
      </c>
      <c r="L541">
        <f t="shared" si="71"/>
        <v>1333.8986989350847</v>
      </c>
      <c r="M541">
        <f t="shared" si="69"/>
        <v>2299.8821421535922</v>
      </c>
      <c r="N541" s="1">
        <f t="shared" si="70"/>
        <v>2.865309390906805</v>
      </c>
      <c r="O541">
        <f t="shared" si="72"/>
        <v>1132.4799953958868</v>
      </c>
      <c r="P541">
        <f t="shared" si="73"/>
        <v>1788.7110616710524</v>
      </c>
      <c r="Q541" s="1">
        <f t="shared" si="74"/>
        <v>2.6530695095239967</v>
      </c>
    </row>
    <row r="542" spans="2:17" x14ac:dyDescent="0.25">
      <c r="B542">
        <v>45</v>
      </c>
      <c r="E542" s="1"/>
      <c r="F542">
        <f t="shared" si="62"/>
        <v>3511.4883249466106</v>
      </c>
      <c r="G542">
        <f t="shared" si="63"/>
        <v>5688.288272395459</v>
      </c>
      <c r="H542" s="1">
        <f t="shared" si="64"/>
        <v>4.0757293746294376</v>
      </c>
      <c r="I542">
        <f t="shared" si="68"/>
        <v>2093.3872706412485</v>
      </c>
      <c r="J542">
        <f t="shared" si="66"/>
        <v>3446.9870143584831</v>
      </c>
      <c r="K542" s="1">
        <f t="shared" si="67"/>
        <v>3.622030273357296</v>
      </c>
      <c r="L542">
        <f t="shared" si="71"/>
        <v>1500.6360363019701</v>
      </c>
      <c r="M542">
        <f t="shared" si="69"/>
        <v>2333.4652772060308</v>
      </c>
      <c r="N542" s="1">
        <f t="shared" si="70"/>
        <v>3.2750326302359918</v>
      </c>
      <c r="O542">
        <f t="shared" si="72"/>
        <v>1274.0399948203728</v>
      </c>
      <c r="P542">
        <f t="shared" si="73"/>
        <v>1801.8541136458803</v>
      </c>
      <c r="Q542" s="1">
        <f t="shared" si="74"/>
        <v>2.9629483492611106</v>
      </c>
    </row>
    <row r="543" spans="2:17" x14ac:dyDescent="0.25">
      <c r="B543">
        <v>50</v>
      </c>
      <c r="E543" s="1"/>
      <c r="F543">
        <f t="shared" si="62"/>
        <v>3901.6536943851229</v>
      </c>
      <c r="G543">
        <f t="shared" si="63"/>
        <v>5136.2560471453226</v>
      </c>
      <c r="H543" s="1">
        <f t="shared" si="64"/>
        <v>4.7766815979362143</v>
      </c>
      <c r="I543">
        <f t="shared" si="68"/>
        <v>2325.9858562680538</v>
      </c>
      <c r="J543">
        <f t="shared" si="66"/>
        <v>3481.1221879597083</v>
      </c>
      <c r="K543" s="1">
        <f t="shared" si="67"/>
        <v>4.145325389213605</v>
      </c>
      <c r="L543">
        <f t="shared" si="71"/>
        <v>1667.3733736688557</v>
      </c>
      <c r="M543">
        <f t="shared" si="69"/>
        <v>2361.0515139362033</v>
      </c>
      <c r="N543" s="1">
        <f t="shared" si="70"/>
        <v>3.6367387136649101</v>
      </c>
      <c r="O543">
        <f t="shared" si="72"/>
        <v>1415.5999942448586</v>
      </c>
      <c r="P543">
        <f t="shared" si="73"/>
        <v>1811.7295962936196</v>
      </c>
      <c r="Q543" s="1">
        <f t="shared" si="74"/>
        <v>3.2143547092177376</v>
      </c>
    </row>
    <row r="544" spans="2:17" x14ac:dyDescent="0.25">
      <c r="B544">
        <v>55</v>
      </c>
      <c r="E544" s="1"/>
      <c r="F544">
        <f t="shared" si="62"/>
        <v>4291.8190638236356</v>
      </c>
      <c r="G544">
        <f t="shared" si="63"/>
        <v>4356.2213050768178</v>
      </c>
      <c r="H544" s="1">
        <f t="shared" si="64"/>
        <v>5.3090500531123865</v>
      </c>
      <c r="I544">
        <f t="shared" si="68"/>
        <v>2558.5844418948591</v>
      </c>
      <c r="J544">
        <f t="shared" si="66"/>
        <v>3482.4168921123141</v>
      </c>
      <c r="K544" s="1">
        <f t="shared" si="67"/>
        <v>4.6284580176230987</v>
      </c>
      <c r="L544">
        <f t="shared" si="71"/>
        <v>1834.1107110357414</v>
      </c>
      <c r="M544">
        <f t="shared" si="69"/>
        <v>2380.5490929461967</v>
      </c>
      <c r="N544" s="1">
        <f t="shared" si="70"/>
        <v>3.9449448159547504</v>
      </c>
      <c r="O544">
        <f t="shared" si="72"/>
        <v>1557.1599936693444</v>
      </c>
      <c r="P544">
        <f t="shared" si="73"/>
        <v>1817.1892836076418</v>
      </c>
      <c r="Q544" s="1">
        <f t="shared" si="74"/>
        <v>3.4131575168609083</v>
      </c>
    </row>
    <row r="545" spans="2:17" x14ac:dyDescent="0.25">
      <c r="B545">
        <v>60</v>
      </c>
      <c r="E545" s="1"/>
      <c r="H545" s="1"/>
      <c r="I545">
        <f t="shared" si="68"/>
        <v>2791.1830275216644</v>
      </c>
      <c r="J545">
        <f t="shared" si="66"/>
        <v>3445.9960294188131</v>
      </c>
      <c r="K545" s="1">
        <f t="shared" si="67"/>
        <v>5.0500347321564769</v>
      </c>
      <c r="L545">
        <f t="shared" si="71"/>
        <v>2000.848048402627</v>
      </c>
      <c r="M545">
        <f t="shared" si="69"/>
        <v>2390.0122207865725</v>
      </c>
      <c r="N545" s="1">
        <f t="shared" si="70"/>
        <v>4.1990028162768711</v>
      </c>
      <c r="O545">
        <f t="shared" si="72"/>
        <v>1698.7199930938305</v>
      </c>
      <c r="P545">
        <f t="shared" si="73"/>
        <v>1817.1467856906295</v>
      </c>
      <c r="Q545" s="1">
        <f t="shared" si="74"/>
        <v>3.5733494161239236</v>
      </c>
    </row>
    <row r="546" spans="2:17" x14ac:dyDescent="0.25">
      <c r="B546">
        <v>65</v>
      </c>
      <c r="E546" s="1"/>
      <c r="H546" s="1"/>
      <c r="I546">
        <f t="shared" si="68"/>
        <v>3023.7816131484701</v>
      </c>
      <c r="J546">
        <f t="shared" si="66"/>
        <v>3367.7250871945048</v>
      </c>
      <c r="K546" s="1">
        <f t="shared" si="67"/>
        <v>5.3868523069186924</v>
      </c>
      <c r="L546">
        <f t="shared" si="71"/>
        <v>2167.5853857695124</v>
      </c>
      <c r="M546">
        <f t="shared" si="69"/>
        <v>2387.6410699563667</v>
      </c>
      <c r="N546" s="1">
        <f t="shared" si="70"/>
        <v>4.4038054809130411</v>
      </c>
      <c r="O546">
        <f t="shared" si="72"/>
        <v>1840.2799925183162</v>
      </c>
      <c r="P546">
        <f t="shared" si="73"/>
        <v>1810.5775487545766</v>
      </c>
      <c r="Q546" s="1">
        <f t="shared" si="74"/>
        <v>3.7167682255143766</v>
      </c>
    </row>
    <row r="547" spans="2:17" x14ac:dyDescent="0.25">
      <c r="B547">
        <v>70</v>
      </c>
      <c r="E547" s="1"/>
      <c r="H547" s="1"/>
      <c r="I547">
        <f t="shared" si="68"/>
        <v>3256.3801987752754</v>
      </c>
      <c r="J547">
        <f t="shared" si="66"/>
        <v>3244.2101374674662</v>
      </c>
      <c r="K547" s="1">
        <f t="shared" si="67"/>
        <v>5.616838383620526</v>
      </c>
      <c r="L547">
        <f t="shared" si="71"/>
        <v>2334.3227231363981</v>
      </c>
      <c r="M547">
        <f t="shared" si="69"/>
        <v>2371.7817789030855</v>
      </c>
      <c r="N547" s="1">
        <f t="shared" si="70"/>
        <v>4.5710580226871906</v>
      </c>
      <c r="O547">
        <f t="shared" si="72"/>
        <v>1981.839991942802</v>
      </c>
      <c r="P547">
        <f t="shared" si="73"/>
        <v>1796.5188551207857</v>
      </c>
      <c r="Q547" s="1">
        <f t="shared" si="74"/>
        <v>3.8728098048657222</v>
      </c>
    </row>
    <row r="548" spans="2:17" x14ac:dyDescent="0.25">
      <c r="B548">
        <v>75</v>
      </c>
      <c r="E548" s="1"/>
      <c r="H548" s="1"/>
      <c r="I548">
        <f t="shared" si="68"/>
        <v>3488.9787844020807</v>
      </c>
      <c r="J548">
        <f t="shared" si="66"/>
        <v>3072.7978369785601</v>
      </c>
      <c r="K548" s="1">
        <f t="shared" si="67"/>
        <v>5.72638206129725</v>
      </c>
      <c r="L548">
        <f t="shared" si="71"/>
        <v>2501.0600605032837</v>
      </c>
      <c r="M548">
        <f t="shared" si="69"/>
        <v>2340.9264520227102</v>
      </c>
      <c r="N548" s="1">
        <f t="shared" si="70"/>
        <v>4.7211536436314541</v>
      </c>
      <c r="O548">
        <f t="shared" si="72"/>
        <v>2123.3999913672878</v>
      </c>
      <c r="P548">
        <f t="shared" si="73"/>
        <v>1774.0698232198711</v>
      </c>
      <c r="Q548" s="1">
        <f t="shared" si="74"/>
        <v>4.0779123657655791</v>
      </c>
    </row>
    <row r="549" spans="2:17" x14ac:dyDescent="0.25">
      <c r="B549">
        <v>80</v>
      </c>
      <c r="E549" s="1"/>
      <c r="H549" s="1"/>
      <c r="I549">
        <f t="shared" si="68"/>
        <v>3721.577370028886</v>
      </c>
      <c r="J549">
        <f t="shared" si="66"/>
        <v>2851.575427181434</v>
      </c>
      <c r="K549" s="1">
        <f t="shared" si="67"/>
        <v>5.7262166872237072</v>
      </c>
      <c r="L549">
        <f t="shared" si="71"/>
        <v>2667.7973978701693</v>
      </c>
      <c r="M549">
        <f t="shared" si="69"/>
        <v>2293.7131596596946</v>
      </c>
      <c r="N549" s="1">
        <f t="shared" si="70"/>
        <v>4.8855746999881688</v>
      </c>
      <c r="O549">
        <f t="shared" si="72"/>
        <v>2264.9599907917736</v>
      </c>
      <c r="P549">
        <f t="shared" si="73"/>
        <v>1742.3914075917587</v>
      </c>
      <c r="Q549" s="1">
        <f t="shared" si="74"/>
        <v>4.3743514079645767</v>
      </c>
    </row>
    <row r="550" spans="2:17" x14ac:dyDescent="0.25">
      <c r="B550">
        <v>85</v>
      </c>
      <c r="E550" s="1"/>
      <c r="H550" s="1"/>
      <c r="I550">
        <f t="shared" si="68"/>
        <v>3954.1759556556913</v>
      </c>
      <c r="J550">
        <f t="shared" si="66"/>
        <v>2579.3707342425187</v>
      </c>
      <c r="K550" s="1">
        <f t="shared" si="67"/>
        <v>5.683241504140792</v>
      </c>
      <c r="L550">
        <f t="shared" si="71"/>
        <v>2834.534735237055</v>
      </c>
      <c r="M550">
        <f t="shared" si="69"/>
        <v>2228.9259381069651</v>
      </c>
      <c r="N550" s="1">
        <f t="shared" si="70"/>
        <v>5.10946874151381</v>
      </c>
      <c r="O550">
        <f t="shared" si="72"/>
        <v>2406.5199902162599</v>
      </c>
      <c r="P550">
        <f t="shared" si="73"/>
        <v>1700.7063988856823</v>
      </c>
      <c r="Q550" s="1">
        <f t="shared" si="74"/>
        <v>4.8075127903024244</v>
      </c>
    </row>
    <row r="551" spans="2:17" x14ac:dyDescent="0.25">
      <c r="B551">
        <v>90</v>
      </c>
      <c r="E551" s="1"/>
      <c r="H551" s="1"/>
      <c r="I551">
        <f>($B$44/$E$44)*B551</f>
        <v>4186.774541282497</v>
      </c>
      <c r="J551">
        <f t="shared" si="66"/>
        <v>2255.7521690410181</v>
      </c>
      <c r="K551" s="1">
        <f t="shared" si="67"/>
        <v>5.778037802371605</v>
      </c>
      <c r="L551">
        <f t="shared" si="71"/>
        <v>3001.2720726039402</v>
      </c>
      <c r="M551">
        <f t="shared" si="69"/>
        <v>2145.4947896059225</v>
      </c>
      <c r="N551" s="1">
        <f t="shared" si="70"/>
        <v>5.4534150406691522</v>
      </c>
      <c r="O551">
        <f t="shared" si="72"/>
        <v>2548.0799896407457</v>
      </c>
      <c r="P551">
        <f t="shared" si="73"/>
        <v>1648.2994238601868</v>
      </c>
      <c r="Q551" s="1">
        <f t="shared" si="74"/>
        <v>5.4201940654514278</v>
      </c>
    </row>
    <row r="552" spans="2:17" x14ac:dyDescent="0.25">
      <c r="B552">
        <v>95</v>
      </c>
      <c r="E552" s="1"/>
      <c r="H552" s="1"/>
      <c r="K552" s="1"/>
      <c r="L552">
        <f t="shared" si="71"/>
        <v>3168.0094099708258</v>
      </c>
      <c r="M552">
        <f t="shared" si="69"/>
        <v>2042.4956823464386</v>
      </c>
      <c r="N552" s="1">
        <f t="shared" si="70"/>
        <v>5.9919547855393374</v>
      </c>
      <c r="O552">
        <f t="shared" si="72"/>
        <v>2689.6399890652315</v>
      </c>
      <c r="P552">
        <f t="shared" si="73"/>
        <v>1584.516945383129</v>
      </c>
      <c r="Q552" s="1">
        <f t="shared" si="74"/>
        <v>6.2414231419066812</v>
      </c>
    </row>
    <row r="553" spans="2:17" x14ac:dyDescent="0.25">
      <c r="B553">
        <v>100</v>
      </c>
      <c r="E553" s="1"/>
      <c r="H553" s="1"/>
      <c r="K553" s="1"/>
      <c r="L553">
        <f t="shared" si="71"/>
        <v>3334.7467473377114</v>
      </c>
      <c r="M553">
        <f t="shared" si="69"/>
        <v>1919.1505504668608</v>
      </c>
      <c r="N553" s="1">
        <f t="shared" si="70"/>
        <v>6.8032026868879569</v>
      </c>
      <c r="O553">
        <f t="shared" si="72"/>
        <v>2831.1999884897173</v>
      </c>
      <c r="P553">
        <f t="shared" si="73"/>
        <v>1508.767262431676</v>
      </c>
      <c r="Q553" s="1">
        <f t="shared" si="74"/>
        <v>7.2654273096405575</v>
      </c>
    </row>
    <row r="554" spans="2:17" x14ac:dyDescent="0.25">
      <c r="B554">
        <v>105</v>
      </c>
      <c r="E554" s="1"/>
      <c r="H554" s="1"/>
      <c r="K554" s="1"/>
      <c r="L554">
        <f t="shared" si="71"/>
        <v>3501.4840847045971</v>
      </c>
      <c r="M554">
        <f t="shared" si="69"/>
        <v>1774.8272940540098</v>
      </c>
      <c r="N554" s="1">
        <f t="shared" si="70"/>
        <v>7.9364684845565945</v>
      </c>
      <c r="O554">
        <f t="shared" si="72"/>
        <v>2972.7599879142031</v>
      </c>
      <c r="P554">
        <f t="shared" si="73"/>
        <v>1420.5205100923042</v>
      </c>
      <c r="Q554" s="1">
        <f t="shared" si="74"/>
        <v>8.4130947637282407</v>
      </c>
    </row>
    <row r="555" spans="2:17" x14ac:dyDescent="0.25">
      <c r="B555">
        <v>110</v>
      </c>
      <c r="E555" s="1"/>
      <c r="H555" s="1"/>
      <c r="K555" s="1"/>
      <c r="L555">
        <f t="shared" si="71"/>
        <v>3668.2214220714827</v>
      </c>
      <c r="M555">
        <f t="shared" si="69"/>
        <v>1609.0397791431758</v>
      </c>
      <c r="N555" s="1">
        <f t="shared" si="70"/>
        <v>9.3277458250065166</v>
      </c>
      <c r="O555">
        <f t="shared" si="72"/>
        <v>3114.3199873386889</v>
      </c>
      <c r="P555">
        <f t="shared" si="73"/>
        <v>1319.3086595608013</v>
      </c>
      <c r="Q555" s="1">
        <f t="shared" si="74"/>
        <v>9.462351335417285</v>
      </c>
    </row>
    <row r="556" spans="2:17" x14ac:dyDescent="0.25">
      <c r="B556">
        <v>115</v>
      </c>
      <c r="E556" s="1"/>
      <c r="H556" s="1"/>
      <c r="K556" s="1"/>
      <c r="L556">
        <f>($B$44/$F$44)*B556</f>
        <v>3834.9587594383684</v>
      </c>
      <c r="M556">
        <f t="shared" si="69"/>
        <v>1421.4478377181254</v>
      </c>
      <c r="N556" s="1">
        <f t="shared" si="70"/>
        <v>10.592366619422084</v>
      </c>
      <c r="O556">
        <f t="shared" si="72"/>
        <v>3255.8799867631747</v>
      </c>
      <c r="P556">
        <f t="shared" si="73"/>
        <v>1204.7255181422643</v>
      </c>
      <c r="Q556" s="1">
        <f t="shared" si="74"/>
        <v>9.9230477074321168</v>
      </c>
    </row>
    <row r="557" spans="2:17" x14ac:dyDescent="0.25">
      <c r="B557">
        <v>120</v>
      </c>
      <c r="E557" s="1"/>
      <c r="H557" s="1"/>
      <c r="K557" s="1"/>
      <c r="L557">
        <f t="shared" ref="L557:L558" si="75">($B$44/$F$44)*B557</f>
        <v>4001.696096805254</v>
      </c>
      <c r="M557">
        <f t="shared" si="69"/>
        <v>1211.8572677110949</v>
      </c>
      <c r="N557" s="1">
        <f t="shared" si="70"/>
        <v>10.524013095615977</v>
      </c>
      <c r="O557">
        <f t="shared" si="72"/>
        <v>3397.4399861876609</v>
      </c>
      <c r="P557">
        <f t="shared" si="73"/>
        <v>1076.426729251102</v>
      </c>
      <c r="Q557" s="1">
        <f t="shared" si="74"/>
        <v>8.8117530984100423</v>
      </c>
    </row>
    <row r="558" spans="2:17" x14ac:dyDescent="0.25">
      <c r="B558">
        <v>125</v>
      </c>
      <c r="E558" s="1"/>
      <c r="H558" s="1"/>
      <c r="K558" s="1"/>
      <c r="L558">
        <f t="shared" si="75"/>
        <v>4168.4334341721396</v>
      </c>
      <c r="M558">
        <f t="shared" si="69"/>
        <v>980.21983300280203</v>
      </c>
      <c r="N558" s="1">
        <f t="shared" si="70"/>
        <v>5.8698450476732633</v>
      </c>
      <c r="O558">
        <f t="shared" si="72"/>
        <v>3538.9999856121467</v>
      </c>
      <c r="P558">
        <f t="shared" si="73"/>
        <v>934.12977241103431</v>
      </c>
      <c r="Q558" s="1">
        <f t="shared" si="74"/>
        <v>4.2432924656054185</v>
      </c>
    </row>
    <row r="559" spans="2:17" x14ac:dyDescent="0.25">
      <c r="B559">
        <v>130</v>
      </c>
      <c r="E559" s="1"/>
      <c r="H559" s="1"/>
      <c r="K559" s="1"/>
      <c r="N559" s="1"/>
      <c r="O559">
        <f t="shared" si="72"/>
        <v>3680.5599850366325</v>
      </c>
      <c r="P559">
        <f t="shared" si="73"/>
        <v>777.61396325509099</v>
      </c>
      <c r="Q559" s="1">
        <f t="shared" si="74"/>
        <v>-7.3197235749479796</v>
      </c>
    </row>
    <row r="560" spans="2:17" x14ac:dyDescent="0.25">
      <c r="B560">
        <v>135</v>
      </c>
      <c r="E560" s="1"/>
      <c r="H560" s="1"/>
      <c r="K560" s="1"/>
      <c r="N560" s="1"/>
      <c r="O560">
        <f t="shared" si="72"/>
        <v>3822.1199844611183</v>
      </c>
      <c r="P560">
        <f t="shared" si="73"/>
        <v>606.72045352560963</v>
      </c>
      <c r="Q560" s="1">
        <f t="shared" si="74"/>
        <v>-32.470911198144336</v>
      </c>
    </row>
    <row r="561" spans="2:17" x14ac:dyDescent="0.25">
      <c r="B561">
        <v>140</v>
      </c>
      <c r="E561" s="1"/>
      <c r="H561" s="1"/>
      <c r="K561" s="1"/>
      <c r="N561" s="1"/>
      <c r="O561">
        <f t="shared" si="72"/>
        <v>3963.6799838856041</v>
      </c>
      <c r="P561">
        <f t="shared" si="73"/>
        <v>421.35223107424258</v>
      </c>
      <c r="Q561" s="1">
        <f t="shared" si="74"/>
        <v>-83.549124981242329</v>
      </c>
    </row>
    <row r="562" spans="2:17" x14ac:dyDescent="0.25">
      <c r="B562">
        <v>145</v>
      </c>
      <c r="E562" s="1"/>
      <c r="H562" s="1"/>
      <c r="K562" s="1"/>
      <c r="N562" s="1"/>
      <c r="O562">
        <f t="shared" si="72"/>
        <v>4105.2399833100899</v>
      </c>
      <c r="P562">
        <f t="shared" si="73"/>
        <v>221.47411986194834</v>
      </c>
      <c r="Q562" s="1">
        <f t="shared" si="74"/>
        <v>-183.94176996946908</v>
      </c>
    </row>
    <row r="563" spans="2:17" x14ac:dyDescent="0.25">
      <c r="B563">
        <v>150</v>
      </c>
      <c r="E563" s="1"/>
      <c r="H563" s="1"/>
      <c r="K563" s="1"/>
      <c r="N563" s="1"/>
      <c r="O563">
        <f t="shared" si="72"/>
        <v>4246.7999827345757</v>
      </c>
      <c r="P563">
        <f t="shared" si="73"/>
        <v>7.1127799590010454</v>
      </c>
      <c r="Q563" s="1">
        <f t="shared" si="74"/>
        <v>-378.92809724689351</v>
      </c>
    </row>
    <row r="597" spans="1:7" x14ac:dyDescent="0.25">
      <c r="A597" t="s">
        <v>120</v>
      </c>
    </row>
    <row r="600" spans="1:7" ht="15.75" thickBot="1" x14ac:dyDescent="0.3">
      <c r="B600" s="2" t="s">
        <v>8</v>
      </c>
      <c r="C600" t="s">
        <v>0</v>
      </c>
      <c r="D600" t="s">
        <v>1</v>
      </c>
      <c r="E600" t="s">
        <v>2</v>
      </c>
      <c r="F600" t="s">
        <v>3</v>
      </c>
      <c r="G600" t="s">
        <v>4</v>
      </c>
    </row>
    <row r="601" spans="1:7" ht="15.75" thickTop="1" x14ac:dyDescent="0.25">
      <c r="B601" s="3">
        <v>600</v>
      </c>
      <c r="C601" s="1">
        <f>3.27-8.22*(C158/C247)+9.13*(C158/C247)^2-3.18*(C158/C247)^3</f>
        <v>-23248232059.517338</v>
      </c>
      <c r="D601" s="1">
        <f t="shared" ref="D601" si="76">3.27-8.22*(D247/D158)+9.13*(D247/D158)^2-3.18*(D247/D158)^3</f>
        <v>3.2481173988540468</v>
      </c>
      <c r="E601" s="1">
        <f t="shared" ref="E601:G601" si="77">3.27-8.22*(E247/E158)+9.13*(E247/E158)^2-3.18*(E247/E158)^3</f>
        <v>3.1678548417636456</v>
      </c>
      <c r="F601" s="1">
        <f t="shared" si="77"/>
        <v>3.0096664024499251</v>
      </c>
      <c r="G601" s="1">
        <f t="shared" si="77"/>
        <v>2.8384495389833999</v>
      </c>
    </row>
    <row r="602" spans="1:7" x14ac:dyDescent="0.25">
      <c r="B602" s="4">
        <v>800</v>
      </c>
      <c r="C602" s="1">
        <f t="shared" ref="C602:D602" si="78">3.27-8.22*(C248/C159)+9.13*(C248/C159)^2-3.18*(C248/C159)^3</f>
        <v>3.262675529443515</v>
      </c>
      <c r="D602" s="1">
        <f t="shared" si="78"/>
        <v>3.2321826360103576</v>
      </c>
      <c r="E602" s="1">
        <f t="shared" ref="E602:G602" si="79">3.27-8.22*(E248/E159)+9.13*(E248/E159)^2-3.18*(E248/E159)^3</f>
        <v>3.0949053169206246</v>
      </c>
      <c r="F602" s="1">
        <f t="shared" si="79"/>
        <v>2.8312180452192361</v>
      </c>
      <c r="G602" s="1">
        <f t="shared" si="79"/>
        <v>2.5568220583222461</v>
      </c>
    </row>
    <row r="603" spans="1:7" x14ac:dyDescent="0.25">
      <c r="B603" s="3">
        <v>1000</v>
      </c>
      <c r="C603" s="1">
        <f t="shared" ref="C603:D603" si="80">3.27-8.22*(C249/C160)+9.13*(C249/C160)^2-3.18*(C249/C160)^3</f>
        <v>3.2589058665876096</v>
      </c>
      <c r="D603" s="1">
        <f t="shared" si="80"/>
        <v>3.2128419085317628</v>
      </c>
      <c r="E603" s="1">
        <f t="shared" ref="E603:G603" si="81">3.27-8.22*(E249/E160)+9.13*(E249/E160)^2-3.18*(E249/E160)^3</f>
        <v>3.0079867534825455</v>
      </c>
      <c r="F603" s="1">
        <f t="shared" si="81"/>
        <v>2.6269941433070598</v>
      </c>
      <c r="G603" s="1">
        <f t="shared" si="81"/>
        <v>2.2504058369440663</v>
      </c>
    </row>
    <row r="604" spans="1:7" x14ac:dyDescent="0.25">
      <c r="B604" s="4">
        <v>1200</v>
      </c>
      <c r="C604" s="1">
        <f t="shared" ref="C604:D604" si="82">3.27-8.22*(C250/C161)+9.13*(C250/C161)^2-3.18*(C250/C161)^3</f>
        <v>3.2545470817847146</v>
      </c>
      <c r="D604" s="1">
        <f t="shared" si="82"/>
        <v>3.1905825099863878</v>
      </c>
      <c r="E604" s="1">
        <f t="shared" ref="E604:G604" si="83">3.27-8.22*(E250/E161)+9.13*(E250/E161)^2-3.18*(E250/E161)^3</f>
        <v>2.9101580294486733</v>
      </c>
      <c r="F604" s="1">
        <f t="shared" si="83"/>
        <v>2.4084113870836936</v>
      </c>
      <c r="G604" s="1">
        <f t="shared" si="83"/>
        <v>1.9436409174466289</v>
      </c>
    </row>
    <row r="605" spans="1:7" x14ac:dyDescent="0.25">
      <c r="B605" s="3">
        <v>1400</v>
      </c>
      <c r="C605" s="1">
        <f t="shared" ref="C605:D605" si="84">3.27-8.22*(C251/C162)+9.13*(C251/C162)^2-3.18*(C251/C162)^3</f>
        <v>3.2496582347457097</v>
      </c>
      <c r="D605" s="1">
        <f t="shared" si="84"/>
        <v>3.1657487778979467</v>
      </c>
      <c r="E605" s="1">
        <f t="shared" ref="E605:G605" si="85">3.27-8.22*(E251/E162)+9.13*(E251/E162)^2-3.18*(E251/E162)^3</f>
        <v>2.8038061501792373</v>
      </c>
      <c r="F605" s="1">
        <f t="shared" si="85"/>
        <v>2.1848441555799716</v>
      </c>
      <c r="G605" s="1">
        <f t="shared" si="85"/>
        <v>1.6560805000941043</v>
      </c>
    </row>
    <row r="606" spans="1:7" x14ac:dyDescent="0.25">
      <c r="B606" s="4">
        <v>1600</v>
      </c>
      <c r="C606" s="1">
        <f t="shared" ref="C606:D606" si="86">3.27-8.22*(C252/C163)+9.13*(C252/C163)^2-3.18*(C252/C163)^3</f>
        <v>3.2442663685857078</v>
      </c>
      <c r="D606" s="1">
        <f t="shared" si="86"/>
        <v>3.1385224490114454</v>
      </c>
      <c r="E606" s="1">
        <f t="shared" ref="E606:G606" si="87">3.27-8.22*(E252/E163)+9.13*(E252/E163)^2-3.18*(E252/E163)^3</f>
        <v>2.6905953327766903</v>
      </c>
      <c r="F606" s="1">
        <f t="shared" si="87"/>
        <v>1.9636326762226444</v>
      </c>
      <c r="G606" s="1">
        <f t="shared" si="87"/>
        <v>1.4024516883942888</v>
      </c>
    </row>
    <row r="607" spans="1:7" x14ac:dyDescent="0.25">
      <c r="B607" s="3">
        <v>1800</v>
      </c>
      <c r="C607" s="1">
        <f t="shared" ref="C607:D607" si="88">3.27-8.22*(C253/C164)+9.13*(C253/C164)^2-3.18*(C253/C164)^3</f>
        <v>3.2383659261731035</v>
      </c>
      <c r="D607" s="1">
        <f t="shared" si="88"/>
        <v>3.1089234875898142</v>
      </c>
      <c r="E607" s="1">
        <f t="shared" ref="E607:G607" si="89">3.27-8.22*(E253/E164)+9.13*(E253/E164)^2-3.18*(E253/E164)^3</f>
        <v>2.571544256059934</v>
      </c>
      <c r="F607" s="1">
        <f t="shared" si="89"/>
        <v>1.7505349491032689</v>
      </c>
      <c r="G607" s="1">
        <f t="shared" si="89"/>
        <v>1.1935222473655813</v>
      </c>
    </row>
    <row r="608" spans="1:7" x14ac:dyDescent="0.25">
      <c r="B608" s="4">
        <v>2000</v>
      </c>
      <c r="C608" s="1">
        <f t="shared" ref="C608:D608" si="90">3.27-8.22*(C254/C165)+9.13*(C254/C165)^2-3.18*(C254/C165)^3</f>
        <v>3.2319192993783816</v>
      </c>
      <c r="D608" s="1">
        <f t="shared" si="90"/>
        <v>3.0768181367560063</v>
      </c>
      <c r="E608" s="1">
        <f t="shared" ref="E608:G608" si="91">3.27-8.22*(E254/E165)+9.13*(E254/E165)^2-3.18*(E254/E165)^3</f>
        <v>2.4471593969487757</v>
      </c>
      <c r="F608" s="1">
        <f t="shared" si="91"/>
        <v>1.5503441512292124</v>
      </c>
      <c r="G608" s="1">
        <f t="shared" si="91"/>
        <v>1.0370148680289355</v>
      </c>
    </row>
    <row r="609" spans="1:7" x14ac:dyDescent="0.25">
      <c r="B609" s="3">
        <v>2200</v>
      </c>
      <c r="C609" s="1">
        <f t="shared" ref="C609:D609" si="92">3.27-8.22*(C255/C166)+9.13*(C255/C166)^2-3.18*(C255/C166)^3</f>
        <v>3.2248567853201671</v>
      </c>
      <c r="D609" s="1">
        <f t="shared" si="92"/>
        <v>3.0419254504977817</v>
      </c>
      <c r="E609" s="1">
        <f t="shared" ref="E609:G609" si="93">3.27-8.22*(E255/E166)+9.13*(E255/E166)^2-3.18*(E255/E166)^3</f>
        <v>2.317583478231044</v>
      </c>
      <c r="F609" s="1">
        <f t="shared" si="93"/>
        <v>1.3675105999819464</v>
      </c>
      <c r="G609" s="1">
        <f t="shared" si="93"/>
        <v>0.93803593365194426</v>
      </c>
    </row>
    <row r="610" spans="1:7" x14ac:dyDescent="0.25">
      <c r="B610" s="4">
        <v>2400</v>
      </c>
      <c r="C610" s="1">
        <f t="shared" ref="C610:D610" si="94">3.27-8.22*(C256/C167)+9.13*(C256/C167)^2-3.18*(C256/C167)^3</f>
        <v>3.2170748023281384</v>
      </c>
      <c r="D610" s="1">
        <f t="shared" si="94"/>
        <v>3.0038171106299894</v>
      </c>
      <c r="E610" s="1">
        <f t="shared" ref="E610:G610" si="95">3.27-8.22*(E256/E167)+9.13*(E256/E167)^2-3.18*(E256/E167)^3</f>
        <v>2.1827439955528178</v>
      </c>
      <c r="F610" s="1">
        <f t="shared" si="95"/>
        <v>1.2066882115295152</v>
      </c>
      <c r="G610" s="1">
        <f t="shared" si="95"/>
        <v>0.89854976106165019</v>
      </c>
    </row>
    <row r="611" spans="1:7" x14ac:dyDescent="0.25">
      <c r="B611" s="3">
        <v>2600</v>
      </c>
      <c r="C611" s="1">
        <f t="shared" ref="C611:D611" si="96">3.27-8.22*(C257/C168)+9.13*(C257/C168)^2-3.18*(C257/C168)^3</f>
        <v>3.2084314747655105</v>
      </c>
      <c r="D611" s="1">
        <f t="shared" si="96"/>
        <v>2.9619073117449486</v>
      </c>
      <c r="E611" s="1">
        <f t="shared" ref="E611:G611" si="97">3.27-8.22*(E257/E168)+9.13*(E257/E168)^2-3.18*(E257/E168)^3</f>
        <v>2.0425050447884527</v>
      </c>
      <c r="F611" s="1">
        <f t="shared" si="97"/>
        <v>1.0731512046866181</v>
      </c>
      <c r="G611" s="1">
        <f t="shared" si="97"/>
        <v>0.91523894235118863</v>
      </c>
    </row>
    <row r="612" spans="1:7" x14ac:dyDescent="0.25">
      <c r="B612" s="4">
        <v>2800</v>
      </c>
      <c r="C612" s="1">
        <f t="shared" ref="C612:D612" si="98">3.27-8.22*(C258/C169)+9.13*(C258/C169)^2-3.18*(C258/C169)^3</f>
        <v>3.1987386222149743</v>
      </c>
      <c r="D612" s="1">
        <f t="shared" si="98"/>
        <v>2.9154300586633957</v>
      </c>
      <c r="E612" s="1">
        <f t="shared" ref="E612:G612" si="99">3.27-8.22*(E258/E169)+9.13*(E258/E169)^2-3.18*(E258/E169)^3</f>
        <v>1.8968390183152755</v>
      </c>
      <c r="F612" s="1">
        <f t="shared" si="99"/>
        <v>0.97298806942386651</v>
      </c>
      <c r="G612" s="1">
        <f t="shared" si="99"/>
        <v>0.97452095786746673</v>
      </c>
    </row>
    <row r="613" spans="1:7" x14ac:dyDescent="0.25">
      <c r="B613" s="3">
        <v>3000</v>
      </c>
      <c r="C613" s="1">
        <f t="shared" ref="C613:D613" si="100">3.27-8.22*(C259/C170)+9.13*(C259/C170)^2-3.18*(C259/C170)^3</f>
        <v>3.187748771868578</v>
      </c>
      <c r="D613" s="1">
        <f t="shared" si="100"/>
        <v>2.8634006392736793</v>
      </c>
      <c r="E613" s="1">
        <f t="shared" ref="E613:G613" si="101">3.27-8.22*(E259/E170)+9.13*(E259/E170)^2-3.18*(E259/E170)^3</f>
        <v>1.7460474344327599</v>
      </c>
      <c r="F613" s="1">
        <f t="shared" si="101"/>
        <v>0.91284408811076712</v>
      </c>
      <c r="G613" s="1">
        <f t="shared" si="101"/>
        <v>1.0422364819921475</v>
      </c>
    </row>
    <row r="614" spans="1:7" x14ac:dyDescent="0.25">
      <c r="B614" s="4">
        <v>3200</v>
      </c>
      <c r="C614" s="1">
        <f t="shared" ref="C614:D614" si="102">3.27-8.22*(C260/C171)+9.13*(C260/C171)^2-3.18*(C260/C171)^3</f>
        <v>3.1751349570085017</v>
      </c>
      <c r="D614" s="1">
        <f t="shared" si="102"/>
        <v>2.8045564385891777</v>
      </c>
      <c r="E614" s="1">
        <f t="shared" ref="E614:G614" si="103">3.27-8.22*(E260/E171)+9.13*(E260/E171)^2-3.18*(E260/E171)^3</f>
        <v>1.5910766991577825</v>
      </c>
      <c r="F614" s="1">
        <f t="shared" si="103"/>
        <v>0.89865394717438174</v>
      </c>
      <c r="G614" s="1">
        <f t="shared" si="103"/>
        <v>1.0428507694814435</v>
      </c>
    </row>
    <row r="615" spans="1:7" x14ac:dyDescent="0.25">
      <c r="B615" s="3">
        <v>3400</v>
      </c>
      <c r="C615" s="1">
        <f t="shared" ref="C615:D615" si="104">3.27-8.22*(C261/C172)+9.13*(C261/C172)^2-3.18*(C261/C172)^3</f>
        <v>3.1604595097391504</v>
      </c>
      <c r="D615" s="1">
        <f t="shared" si="104"/>
        <v>2.7372695494344899</v>
      </c>
      <c r="E615" s="1">
        <f t="shared" ref="E615:G615" si="105">3.27-8.22*(E261/E172)+9.13*(E261/E172)^2-3.18*(E261/E172)^3</f>
        <v>1.4339995505679592</v>
      </c>
      <c r="F615" s="1">
        <f t="shared" si="105"/>
        <v>0.93202755266306347</v>
      </c>
      <c r="G615" s="1">
        <f t="shared" si="105"/>
        <v>0.81715192768831635</v>
      </c>
    </row>
    <row r="616" spans="1:7" x14ac:dyDescent="0.25">
      <c r="B616" s="4">
        <v>3600</v>
      </c>
      <c r="C616" s="1">
        <f t="shared" ref="C616:D616" si="106">3.27-8.22*(C262/C173)+9.13*(C262/C173)^2-3.18*(C262/C173)^3</f>
        <v>3.1454584118345004</v>
      </c>
      <c r="D616" s="1">
        <f t="shared" si="106"/>
        <v>2.6697954092822891</v>
      </c>
      <c r="E616" s="1">
        <f t="shared" ref="E616:G616" si="107">3.27-8.22*(E262/E173)+9.13*(E262/E173)^2-3.18*(E262/E173)^3</f>
        <v>1.2978318335989414</v>
      </c>
      <c r="F616" s="1">
        <f t="shared" si="107"/>
        <v>0.99158818336294141</v>
      </c>
      <c r="G616" s="1">
        <f t="shared" si="107"/>
        <v>0.18066766497946496</v>
      </c>
    </row>
    <row r="617" spans="1:7" x14ac:dyDescent="0.25">
      <c r="B617" s="4">
        <v>3800</v>
      </c>
      <c r="C617" s="1">
        <f t="shared" ref="C617:D617" si="108">3.27-8.22*(C263/C174)+9.13*(C263/C174)^2-3.18*(C263/C174)^3</f>
        <v>3.122296988830052</v>
      </c>
      <c r="D617" s="1">
        <f t="shared" si="108"/>
        <v>2.5682084255081405</v>
      </c>
      <c r="E617" s="1">
        <f t="shared" ref="E617:G617" si="109">3.27-8.22*(E263/E174)+9.13*(E263/E174)^2-3.18*(E263/E174)^3</f>
        <v>1.1324014501095259</v>
      </c>
      <c r="F617" s="1">
        <f t="shared" si="109"/>
        <v>1.0575343379780984</v>
      </c>
      <c r="G617" s="1">
        <f t="shared" si="109"/>
        <v>-2.000671644795279</v>
      </c>
    </row>
    <row r="618" spans="1:7" x14ac:dyDescent="0.25">
      <c r="B618" s="4">
        <v>4000</v>
      </c>
      <c r="C618" s="1">
        <f t="shared" ref="C618:D618" si="110">3.27-8.22*(C264/C175)+9.13*(C264/C175)^2-3.18*(C264/C175)^3</f>
        <v>3.0967712627980837</v>
      </c>
      <c r="D618" s="1">
        <f t="shared" si="110"/>
        <v>2.4598935369304979</v>
      </c>
      <c r="E618" s="1">
        <f t="shared" ref="E618:G618" si="111">3.27-8.22*(E264/E175)+9.13*(E264/E175)^2-3.18*(E264/E175)^3</f>
        <v>1.0067224214295303</v>
      </c>
      <c r="F618" s="1">
        <f t="shared" si="111"/>
        <v>0.95949619750790305</v>
      </c>
      <c r="G618" s="1">
        <f t="shared" si="111"/>
        <v>-6.778395976493222</v>
      </c>
    </row>
    <row r="619" spans="1:7" x14ac:dyDescent="0.25">
      <c r="B619" s="5">
        <v>4200</v>
      </c>
      <c r="C619" s="1">
        <f t="shared" ref="C619:D619" si="112">3.27-8.22*(C265/C176)+9.13*(C265/C176)^2-3.18*(C265/C176)^3</f>
        <v>3.0647489119462215</v>
      </c>
      <c r="D619" s="1">
        <f t="shared" si="112"/>
        <v>2.3294059310338899</v>
      </c>
      <c r="E619" s="1">
        <f t="shared" ref="E619:G619" si="113">3.27-8.22*(E265/E176)+9.13*(E265/E176)^2-3.18*(E265/E176)^3</f>
        <v>0.92055146127809118</v>
      </c>
      <c r="F619" s="1">
        <f t="shared" si="113"/>
        <v>0.32069317498314653</v>
      </c>
      <c r="G619" s="1">
        <f t="shared" si="113"/>
        <v>-17.639426881707919</v>
      </c>
    </row>
    <row r="621" spans="1:7" x14ac:dyDescent="0.25">
      <c r="A621" t="s">
        <v>124</v>
      </c>
    </row>
    <row r="624" spans="1:7" ht="15.75" thickBot="1" x14ac:dyDescent="0.3">
      <c r="B624" s="2" t="s">
        <v>8</v>
      </c>
      <c r="C624" t="s">
        <v>14</v>
      </c>
    </row>
    <row r="625" spans="2:14" ht="15.75" thickTop="1" x14ac:dyDescent="0.25">
      <c r="B625" s="3">
        <v>600</v>
      </c>
      <c r="C625">
        <f t="shared" ref="C625:C643" si="114">1.25-0.99*(B625/$B$643)+0.98*(B625/$B$643)^2-0.24*(B625/$B$643)^3</f>
        <v>1.127871720116618</v>
      </c>
    </row>
    <row r="626" spans="2:14" x14ac:dyDescent="0.25">
      <c r="B626" s="4">
        <v>800</v>
      </c>
      <c r="C626">
        <f t="shared" si="114"/>
        <v>1.0953255587949464</v>
      </c>
    </row>
    <row r="627" spans="2:14" x14ac:dyDescent="0.25">
      <c r="B627" s="3">
        <v>1000</v>
      </c>
      <c r="C627">
        <f t="shared" si="114"/>
        <v>1.0666018788467768</v>
      </c>
    </row>
    <row r="628" spans="2:14" x14ac:dyDescent="0.25">
      <c r="B628" s="4">
        <v>1200</v>
      </c>
      <c r="C628">
        <f t="shared" si="114"/>
        <v>1.0415451895043732</v>
      </c>
    </row>
    <row r="629" spans="2:14" x14ac:dyDescent="0.25">
      <c r="B629" s="3">
        <v>1400</v>
      </c>
      <c r="C629">
        <f t="shared" si="114"/>
        <v>1.02</v>
      </c>
    </row>
    <row r="630" spans="2:14" x14ac:dyDescent="0.25">
      <c r="B630" s="4">
        <v>1600</v>
      </c>
      <c r="C630">
        <f t="shared" si="114"/>
        <v>1.0018108195659217</v>
      </c>
    </row>
    <row r="631" spans="2:14" x14ac:dyDescent="0.25">
      <c r="B631" s="3">
        <v>1800</v>
      </c>
      <c r="C631">
        <f t="shared" si="114"/>
        <v>0.98682215743440238</v>
      </c>
    </row>
    <row r="632" spans="2:14" x14ac:dyDescent="0.25">
      <c r="B632" s="4">
        <v>2000</v>
      </c>
      <c r="C632">
        <f t="shared" si="114"/>
        <v>0.97487852283770648</v>
      </c>
    </row>
    <row r="633" spans="2:14" x14ac:dyDescent="0.25">
      <c r="B633" s="3">
        <v>2200</v>
      </c>
      <c r="C633">
        <f t="shared" si="114"/>
        <v>0.9658244250080984</v>
      </c>
    </row>
    <row r="634" spans="2:14" x14ac:dyDescent="0.25">
      <c r="B634" s="4">
        <v>2400</v>
      </c>
      <c r="C634">
        <f t="shared" si="114"/>
        <v>0.95950437317784254</v>
      </c>
    </row>
    <row r="635" spans="2:14" x14ac:dyDescent="0.25">
      <c r="B635" s="3">
        <v>2600</v>
      </c>
      <c r="C635">
        <f t="shared" si="114"/>
        <v>0.95576287657920311</v>
      </c>
    </row>
    <row r="636" spans="2:14" x14ac:dyDescent="0.25">
      <c r="B636" s="4">
        <v>2800</v>
      </c>
      <c r="C636">
        <f t="shared" si="114"/>
        <v>0.95444444444444443</v>
      </c>
    </row>
    <row r="637" spans="2:14" x14ac:dyDescent="0.25">
      <c r="B637" s="3">
        <v>3000</v>
      </c>
      <c r="C637">
        <f t="shared" si="114"/>
        <v>0.95539358600583069</v>
      </c>
    </row>
    <row r="638" spans="2:14" x14ac:dyDescent="0.25">
      <c r="B638" s="4">
        <v>3200</v>
      </c>
      <c r="C638">
        <f t="shared" si="114"/>
        <v>0.95845481049562675</v>
      </c>
      <c r="N638" t="s">
        <v>91</v>
      </c>
    </row>
    <row r="639" spans="2:14" x14ac:dyDescent="0.25">
      <c r="B639" s="3">
        <v>3400</v>
      </c>
      <c r="C639">
        <f t="shared" si="114"/>
        <v>0.96347262714609661</v>
      </c>
    </row>
    <row r="640" spans="2:14" x14ac:dyDescent="0.25">
      <c r="B640" s="4">
        <v>3600</v>
      </c>
      <c r="C640">
        <f t="shared" si="114"/>
        <v>0.97029154518950445</v>
      </c>
    </row>
    <row r="641" spans="1:14" x14ac:dyDescent="0.25">
      <c r="B641" s="4">
        <v>3800</v>
      </c>
      <c r="C641">
        <f t="shared" si="114"/>
        <v>0.97875607385811469</v>
      </c>
    </row>
    <row r="642" spans="1:14" x14ac:dyDescent="0.25">
      <c r="B642" s="4">
        <v>4000</v>
      </c>
      <c r="C642">
        <f t="shared" si="114"/>
        <v>0.98871072238419178</v>
      </c>
    </row>
    <row r="643" spans="1:14" x14ac:dyDescent="0.25">
      <c r="B643" s="5">
        <v>4200</v>
      </c>
      <c r="C643">
        <f t="shared" si="114"/>
        <v>1</v>
      </c>
    </row>
    <row r="645" spans="1:14" x14ac:dyDescent="0.25">
      <c r="A645" t="s">
        <v>125</v>
      </c>
    </row>
    <row r="647" spans="1:14" ht="15.75" thickBot="1" x14ac:dyDescent="0.3">
      <c r="B647" s="2" t="s">
        <v>8</v>
      </c>
      <c r="C647" t="s">
        <v>0</v>
      </c>
      <c r="D647" t="s">
        <v>1</v>
      </c>
      <c r="E647" t="s">
        <v>2</v>
      </c>
      <c r="F647" t="s">
        <v>3</v>
      </c>
      <c r="G647" t="s">
        <v>4</v>
      </c>
    </row>
    <row r="648" spans="1:14" ht="15.75" thickTop="1" x14ac:dyDescent="0.25">
      <c r="B648" s="3">
        <v>600</v>
      </c>
      <c r="C648">
        <f>$C625*C601*270/(36000*0.73)*C247</f>
        <v>-399603768.94327456</v>
      </c>
      <c r="D648">
        <f t="shared" ref="C648:G657" si="115">$C625*D601*270/(36000*0.73)*D247</f>
        <v>0.16724367153553468</v>
      </c>
      <c r="E648">
        <f t="shared" si="115"/>
        <v>0.45895124036260643</v>
      </c>
      <c r="F648">
        <f t="shared" si="115"/>
        <v>0.84853165834542643</v>
      </c>
      <c r="G648">
        <f t="shared" si="115"/>
        <v>1.1102364654160766</v>
      </c>
    </row>
    <row r="649" spans="1:14" x14ac:dyDescent="0.25">
      <c r="B649" s="4">
        <v>800</v>
      </c>
      <c r="C649">
        <f>$C626*C602*270/(36000*0.73)*C248</f>
        <v>9.6822104239988577E-2</v>
      </c>
      <c r="D649">
        <f t="shared" si="115"/>
        <v>0.28732595289865143</v>
      </c>
      <c r="E649">
        <f t="shared" si="115"/>
        <v>0.77412239143615458</v>
      </c>
      <c r="F649">
        <f t="shared" si="115"/>
        <v>1.3781103530924659</v>
      </c>
      <c r="G649">
        <f t="shared" si="115"/>
        <v>1.7266161612545288</v>
      </c>
    </row>
    <row r="650" spans="1:14" x14ac:dyDescent="0.25">
      <c r="B650" s="3">
        <v>1000</v>
      </c>
      <c r="C650">
        <f t="shared" si="115"/>
        <v>0.14714706223594881</v>
      </c>
      <c r="D650">
        <f t="shared" si="115"/>
        <v>0.43455771794070885</v>
      </c>
      <c r="E650">
        <f t="shared" si="115"/>
        <v>1.1447676032226251</v>
      </c>
      <c r="F650">
        <f t="shared" si="115"/>
        <v>1.9455792726759928</v>
      </c>
      <c r="G650">
        <f t="shared" si="115"/>
        <v>2.3122526795174512</v>
      </c>
    </row>
    <row r="651" spans="1:14" x14ac:dyDescent="0.25">
      <c r="B651" s="4">
        <v>1200</v>
      </c>
      <c r="C651">
        <f t="shared" si="115"/>
        <v>0.20663724532011604</v>
      </c>
      <c r="D651">
        <f t="shared" si="115"/>
        <v>0.6068290411997953</v>
      </c>
      <c r="E651">
        <f t="shared" si="115"/>
        <v>1.5573859385998536</v>
      </c>
      <c r="F651">
        <f t="shared" si="115"/>
        <v>2.5081803628734698</v>
      </c>
      <c r="G651">
        <f t="shared" si="115"/>
        <v>2.8082045855458291</v>
      </c>
    </row>
    <row r="652" spans="1:14" x14ac:dyDescent="0.25">
      <c r="B652" s="3">
        <v>1400</v>
      </c>
      <c r="C652">
        <f t="shared" si="115"/>
        <v>0.27502448961953313</v>
      </c>
      <c r="D652">
        <f t="shared" si="115"/>
        <v>0.80258023105441956</v>
      </c>
      <c r="E652">
        <f t="shared" si="115"/>
        <v>2.0000612413474319</v>
      </c>
      <c r="F652">
        <f t="shared" si="115"/>
        <v>3.032942587266712</v>
      </c>
      <c r="G652">
        <f t="shared" si="115"/>
        <v>3.1894058615016685</v>
      </c>
    </row>
    <row r="653" spans="1:14" x14ac:dyDescent="0.25">
      <c r="B653" s="4">
        <v>1600</v>
      </c>
      <c r="C653">
        <f t="shared" si="115"/>
        <v>0.35222455008581072</v>
      </c>
      <c r="D653">
        <f t="shared" si="115"/>
        <v>1.0207201530779075</v>
      </c>
      <c r="E653">
        <f t="shared" si="115"/>
        <v>2.4621422139693196</v>
      </c>
      <c r="F653">
        <f t="shared" si="115"/>
        <v>3.4968211112279675</v>
      </c>
      <c r="G653">
        <f t="shared" si="115"/>
        <v>3.4648600222016932</v>
      </c>
    </row>
    <row r="654" spans="1:14" x14ac:dyDescent="0.25">
      <c r="B654" s="3">
        <v>1800</v>
      </c>
      <c r="C654">
        <f t="shared" si="115"/>
        <v>0.43831593446012929</v>
      </c>
      <c r="D654">
        <f t="shared" si="115"/>
        <v>1.260519891819881</v>
      </c>
      <c r="E654">
        <f t="shared" si="115"/>
        <v>2.9337085872553739</v>
      </c>
      <c r="F654">
        <f t="shared" si="115"/>
        <v>3.8863523278319807</v>
      </c>
      <c r="G654">
        <f t="shared" si="115"/>
        <v>3.6760932769961943</v>
      </c>
    </row>
    <row r="655" spans="1:14" x14ac:dyDescent="0.25">
      <c r="B655" s="4">
        <v>2000</v>
      </c>
      <c r="C655">
        <f t="shared" si="115"/>
        <v>0.53351721515875905</v>
      </c>
      <c r="D655">
        <f t="shared" si="115"/>
        <v>1.521486446754089</v>
      </c>
      <c r="E655">
        <f t="shared" si="115"/>
        <v>3.4049584682845064</v>
      </c>
      <c r="F655">
        <f t="shared" si="115"/>
        <v>4.1978420265966943</v>
      </c>
      <c r="G655">
        <f t="shared" si="115"/>
        <v>3.8955391965497861</v>
      </c>
      <c r="N655" t="s">
        <v>104</v>
      </c>
    </row>
    <row r="656" spans="1:14" x14ac:dyDescent="0.25">
      <c r="B656" s="3">
        <v>2200</v>
      </c>
      <c r="C656">
        <f t="shared" si="115"/>
        <v>0.63816269613487486</v>
      </c>
      <c r="D656">
        <f t="shared" si="115"/>
        <v>1.8032165279389607</v>
      </c>
      <c r="E656">
        <f t="shared" si="115"/>
        <v>3.8656096673084228</v>
      </c>
      <c r="F656">
        <f t="shared" si="115"/>
        <v>4.4387606683868706</v>
      </c>
      <c r="G656">
        <f t="shared" si="115"/>
        <v>4.2241090613801608</v>
      </c>
    </row>
    <row r="657" spans="1:7" x14ac:dyDescent="0.25">
      <c r="B657" s="4">
        <v>2400</v>
      </c>
      <c r="C657">
        <f t="shared" si="115"/>
        <v>0.75267594494244805</v>
      </c>
      <c r="D657">
        <f t="shared" si="115"/>
        <v>2.1052258585455514</v>
      </c>
      <c r="E657">
        <f t="shared" si="115"/>
        <v>4.3043869972390301</v>
      </c>
      <c r="F657">
        <f t="shared" si="115"/>
        <v>4.6307570206205391</v>
      </c>
      <c r="G657">
        <f t="shared" si="115"/>
        <v>4.7839174432790443</v>
      </c>
    </row>
    <row r="658" spans="1:7" x14ac:dyDescent="0.25">
      <c r="B658" s="3">
        <v>2600</v>
      </c>
      <c r="C658">
        <f t="shared" ref="C658:G666" si="116">$C635*C611*270/(36000*0.73)*C257</f>
        <v>0.87754027430843951</v>
      </c>
      <c r="D658">
        <f t="shared" si="116"/>
        <v>2.4267446712623078</v>
      </c>
      <c r="E658">
        <f t="shared" si="116"/>
        <v>4.7086787133655941</v>
      </c>
      <c r="F658">
        <f t="shared" si="116"/>
        <v>4.8144341733872809</v>
      </c>
      <c r="G658">
        <f t="shared" si="116"/>
        <v>5.6964389291980018</v>
      </c>
    </row>
    <row r="659" spans="1:7" x14ac:dyDescent="0.25">
      <c r="B659" s="4">
        <v>2800</v>
      </c>
      <c r="C659">
        <f t="shared" si="116"/>
        <v>1.0132646852447695</v>
      </c>
      <c r="D659">
        <f t="shared" si="116"/>
        <v>2.7664645617605057</v>
      </c>
      <c r="E659">
        <f t="shared" si="116"/>
        <v>5.0644963018849767</v>
      </c>
      <c r="F659">
        <f t="shared" si="116"/>
        <v>5.0554720546309451</v>
      </c>
      <c r="G659">
        <f t="shared" si="116"/>
        <v>7.0247359103676521</v>
      </c>
    </row>
    <row r="660" spans="1:7" x14ac:dyDescent="0.25">
      <c r="B660" s="3">
        <v>3000</v>
      </c>
      <c r="C660">
        <f t="shared" si="116"/>
        <v>1.1603429111121013</v>
      </c>
      <c r="D660">
        <f t="shared" si="116"/>
        <v>3.1222143499878454</v>
      </c>
      <c r="E660">
        <f t="shared" si="116"/>
        <v>5.3569788949216663</v>
      </c>
      <c r="F660">
        <f t="shared" si="116"/>
        <v>5.4501558327970443</v>
      </c>
      <c r="G660">
        <f t="shared" si="116"/>
        <v>8.6330290668499181</v>
      </c>
    </row>
    <row r="661" spans="1:7" x14ac:dyDescent="0.25">
      <c r="B661" s="4">
        <v>3200</v>
      </c>
      <c r="C661">
        <f t="shared" si="116"/>
        <v>1.3192017628881099</v>
      </c>
      <c r="D661">
        <f t="shared" si="116"/>
        <v>3.4905314011586324</v>
      </c>
      <c r="E661">
        <f t="shared" si="116"/>
        <v>5.5718803321020447</v>
      </c>
      <c r="F661">
        <f t="shared" si="116"/>
        <v>6.1242310383415468</v>
      </c>
      <c r="G661">
        <f t="shared" si="116"/>
        <v>9.8597491410876597</v>
      </c>
    </row>
    <row r="662" spans="1:7" x14ac:dyDescent="0.25">
      <c r="B662" s="3">
        <v>3400</v>
      </c>
      <c r="C662">
        <f t="shared" si="116"/>
        <v>1.4901324795773871</v>
      </c>
      <c r="D662">
        <f t="shared" si="116"/>
        <v>3.8660774306740224</v>
      </c>
      <c r="E662">
        <f t="shared" si="116"/>
        <v>5.6988246819356236</v>
      </c>
      <c r="F662">
        <f t="shared" si="116"/>
        <v>7.2079779227363643</v>
      </c>
      <c r="G662">
        <f t="shared" si="116"/>
        <v>8.7674263367414405</v>
      </c>
    </row>
    <row r="663" spans="1:7" x14ac:dyDescent="0.25">
      <c r="B663" s="4">
        <v>3600</v>
      </c>
      <c r="C663">
        <f t="shared" si="116"/>
        <v>1.674436304252177</v>
      </c>
      <c r="D663">
        <f t="shared" si="116"/>
        <v>4.2573660998283893</v>
      </c>
      <c r="E663">
        <f t="shared" si="116"/>
        <v>5.8232406464729598</v>
      </c>
      <c r="F663">
        <f t="shared" si="116"/>
        <v>8.6581692914297488</v>
      </c>
      <c r="G663">
        <f t="shared" si="116"/>
        <v>2.1885666732776023</v>
      </c>
    </row>
    <row r="664" spans="1:7" x14ac:dyDescent="0.25">
      <c r="B664" s="4">
        <v>3800</v>
      </c>
      <c r="C664">
        <f t="shared" si="116"/>
        <v>1.8680707015497353</v>
      </c>
      <c r="D664">
        <f t="shared" si="116"/>
        <v>4.6028592716240579</v>
      </c>
      <c r="E664">
        <f t="shared" si="116"/>
        <v>5.7105921885898399</v>
      </c>
      <c r="F664">
        <f t="shared" si="116"/>
        <v>10.378237930544339</v>
      </c>
      <c r="G664">
        <f t="shared" si="116"/>
        <v>-27.238901036562869</v>
      </c>
    </row>
    <row r="665" spans="1:7" x14ac:dyDescent="0.25">
      <c r="B665" s="4">
        <v>4000</v>
      </c>
      <c r="C665">
        <f t="shared" si="116"/>
        <v>2.0738425953694701</v>
      </c>
      <c r="D665">
        <f t="shared" si="116"/>
        <v>4.9347062481983555</v>
      </c>
      <c r="E665">
        <f t="shared" si="116"/>
        <v>5.6824815532765198</v>
      </c>
      <c r="F665">
        <f t="shared" si="116"/>
        <v>10.539498989766013</v>
      </c>
      <c r="G665">
        <f t="shared" si="116"/>
        <v>-103.29713200636951</v>
      </c>
    </row>
    <row r="666" spans="1:7" x14ac:dyDescent="0.25">
      <c r="B666" s="5">
        <v>4200</v>
      </c>
      <c r="C666">
        <f t="shared" si="116"/>
        <v>2.2886053867264757</v>
      </c>
      <c r="D666">
        <f t="shared" si="116"/>
        <v>5.210741452574478</v>
      </c>
      <c r="E666">
        <f t="shared" si="116"/>
        <v>5.7940964356098803</v>
      </c>
      <c r="F666">
        <f t="shared" si="116"/>
        <v>3.9280389001985836</v>
      </c>
      <c r="G666">
        <f t="shared" si="116"/>
        <v>-299.74721223955413</v>
      </c>
    </row>
    <row r="668" spans="1:7" x14ac:dyDescent="0.25">
      <c r="A668" t="s">
        <v>126</v>
      </c>
    </row>
    <row r="670" spans="1:7" ht="15.75" thickBot="1" x14ac:dyDescent="0.3"/>
    <row r="671" spans="1:7" x14ac:dyDescent="0.25">
      <c r="B671" s="44" t="s">
        <v>8</v>
      </c>
      <c r="C671" t="s">
        <v>0</v>
      </c>
      <c r="D671" t="s">
        <v>1</v>
      </c>
      <c r="E671" t="s">
        <v>2</v>
      </c>
      <c r="F671" t="s">
        <v>3</v>
      </c>
      <c r="G671" t="s">
        <v>4</v>
      </c>
    </row>
    <row r="672" spans="1:7" x14ac:dyDescent="0.25">
      <c r="B672" s="45">
        <v>600</v>
      </c>
      <c r="C672">
        <f t="shared" ref="C672:G681" si="117">D742-C247</f>
        <v>8419.6154381219148</v>
      </c>
      <c r="D672">
        <f t="shared" si="117"/>
        <v>4861.0802945287678</v>
      </c>
      <c r="E672">
        <f t="shared" si="117"/>
        <v>2888.0980098183163</v>
      </c>
      <c r="F672">
        <f t="shared" si="117"/>
        <v>2140.6878467981055</v>
      </c>
      <c r="G672">
        <f t="shared" si="117"/>
        <v>1731.5569672394674</v>
      </c>
    </row>
    <row r="673" spans="2:14" x14ac:dyDescent="0.25">
      <c r="B673" s="46">
        <v>800</v>
      </c>
      <c r="C673">
        <f t="shared" si="117"/>
        <v>8641.2638691998691</v>
      </c>
      <c r="D673">
        <f t="shared" si="117"/>
        <v>4986.3544078883115</v>
      </c>
      <c r="E673">
        <f t="shared" si="117"/>
        <v>2955.1166621440352</v>
      </c>
      <c r="F673">
        <f t="shared" si="117"/>
        <v>2179.0453113515719</v>
      </c>
      <c r="G673">
        <f t="shared" si="117"/>
        <v>1752.0091245603724</v>
      </c>
    </row>
    <row r="674" spans="2:14" x14ac:dyDescent="0.25">
      <c r="B674" s="45">
        <v>1000</v>
      </c>
      <c r="C674">
        <f t="shared" si="117"/>
        <v>8908.1999736277976</v>
      </c>
      <c r="D674">
        <f t="shared" si="117"/>
        <v>5136.9977540605541</v>
      </c>
      <c r="E674">
        <f t="shared" si="117"/>
        <v>3035.0695681344232</v>
      </c>
      <c r="F674">
        <f t="shared" si="117"/>
        <v>2223.7239506450915</v>
      </c>
      <c r="G674">
        <f t="shared" si="117"/>
        <v>1774.5229425884343</v>
      </c>
    </row>
    <row r="675" spans="2:14" x14ac:dyDescent="0.25">
      <c r="B675" s="47">
        <v>1200</v>
      </c>
      <c r="C675">
        <f t="shared" si="117"/>
        <v>9202.3628148424577</v>
      </c>
      <c r="D675">
        <f t="shared" si="117"/>
        <v>5302.5751252534028</v>
      </c>
      <c r="E675">
        <f t="shared" si="117"/>
        <v>3121.7357385288055</v>
      </c>
      <c r="F675">
        <f t="shared" si="117"/>
        <v>2270.0803968012756</v>
      </c>
      <c r="G675">
        <f t="shared" si="117"/>
        <v>1795.3123138811343</v>
      </c>
    </row>
    <row r="676" spans="2:14" x14ac:dyDescent="0.25">
      <c r="B676" s="45">
        <v>1400</v>
      </c>
      <c r="C676">
        <f t="shared" si="117"/>
        <v>9506.8667522940777</v>
      </c>
      <c r="D676">
        <f t="shared" si="117"/>
        <v>5473.3303735936533</v>
      </c>
      <c r="E676">
        <f t="shared" si="117"/>
        <v>3209.2990082489296</v>
      </c>
      <c r="F676">
        <f t="shared" si="117"/>
        <v>2313.7734441111443</v>
      </c>
      <c r="G676">
        <f t="shared" si="117"/>
        <v>1810.837507863966</v>
      </c>
    </row>
    <row r="677" spans="2:14" x14ac:dyDescent="0.25">
      <c r="B677" s="48">
        <v>1600</v>
      </c>
      <c r="C677">
        <f t="shared" si="117"/>
        <v>9806.0014414463712</v>
      </c>
      <c r="D677">
        <f t="shared" si="117"/>
        <v>5640.1864111270079</v>
      </c>
      <c r="E677">
        <f t="shared" si="117"/>
        <v>3292.3480363989611</v>
      </c>
      <c r="F677">
        <f t="shared" si="117"/>
        <v>2350.7640490341205</v>
      </c>
      <c r="G677">
        <f t="shared" si="117"/>
        <v>1817.8051708304333</v>
      </c>
    </row>
    <row r="678" spans="2:14" x14ac:dyDescent="0.25">
      <c r="B678" s="45">
        <v>1800</v>
      </c>
      <c r="C678">
        <f t="shared" si="117"/>
        <v>10085.231833776528</v>
      </c>
      <c r="D678">
        <f t="shared" si="117"/>
        <v>5794.7452098180647</v>
      </c>
      <c r="E678">
        <f t="shared" si="117"/>
        <v>3365.8763062654898</v>
      </c>
      <c r="F678">
        <f t="shared" si="117"/>
        <v>2377.3153301980401</v>
      </c>
      <c r="G678">
        <f t="shared" si="117"/>
        <v>1813.1683259420504</v>
      </c>
    </row>
    <row r="679" spans="2:14" x14ac:dyDescent="0.25">
      <c r="B679" s="46">
        <v>2000</v>
      </c>
      <c r="C679">
        <f t="shared" si="117"/>
        <v>10331.198176775213</v>
      </c>
      <c r="D679">
        <f t="shared" si="117"/>
        <v>5929.2878015503211</v>
      </c>
      <c r="E679">
        <f t="shared" si="117"/>
        <v>3425.2821253175216</v>
      </c>
      <c r="F679">
        <f t="shared" si="117"/>
        <v>2389.9925683991396</v>
      </c>
      <c r="G679">
        <f t="shared" si="117"/>
        <v>1794.1263732283428</v>
      </c>
      <c r="N679" t="s">
        <v>123</v>
      </c>
    </row>
    <row r="680" spans="2:14" x14ac:dyDescent="0.25">
      <c r="B680" s="45">
        <v>2200</v>
      </c>
      <c r="C680">
        <f t="shared" si="117"/>
        <v>10531.71601394658</v>
      </c>
      <c r="D680">
        <f t="shared" si="117"/>
        <v>6036.7742781261759</v>
      </c>
      <c r="E680">
        <f t="shared" si="117"/>
        <v>3466.3686252064867</v>
      </c>
      <c r="F680">
        <f t="shared" si="117"/>
        <v>2385.6632066020666</v>
      </c>
      <c r="G680">
        <f t="shared" si="117"/>
        <v>1758.1250895868473</v>
      </c>
    </row>
    <row r="681" spans="2:14" x14ac:dyDescent="0.25">
      <c r="B681" s="46">
        <v>2400</v>
      </c>
      <c r="C681">
        <f t="shared" si="117"/>
        <v>10675.776184808248</v>
      </c>
      <c r="D681">
        <f t="shared" si="117"/>
        <v>6110.8437912669178</v>
      </c>
      <c r="E681">
        <f t="shared" si="117"/>
        <v>3485.343761766233</v>
      </c>
      <c r="F681">
        <f t="shared" si="117"/>
        <v>2361.4968499398747</v>
      </c>
      <c r="G681">
        <f t="shared" si="117"/>
        <v>1702.85662878311</v>
      </c>
    </row>
    <row r="682" spans="2:14" x14ac:dyDescent="0.25">
      <c r="B682" s="45">
        <v>2600</v>
      </c>
      <c r="C682">
        <f t="shared" ref="C682:G690" si="118">D752-C257</f>
        <v>10753.544824891331</v>
      </c>
      <c r="D682">
        <f t="shared" si="118"/>
        <v>6145.8145526127491</v>
      </c>
      <c r="E682">
        <f t="shared" si="118"/>
        <v>3478.8203150130325</v>
      </c>
      <c r="F682">
        <f t="shared" si="118"/>
        <v>2314.9652657140232</v>
      </c>
      <c r="G682">
        <f t="shared" si="118"/>
        <v>1626.2595214506891</v>
      </c>
    </row>
    <row r="683" spans="2:14" x14ac:dyDescent="0.25">
      <c r="B683" s="46">
        <v>2800</v>
      </c>
      <c r="C683">
        <f t="shared" si="118"/>
        <v>10756.363365740412</v>
      </c>
      <c r="D683">
        <f t="shared" si="118"/>
        <v>6136.68383372276</v>
      </c>
      <c r="E683">
        <f t="shared" si="118"/>
        <v>3443.8158891455737</v>
      </c>
      <c r="F683">
        <f t="shared" si="118"/>
        <v>2243.8423833943798</v>
      </c>
      <c r="G683">
        <f t="shared" si="118"/>
        <v>1526.5186750911535</v>
      </c>
    </row>
    <row r="684" spans="2:14" x14ac:dyDescent="0.25">
      <c r="B684" s="45">
        <v>3000</v>
      </c>
      <c r="C684">
        <f t="shared" si="118"/>
        <v>10676.748534913546</v>
      </c>
      <c r="D684">
        <f t="shared" si="118"/>
        <v>6079.1279660749406</v>
      </c>
      <c r="E684">
        <f t="shared" si="118"/>
        <v>3377.752912544966</v>
      </c>
      <c r="F684">
        <f t="shared" si="118"/>
        <v>2146.2042946192182</v>
      </c>
      <c r="G684">
        <f t="shared" si="118"/>
        <v>1402.0653740740804</v>
      </c>
    </row>
    <row r="685" spans="2:14" x14ac:dyDescent="0.25">
      <c r="B685" s="46">
        <v>3200</v>
      </c>
      <c r="C685">
        <f t="shared" si="118"/>
        <v>10508.392355982282</v>
      </c>
      <c r="D685">
        <f t="shared" si="118"/>
        <v>5969.5023410661834</v>
      </c>
      <c r="E685">
        <f t="shared" si="118"/>
        <v>3278.4586377747423</v>
      </c>
      <c r="F685">
        <f t="shared" si="118"/>
        <v>2020.4292531952187</v>
      </c>
      <c r="G685">
        <f t="shared" si="118"/>
        <v>1251.5772796370616</v>
      </c>
    </row>
    <row r="686" spans="2:14" x14ac:dyDescent="0.25">
      <c r="B686" s="45">
        <v>3400</v>
      </c>
      <c r="C686">
        <f t="shared" si="118"/>
        <v>10246.162148531646</v>
      </c>
      <c r="D686">
        <f t="shared" si="118"/>
        <v>5804.8414100122809</v>
      </c>
      <c r="E686">
        <f t="shared" si="118"/>
        <v>3144.1651415808565</v>
      </c>
      <c r="F686">
        <f t="shared" si="118"/>
        <v>1865.1976750974718</v>
      </c>
      <c r="G686">
        <f t="shared" si="118"/>
        <v>1073.9784298856978</v>
      </c>
    </row>
    <row r="687" spans="2:14" x14ac:dyDescent="0.25">
      <c r="B687" s="46">
        <v>3500</v>
      </c>
      <c r="C687">
        <f t="shared" si="118"/>
        <v>10075.63620981822</v>
      </c>
      <c r="D687">
        <f t="shared" si="118"/>
        <v>5692.3681891059259</v>
      </c>
      <c r="E687">
        <f t="shared" si="118"/>
        <v>3038.7938374627965</v>
      </c>
      <c r="F687">
        <f t="shared" si="118"/>
        <v>1728.220724207431</v>
      </c>
      <c r="G687">
        <f t="shared" si="118"/>
        <v>908.17153454118511</v>
      </c>
    </row>
    <row r="688" spans="2:14" x14ac:dyDescent="0.25">
      <c r="B688" s="45">
        <v>3800</v>
      </c>
      <c r="C688">
        <f t="shared" si="118"/>
        <v>9425.4254064797187</v>
      </c>
      <c r="D688">
        <f t="shared" si="118"/>
        <v>5301.9467346266883</v>
      </c>
      <c r="E688">
        <f t="shared" si="118"/>
        <v>2765.5329128179997</v>
      </c>
      <c r="F688">
        <f t="shared" si="118"/>
        <v>1462.5973836231155</v>
      </c>
      <c r="G688">
        <f t="shared" si="118"/>
        <v>634.37650120239141</v>
      </c>
    </row>
    <row r="689" spans="1:12" x14ac:dyDescent="0.25">
      <c r="B689" s="46">
        <v>4000</v>
      </c>
      <c r="C689">
        <f t="shared" si="118"/>
        <v>8862.5299911158672</v>
      </c>
      <c r="D689">
        <f t="shared" si="118"/>
        <v>4961.1771925210733</v>
      </c>
      <c r="E689">
        <f t="shared" si="118"/>
        <v>2519.6824546530361</v>
      </c>
      <c r="F689">
        <f t="shared" si="118"/>
        <v>1214.1003130387169</v>
      </c>
      <c r="G689">
        <f t="shared" si="118"/>
        <v>371.45338282170428</v>
      </c>
    </row>
    <row r="690" spans="1:12" ht="15.75" thickBot="1" x14ac:dyDescent="0.3">
      <c r="B690" s="49">
        <v>4200</v>
      </c>
      <c r="C690">
        <f t="shared" si="118"/>
        <v>8196.9827857075161</v>
      </c>
      <c r="D690">
        <f t="shared" si="118"/>
        <v>4560.3007488224639</v>
      </c>
      <c r="E690">
        <f t="shared" si="118"/>
        <v>2235.8093238724218</v>
      </c>
      <c r="F690">
        <f t="shared" si="118"/>
        <v>933.88999136499137</v>
      </c>
      <c r="G690">
        <f t="shared" si="118"/>
        <v>79.579430229183345</v>
      </c>
    </row>
    <row r="692" spans="1:12" x14ac:dyDescent="0.25">
      <c r="A692" t="s">
        <v>132</v>
      </c>
    </row>
    <row r="695" spans="1:12" x14ac:dyDescent="0.25">
      <c r="B695" t="s">
        <v>70</v>
      </c>
      <c r="C695" t="s">
        <v>77</v>
      </c>
      <c r="D695" t="s">
        <v>75</v>
      </c>
      <c r="E695" t="s">
        <v>78</v>
      </c>
      <c r="F695" t="s">
        <v>76</v>
      </c>
      <c r="G695" t="s">
        <v>82</v>
      </c>
      <c r="H695" t="s">
        <v>79</v>
      </c>
      <c r="I695" t="s">
        <v>83</v>
      </c>
      <c r="J695" t="s">
        <v>80</v>
      </c>
      <c r="K695" t="s">
        <v>84</v>
      </c>
      <c r="L695" t="s">
        <v>81</v>
      </c>
    </row>
    <row r="696" spans="1:12" x14ac:dyDescent="0.25">
      <c r="B696">
        <v>0</v>
      </c>
    </row>
    <row r="697" spans="1:12" x14ac:dyDescent="0.25">
      <c r="B697">
        <v>5</v>
      </c>
      <c r="C697">
        <f>($B$44/$C$44)*$B697</f>
        <v>675.28621633588659</v>
      </c>
      <c r="D697">
        <f>($D$125*(C697^5)+$E$125*(C697^4)+$F$125*(C697^3)+$G$125*(C697^2)+$H$125*C697+$I$125)</f>
        <v>180.97519873303796</v>
      </c>
    </row>
    <row r="698" spans="1:12" x14ac:dyDescent="0.25">
      <c r="B698">
        <v>10</v>
      </c>
      <c r="C698">
        <f>($B$44/$C$44)*B698</f>
        <v>1350.5724326717732</v>
      </c>
      <c r="D698">
        <f>($D$125*(C698^5)+$E$125*(C698^4)+$F$125*(C698^3)+$G$125*(C698^2)+$H$125*C698+$I$125)</f>
        <v>201.0058870242176</v>
      </c>
      <c r="E698">
        <f t="shared" ref="E698:E707" si="119">($B$44/$D$44)*$B698</f>
        <v>780.3307388770246</v>
      </c>
      <c r="F698">
        <f>($D$125*(E698^5)+$E$125*(E698^4)+$F$125*(E698^3)+$G$125*(E698^2)+$H$125*E698+$I$125)</f>
        <v>183.55713129327424</v>
      </c>
    </row>
    <row r="699" spans="1:12" x14ac:dyDescent="0.25">
      <c r="B699">
        <v>15</v>
      </c>
      <c r="C699">
        <f t="shared" ref="C699:C702" si="120">($B$44/$C$44)*B699</f>
        <v>2025.8586490076598</v>
      </c>
      <c r="D699">
        <f t="shared" ref="D699:D702" si="121">($D$125*(C699^5)+$E$125*(C699^4)+$F$125*(C699^3)+$G$125*(C699^2)+$H$125*C699+$I$125)</f>
        <v>220.97643700579209</v>
      </c>
      <c r="E699">
        <f t="shared" si="119"/>
        <v>1170.496108315537</v>
      </c>
      <c r="F699">
        <f t="shared" ref="F699:H707" si="122">($D$125*(E699^5)+$E$125*(E699^4)+$F$125*(E699^3)+$G$125*(E699^2)+$H$125*E699+$I$125)</f>
        <v>195.13970987767439</v>
      </c>
      <c r="G699">
        <f>($B$44/$E$44)*B699</f>
        <v>697.79575688041609</v>
      </c>
      <c r="H699">
        <f t="shared" si="122"/>
        <v>181.50211616961377</v>
      </c>
    </row>
    <row r="700" spans="1:12" x14ac:dyDescent="0.25">
      <c r="B700">
        <v>20</v>
      </c>
      <c r="C700">
        <f t="shared" si="120"/>
        <v>2701.1448653435464</v>
      </c>
      <c r="D700">
        <f t="shared" si="121"/>
        <v>229.87910232689563</v>
      </c>
      <c r="E700">
        <f t="shared" si="119"/>
        <v>1560.6614777540492</v>
      </c>
      <c r="F700">
        <f t="shared" si="122"/>
        <v>207.80523955845388</v>
      </c>
      <c r="G700">
        <f t="shared" ref="G700:G713" si="123">($B$44/$E$44)*B700</f>
        <v>930.39434250722149</v>
      </c>
      <c r="H700">
        <f t="shared" ref="H700:J700" si="124">($D$125*(G700^5)+$E$125*(G700^4)+$F$125*(G700^3)+$G$125*(G700^2)+$H$125*G700+$I$125)</f>
        <v>187.71431029423098</v>
      </c>
      <c r="I700">
        <f>($B$44/$F$44)*B700</f>
        <v>666.94934946754233</v>
      </c>
      <c r="J700">
        <f t="shared" si="124"/>
        <v>180.78394050307568</v>
      </c>
    </row>
    <row r="701" spans="1:12" x14ac:dyDescent="0.25">
      <c r="B701">
        <v>25</v>
      </c>
      <c r="C701">
        <f t="shared" si="120"/>
        <v>3376.4310816794327</v>
      </c>
      <c r="D701">
        <f t="shared" si="121"/>
        <v>219.95895471045338</v>
      </c>
      <c r="E701">
        <f t="shared" si="119"/>
        <v>1950.8268471925614</v>
      </c>
      <c r="F701">
        <f t="shared" si="122"/>
        <v>219.13081293763719</v>
      </c>
      <c r="G701">
        <f t="shared" si="123"/>
        <v>1162.9929281340269</v>
      </c>
      <c r="H701">
        <f t="shared" ref="H701" si="125">($D$125*(G701^5)+$E$125*(G701^4)+$F$125*(G701^3)+$G$125*(G701^2)+$H$125*G701+$I$125)</f>
        <v>194.89840609161712</v>
      </c>
      <c r="I701">
        <f t="shared" ref="I701:I718" si="126">($B$44/$F$44)*B701</f>
        <v>833.68668683442786</v>
      </c>
      <c r="J701">
        <f t="shared" ref="J701:L701" si="127">($D$125*(I701^5)+$E$125*(I701^4)+$F$125*(I701^3)+$G$125*(I701^2)+$H$125*I701+$I$125)</f>
        <v>184.97881643760709</v>
      </c>
      <c r="K701">
        <f t="shared" ref="K701:K726" si="128">($B$44/$G$44)*B701</f>
        <v>707.79999712242932</v>
      </c>
      <c r="L701">
        <f t="shared" si="127"/>
        <v>181.74111623522353</v>
      </c>
    </row>
    <row r="702" spans="1:12" x14ac:dyDescent="0.25">
      <c r="B702">
        <v>30</v>
      </c>
      <c r="C702">
        <f t="shared" si="120"/>
        <v>4051.7172980153196</v>
      </c>
      <c r="D702">
        <f t="shared" si="121"/>
        <v>186.71388395318164</v>
      </c>
      <c r="E702">
        <f t="shared" si="119"/>
        <v>2340.9922166310739</v>
      </c>
      <c r="F702">
        <f t="shared" si="122"/>
        <v>227.05601852752807</v>
      </c>
      <c r="G702">
        <f t="shared" si="123"/>
        <v>1395.5915137608322</v>
      </c>
      <c r="H702">
        <f t="shared" ref="H702" si="129">($D$125*(G702^5)+$E$125*(G702^4)+$F$125*(G702^3)+$G$125*(G702^2)+$H$125*G702+$I$125)</f>
        <v>202.47828389152093</v>
      </c>
      <c r="I702">
        <f t="shared" si="126"/>
        <v>1000.4240242013135</v>
      </c>
      <c r="J702">
        <f t="shared" ref="J702" si="130">($D$125*(I702^5)+$E$125*(I702^4)+$F$125*(I702^3)+$G$125*(I702^2)+$H$125*I702+$I$125)</f>
        <v>189.80218183346705</v>
      </c>
      <c r="K702">
        <f t="shared" si="128"/>
        <v>849.35999654691523</v>
      </c>
      <c r="L702">
        <f t="shared" ref="L702" si="131">($D$125*(K702^5)+$E$125*(K702^4)+$F$125*(K702^3)+$G$125*(K702^2)+$H$125*K702+$I$125)</f>
        <v>185.40898130609492</v>
      </c>
    </row>
    <row r="703" spans="1:12" x14ac:dyDescent="0.25">
      <c r="B703">
        <v>35</v>
      </c>
      <c r="E703">
        <f t="shared" si="119"/>
        <v>2731.1575860695862</v>
      </c>
      <c r="F703">
        <f t="shared" si="122"/>
        <v>229.88294075070951</v>
      </c>
      <c r="G703">
        <f t="shared" si="123"/>
        <v>1628.1900993876377</v>
      </c>
      <c r="H703">
        <f t="shared" ref="H703" si="132">($D$125*(G703^5)+$E$125*(G703^4)+$F$125*(G703^3)+$G$125*(G703^2)+$H$125*G703+$I$125)</f>
        <v>209.92361042515941</v>
      </c>
      <c r="I703">
        <f t="shared" si="126"/>
        <v>1167.161361568199</v>
      </c>
      <c r="J703">
        <f t="shared" ref="J703" si="133">($D$125*(I703^5)+$E$125*(I703^4)+$F$125*(I703^3)+$G$125*(I703^2)+$H$125*I703+$I$125)</f>
        <v>195.03241458359736</v>
      </c>
      <c r="K703">
        <f t="shared" si="128"/>
        <v>990.91999597140102</v>
      </c>
      <c r="L703">
        <f t="shared" ref="L703" si="134">($D$125*(K703^5)+$E$125*(K703^4)+$F$125*(K703^3)+$G$125*(K703^2)+$H$125*K703+$I$125)</f>
        <v>189.51427228404867</v>
      </c>
    </row>
    <row r="704" spans="1:12" x14ac:dyDescent="0.25">
      <c r="B704">
        <v>40</v>
      </c>
      <c r="E704">
        <f t="shared" si="119"/>
        <v>3121.3229555080984</v>
      </c>
      <c r="F704">
        <f t="shared" si="122"/>
        <v>226.27615994004356</v>
      </c>
      <c r="G704">
        <f t="shared" si="123"/>
        <v>1860.788685014443</v>
      </c>
      <c r="H704">
        <f t="shared" ref="H704" si="135">($D$125*(G704^5)+$E$125*(G704^4)+$F$125*(G704^3)+$G$125*(G704^2)+$H$125*G704+$I$125)</f>
        <v>216.74983882521758</v>
      </c>
      <c r="I704">
        <f t="shared" si="126"/>
        <v>1333.8986989350847</v>
      </c>
      <c r="J704">
        <f t="shared" ref="J704" si="136">($D$125*(I704^5)+$E$125*(I704^4)+$F$125*(I704^3)+$G$125*(I704^2)+$H$125*I704+$I$125)</f>
        <v>200.45998295344012</v>
      </c>
      <c r="K704">
        <f t="shared" si="128"/>
        <v>1132.4799953958868</v>
      </c>
      <c r="L704">
        <f t="shared" ref="L704" si="137">($D$125*(K704^5)+$E$125*(K704^4)+$F$125*(K704^3)+$G$125*(K704^2)+$H$125*K704+$I$125)</f>
        <v>193.92150217185156</v>
      </c>
    </row>
    <row r="705" spans="2:12" x14ac:dyDescent="0.25">
      <c r="B705">
        <v>45</v>
      </c>
      <c r="E705">
        <f t="shared" si="119"/>
        <v>3511.4883249466106</v>
      </c>
      <c r="F705">
        <f t="shared" si="122"/>
        <v>215.2627523386717</v>
      </c>
      <c r="G705">
        <f t="shared" si="123"/>
        <v>2093.3872706412485</v>
      </c>
      <c r="H705">
        <f t="shared" ref="H705" si="138">($D$125*(G705^5)+$E$125*(G705^4)+$F$125*(G705^3)+$G$125*(G705^2)+$H$125*G705+$I$125)</f>
        <v>222.51820862584873</v>
      </c>
      <c r="I705">
        <f t="shared" si="126"/>
        <v>1500.6360363019701</v>
      </c>
      <c r="J705">
        <f t="shared" ref="J705" si="139">($D$125*(I705^5)+$E$125*(I705^4)+$F$125*(I705^3)+$G$125*(I705^2)+$H$125*I705+$I$125)</f>
        <v>205.88744558093774</v>
      </c>
      <c r="K705">
        <f t="shared" si="128"/>
        <v>1274.0399948203728</v>
      </c>
      <c r="L705">
        <f t="shared" ref="L705" si="140">($D$125*(K705^5)+$E$125*(K705^4)+$F$125*(K705^3)+$G$125*(K705^2)+$H$125*K705+$I$125)</f>
        <v>198.50146557465087</v>
      </c>
    </row>
    <row r="706" spans="2:12" x14ac:dyDescent="0.25">
      <c r="B706">
        <v>50</v>
      </c>
      <c r="E706">
        <f t="shared" si="119"/>
        <v>3901.6536943851229</v>
      </c>
      <c r="F706">
        <f t="shared" si="122"/>
        <v>196.23229010001455</v>
      </c>
      <c r="G706">
        <f t="shared" si="123"/>
        <v>2325.9858562680538</v>
      </c>
      <c r="H706">
        <f t="shared" ref="H706" si="141">($D$125*(G706^5)+$E$125*(G706^4)+$F$125*(G706^3)+$G$125*(G706^2)+$H$125*G706+$I$125)</f>
        <v>226.83574576267418</v>
      </c>
      <c r="I706">
        <f t="shared" si="126"/>
        <v>1667.3733736688557</v>
      </c>
      <c r="J706">
        <f t="shared" ref="J706" si="142">($D$125*(I706^5)+$E$125*(I706^4)+$F$125*(I706^3)+$G$125*(I706^2)+$H$125*I706+$I$125)</f>
        <v>211.12945147653292</v>
      </c>
      <c r="K706">
        <f t="shared" si="128"/>
        <v>1415.5999942448586</v>
      </c>
      <c r="L706">
        <f t="shared" ref="L706" si="143">($D$125*(K706^5)+$E$125*(K706^4)+$F$125*(K706^3)+$G$125*(K706^2)+$H$125*K706+$I$125)</f>
        <v>203.13123869997457</v>
      </c>
    </row>
    <row r="707" spans="2:12" x14ac:dyDescent="0.25">
      <c r="B707">
        <v>55</v>
      </c>
      <c r="E707">
        <f t="shared" si="119"/>
        <v>4291.8190638236356</v>
      </c>
      <c r="F707">
        <f t="shared" si="122"/>
        <v>168.93684128777184</v>
      </c>
      <c r="G707">
        <f t="shared" si="123"/>
        <v>2558.5844418948591</v>
      </c>
      <c r="H707">
        <f t="shared" ref="H707" si="144">($D$125*(G707^5)+$E$125*(G707^4)+$F$125*(G707^3)+$G$125*(G707^2)+$H$125*G707+$I$125)</f>
        <v>229.3552625727836</v>
      </c>
      <c r="I707">
        <f t="shared" si="126"/>
        <v>1834.1107110357414</v>
      </c>
      <c r="J707">
        <f t="shared" ref="J707" si="145">($D$125*(I707^5)+$E$125*(I707^4)+$F$125*(I707^3)+$G$125*(I707^2)+$H$125*I707+$I$125)</f>
        <v>216.01274002316867</v>
      </c>
      <c r="K707">
        <f t="shared" si="128"/>
        <v>1557.1599936693444</v>
      </c>
      <c r="L707">
        <f t="shared" ref="L707" si="146">($D$125*(K707^5)+$E$125*(K707^4)+$F$125*(K707^3)+$G$125*(K707^2)+$H$125*K707+$I$125)</f>
        <v>207.69417935773112</v>
      </c>
    </row>
    <row r="708" spans="2:12" x14ac:dyDescent="0.25">
      <c r="B708">
        <v>60</v>
      </c>
      <c r="G708">
        <f t="shared" si="123"/>
        <v>2791.1830275216644</v>
      </c>
      <c r="H708">
        <f t="shared" ref="H708" si="147">($D$125*(G708^5)+$E$125*(G708^4)+$F$125*(G708^3)+$G$125*(G708^2)+$H$125*G708+$I$125)</f>
        <v>229.77535779473462</v>
      </c>
      <c r="I708">
        <f t="shared" si="126"/>
        <v>2000.848048402627</v>
      </c>
      <c r="J708">
        <f t="shared" ref="J708" si="148">($D$125*(I708^5)+$E$125*(I708^4)+$F$125*(I708^3)+$G$125*(I708^2)+$H$125*I708+$I$125)</f>
        <v>220.3761409762883</v>
      </c>
      <c r="K708">
        <f t="shared" si="128"/>
        <v>1698.7199930938305</v>
      </c>
      <c r="L708">
        <f t="shared" ref="L708" si="149">($D$125*(K708^5)+$E$125*(K708^4)+$F$125*(K708^3)+$G$125*(K708^2)+$H$125*K708+$I$125)</f>
        <v>212.07992696020972</v>
      </c>
    </row>
    <row r="709" spans="2:12" x14ac:dyDescent="0.25">
      <c r="B709">
        <v>65</v>
      </c>
      <c r="G709">
        <f t="shared" si="123"/>
        <v>3023.7816131484701</v>
      </c>
      <c r="H709">
        <f t="shared" ref="H709" si="150">($D$125*(G709^5)+$E$125*(G709^4)+$F$125*(G709^3)+$G$125*(G709^2)+$H$125*G709+$I$125)</f>
        <v>227.84041656855317</v>
      </c>
      <c r="I709">
        <f t="shared" si="126"/>
        <v>2167.5853857695124</v>
      </c>
      <c r="J709">
        <f t="shared" ref="J709" si="151">($D$125*(I709^5)+$E$125*(I709^4)+$F$125*(I709^3)+$G$125*(I709^2)+$H$125*I709+$I$125)</f>
        <v>224.07057446383544</v>
      </c>
      <c r="K709">
        <f t="shared" si="128"/>
        <v>1840.2799925183162</v>
      </c>
      <c r="L709">
        <f t="shared" ref="L709" si="152">($D$125*(K709^5)+$E$125*(K709^4)+$F$125*(K709^3)+$G$125*(K709^2)+$H$125*K709+$I$125)</f>
        <v>216.18440252208018</v>
      </c>
    </row>
    <row r="710" spans="2:12" x14ac:dyDescent="0.25">
      <c r="B710">
        <v>70</v>
      </c>
      <c r="G710">
        <f t="shared" si="123"/>
        <v>3256.3801987752754</v>
      </c>
      <c r="H710">
        <f t="shared" ref="H710" si="153">($D$125*(G710^5)+$E$125*(G710^4)+$F$125*(G710^3)+$G$125*(G710^2)+$H$125*G710+$I$125)</f>
        <v>223.34061043573317</v>
      </c>
      <c r="I710">
        <f t="shared" si="126"/>
        <v>2334.3227231363981</v>
      </c>
      <c r="J710">
        <f t="shared" ref="J710" si="154">($D$125*(I710^5)+$E$125*(I710^4)+$F$125*(I710^3)+$G$125*(I710^2)+$H$125*I710+$I$125)</f>
        <v>226.95905098625397</v>
      </c>
      <c r="K710">
        <f t="shared" si="128"/>
        <v>1981.839991942802</v>
      </c>
      <c r="L710">
        <f t="shared" ref="L710" si="155">($D$125*(K710^5)+$E$125*(K710^4)+$F$125*(K710^3)+$G$125*(K710^2)+$H$125*K710+$I$125)</f>
        <v>219.90980866039274</v>
      </c>
    </row>
    <row r="711" spans="2:12" x14ac:dyDescent="0.25">
      <c r="B711">
        <v>75</v>
      </c>
      <c r="G711">
        <f t="shared" si="123"/>
        <v>3488.9787844020807</v>
      </c>
      <c r="H711">
        <f t="shared" ref="H711" si="156">($D$125*(G711^5)+$E$125*(G711^4)+$F$125*(G711^3)+$G$125*(G711^2)+$H$125*G711+$I$125)</f>
        <v>216.11189733923675</v>
      </c>
      <c r="I711">
        <f t="shared" si="126"/>
        <v>2501.0600605032837</v>
      </c>
      <c r="J711">
        <f t="shared" ref="J711" si="157">($D$125*(I711^5)+$E$125*(I711^4)+$F$125*(I711^3)+$G$125*(I711^2)+$H$125*I711+$I$125)</f>
        <v>228.91667141648813</v>
      </c>
      <c r="K711">
        <f t="shared" si="128"/>
        <v>2123.3999913672878</v>
      </c>
      <c r="L711">
        <f t="shared" ref="L711" si="158">($D$125*(K711^5)+$E$125*(K711^4)+$F$125*(K711^3)+$G$125*(K711^2)+$H$125*K711+$I$125)</f>
        <v>223.16462959457843</v>
      </c>
    </row>
    <row r="712" spans="2:12" x14ac:dyDescent="0.25">
      <c r="B712">
        <v>80</v>
      </c>
      <c r="G712">
        <f t="shared" si="123"/>
        <v>3721.577370028886</v>
      </c>
      <c r="H712">
        <f t="shared" ref="H712" si="159">($D$125*(G712^5)+$E$125*(G712^4)+$F$125*(G712^3)+$G$125*(G712^2)+$H$125*G712+$I$125)</f>
        <v>206.03602162349438</v>
      </c>
      <c r="I712">
        <f t="shared" si="126"/>
        <v>2667.7973978701693</v>
      </c>
      <c r="J712">
        <f t="shared" ref="J712" si="160">($D$125*(I712^5)+$E$125*(I712^4)+$F$125*(I712^3)+$G$125*(I712^2)+$H$125*I712+$I$125)</f>
        <v>229.83062699998243</v>
      </c>
      <c r="K712">
        <f t="shared" si="128"/>
        <v>2264.9599907917736</v>
      </c>
      <c r="L712">
        <f t="shared" ref="L712" si="161">($D$125*(K712^5)+$E$125*(K712^4)+$F$125*(K712^3)+$G$125*(K712^2)+$H$125*K712+$I$125)</f>
        <v>225.86363114644885</v>
      </c>
    </row>
    <row r="713" spans="2:12" x14ac:dyDescent="0.25">
      <c r="B713">
        <v>85</v>
      </c>
      <c r="G713">
        <f t="shared" si="123"/>
        <v>3954.1759556556913</v>
      </c>
      <c r="H713">
        <f t="shared" ref="H713" si="162">($D$125*(G713^5)+$E$125*(G713^4)+$F$125*(G713^3)+$G$125*(G713^2)+$H$125*G713+$I$125)</f>
        <v>193.04051403440459</v>
      </c>
      <c r="I713">
        <f t="shared" si="126"/>
        <v>2834.534735237055</v>
      </c>
      <c r="J713">
        <f t="shared" ref="J713" si="163">($D$125*(I713^5)+$E$125*(I713^4)+$F$125*(I713^3)+$G$125*(I713^2)+$H$125*I713+$I$125)</f>
        <v>229.60019935468168</v>
      </c>
      <c r="K713">
        <f t="shared" si="128"/>
        <v>2406.5199902162599</v>
      </c>
      <c r="L713">
        <f t="shared" ref="L713" si="164">($D$125*(K713^5)+$E$125*(K713^4)+$F$125*(K713^3)+$G$125*(K713^2)+$H$125*K713+$I$125)</f>
        <v>227.92786074019625</v>
      </c>
    </row>
    <row r="714" spans="2:12" x14ac:dyDescent="0.25">
      <c r="B714">
        <v>90</v>
      </c>
      <c r="G714">
        <f>($B$44/$E$44)*B714</f>
        <v>4186.774541282497</v>
      </c>
      <c r="H714">
        <f t="shared" ref="H714" si="165">($D$125*(G714^5)+$E$125*(G714^4)+$F$125*(G714^3)+$G$125*(G714^2)+$H$125*G714+$I$125)</f>
        <v>177.09869171933363</v>
      </c>
      <c r="I714">
        <f t="shared" si="126"/>
        <v>3001.2720726039402</v>
      </c>
      <c r="J714">
        <f t="shared" ref="J714" si="166">($D$125*(I714^5)+$E$125*(I714^4)+$F$125*(I714^3)+$G$125*(I714^2)+$H$125*I714+$I$125)</f>
        <v>228.13676047103104</v>
      </c>
      <c r="K714">
        <f t="shared" si="128"/>
        <v>2548.0799896407457</v>
      </c>
      <c r="L714">
        <f t="shared" ref="L714" si="167">($D$125*(K714^5)+$E$125*(K714^4)+$F$125*(K714^3)+$G$125*(K714^2)+$H$125*K714+$I$125)</f>
        <v>229.28464740239323</v>
      </c>
    </row>
    <row r="715" spans="2:12" x14ac:dyDescent="0.25">
      <c r="B715">
        <v>95</v>
      </c>
      <c r="I715">
        <f t="shared" si="126"/>
        <v>3168.0094099708258</v>
      </c>
      <c r="J715">
        <f t="shared" ref="J715" si="168">($D$125*(I715^5)+$E$125*(I715^4)+$F$125*(I715^3)+$G$125*(I715^2)+$H$125*I715+$I$125)</f>
        <v>225.36377271197583</v>
      </c>
      <c r="K715">
        <f t="shared" si="128"/>
        <v>2689.6399890652315</v>
      </c>
      <c r="L715">
        <f t="shared" ref="L715" si="169">($D$125*(K715^5)+$E$125*(K715^4)+$F$125*(K715^3)+$G$125*(K715^2)+$H$125*K715+$I$125)</f>
        <v>229.8676017619934</v>
      </c>
    </row>
    <row r="716" spans="2:12" x14ac:dyDescent="0.25">
      <c r="B716">
        <v>100</v>
      </c>
      <c r="I716">
        <f t="shared" si="126"/>
        <v>3334.7467473377114</v>
      </c>
      <c r="J716">
        <f t="shared" ref="J716" si="170">($D$125*(I716^5)+$E$125*(I716^4)+$F$125*(I716^3)+$G$125*(I716^2)+$H$125*I716+$I$125)</f>
        <v>221.21678881296185</v>
      </c>
      <c r="K716">
        <f t="shared" si="128"/>
        <v>2831.1999884897173</v>
      </c>
      <c r="L716">
        <f t="shared" ref="L716" si="171">($D$125*(K716^5)+$E$125*(K716^4)+$F$125*(K716^3)+$G$125*(K716^2)+$H$125*K716+$I$125)</f>
        <v>229.61661605033066</v>
      </c>
    </row>
    <row r="717" spans="2:12" x14ac:dyDescent="0.25">
      <c r="B717">
        <v>105</v>
      </c>
      <c r="I717">
        <f t="shared" si="126"/>
        <v>3501.4840847045971</v>
      </c>
      <c r="J717">
        <f t="shared" ref="J717" si="172">($D$125*(I717^5)+$E$125*(I717^4)+$F$125*(I717^3)+$G$125*(I717^2)+$H$125*I717+$I$125)</f>
        <v>215.64345188193522</v>
      </c>
      <c r="K717">
        <f t="shared" si="128"/>
        <v>2972.7599879142031</v>
      </c>
      <c r="L717">
        <f t="shared" ref="L717" si="173">($D$125*(K717^5)+$E$125*(K717^4)+$F$125*(K717^3)+$G$125*(K717^2)+$H$125*K717+$I$125)</f>
        <v>228.47786410111968</v>
      </c>
    </row>
    <row r="718" spans="2:12" x14ac:dyDescent="0.25">
      <c r="B718">
        <v>110</v>
      </c>
      <c r="I718">
        <f t="shared" si="126"/>
        <v>3668.2214220714827</v>
      </c>
      <c r="J718">
        <f t="shared" ref="J718" si="174">($D$125*(I718^5)+$E$125*(I718^4)+$F$125*(I718^3)+$G$125*(I718^2)+$H$125*I718+$I$125)</f>
        <v>208.60349539934211</v>
      </c>
      <c r="K718">
        <f t="shared" si="128"/>
        <v>3114.3199873386889</v>
      </c>
      <c r="L718">
        <f t="shared" ref="L718" si="175">($D$125*(K718^5)+$E$125*(K718^4)+$F$125*(K718^3)+$G$125*(K718^2)+$H$125*K718+$I$125)</f>
        <v>226.40380135045567</v>
      </c>
    </row>
    <row r="719" spans="2:12" x14ac:dyDescent="0.25">
      <c r="B719">
        <v>115</v>
      </c>
      <c r="I719">
        <f>($B$44/$F$44)*B719</f>
        <v>3834.9587594383684</v>
      </c>
      <c r="J719">
        <f t="shared" ref="J719" si="176">($D$125*(I719^5)+$E$125*(I719^4)+$F$125*(I719^3)+$G$125*(I719^2)+$H$125*I719+$I$125)</f>
        <v>200.06874321812927</v>
      </c>
      <c r="K719">
        <f t="shared" si="128"/>
        <v>3255.8799867631747</v>
      </c>
      <c r="L719">
        <f t="shared" ref="L719" si="177">($D$125*(K719^5)+$E$125*(K719^4)+$F$125*(K719^3)+$G$125*(K719^2)+$H$125*K719+$I$125)</f>
        <v>223.35316483681441</v>
      </c>
    </row>
    <row r="720" spans="2:12" x14ac:dyDescent="0.25">
      <c r="B720">
        <v>120</v>
      </c>
      <c r="I720">
        <f t="shared" ref="I720:I722" si="178">($B$44/$F$44)*B720</f>
        <v>4001.696096805254</v>
      </c>
      <c r="J720">
        <f t="shared" ref="J720" si="179">($D$125*(I720^5)+$E$125*(I720^4)+$F$125*(I720^3)+$G$125*(I720^2)+$H$125*I720+$I$125)</f>
        <v>190.02310956374339</v>
      </c>
      <c r="K720">
        <f t="shared" si="128"/>
        <v>3397.4399861876609</v>
      </c>
      <c r="L720">
        <f t="shared" ref="L720" si="180">($D$125*(K720^5)+$E$125*(K720^4)+$F$125*(K720^3)+$G$125*(K720^2)+$H$125*K720+$I$125)</f>
        <v>219.29097320105245</v>
      </c>
    </row>
    <row r="721" spans="2:12" x14ac:dyDescent="0.25">
      <c r="B721">
        <v>125</v>
      </c>
      <c r="I721">
        <f t="shared" si="178"/>
        <v>4168.4334341721396</v>
      </c>
      <c r="J721">
        <f t="shared" ref="J721" si="181">($D$125*(I721^5)+$E$125*(I721^4)+$F$125*(I721^3)+$G$125*(I721^2)+$H$125*I721+$I$125)</f>
        <v>178.46259903413218</v>
      </c>
      <c r="K721">
        <f t="shared" si="128"/>
        <v>3538.9999856121467</v>
      </c>
      <c r="L721">
        <f t="shared" ref="L721" si="182">($D$125*(K721^5)+$E$125*(K721^4)+$F$125*(K721^3)+$G$125*(K721^2)+$H$125*K721+$I$125)</f>
        <v>214.18852668640682</v>
      </c>
    </row>
    <row r="722" spans="2:12" x14ac:dyDescent="0.25">
      <c r="B722">
        <v>130</v>
      </c>
      <c r="I722">
        <f t="shared" si="178"/>
        <v>4335.1707715390248</v>
      </c>
      <c r="J722">
        <f t="shared" ref="J722" si="183">($D$125*(I722^5)+$E$125*(I722^4)+$F$125*(I722^3)+$G$125*(I722^2)+$H$125*I722+$I$125)</f>
        <v>165.39530659974253</v>
      </c>
      <c r="K722">
        <f t="shared" si="128"/>
        <v>3680.5599850366325</v>
      </c>
      <c r="L722">
        <f t="shared" ref="L722" si="184">($D$125*(K722^5)+$E$125*(K722^4)+$F$125*(K722^3)+$G$125*(K722^2)+$H$125*K722+$I$125)</f>
        <v>208.0234071384952</v>
      </c>
    </row>
    <row r="723" spans="2:12" x14ac:dyDescent="0.25">
      <c r="B723">
        <v>135</v>
      </c>
      <c r="K723">
        <f t="shared" si="128"/>
        <v>3822.1199844611183</v>
      </c>
      <c r="L723">
        <f t="shared" ref="L723" si="185">($D$125*(K723^5)+$E$125*(K723^4)+$F$125*(K723^3)+$G$125*(K723^2)+$H$125*K723+$I$125)</f>
        <v>200.77947800531578</v>
      </c>
    </row>
    <row r="724" spans="2:12" x14ac:dyDescent="0.25">
      <c r="B724">
        <v>140</v>
      </c>
      <c r="K724">
        <f t="shared" si="128"/>
        <v>3963.6799838856041</v>
      </c>
      <c r="L724">
        <f t="shared" ref="L724" si="186">($D$125*(K724^5)+$E$125*(K724^4)+$F$125*(K724^3)+$G$125*(K724^2)+$H$125*K724+$I$125)</f>
        <v>192.4468843372475</v>
      </c>
    </row>
    <row r="725" spans="2:12" x14ac:dyDescent="0.25">
      <c r="B725">
        <v>145</v>
      </c>
      <c r="K725">
        <f t="shared" si="128"/>
        <v>4105.2399833100899</v>
      </c>
      <c r="L725">
        <f t="shared" ref="L725" si="187">($D$125*(K725^5)+$E$125*(K725^4)+$F$125*(K725^3)+$G$125*(K725^2)+$H$125*K725+$I$125)</f>
        <v>183.02205278704972</v>
      </c>
    </row>
    <row r="726" spans="2:12" x14ac:dyDescent="0.25">
      <c r="B726">
        <v>150</v>
      </c>
      <c r="K726">
        <f t="shared" si="128"/>
        <v>4246.7999827345757</v>
      </c>
      <c r="L726">
        <f t="shared" ref="L726" si="188">($D$125*(K726^5)+$E$125*(K726^4)+$F$125*(K726^3)+$G$125*(K726^2)+$H$125*K726+$I$125)</f>
        <v>172.50769160986266</v>
      </c>
    </row>
    <row r="740" spans="3:8" ht="15.75" thickBot="1" x14ac:dyDescent="0.3"/>
    <row r="741" spans="3:8" x14ac:dyDescent="0.25">
      <c r="C741" s="34" t="s">
        <v>8</v>
      </c>
      <c r="D741" s="40" t="s">
        <v>0</v>
      </c>
      <c r="E741" s="41" t="s">
        <v>1</v>
      </c>
      <c r="F741" s="40" t="s">
        <v>2</v>
      </c>
      <c r="G741" s="40" t="s">
        <v>3</v>
      </c>
      <c r="H741" s="42" t="s">
        <v>4</v>
      </c>
    </row>
    <row r="742" spans="3:8" x14ac:dyDescent="0.25">
      <c r="C742" s="35">
        <v>600</v>
      </c>
      <c r="D742" s="43">
        <f t="shared" ref="D742:D760" si="189">D86*$D$3*$D$149/$C$40</f>
        <v>8421.0987809391609</v>
      </c>
      <c r="E742" s="43">
        <f t="shared" ref="E742:E760" si="190">$D86*$D$4*$E$149/$C$40</f>
        <v>4865.5237400981814</v>
      </c>
      <c r="F742" s="43">
        <f t="shared" ref="F742:F760" si="191">$D86*$D$5*$F$149/$C$40</f>
        <v>2900.600691212378</v>
      </c>
      <c r="G742" s="43">
        <f t="shared" ref="G742:G760" si="192">$D86*$D$6*$G$149/$C$40</f>
        <v>2165.0183773579843</v>
      </c>
      <c r="H742" s="43">
        <f t="shared" ref="H742:H760" si="193">$D86*$D$7*$H$149/$C$40</f>
        <v>1765.311818522802</v>
      </c>
    </row>
    <row r="743" spans="3:8" x14ac:dyDescent="0.25">
      <c r="C743" s="36">
        <v>800</v>
      </c>
      <c r="D743" s="43">
        <f t="shared" si="189"/>
        <v>8643.9009230971951</v>
      </c>
      <c r="E743" s="43">
        <f t="shared" si="190"/>
        <v>4994.2538666783794</v>
      </c>
      <c r="F743" s="43">
        <f t="shared" si="191"/>
        <v>2977.3436512890339</v>
      </c>
      <c r="G743" s="43">
        <f t="shared" si="192"/>
        <v>2222.2995879024675</v>
      </c>
      <c r="H743" s="43">
        <f t="shared" si="193"/>
        <v>1812.0177490640783</v>
      </c>
    </row>
    <row r="744" spans="3:8" x14ac:dyDescent="0.25">
      <c r="C744" s="35">
        <v>1000</v>
      </c>
      <c r="D744" s="43">
        <f t="shared" si="189"/>
        <v>8912.3203703423696</v>
      </c>
      <c r="E744" s="43">
        <f t="shared" si="190"/>
        <v>5149.3406584200357</v>
      </c>
      <c r="F744" s="43">
        <f t="shared" si="191"/>
        <v>3069.7992386734832</v>
      </c>
      <c r="G744" s="43">
        <f t="shared" si="192"/>
        <v>2291.3087577558658</v>
      </c>
      <c r="H744" s="43">
        <f t="shared" si="193"/>
        <v>1868.2864183754748</v>
      </c>
    </row>
    <row r="745" spans="3:8" x14ac:dyDescent="0.25">
      <c r="C745" s="37">
        <v>1200</v>
      </c>
      <c r="D745" s="43">
        <f t="shared" si="189"/>
        <v>9208.2961861114418</v>
      </c>
      <c r="E745" s="43">
        <f t="shared" si="190"/>
        <v>5320.3489075310554</v>
      </c>
      <c r="F745" s="43">
        <f t="shared" si="191"/>
        <v>3171.7464641050519</v>
      </c>
      <c r="G745" s="43">
        <f t="shared" si="192"/>
        <v>2367.402519040791</v>
      </c>
      <c r="H745" s="43">
        <f t="shared" si="193"/>
        <v>1930.3317190144726</v>
      </c>
    </row>
    <row r="746" spans="3:8" x14ac:dyDescent="0.25">
      <c r="C746" s="35">
        <v>1400</v>
      </c>
      <c r="D746" s="43">
        <f t="shared" si="189"/>
        <v>9514.9427298546398</v>
      </c>
      <c r="E746" s="43">
        <f t="shared" si="190"/>
        <v>5497.5224661382363</v>
      </c>
      <c r="F746" s="43">
        <f t="shared" si="191"/>
        <v>3277.3691625054876</v>
      </c>
      <c r="G746" s="43">
        <f t="shared" si="192"/>
        <v>2446.2396660482623</v>
      </c>
      <c r="H746" s="43">
        <f t="shared" si="193"/>
        <v>1994.6139204065653</v>
      </c>
    </row>
    <row r="747" spans="3:8" x14ac:dyDescent="0.25">
      <c r="C747" s="38">
        <v>1600</v>
      </c>
      <c r="D747" s="43">
        <f t="shared" si="189"/>
        <v>9816.5496570356772</v>
      </c>
      <c r="E747" s="43">
        <f t="shared" si="190"/>
        <v>5671.7842462872795</v>
      </c>
      <c r="F747" s="43">
        <f t="shared" si="191"/>
        <v>3381.255992978955</v>
      </c>
      <c r="G747" s="43">
        <f t="shared" si="192"/>
        <v>2523.7811552377034</v>
      </c>
      <c r="H747" s="43">
        <f t="shared" si="193"/>
        <v>2057.8396688452567</v>
      </c>
    </row>
    <row r="748" spans="3:8" x14ac:dyDescent="0.25">
      <c r="C748" s="35">
        <v>1800</v>
      </c>
      <c r="D748" s="43">
        <f t="shared" si="189"/>
        <v>10098.581919131742</v>
      </c>
      <c r="E748" s="43">
        <f t="shared" si="190"/>
        <v>5834.7362199427835</v>
      </c>
      <c r="F748" s="43">
        <f t="shared" si="191"/>
        <v>3478.4004388120447</v>
      </c>
      <c r="G748" s="43">
        <f t="shared" si="192"/>
        <v>2596.2901052369493</v>
      </c>
      <c r="H748" s="43">
        <f t="shared" si="193"/>
        <v>2116.9619874920613</v>
      </c>
    </row>
    <row r="749" spans="3:8" x14ac:dyDescent="0.25">
      <c r="C749" s="36">
        <v>2000</v>
      </c>
      <c r="D749" s="43">
        <f t="shared" si="189"/>
        <v>10347.679763633503</v>
      </c>
      <c r="E749" s="43">
        <f t="shared" si="190"/>
        <v>5978.6594189882453</v>
      </c>
      <c r="F749" s="43">
        <f t="shared" si="191"/>
        <v>3564.2008074737623</v>
      </c>
      <c r="G749" s="43">
        <f t="shared" si="192"/>
        <v>2660.3317968422375</v>
      </c>
      <c r="H749" s="43">
        <f t="shared" si="193"/>
        <v>2169.1802763765045</v>
      </c>
    </row>
    <row r="750" spans="3:8" x14ac:dyDescent="0.25">
      <c r="C750" s="35">
        <v>2200</v>
      </c>
      <c r="D750" s="43">
        <f t="shared" si="189"/>
        <v>10551.65873404511</v>
      </c>
      <c r="E750" s="43">
        <f t="shared" si="190"/>
        <v>6096.5139352260639</v>
      </c>
      <c r="F750" s="43">
        <f t="shared" si="191"/>
        <v>3634.460230615538</v>
      </c>
      <c r="G750" s="43">
        <f t="shared" si="192"/>
        <v>2712.773673018215</v>
      </c>
      <c r="H750" s="43">
        <f t="shared" si="193"/>
        <v>2211.9403123961229</v>
      </c>
    </row>
    <row r="751" spans="3:8" x14ac:dyDescent="0.25">
      <c r="C751" s="36">
        <v>2400</v>
      </c>
      <c r="D751" s="43">
        <f t="shared" si="189"/>
        <v>10699.509669884186</v>
      </c>
      <c r="E751" s="43">
        <f t="shared" si="190"/>
        <v>6181.938920377529</v>
      </c>
      <c r="F751" s="43">
        <f t="shared" si="191"/>
        <v>3685.3866640712195</v>
      </c>
      <c r="G751" s="43">
        <f t="shared" si="192"/>
        <v>2750.7853388979356</v>
      </c>
      <c r="H751" s="43">
        <f t="shared" si="193"/>
        <v>2242.9342493164627</v>
      </c>
    </row>
    <row r="752" spans="3:8" x14ac:dyDescent="0.25">
      <c r="C752" s="35">
        <v>2600</v>
      </c>
      <c r="D752" s="43">
        <f t="shared" si="189"/>
        <v>10781.398706681841</v>
      </c>
      <c r="E752" s="43">
        <f t="shared" si="190"/>
        <v>6229.2525860828409</v>
      </c>
      <c r="F752" s="43">
        <f t="shared" si="191"/>
        <v>3713.5928878570789</v>
      </c>
      <c r="G752" s="43">
        <f t="shared" si="192"/>
        <v>2771.838561782859</v>
      </c>
      <c r="H752" s="43">
        <f t="shared" si="193"/>
        <v>2260.1006177710824</v>
      </c>
    </row>
    <row r="753" spans="2:8" x14ac:dyDescent="0.25">
      <c r="C753" s="36">
        <v>2800</v>
      </c>
      <c r="D753" s="43">
        <f t="shared" si="189"/>
        <v>10788.66727598266</v>
      </c>
      <c r="E753" s="43">
        <f t="shared" si="190"/>
        <v>6233.4522039010917</v>
      </c>
      <c r="F753" s="43">
        <f t="shared" si="191"/>
        <v>3716.0965061718052</v>
      </c>
      <c r="G753" s="43">
        <f t="shared" si="192"/>
        <v>2773.7072711428523</v>
      </c>
      <c r="H753" s="43">
        <f t="shared" si="193"/>
        <v>2261.6243252615504</v>
      </c>
    </row>
    <row r="754" spans="2:8" x14ac:dyDescent="0.25">
      <c r="C754" s="35">
        <v>3000</v>
      </c>
      <c r="D754" s="43">
        <f t="shared" si="189"/>
        <v>10713.832105344698</v>
      </c>
      <c r="E754" s="43">
        <f t="shared" si="190"/>
        <v>6190.2141053102705</v>
      </c>
      <c r="F754" s="43">
        <f t="shared" si="191"/>
        <v>3690.3199473965074</v>
      </c>
      <c r="G754" s="43">
        <f t="shared" si="192"/>
        <v>2754.4675586161889</v>
      </c>
      <c r="H754" s="43">
        <f t="shared" si="193"/>
        <v>2245.9366561574443</v>
      </c>
    </row>
    <row r="755" spans="2:8" x14ac:dyDescent="0.25">
      <c r="C755" s="36">
        <v>3200</v>
      </c>
      <c r="D755" s="43">
        <f t="shared" si="189"/>
        <v>10550.585218339504</v>
      </c>
      <c r="E755" s="43">
        <f t="shared" si="190"/>
        <v>6095.893681707269</v>
      </c>
      <c r="F755" s="43">
        <f t="shared" si="191"/>
        <v>3634.0904640947183</v>
      </c>
      <c r="G755" s="43">
        <f t="shared" si="192"/>
        <v>2712.4976780095499</v>
      </c>
      <c r="H755" s="43">
        <f t="shared" si="193"/>
        <v>2211.7152716963551</v>
      </c>
    </row>
    <row r="756" spans="2:8" x14ac:dyDescent="0.25">
      <c r="C756" s="35">
        <v>3400</v>
      </c>
      <c r="D756" s="43">
        <f t="shared" si="189"/>
        <v>10293.793934552104</v>
      </c>
      <c r="E756" s="43">
        <f t="shared" si="190"/>
        <v>5947.5253844078825</v>
      </c>
      <c r="F756" s="43">
        <f t="shared" si="191"/>
        <v>3545.6401330123917</v>
      </c>
      <c r="G756" s="43">
        <f t="shared" si="192"/>
        <v>2646.4780452980253</v>
      </c>
      <c r="H756" s="43">
        <f t="shared" si="193"/>
        <v>2157.8842099838853</v>
      </c>
    </row>
    <row r="757" spans="2:8" x14ac:dyDescent="0.25">
      <c r="C757" s="36">
        <v>3500</v>
      </c>
      <c r="D757" s="43">
        <f t="shared" si="189"/>
        <v>10129.036551239078</v>
      </c>
      <c r="E757" s="43">
        <f t="shared" si="190"/>
        <v>5852.3322296048009</v>
      </c>
      <c r="F757" s="43">
        <f t="shared" si="191"/>
        <v>3488.8903676490163</v>
      </c>
      <c r="G757" s="43">
        <f t="shared" si="192"/>
        <v>2604.1198243630688</v>
      </c>
      <c r="H757" s="43">
        <f t="shared" si="193"/>
        <v>2123.3461807412286</v>
      </c>
    </row>
    <row r="758" spans="2:8" x14ac:dyDescent="0.25">
      <c r="C758" s="35">
        <v>3800</v>
      </c>
      <c r="D758" s="43">
        <f t="shared" si="189"/>
        <v>9484.9239350381449</v>
      </c>
      <c r="E758" s="43">
        <f t="shared" si="190"/>
        <v>5480.1782735775951</v>
      </c>
      <c r="F758" s="43">
        <f t="shared" si="191"/>
        <v>3267.0293554020282</v>
      </c>
      <c r="G758" s="43">
        <f t="shared" si="192"/>
        <v>2438.5219983026996</v>
      </c>
      <c r="H758" s="43">
        <f t="shared" si="193"/>
        <v>1988.3210915672555</v>
      </c>
    </row>
    <row r="759" spans="2:8" x14ac:dyDescent="0.25">
      <c r="C759" s="36">
        <v>4000</v>
      </c>
      <c r="D759" s="43">
        <f t="shared" si="189"/>
        <v>8928.4563385490255</v>
      </c>
      <c r="E759" s="43">
        <f t="shared" si="190"/>
        <v>5158.6636622727701</v>
      </c>
      <c r="F759" s="43">
        <f t="shared" si="191"/>
        <v>3075.357183277998</v>
      </c>
      <c r="G759" s="43">
        <f t="shared" si="192"/>
        <v>2295.4572268111092</v>
      </c>
      <c r="H759" s="43">
        <f t="shared" si="193"/>
        <v>1871.6689954143512</v>
      </c>
    </row>
    <row r="760" spans="2:8" ht="15.75" thickBot="1" x14ac:dyDescent="0.3">
      <c r="C760" s="39">
        <v>4200</v>
      </c>
      <c r="D760" s="43">
        <f t="shared" si="189"/>
        <v>8269.6665837525743</v>
      </c>
      <c r="E760" s="43">
        <f t="shared" si="190"/>
        <v>4778.0295817237102</v>
      </c>
      <c r="F760" s="43">
        <f t="shared" si="191"/>
        <v>2848.4407121814429</v>
      </c>
      <c r="G760" s="43">
        <f t="shared" si="192"/>
        <v>2126.0859887990541</v>
      </c>
      <c r="H760" s="43">
        <f t="shared" si="193"/>
        <v>1733.5671431125768</v>
      </c>
    </row>
    <row r="762" spans="2:8" x14ac:dyDescent="0.25">
      <c r="B762" t="s">
        <v>133</v>
      </c>
    </row>
  </sheetData>
  <pageMargins left="0.7" right="0.7" top="0.75" bottom="0.75" header="0.3" footer="0.3"/>
  <pageSetup paperSize="9" orientation="portrait" r:id="rId1"/>
  <drawing r:id="rId2"/>
  <tableParts count="25"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Александр Предигер</cp:lastModifiedBy>
  <dcterms:created xsi:type="dcterms:W3CDTF">2023-09-18T08:59:40Z</dcterms:created>
  <dcterms:modified xsi:type="dcterms:W3CDTF">2023-11-06T09:10:06Z</dcterms:modified>
</cp:coreProperties>
</file>