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charts/chart4.xml" ContentType="application/vnd.openxmlformats-officedocument.drawingml.chart+xml"/>
  <Override PartName="/xl/tables/table12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tables/table10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ables/table9.xml" ContentType="application/vnd.openxmlformats-officedocument.spreadsheetml.table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  <Override PartName="/xl/tables/table33.xml" ContentType="application/vnd.openxmlformats-officedocument.spreadsheetml.table+xml"/>
  <Override PartName="/xl/charts/chart5.xml" ContentType="application/vnd.openxmlformats-officedocument.drawingml.chart+xml"/>
  <Override PartName="/xl/tables/table11.xml" ContentType="application/vnd.openxmlformats-officedocument.spreadsheetml.table+xml"/>
  <Override PartName="/xl/tables/table20.xml" ContentType="application/vnd.openxmlformats-officedocument.spreadsheetml.table+xml"/>
  <Override PartName="/xl/tables/table31.xml" ContentType="application/vnd.openxmlformats-officedocument.spreadsheetml.table+xml"/>
  <Default Extension="jpeg" ContentType="image/jpeg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5120" windowHeight="775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C634" i="1"/>
  <c r="G785" l="1"/>
  <c r="G786"/>
  <c r="G787"/>
  <c r="G788"/>
  <c r="G789"/>
  <c r="G790"/>
  <c r="G791"/>
  <c r="F788"/>
  <c r="F789"/>
  <c r="F790"/>
  <c r="F791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D729"/>
  <c r="E729"/>
  <c r="F729"/>
  <c r="G729"/>
  <c r="D730"/>
  <c r="E730"/>
  <c r="F730"/>
  <c r="G730"/>
  <c r="D731"/>
  <c r="E731"/>
  <c r="F731"/>
  <c r="G731"/>
  <c r="D732"/>
  <c r="E732"/>
  <c r="F732"/>
  <c r="G732"/>
  <c r="D733"/>
  <c r="E733"/>
  <c r="F733"/>
  <c r="G733"/>
  <c r="D734"/>
  <c r="E734"/>
  <c r="F734"/>
  <c r="G734"/>
  <c r="D735"/>
  <c r="E735"/>
  <c r="F735"/>
  <c r="G735"/>
  <c r="D736"/>
  <c r="E736"/>
  <c r="F736"/>
  <c r="G736"/>
  <c r="D737"/>
  <c r="E737"/>
  <c r="F737"/>
  <c r="G737"/>
  <c r="D738"/>
  <c r="E738"/>
  <c r="F738"/>
  <c r="G738"/>
  <c r="D739"/>
  <c r="E739"/>
  <c r="F739"/>
  <c r="G739"/>
  <c r="D740"/>
  <c r="E740"/>
  <c r="F740"/>
  <c r="G740"/>
  <c r="D741"/>
  <c r="E741"/>
  <c r="F741"/>
  <c r="G741"/>
  <c r="D742"/>
  <c r="E742"/>
  <c r="F742"/>
  <c r="G742"/>
  <c r="D743"/>
  <c r="E743"/>
  <c r="F743"/>
  <c r="G743"/>
  <c r="D744"/>
  <c r="E744"/>
  <c r="F744"/>
  <c r="G744"/>
  <c r="D745"/>
  <c r="E745"/>
  <c r="F745"/>
  <c r="G745"/>
  <c r="D746"/>
  <c r="E746"/>
  <c r="F746"/>
  <c r="G746"/>
  <c r="E728"/>
  <c r="F728"/>
  <c r="G728"/>
  <c r="D728"/>
  <c r="C728"/>
  <c r="C768"/>
  <c r="C790" s="1"/>
  <c r="D768"/>
  <c r="D790" s="1"/>
  <c r="E768"/>
  <c r="E790" s="1"/>
  <c r="F768"/>
  <c r="G768"/>
  <c r="C769"/>
  <c r="C791" s="1"/>
  <c r="D769"/>
  <c r="D791" s="1"/>
  <c r="E769"/>
  <c r="E791" s="1"/>
  <c r="F769"/>
  <c r="G769"/>
  <c r="C752"/>
  <c r="C774" s="1"/>
  <c r="D752"/>
  <c r="D774" s="1"/>
  <c r="E752"/>
  <c r="E774" s="1"/>
  <c r="F752"/>
  <c r="F774" s="1"/>
  <c r="G752"/>
  <c r="G774" s="1"/>
  <c r="C753"/>
  <c r="C775" s="1"/>
  <c r="D753"/>
  <c r="D775" s="1"/>
  <c r="E753"/>
  <c r="E775" s="1"/>
  <c r="F753"/>
  <c r="F775" s="1"/>
  <c r="G753"/>
  <c r="G775" s="1"/>
  <c r="C754"/>
  <c r="C776" s="1"/>
  <c r="D754"/>
  <c r="D776" s="1"/>
  <c r="E754"/>
  <c r="E776" s="1"/>
  <c r="F754"/>
  <c r="F776" s="1"/>
  <c r="G754"/>
  <c r="G776" s="1"/>
  <c r="C755"/>
  <c r="C777" s="1"/>
  <c r="D755"/>
  <c r="D777" s="1"/>
  <c r="E755"/>
  <c r="E777" s="1"/>
  <c r="F755"/>
  <c r="F777" s="1"/>
  <c r="G755"/>
  <c r="G777" s="1"/>
  <c r="C756"/>
  <c r="C778" s="1"/>
  <c r="D756"/>
  <c r="D778" s="1"/>
  <c r="E756"/>
  <c r="E778" s="1"/>
  <c r="F756"/>
  <c r="F778" s="1"/>
  <c r="G756"/>
  <c r="G778" s="1"/>
  <c r="C757"/>
  <c r="C779" s="1"/>
  <c r="D757"/>
  <c r="D779" s="1"/>
  <c r="E757"/>
  <c r="E779" s="1"/>
  <c r="F757"/>
  <c r="F779" s="1"/>
  <c r="G757"/>
  <c r="G779" s="1"/>
  <c r="C758"/>
  <c r="C780" s="1"/>
  <c r="D758"/>
  <c r="D780" s="1"/>
  <c r="E758"/>
  <c r="E780" s="1"/>
  <c r="F758"/>
  <c r="F780" s="1"/>
  <c r="G758"/>
  <c r="G780" s="1"/>
  <c r="C759"/>
  <c r="C781" s="1"/>
  <c r="D759"/>
  <c r="D781" s="1"/>
  <c r="E759"/>
  <c r="E781" s="1"/>
  <c r="F759"/>
  <c r="F781" s="1"/>
  <c r="G759"/>
  <c r="G781" s="1"/>
  <c r="C760"/>
  <c r="C782" s="1"/>
  <c r="D760"/>
  <c r="D782" s="1"/>
  <c r="E760"/>
  <c r="E782" s="1"/>
  <c r="F760"/>
  <c r="F782" s="1"/>
  <c r="G760"/>
  <c r="G782" s="1"/>
  <c r="C761"/>
  <c r="C783" s="1"/>
  <c r="D761"/>
  <c r="D783" s="1"/>
  <c r="E761"/>
  <c r="E783" s="1"/>
  <c r="F761"/>
  <c r="F783" s="1"/>
  <c r="G761"/>
  <c r="G783" s="1"/>
  <c r="C762"/>
  <c r="C784" s="1"/>
  <c r="D762"/>
  <c r="D784" s="1"/>
  <c r="E762"/>
  <c r="E784" s="1"/>
  <c r="F762"/>
  <c r="F784" s="1"/>
  <c r="G762"/>
  <c r="G784" s="1"/>
  <c r="C763"/>
  <c r="C785" s="1"/>
  <c r="D763"/>
  <c r="D785" s="1"/>
  <c r="E763"/>
  <c r="E785" s="1"/>
  <c r="F763"/>
  <c r="F785" s="1"/>
  <c r="G763"/>
  <c r="C764"/>
  <c r="C786" s="1"/>
  <c r="D764"/>
  <c r="D786" s="1"/>
  <c r="E764"/>
  <c r="E786" s="1"/>
  <c r="F764"/>
  <c r="F786" s="1"/>
  <c r="G764"/>
  <c r="C765"/>
  <c r="C787" s="1"/>
  <c r="D765"/>
  <c r="D787" s="1"/>
  <c r="E765"/>
  <c r="E787" s="1"/>
  <c r="F765"/>
  <c r="F787" s="1"/>
  <c r="G765"/>
  <c r="C766"/>
  <c r="C788" s="1"/>
  <c r="D766"/>
  <c r="D788" s="1"/>
  <c r="E766"/>
  <c r="E788" s="1"/>
  <c r="F766"/>
  <c r="G766"/>
  <c r="C767"/>
  <c r="C789" s="1"/>
  <c r="D767"/>
  <c r="D789" s="1"/>
  <c r="E767"/>
  <c r="E789" s="1"/>
  <c r="F767"/>
  <c r="G767"/>
  <c r="D751"/>
  <c r="D773" s="1"/>
  <c r="E751"/>
  <c r="E773" s="1"/>
  <c r="F751"/>
  <c r="F773" s="1"/>
  <c r="G751"/>
  <c r="G773" s="1"/>
  <c r="C751"/>
  <c r="C773" s="1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C68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31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54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61"/>
  <c r="C411"/>
  <c r="C412"/>
  <c r="C413"/>
  <c r="C414"/>
  <c r="C415"/>
  <c r="C416"/>
  <c r="C417"/>
  <c r="C418"/>
  <c r="C410"/>
  <c r="C38"/>
  <c r="D3"/>
  <c r="C15" s="1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86"/>
  <c r="D241"/>
  <c r="C290" s="1"/>
  <c r="D86"/>
  <c r="D88"/>
  <c r="D87"/>
  <c r="D89"/>
  <c r="D90"/>
  <c r="D91"/>
  <c r="D92"/>
  <c r="D93"/>
  <c r="D94"/>
  <c r="D95"/>
  <c r="D96"/>
  <c r="D97"/>
  <c r="D98"/>
  <c r="D99"/>
  <c r="D100"/>
  <c r="D101"/>
  <c r="D102"/>
  <c r="D103"/>
  <c r="D104"/>
  <c r="J37"/>
  <c r="E149"/>
  <c r="H149"/>
  <c r="G149"/>
  <c r="F149"/>
  <c r="D149"/>
  <c r="D326"/>
  <c r="D328" s="1"/>
  <c r="D8"/>
  <c r="D7"/>
  <c r="D6"/>
  <c r="D5"/>
  <c r="D4"/>
  <c r="C175" l="1"/>
  <c r="C173"/>
  <c r="C171"/>
  <c r="C169"/>
  <c r="C167"/>
  <c r="C165"/>
  <c r="C163"/>
  <c r="C161"/>
  <c r="C160"/>
  <c r="C176"/>
  <c r="C174"/>
  <c r="C172"/>
  <c r="C170"/>
  <c r="C168"/>
  <c r="C166"/>
  <c r="C164"/>
  <c r="C162"/>
  <c r="C159"/>
  <c r="C158"/>
  <c r="E158"/>
  <c r="G158"/>
  <c r="G175"/>
  <c r="G173"/>
  <c r="G171"/>
  <c r="G169"/>
  <c r="G167"/>
  <c r="G165"/>
  <c r="G163"/>
  <c r="G161"/>
  <c r="G159"/>
  <c r="F175"/>
  <c r="F173"/>
  <c r="F171"/>
  <c r="F169"/>
  <c r="F167"/>
  <c r="F165"/>
  <c r="F163"/>
  <c r="F161"/>
  <c r="F159"/>
  <c r="E175"/>
  <c r="E173"/>
  <c r="E171"/>
  <c r="E169"/>
  <c r="E167"/>
  <c r="E165"/>
  <c r="E163"/>
  <c r="E161"/>
  <c r="E159"/>
  <c r="D175"/>
  <c r="D173"/>
  <c r="D171"/>
  <c r="D169"/>
  <c r="D167"/>
  <c r="D165"/>
  <c r="D163"/>
  <c r="D161"/>
  <c r="D159"/>
  <c r="C520"/>
  <c r="D158"/>
  <c r="F158"/>
  <c r="G176"/>
  <c r="G174"/>
  <c r="G172"/>
  <c r="G170"/>
  <c r="G168"/>
  <c r="G166"/>
  <c r="G164"/>
  <c r="G162"/>
  <c r="G160"/>
  <c r="F176"/>
  <c r="F174"/>
  <c r="F172"/>
  <c r="F170"/>
  <c r="F168"/>
  <c r="F166"/>
  <c r="F164"/>
  <c r="F162"/>
  <c r="F160"/>
  <c r="E176"/>
  <c r="E174"/>
  <c r="E172"/>
  <c r="E170"/>
  <c r="E168"/>
  <c r="E166"/>
  <c r="E164"/>
  <c r="E162"/>
  <c r="E160"/>
  <c r="D176"/>
  <c r="D174"/>
  <c r="D172"/>
  <c r="D170"/>
  <c r="D168"/>
  <c r="D166"/>
  <c r="D164"/>
  <c r="D162"/>
  <c r="D160"/>
  <c r="C289"/>
  <c r="C519" s="1"/>
  <c r="C287"/>
  <c r="C517" s="1"/>
  <c r="C285"/>
  <c r="C515" s="1"/>
  <c r="C283"/>
  <c r="C513" s="1"/>
  <c r="C281"/>
  <c r="C511" s="1"/>
  <c r="C279"/>
  <c r="C509" s="1"/>
  <c r="C277"/>
  <c r="C507" s="1"/>
  <c r="C275"/>
  <c r="C505" s="1"/>
  <c r="C273"/>
  <c r="C503" s="1"/>
  <c r="C301"/>
  <c r="C531" s="1"/>
  <c r="C299"/>
  <c r="C529" s="1"/>
  <c r="C297"/>
  <c r="C527" s="1"/>
  <c r="C295"/>
  <c r="C525" s="1"/>
  <c r="C293"/>
  <c r="C523" s="1"/>
  <c r="C291"/>
  <c r="C521" s="1"/>
  <c r="C271"/>
  <c r="C501" s="1"/>
  <c r="C288"/>
  <c r="C518" s="1"/>
  <c r="C286"/>
  <c r="C516" s="1"/>
  <c r="C284"/>
  <c r="C514" s="1"/>
  <c r="C282"/>
  <c r="C512" s="1"/>
  <c r="C280"/>
  <c r="C510" s="1"/>
  <c r="C278"/>
  <c r="C508" s="1"/>
  <c r="C276"/>
  <c r="C506" s="1"/>
  <c r="C274"/>
  <c r="C504" s="1"/>
  <c r="C272"/>
  <c r="C502" s="1"/>
  <c r="C300"/>
  <c r="C530" s="1"/>
  <c r="C298"/>
  <c r="C528" s="1"/>
  <c r="C296"/>
  <c r="C526" s="1"/>
  <c r="C294"/>
  <c r="C524" s="1"/>
  <c r="C292"/>
  <c r="C522" s="1"/>
  <c r="D15"/>
  <c r="F29"/>
  <c r="E30"/>
  <c r="G30"/>
  <c r="C30"/>
  <c r="I37"/>
  <c r="H40" s="1"/>
  <c r="C39" s="1"/>
  <c r="C40" s="1"/>
  <c r="F32"/>
  <c r="D32"/>
  <c r="C33"/>
  <c r="E33"/>
  <c r="C32"/>
  <c r="D31"/>
  <c r="D33"/>
  <c r="E32"/>
  <c r="F31"/>
  <c r="F33"/>
  <c r="G32"/>
  <c r="C31"/>
  <c r="E31"/>
  <c r="G31"/>
  <c r="G33"/>
  <c r="E18"/>
  <c r="E22"/>
  <c r="E26"/>
  <c r="E16"/>
  <c r="E20"/>
  <c r="E24"/>
  <c r="D16"/>
  <c r="D18"/>
  <c r="D20"/>
  <c r="D22"/>
  <c r="D24"/>
  <c r="D26"/>
  <c r="D30"/>
  <c r="D17"/>
  <c r="D19"/>
  <c r="D21"/>
  <c r="D23"/>
  <c r="D25"/>
  <c r="D27"/>
  <c r="D29"/>
  <c r="E15"/>
  <c r="E17"/>
  <c r="E19"/>
  <c r="E21"/>
  <c r="E23"/>
  <c r="E25"/>
  <c r="E27"/>
  <c r="E29"/>
  <c r="F15"/>
  <c r="F16"/>
  <c r="F18"/>
  <c r="F20"/>
  <c r="F22"/>
  <c r="F24"/>
  <c r="F26"/>
  <c r="F28"/>
  <c r="F30"/>
  <c r="G17"/>
  <c r="G19"/>
  <c r="G21"/>
  <c r="G23"/>
  <c r="G25"/>
  <c r="G27"/>
  <c r="G29"/>
  <c r="C19"/>
  <c r="D28"/>
  <c r="E28"/>
  <c r="G15"/>
  <c r="F17"/>
  <c r="F19"/>
  <c r="F21"/>
  <c r="F23"/>
  <c r="F25"/>
  <c r="F27"/>
  <c r="G16"/>
  <c r="G18"/>
  <c r="G20"/>
  <c r="G22"/>
  <c r="G24"/>
  <c r="G26"/>
  <c r="G28"/>
  <c r="C17"/>
  <c r="C22"/>
  <c r="C16"/>
  <c r="C18"/>
  <c r="C21"/>
  <c r="C23"/>
  <c r="C25"/>
  <c r="C27"/>
  <c r="C29"/>
  <c r="C20"/>
  <c r="C24"/>
  <c r="C26"/>
  <c r="C28"/>
  <c r="C44" l="1"/>
  <c r="C422" s="1"/>
  <c r="G45"/>
  <c r="G47"/>
  <c r="G425" s="1"/>
  <c r="G49"/>
  <c r="G51"/>
  <c r="G429" s="1"/>
  <c r="G53"/>
  <c r="G55"/>
  <c r="G433" s="1"/>
  <c r="G57"/>
  <c r="G59"/>
  <c r="G61"/>
  <c r="F44"/>
  <c r="F422" s="1"/>
  <c r="F46"/>
  <c r="F48"/>
  <c r="F426" s="1"/>
  <c r="F50"/>
  <c r="F52"/>
  <c r="F430" s="1"/>
  <c r="F54"/>
  <c r="F56"/>
  <c r="F434" s="1"/>
  <c r="F58"/>
  <c r="F60"/>
  <c r="F62"/>
  <c r="E45"/>
  <c r="E423" s="1"/>
  <c r="E47"/>
  <c r="E49"/>
  <c r="E427" s="1"/>
  <c r="E51"/>
  <c r="E53"/>
  <c r="E431" s="1"/>
  <c r="E55"/>
  <c r="E57"/>
  <c r="E435" s="1"/>
  <c r="E59"/>
  <c r="E61"/>
  <c r="E439" s="1"/>
  <c r="D44"/>
  <c r="D422" s="1"/>
  <c r="D46"/>
  <c r="D424" s="1"/>
  <c r="D48"/>
  <c r="D50"/>
  <c r="D428" s="1"/>
  <c r="D52"/>
  <c r="D54"/>
  <c r="D432" s="1"/>
  <c r="D56"/>
  <c r="D58"/>
  <c r="D436" s="1"/>
  <c r="D60"/>
  <c r="D62"/>
  <c r="D440" s="1"/>
  <c r="C45"/>
  <c r="C47"/>
  <c r="C425" s="1"/>
  <c r="C49"/>
  <c r="C51"/>
  <c r="C429" s="1"/>
  <c r="C53"/>
  <c r="C55"/>
  <c r="C433" s="1"/>
  <c r="C57"/>
  <c r="C59"/>
  <c r="C437" s="1"/>
  <c r="C61"/>
  <c r="G44"/>
  <c r="G422" s="1"/>
  <c r="G46"/>
  <c r="G48"/>
  <c r="G426" s="1"/>
  <c r="G50"/>
  <c r="G52"/>
  <c r="G430" s="1"/>
  <c r="G54"/>
  <c r="G56"/>
  <c r="G58"/>
  <c r="G60"/>
  <c r="G263" s="1"/>
  <c r="G62"/>
  <c r="F45"/>
  <c r="F423" s="1"/>
  <c r="F47"/>
  <c r="F49"/>
  <c r="F427" s="1"/>
  <c r="F51"/>
  <c r="F53"/>
  <c r="F431" s="1"/>
  <c r="F55"/>
  <c r="F57"/>
  <c r="F435" s="1"/>
  <c r="F59"/>
  <c r="F61"/>
  <c r="F264" s="1"/>
  <c r="E44"/>
  <c r="E422" s="1"/>
  <c r="E46"/>
  <c r="E424" s="1"/>
  <c r="E48"/>
  <c r="E50"/>
  <c r="E428" s="1"/>
  <c r="E52"/>
  <c r="E54"/>
  <c r="E432" s="1"/>
  <c r="E56"/>
  <c r="E58"/>
  <c r="E436" s="1"/>
  <c r="E60"/>
  <c r="E62"/>
  <c r="E440" s="1"/>
  <c r="D45"/>
  <c r="D47"/>
  <c r="D425" s="1"/>
  <c r="D49"/>
  <c r="D51"/>
  <c r="D429" s="1"/>
  <c r="D53"/>
  <c r="D55"/>
  <c r="D433" s="1"/>
  <c r="D57"/>
  <c r="D59"/>
  <c r="D437" s="1"/>
  <c r="D61"/>
  <c r="C46"/>
  <c r="C424" s="1"/>
  <c r="C48"/>
  <c r="C50"/>
  <c r="C428" s="1"/>
  <c r="C52"/>
  <c r="C54"/>
  <c r="C432" s="1"/>
  <c r="C56"/>
  <c r="C58"/>
  <c r="C436" s="1"/>
  <c r="C60"/>
  <c r="C62"/>
  <c r="C440" s="1"/>
  <c r="G262"/>
  <c r="C262"/>
  <c r="G260"/>
  <c r="E260"/>
  <c r="F247"/>
  <c r="E252"/>
  <c r="E264"/>
  <c r="C250"/>
  <c r="C261"/>
  <c r="G258"/>
  <c r="G254"/>
  <c r="G250"/>
  <c r="F259"/>
  <c r="F255"/>
  <c r="F251"/>
  <c r="F256"/>
  <c r="D261"/>
  <c r="D257"/>
  <c r="D253"/>
  <c r="D249"/>
  <c r="E256"/>
  <c r="E248"/>
  <c r="F263"/>
  <c r="D265"/>
  <c r="G247" l="1"/>
  <c r="C254"/>
  <c r="E253"/>
  <c r="G435"/>
  <c r="G458" s="1"/>
  <c r="G484" s="1"/>
  <c r="D254"/>
  <c r="F248"/>
  <c r="E265"/>
  <c r="G251"/>
  <c r="F439"/>
  <c r="F462" s="1"/>
  <c r="F488" s="1"/>
  <c r="G438"/>
  <c r="G461" s="1"/>
  <c r="G487" s="1"/>
  <c r="G434"/>
  <c r="F438"/>
  <c r="G437"/>
  <c r="G460" s="1"/>
  <c r="G486" s="1"/>
  <c r="E249"/>
  <c r="E257"/>
  <c r="F252"/>
  <c r="F260"/>
  <c r="C253"/>
  <c r="C258"/>
  <c r="G255"/>
  <c r="C459"/>
  <c r="C599" s="1"/>
  <c r="C624" s="1"/>
  <c r="C648" s="1"/>
  <c r="D452"/>
  <c r="D592" s="1"/>
  <c r="D617" s="1"/>
  <c r="D641" s="1"/>
  <c r="E455"/>
  <c r="E595" s="1"/>
  <c r="E620" s="1"/>
  <c r="E644" s="1"/>
  <c r="E451"/>
  <c r="E591" s="1"/>
  <c r="E616" s="1"/>
  <c r="E640" s="1"/>
  <c r="F458"/>
  <c r="F598" s="1"/>
  <c r="F623" s="1"/>
  <c r="F647" s="1"/>
  <c r="F454"/>
  <c r="F594" s="1"/>
  <c r="F619" s="1"/>
  <c r="F643" s="1"/>
  <c r="F446"/>
  <c r="F586" s="1"/>
  <c r="F611" s="1"/>
  <c r="F635" s="1"/>
  <c r="G449"/>
  <c r="G589" s="1"/>
  <c r="G614" s="1"/>
  <c r="G638" s="1"/>
  <c r="G445"/>
  <c r="G585" s="1"/>
  <c r="G610" s="1"/>
  <c r="G634" s="1"/>
  <c r="C460"/>
  <c r="C600" s="1"/>
  <c r="C625" s="1"/>
  <c r="C649" s="1"/>
  <c r="C456"/>
  <c r="C596" s="1"/>
  <c r="C621" s="1"/>
  <c r="C645" s="1"/>
  <c r="C452"/>
  <c r="C592" s="1"/>
  <c r="C617" s="1"/>
  <c r="C641" s="1"/>
  <c r="C448"/>
  <c r="C588" s="1"/>
  <c r="C613" s="1"/>
  <c r="C637" s="1"/>
  <c r="D463"/>
  <c r="D603" s="1"/>
  <c r="D628" s="1"/>
  <c r="D652" s="1"/>
  <c r="D459"/>
  <c r="D599" s="1"/>
  <c r="D624" s="1"/>
  <c r="D648" s="1"/>
  <c r="D455"/>
  <c r="D595" s="1"/>
  <c r="D620" s="1"/>
  <c r="D644" s="1"/>
  <c r="D451"/>
  <c r="D591" s="1"/>
  <c r="D616" s="1"/>
  <c r="D640" s="1"/>
  <c r="D447"/>
  <c r="D587" s="1"/>
  <c r="D612" s="1"/>
  <c r="D636" s="1"/>
  <c r="E462"/>
  <c r="E602" s="1"/>
  <c r="E627" s="1"/>
  <c r="E651" s="1"/>
  <c r="E458"/>
  <c r="E598" s="1"/>
  <c r="E623" s="1"/>
  <c r="E647" s="1"/>
  <c r="E454"/>
  <c r="E594" s="1"/>
  <c r="E619" s="1"/>
  <c r="E643" s="1"/>
  <c r="E450"/>
  <c r="E590" s="1"/>
  <c r="E615" s="1"/>
  <c r="E639" s="1"/>
  <c r="E446"/>
  <c r="E586" s="1"/>
  <c r="E611" s="1"/>
  <c r="E635" s="1"/>
  <c r="F461"/>
  <c r="F487" s="1"/>
  <c r="F457"/>
  <c r="F597" s="1"/>
  <c r="F622" s="1"/>
  <c r="F646" s="1"/>
  <c r="F453"/>
  <c r="F593" s="1"/>
  <c r="F618" s="1"/>
  <c r="F642" s="1"/>
  <c r="F449"/>
  <c r="F589" s="1"/>
  <c r="F614" s="1"/>
  <c r="F638" s="1"/>
  <c r="F445"/>
  <c r="F585" s="1"/>
  <c r="F610" s="1"/>
  <c r="F634" s="1"/>
  <c r="G456"/>
  <c r="G596" s="1"/>
  <c r="G621" s="1"/>
  <c r="G645" s="1"/>
  <c r="G452"/>
  <c r="G592" s="1"/>
  <c r="G617" s="1"/>
  <c r="G641" s="1"/>
  <c r="G448"/>
  <c r="G588" s="1"/>
  <c r="G613" s="1"/>
  <c r="G637" s="1"/>
  <c r="C263"/>
  <c r="C438"/>
  <c r="C259"/>
  <c r="C434"/>
  <c r="C255"/>
  <c r="C430"/>
  <c r="C251"/>
  <c r="C426"/>
  <c r="D264"/>
  <c r="D439"/>
  <c r="D260"/>
  <c r="D435"/>
  <c r="D256"/>
  <c r="D431"/>
  <c r="D252"/>
  <c r="D427"/>
  <c r="D248"/>
  <c r="D423"/>
  <c r="E263"/>
  <c r="E438"/>
  <c r="E259"/>
  <c r="E434"/>
  <c r="E255"/>
  <c r="E430"/>
  <c r="E251"/>
  <c r="E426"/>
  <c r="F262"/>
  <c r="F437"/>
  <c r="F258"/>
  <c r="F433"/>
  <c r="F254"/>
  <c r="F429"/>
  <c r="F250"/>
  <c r="F425"/>
  <c r="G265"/>
  <c r="G440"/>
  <c r="G261"/>
  <c r="G436"/>
  <c r="G257"/>
  <c r="G432"/>
  <c r="G253"/>
  <c r="G428"/>
  <c r="G249"/>
  <c r="G424"/>
  <c r="C264"/>
  <c r="C439"/>
  <c r="C260"/>
  <c r="C435"/>
  <c r="C256"/>
  <c r="C431"/>
  <c r="C252"/>
  <c r="C427"/>
  <c r="C248"/>
  <c r="C423"/>
  <c r="D263"/>
  <c r="D438"/>
  <c r="D259"/>
  <c r="D434"/>
  <c r="D255"/>
  <c r="D430"/>
  <c r="D251"/>
  <c r="D426"/>
  <c r="E262"/>
  <c r="E437"/>
  <c r="E258"/>
  <c r="E433"/>
  <c r="E254"/>
  <c r="E429"/>
  <c r="E250"/>
  <c r="E425"/>
  <c r="F265"/>
  <c r="F440"/>
  <c r="F261"/>
  <c r="F436"/>
  <c r="F257"/>
  <c r="F432"/>
  <c r="F253"/>
  <c r="F428"/>
  <c r="F249"/>
  <c r="F424"/>
  <c r="G264"/>
  <c r="G439"/>
  <c r="G256"/>
  <c r="G431"/>
  <c r="G252"/>
  <c r="G427"/>
  <c r="G248"/>
  <c r="G423"/>
  <c r="C265"/>
  <c r="D250"/>
  <c r="D258"/>
  <c r="E261"/>
  <c r="C249"/>
  <c r="C257"/>
  <c r="D262"/>
  <c r="G259"/>
  <c r="D504"/>
  <c r="D506"/>
  <c r="D503"/>
  <c r="D505"/>
  <c r="D507"/>
  <c r="L507"/>
  <c r="L509"/>
  <c r="L511"/>
  <c r="L513"/>
  <c r="L515"/>
  <c r="L517"/>
  <c r="L519"/>
  <c r="L521"/>
  <c r="L523"/>
  <c r="L525"/>
  <c r="L527"/>
  <c r="L529"/>
  <c r="L531"/>
  <c r="L506"/>
  <c r="L508"/>
  <c r="L510"/>
  <c r="L512"/>
  <c r="L514"/>
  <c r="L516"/>
  <c r="L518"/>
  <c r="L520"/>
  <c r="L522"/>
  <c r="L524"/>
  <c r="L526"/>
  <c r="L528"/>
  <c r="L530"/>
  <c r="J505"/>
  <c r="J507"/>
  <c r="J509"/>
  <c r="J511"/>
  <c r="J513"/>
  <c r="J515"/>
  <c r="J517"/>
  <c r="J519"/>
  <c r="J521"/>
  <c r="J523"/>
  <c r="J525"/>
  <c r="J506"/>
  <c r="J508"/>
  <c r="J510"/>
  <c r="J512"/>
  <c r="J514"/>
  <c r="J516"/>
  <c r="J518"/>
  <c r="J520"/>
  <c r="J522"/>
  <c r="J524"/>
  <c r="J526"/>
  <c r="D502"/>
  <c r="H504"/>
  <c r="H506"/>
  <c r="H508"/>
  <c r="H510"/>
  <c r="H512"/>
  <c r="H514"/>
  <c r="H516"/>
  <c r="H518"/>
  <c r="H505"/>
  <c r="H507"/>
  <c r="H509"/>
  <c r="H511"/>
  <c r="H513"/>
  <c r="H515"/>
  <c r="H517"/>
  <c r="H519"/>
  <c r="F504"/>
  <c r="F506"/>
  <c r="F508"/>
  <c r="F510"/>
  <c r="F512"/>
  <c r="F503"/>
  <c r="F505"/>
  <c r="F507"/>
  <c r="F509"/>
  <c r="F511"/>
  <c r="E247"/>
  <c r="J295"/>
  <c r="J297"/>
  <c r="K297" s="1"/>
  <c r="J277"/>
  <c r="J279"/>
  <c r="J281"/>
  <c r="J283"/>
  <c r="J285"/>
  <c r="J287"/>
  <c r="J289"/>
  <c r="J291"/>
  <c r="J293"/>
  <c r="J275"/>
  <c r="J294"/>
  <c r="J296"/>
  <c r="J276"/>
  <c r="J278"/>
  <c r="J280"/>
  <c r="J282"/>
  <c r="J284"/>
  <c r="J286"/>
  <c r="J288"/>
  <c r="J290"/>
  <c r="J292"/>
  <c r="D275"/>
  <c r="D272"/>
  <c r="C247"/>
  <c r="D273"/>
  <c r="D274"/>
  <c r="D276"/>
  <c r="D277"/>
  <c r="H275"/>
  <c r="H277"/>
  <c r="H279"/>
  <c r="H281"/>
  <c r="H283"/>
  <c r="H285"/>
  <c r="H287"/>
  <c r="H274"/>
  <c r="H289"/>
  <c r="H276"/>
  <c r="H278"/>
  <c r="H280"/>
  <c r="H282"/>
  <c r="H284"/>
  <c r="H286"/>
  <c r="H288"/>
  <c r="F273"/>
  <c r="F274"/>
  <c r="F276"/>
  <c r="F280"/>
  <c r="F282"/>
  <c r="F275"/>
  <c r="F277"/>
  <c r="F279"/>
  <c r="F281"/>
  <c r="F278"/>
  <c r="D247"/>
  <c r="L277"/>
  <c r="L279"/>
  <c r="L281"/>
  <c r="L283"/>
  <c r="L285"/>
  <c r="L287"/>
  <c r="L289"/>
  <c r="L291"/>
  <c r="L293"/>
  <c r="L295"/>
  <c r="L297"/>
  <c r="L299"/>
  <c r="L301"/>
  <c r="L276"/>
  <c r="L278"/>
  <c r="L280"/>
  <c r="L282"/>
  <c r="L284"/>
  <c r="L286"/>
  <c r="L288"/>
  <c r="L290"/>
  <c r="L292"/>
  <c r="L294"/>
  <c r="L296"/>
  <c r="L298"/>
  <c r="L300"/>
  <c r="C447" l="1"/>
  <c r="C587" s="1"/>
  <c r="C612" s="1"/>
  <c r="C636" s="1"/>
  <c r="C463"/>
  <c r="C603" s="1"/>
  <c r="C628" s="1"/>
  <c r="C652" s="1"/>
  <c r="G453"/>
  <c r="G593" s="1"/>
  <c r="G618" s="1"/>
  <c r="G642" s="1"/>
  <c r="C451"/>
  <c r="C591" s="1"/>
  <c r="C616" s="1"/>
  <c r="C640" s="1"/>
  <c r="E447"/>
  <c r="E587" s="1"/>
  <c r="E612" s="1"/>
  <c r="E636" s="1"/>
  <c r="E463"/>
  <c r="E603" s="1"/>
  <c r="E628" s="1"/>
  <c r="E652" s="1"/>
  <c r="C445"/>
  <c r="C585" s="1"/>
  <c r="C610" s="1"/>
  <c r="E445"/>
  <c r="E585" s="1"/>
  <c r="E610" s="1"/>
  <c r="E634" s="1"/>
  <c r="D460"/>
  <c r="D600" s="1"/>
  <c r="D625" s="1"/>
  <c r="D649" s="1"/>
  <c r="D456"/>
  <c r="D596" s="1"/>
  <c r="D621" s="1"/>
  <c r="D645" s="1"/>
  <c r="D445"/>
  <c r="D585" s="1"/>
  <c r="D610" s="1"/>
  <c r="D634" s="1"/>
  <c r="G457"/>
  <c r="G483" s="1"/>
  <c r="C455"/>
  <c r="C595" s="1"/>
  <c r="C620" s="1"/>
  <c r="C644" s="1"/>
  <c r="E459"/>
  <c r="E599" s="1"/>
  <c r="E624" s="1"/>
  <c r="E648" s="1"/>
  <c r="D448"/>
  <c r="D588" s="1"/>
  <c r="D613" s="1"/>
  <c r="D637" s="1"/>
  <c r="F450"/>
  <c r="F590" s="1"/>
  <c r="F615" s="1"/>
  <c r="F639" s="1"/>
  <c r="G446"/>
  <c r="G586" s="1"/>
  <c r="G611" s="1"/>
  <c r="G635" s="1"/>
  <c r="G450"/>
  <c r="G590" s="1"/>
  <c r="G615" s="1"/>
  <c r="G639" s="1"/>
  <c r="G454"/>
  <c r="G594" s="1"/>
  <c r="G619" s="1"/>
  <c r="G643" s="1"/>
  <c r="G462"/>
  <c r="G488" s="1"/>
  <c r="F447"/>
  <c r="F587" s="1"/>
  <c r="F612" s="1"/>
  <c r="F636" s="1"/>
  <c r="F451"/>
  <c r="F591" s="1"/>
  <c r="F616" s="1"/>
  <c r="F640" s="1"/>
  <c r="F455"/>
  <c r="F595" s="1"/>
  <c r="F620" s="1"/>
  <c r="F644" s="1"/>
  <c r="F459"/>
  <c r="F599" s="1"/>
  <c r="F624" s="1"/>
  <c r="F648" s="1"/>
  <c r="F463"/>
  <c r="F489" s="1"/>
  <c r="E448"/>
  <c r="E588" s="1"/>
  <c r="E613" s="1"/>
  <c r="E637" s="1"/>
  <c r="E452"/>
  <c r="E592" s="1"/>
  <c r="E617" s="1"/>
  <c r="E641" s="1"/>
  <c r="E456"/>
  <c r="E596" s="1"/>
  <c r="E621" s="1"/>
  <c r="E645" s="1"/>
  <c r="E460"/>
  <c r="E600" s="1"/>
  <c r="E625" s="1"/>
  <c r="E649" s="1"/>
  <c r="D449"/>
  <c r="D589" s="1"/>
  <c r="D614" s="1"/>
  <c r="D638" s="1"/>
  <c r="D453"/>
  <c r="D593" s="1"/>
  <c r="D618" s="1"/>
  <c r="D642" s="1"/>
  <c r="D457"/>
  <c r="D597" s="1"/>
  <c r="D622" s="1"/>
  <c r="D646" s="1"/>
  <c r="D461"/>
  <c r="D601" s="1"/>
  <c r="D626" s="1"/>
  <c r="D650" s="1"/>
  <c r="C446"/>
  <c r="C586" s="1"/>
  <c r="C611" s="1"/>
  <c r="C635" s="1"/>
  <c r="C450"/>
  <c r="C590" s="1"/>
  <c r="C615" s="1"/>
  <c r="C639" s="1"/>
  <c r="C454"/>
  <c r="C594" s="1"/>
  <c r="C619" s="1"/>
  <c r="C643" s="1"/>
  <c r="C458"/>
  <c r="C598" s="1"/>
  <c r="C623" s="1"/>
  <c r="C647" s="1"/>
  <c r="C462"/>
  <c r="C602" s="1"/>
  <c r="C627" s="1"/>
  <c r="C651" s="1"/>
  <c r="G447"/>
  <c r="G587" s="1"/>
  <c r="G612" s="1"/>
  <c r="G636" s="1"/>
  <c r="G451"/>
  <c r="G591" s="1"/>
  <c r="G616" s="1"/>
  <c r="G640" s="1"/>
  <c r="G455"/>
  <c r="G595" s="1"/>
  <c r="G620" s="1"/>
  <c r="G644" s="1"/>
  <c r="G459"/>
  <c r="G485" s="1"/>
  <c r="G463"/>
  <c r="G489" s="1"/>
  <c r="F448"/>
  <c r="F588" s="1"/>
  <c r="F613" s="1"/>
  <c r="F637" s="1"/>
  <c r="F452"/>
  <c r="F592" s="1"/>
  <c r="F617" s="1"/>
  <c r="F641" s="1"/>
  <c r="F456"/>
  <c r="F596" s="1"/>
  <c r="F621" s="1"/>
  <c r="F645" s="1"/>
  <c r="F460"/>
  <c r="E449"/>
  <c r="E589" s="1"/>
  <c r="E614" s="1"/>
  <c r="E638" s="1"/>
  <c r="E453"/>
  <c r="E593" s="1"/>
  <c r="E618" s="1"/>
  <c r="E642" s="1"/>
  <c r="E457"/>
  <c r="E597" s="1"/>
  <c r="E622" s="1"/>
  <c r="E646" s="1"/>
  <c r="E461"/>
  <c r="E601" s="1"/>
  <c r="E626" s="1"/>
  <c r="E650" s="1"/>
  <c r="D446"/>
  <c r="D586" s="1"/>
  <c r="D611" s="1"/>
  <c r="D635" s="1"/>
  <c r="D450"/>
  <c r="D590" s="1"/>
  <c r="D615" s="1"/>
  <c r="D639" s="1"/>
  <c r="D454"/>
  <c r="D594" s="1"/>
  <c r="D619" s="1"/>
  <c r="D643" s="1"/>
  <c r="D458"/>
  <c r="D598" s="1"/>
  <c r="D623" s="1"/>
  <c r="D647" s="1"/>
  <c r="D462"/>
  <c r="D602" s="1"/>
  <c r="D627" s="1"/>
  <c r="D651" s="1"/>
  <c r="C449"/>
  <c r="C589" s="1"/>
  <c r="C614" s="1"/>
  <c r="C638" s="1"/>
  <c r="C453"/>
  <c r="C593" s="1"/>
  <c r="C618" s="1"/>
  <c r="C642" s="1"/>
  <c r="C457"/>
  <c r="C597" s="1"/>
  <c r="C622" s="1"/>
  <c r="C646" s="1"/>
  <c r="C461"/>
  <c r="C601" s="1"/>
  <c r="C626" s="1"/>
  <c r="C650" s="1"/>
  <c r="D471"/>
  <c r="D658" s="1"/>
  <c r="D681" s="1"/>
  <c r="D705" s="1"/>
  <c r="C471"/>
  <c r="E471"/>
  <c r="E658" s="1"/>
  <c r="E681" s="1"/>
  <c r="E705" s="1"/>
  <c r="D486"/>
  <c r="D673" s="1"/>
  <c r="D696" s="1"/>
  <c r="D720" s="1"/>
  <c r="C473"/>
  <c r="C489"/>
  <c r="C481"/>
  <c r="E485"/>
  <c r="E672" s="1"/>
  <c r="E695" s="1"/>
  <c r="E719" s="1"/>
  <c r="D474"/>
  <c r="D661" s="1"/>
  <c r="D684" s="1"/>
  <c r="D708" s="1"/>
  <c r="G474"/>
  <c r="G661" s="1"/>
  <c r="G684" s="1"/>
  <c r="G708" s="1"/>
  <c r="G482"/>
  <c r="G669" s="1"/>
  <c r="G692" s="1"/>
  <c r="G716" s="1"/>
  <c r="F471"/>
  <c r="F658" s="1"/>
  <c r="F681" s="1"/>
  <c r="F705" s="1"/>
  <c r="F479"/>
  <c r="F666" s="1"/>
  <c r="F689" s="1"/>
  <c r="F713" s="1"/>
  <c r="E476"/>
  <c r="E663" s="1"/>
  <c r="E686" s="1"/>
  <c r="E710" s="1"/>
  <c r="E484"/>
  <c r="E671" s="1"/>
  <c r="E694" s="1"/>
  <c r="E718" s="1"/>
  <c r="D473"/>
  <c r="D660" s="1"/>
  <c r="D683" s="1"/>
  <c r="D707" s="1"/>
  <c r="D481"/>
  <c r="D668" s="1"/>
  <c r="D691" s="1"/>
  <c r="D715" s="1"/>
  <c r="D489"/>
  <c r="D676" s="1"/>
  <c r="D699" s="1"/>
  <c r="D723" s="1"/>
  <c r="C478"/>
  <c r="C486"/>
  <c r="G475"/>
  <c r="G662" s="1"/>
  <c r="G685" s="1"/>
  <c r="G709" s="1"/>
  <c r="F472"/>
  <c r="F659" s="1"/>
  <c r="F682" s="1"/>
  <c r="F706" s="1"/>
  <c r="F480"/>
  <c r="F667" s="1"/>
  <c r="F690" s="1"/>
  <c r="F714" s="1"/>
  <c r="E477"/>
  <c r="E664" s="1"/>
  <c r="E687" s="1"/>
  <c r="E711" s="1"/>
  <c r="C485"/>
  <c r="D482"/>
  <c r="D669" s="1"/>
  <c r="D692" s="1"/>
  <c r="D716" s="1"/>
  <c r="G472"/>
  <c r="G659" s="1"/>
  <c r="G682" s="1"/>
  <c r="G706" s="1"/>
  <c r="G476"/>
  <c r="G663" s="1"/>
  <c r="G686" s="1"/>
  <c r="G710" s="1"/>
  <c r="G480"/>
  <c r="G667" s="1"/>
  <c r="G690" s="1"/>
  <c r="G714" s="1"/>
  <c r="F477"/>
  <c r="F664" s="1"/>
  <c r="F687" s="1"/>
  <c r="F711" s="1"/>
  <c r="F485"/>
  <c r="F672" s="1"/>
  <c r="F695" s="1"/>
  <c r="F719" s="1"/>
  <c r="E474"/>
  <c r="E661" s="1"/>
  <c r="E684" s="1"/>
  <c r="E708" s="1"/>
  <c r="E478"/>
  <c r="E665" s="1"/>
  <c r="E688" s="1"/>
  <c r="E712" s="1"/>
  <c r="E482"/>
  <c r="E669" s="1"/>
  <c r="E692" s="1"/>
  <c r="E716" s="1"/>
  <c r="E486"/>
  <c r="E673" s="1"/>
  <c r="E696" s="1"/>
  <c r="E720" s="1"/>
  <c r="D475"/>
  <c r="D662" s="1"/>
  <c r="D685" s="1"/>
  <c r="D709" s="1"/>
  <c r="D479"/>
  <c r="D666" s="1"/>
  <c r="D689" s="1"/>
  <c r="D713" s="1"/>
  <c r="D483"/>
  <c r="D670" s="1"/>
  <c r="D693" s="1"/>
  <c r="D717" s="1"/>
  <c r="D487"/>
  <c r="D674" s="1"/>
  <c r="D697" s="1"/>
  <c r="D721" s="1"/>
  <c r="C472"/>
  <c r="C476"/>
  <c r="C480"/>
  <c r="C484"/>
  <c r="C488"/>
  <c r="G473"/>
  <c r="G660" s="1"/>
  <c r="G683" s="1"/>
  <c r="G707" s="1"/>
  <c r="G477"/>
  <c r="G664" s="1"/>
  <c r="G687" s="1"/>
  <c r="G711" s="1"/>
  <c r="G481"/>
  <c r="G668" s="1"/>
  <c r="G691" s="1"/>
  <c r="G715" s="1"/>
  <c r="F474"/>
  <c r="F661" s="1"/>
  <c r="F684" s="1"/>
  <c r="F708" s="1"/>
  <c r="F478"/>
  <c r="F665" s="1"/>
  <c r="F688" s="1"/>
  <c r="F712" s="1"/>
  <c r="F482"/>
  <c r="F669" s="1"/>
  <c r="F692" s="1"/>
  <c r="F716" s="1"/>
  <c r="E475"/>
  <c r="E662" s="1"/>
  <c r="E685" s="1"/>
  <c r="E709" s="1"/>
  <c r="E483"/>
  <c r="E670" s="1"/>
  <c r="E693" s="1"/>
  <c r="E717" s="1"/>
  <c r="D472"/>
  <c r="D659" s="1"/>
  <c r="D682" s="1"/>
  <c r="D706" s="1"/>
  <c r="D480"/>
  <c r="D667" s="1"/>
  <c r="D690" s="1"/>
  <c r="D714" s="1"/>
  <c r="D488"/>
  <c r="D675" s="1"/>
  <c r="D698" s="1"/>
  <c r="D722" s="1"/>
  <c r="C479"/>
  <c r="C487"/>
  <c r="G478"/>
  <c r="G665" s="1"/>
  <c r="G688" s="1"/>
  <c r="G712" s="1"/>
  <c r="F475"/>
  <c r="F662" s="1"/>
  <c r="F685" s="1"/>
  <c r="F709" s="1"/>
  <c r="F483"/>
  <c r="F670" s="1"/>
  <c r="F693" s="1"/>
  <c r="F717" s="1"/>
  <c r="E472"/>
  <c r="E659" s="1"/>
  <c r="E682" s="1"/>
  <c r="E706" s="1"/>
  <c r="E480"/>
  <c r="E667" s="1"/>
  <c r="E690" s="1"/>
  <c r="E714" s="1"/>
  <c r="E488"/>
  <c r="E675" s="1"/>
  <c r="E698" s="1"/>
  <c r="E722" s="1"/>
  <c r="D477"/>
  <c r="D664" s="1"/>
  <c r="D687" s="1"/>
  <c r="D711" s="1"/>
  <c r="D485"/>
  <c r="D672" s="1"/>
  <c r="D695" s="1"/>
  <c r="D719" s="1"/>
  <c r="C474"/>
  <c r="C482"/>
  <c r="G471"/>
  <c r="G658" s="1"/>
  <c r="G681" s="1"/>
  <c r="G705" s="1"/>
  <c r="G479"/>
  <c r="G666" s="1"/>
  <c r="G689" s="1"/>
  <c r="G713" s="1"/>
  <c r="F476"/>
  <c r="F663" s="1"/>
  <c r="F686" s="1"/>
  <c r="F710" s="1"/>
  <c r="F484"/>
  <c r="F671" s="1"/>
  <c r="F694" s="1"/>
  <c r="F718" s="1"/>
  <c r="E473"/>
  <c r="E660" s="1"/>
  <c r="E683" s="1"/>
  <c r="E707" s="1"/>
  <c r="E481"/>
  <c r="E668" s="1"/>
  <c r="E691" s="1"/>
  <c r="E715" s="1"/>
  <c r="E489"/>
  <c r="E676" s="1"/>
  <c r="E699" s="1"/>
  <c r="E723" s="1"/>
  <c r="D478"/>
  <c r="D665" s="1"/>
  <c r="D688" s="1"/>
  <c r="D712" s="1"/>
  <c r="C477"/>
  <c r="M294"/>
  <c r="M524"/>
  <c r="M286"/>
  <c r="M516"/>
  <c r="M278"/>
  <c r="M508"/>
  <c r="M301"/>
  <c r="M531"/>
  <c r="M297"/>
  <c r="M527"/>
  <c r="M293"/>
  <c r="M523"/>
  <c r="M289"/>
  <c r="M519"/>
  <c r="M285"/>
  <c r="M515"/>
  <c r="M281"/>
  <c r="M511"/>
  <c r="M277"/>
  <c r="M507"/>
  <c r="G278"/>
  <c r="G508"/>
  <c r="G279"/>
  <c r="G509"/>
  <c r="G275"/>
  <c r="G505"/>
  <c r="G280"/>
  <c r="G510"/>
  <c r="G274"/>
  <c r="G504"/>
  <c r="I288"/>
  <c r="I518"/>
  <c r="I284"/>
  <c r="I514"/>
  <c r="I280"/>
  <c r="I510"/>
  <c r="I276"/>
  <c r="I506"/>
  <c r="I274"/>
  <c r="I504"/>
  <c r="I285"/>
  <c r="I515"/>
  <c r="I281"/>
  <c r="I511"/>
  <c r="I277"/>
  <c r="I507"/>
  <c r="E277"/>
  <c r="E507"/>
  <c r="E274"/>
  <c r="E504"/>
  <c r="E275"/>
  <c r="E505"/>
  <c r="K290"/>
  <c r="K520"/>
  <c r="K286"/>
  <c r="K516"/>
  <c r="K282"/>
  <c r="K512"/>
  <c r="K278"/>
  <c r="K508"/>
  <c r="K296"/>
  <c r="K526"/>
  <c r="K275"/>
  <c r="K505"/>
  <c r="K291"/>
  <c r="K521"/>
  <c r="K287"/>
  <c r="K517"/>
  <c r="K283"/>
  <c r="K513"/>
  <c r="K279"/>
  <c r="K509"/>
  <c r="M298"/>
  <c r="M528"/>
  <c r="M290"/>
  <c r="M520"/>
  <c r="M282"/>
  <c r="M512"/>
  <c r="M300"/>
  <c r="M530"/>
  <c r="M296"/>
  <c r="M526"/>
  <c r="M292"/>
  <c r="M522"/>
  <c r="M288"/>
  <c r="M518"/>
  <c r="M284"/>
  <c r="M514"/>
  <c r="M280"/>
  <c r="M510"/>
  <c r="M276"/>
  <c r="M506"/>
  <c r="M299"/>
  <c r="M529"/>
  <c r="M295"/>
  <c r="M525"/>
  <c r="M291"/>
  <c r="M521"/>
  <c r="M287"/>
  <c r="M517"/>
  <c r="M283"/>
  <c r="M513"/>
  <c r="M279"/>
  <c r="M509"/>
  <c r="G281"/>
  <c r="G511"/>
  <c r="G277"/>
  <c r="G507"/>
  <c r="G282"/>
  <c r="G512"/>
  <c r="G276"/>
  <c r="G506"/>
  <c r="G273"/>
  <c r="G503"/>
  <c r="I286"/>
  <c r="I516"/>
  <c r="I282"/>
  <c r="I512"/>
  <c r="I278"/>
  <c r="I508"/>
  <c r="I289"/>
  <c r="I519"/>
  <c r="I287"/>
  <c r="I517"/>
  <c r="I283"/>
  <c r="I513"/>
  <c r="I279"/>
  <c r="I509"/>
  <c r="I275"/>
  <c r="I505"/>
  <c r="E276"/>
  <c r="E506"/>
  <c r="E273"/>
  <c r="E503"/>
  <c r="E272"/>
  <c r="E502"/>
  <c r="K292"/>
  <c r="K522"/>
  <c r="K288"/>
  <c r="K518"/>
  <c r="K284"/>
  <c r="K514"/>
  <c r="K280"/>
  <c r="K510"/>
  <c r="K276"/>
  <c r="K506"/>
  <c r="K294"/>
  <c r="K524"/>
  <c r="K293"/>
  <c r="K523"/>
  <c r="K289"/>
  <c r="K519"/>
  <c r="K285"/>
  <c r="K515"/>
  <c r="K281"/>
  <c r="K511"/>
  <c r="K277"/>
  <c r="K507"/>
  <c r="K295"/>
  <c r="K525"/>
  <c r="C669" l="1"/>
  <c r="C692" s="1"/>
  <c r="C716" s="1"/>
  <c r="C820"/>
  <c r="C674"/>
  <c r="C697" s="1"/>
  <c r="C721" s="1"/>
  <c r="C825"/>
  <c r="C671"/>
  <c r="C694" s="1"/>
  <c r="C718" s="1"/>
  <c r="C822"/>
  <c r="C663"/>
  <c r="C686" s="1"/>
  <c r="C710" s="1"/>
  <c r="C814"/>
  <c r="C672"/>
  <c r="C695" s="1"/>
  <c r="C719" s="1"/>
  <c r="C823"/>
  <c r="C665"/>
  <c r="C688" s="1"/>
  <c r="C712" s="1"/>
  <c r="C816"/>
  <c r="C668"/>
  <c r="C691" s="1"/>
  <c r="C715" s="1"/>
  <c r="C819"/>
  <c r="C660"/>
  <c r="C683" s="1"/>
  <c r="C707" s="1"/>
  <c r="C811"/>
  <c r="C664"/>
  <c r="C687" s="1"/>
  <c r="C711" s="1"/>
  <c r="C815"/>
  <c r="C661"/>
  <c r="C684" s="1"/>
  <c r="C708" s="1"/>
  <c r="C812"/>
  <c r="C666"/>
  <c r="C689" s="1"/>
  <c r="C713" s="1"/>
  <c r="C817"/>
  <c r="C675"/>
  <c r="C698" s="1"/>
  <c r="C722" s="1"/>
  <c r="C826"/>
  <c r="C667"/>
  <c r="C690" s="1"/>
  <c r="C714" s="1"/>
  <c r="C818"/>
  <c r="C659"/>
  <c r="C682" s="1"/>
  <c r="C706" s="1"/>
  <c r="C810"/>
  <c r="C673"/>
  <c r="C696" s="1"/>
  <c r="C720" s="1"/>
  <c r="C824"/>
  <c r="C676"/>
  <c r="C699" s="1"/>
  <c r="C723" s="1"/>
  <c r="C827"/>
  <c r="C658"/>
  <c r="C705" s="1"/>
  <c r="C809"/>
  <c r="F486"/>
  <c r="C483"/>
  <c r="C475"/>
  <c r="D484"/>
  <c r="D671" s="1"/>
  <c r="D694" s="1"/>
  <c r="D718" s="1"/>
  <c r="D476"/>
  <c r="D663" s="1"/>
  <c r="D686" s="1"/>
  <c r="D710" s="1"/>
  <c r="E487"/>
  <c r="E674" s="1"/>
  <c r="E697" s="1"/>
  <c r="E721" s="1"/>
  <c r="E479"/>
  <c r="E666" s="1"/>
  <c r="E689" s="1"/>
  <c r="E713" s="1"/>
  <c r="F481"/>
  <c r="F668" s="1"/>
  <c r="F691" s="1"/>
  <c r="F715" s="1"/>
  <c r="F473"/>
  <c r="F660" s="1"/>
  <c r="F683" s="1"/>
  <c r="F707" s="1"/>
  <c r="C662" l="1"/>
  <c r="C685" s="1"/>
  <c r="C709" s="1"/>
  <c r="C813"/>
  <c r="C670"/>
  <c r="C693" s="1"/>
  <c r="C717" s="1"/>
  <c r="C821"/>
</calcChain>
</file>

<file path=xl/sharedStrings.xml><?xml version="1.0" encoding="utf-8"?>
<sst xmlns="http://schemas.openxmlformats.org/spreadsheetml/2006/main" count="279" uniqueCount="151">
  <si>
    <t>1 передача</t>
  </si>
  <si>
    <t>2 передача</t>
  </si>
  <si>
    <t>3 передача</t>
  </si>
  <si>
    <t>4 передача</t>
  </si>
  <si>
    <t>5 передача</t>
  </si>
  <si>
    <t>зад. Передача</t>
  </si>
  <si>
    <t>глав. пара</t>
  </si>
  <si>
    <t>передаточное число узла</t>
  </si>
  <si>
    <t>частота, об/мин</t>
  </si>
  <si>
    <t xml:space="preserve">1 передача </t>
  </si>
  <si>
    <t xml:space="preserve">2 передача </t>
  </si>
  <si>
    <t xml:space="preserve">3 передача </t>
  </si>
  <si>
    <t>4 передас</t>
  </si>
  <si>
    <t xml:space="preserve">5 передача </t>
  </si>
  <si>
    <t>Столбец1</t>
  </si>
  <si>
    <t>размер колес</t>
  </si>
  <si>
    <t>пос. диаметр</t>
  </si>
  <si>
    <t>профиль шин</t>
  </si>
  <si>
    <t>ширина проф</t>
  </si>
  <si>
    <t>график скорости</t>
  </si>
  <si>
    <t>Мкр, Нм</t>
  </si>
  <si>
    <t>таб. Мощьности и крутящего момента</t>
  </si>
  <si>
    <t>граф. Мощьности и крутящего момента</t>
  </si>
  <si>
    <t>число цилиндр. Передач</t>
  </si>
  <si>
    <t>число конических передач</t>
  </si>
  <si>
    <t>число крестовин кардана</t>
  </si>
  <si>
    <t>кпд</t>
  </si>
  <si>
    <t>Столбец2</t>
  </si>
  <si>
    <t>Столбец3</t>
  </si>
  <si>
    <t>ном радиус м</t>
  </si>
  <si>
    <t>таб. Расчета КПД трансмиссии</t>
  </si>
  <si>
    <t>масса автомобиля</t>
  </si>
  <si>
    <t>снаряженная масса</t>
  </si>
  <si>
    <t>полная масса</t>
  </si>
  <si>
    <t>дин радиус</t>
  </si>
  <si>
    <t>% профиля</t>
  </si>
  <si>
    <t>коэффициент</t>
  </si>
  <si>
    <t>прим.коэф</t>
  </si>
  <si>
    <t xml:space="preserve">коэфициент </t>
  </si>
  <si>
    <t>масса полезного груза</t>
  </si>
  <si>
    <t>хорошее состояние сухого асфальта</t>
  </si>
  <si>
    <t>удовлетворительное состояние сухого асфальта</t>
  </si>
  <si>
    <t>обледенелелая асфальтная дорога</t>
  </si>
  <si>
    <t>гравийая укатаная дорога</t>
  </si>
  <si>
    <t>хорошее состояние булыжника</t>
  </si>
  <si>
    <t>удовлетворительное состояние булыжника</t>
  </si>
  <si>
    <t>сухая укатанная грунтовая дорога</t>
  </si>
  <si>
    <t xml:space="preserve"> мокрая укатанная грунтовая дорога</t>
  </si>
  <si>
    <t>тип автомобиля</t>
  </si>
  <si>
    <t>легковой</t>
  </si>
  <si>
    <t>грузовой</t>
  </si>
  <si>
    <t>табл коэффициента влияния скорости в км/ч</t>
  </si>
  <si>
    <t>габаритная ширина автомобиля</t>
  </si>
  <si>
    <t>габаритная высота автомобиля</t>
  </si>
  <si>
    <t>площадь Миделева сечения</t>
  </si>
  <si>
    <t>2 передаса</t>
  </si>
  <si>
    <t>таблица масс автомобиля</t>
  </si>
  <si>
    <t>число посадочных мест</t>
  </si>
  <si>
    <t>рис габаритных размеров</t>
  </si>
  <si>
    <t>коэфициент обтекаемости</t>
  </si>
  <si>
    <t>"вбор по таблице</t>
  </si>
  <si>
    <t>метров</t>
  </si>
  <si>
    <t>метров ^2</t>
  </si>
  <si>
    <t>Столбец4</t>
  </si>
  <si>
    <t>таб. Вводных параметров для расчета сопротивления воздуха</t>
  </si>
  <si>
    <t>оригинал</t>
  </si>
  <si>
    <t>увеличенно чило значений</t>
  </si>
  <si>
    <t>увеличенно число значений</t>
  </si>
  <si>
    <t>сопротивление воздуха при двидении автомобиля</t>
  </si>
  <si>
    <t>крутящий момент на колесе</t>
  </si>
  <si>
    <t>км/ч</t>
  </si>
  <si>
    <t>сопрот.воз</t>
  </si>
  <si>
    <t xml:space="preserve"> </t>
  </si>
  <si>
    <t>x</t>
  </si>
  <si>
    <t>x/5</t>
  </si>
  <si>
    <t>МКР 1</t>
  </si>
  <si>
    <t>МКР 2</t>
  </si>
  <si>
    <t>обор 1п</t>
  </si>
  <si>
    <t>обор 2п</t>
  </si>
  <si>
    <t>МКР 3</t>
  </si>
  <si>
    <t>МКР 4</t>
  </si>
  <si>
    <t>МКР 5</t>
  </si>
  <si>
    <t>обор3</t>
  </si>
  <si>
    <t>обор4</t>
  </si>
  <si>
    <t>обор5</t>
  </si>
  <si>
    <t>данные</t>
  </si>
  <si>
    <t>коэф мощьность</t>
  </si>
  <si>
    <t>коэф момент</t>
  </si>
  <si>
    <t>Столбец5</t>
  </si>
  <si>
    <t>м/с</t>
  </si>
  <si>
    <t>Столбец6</t>
  </si>
  <si>
    <t>1</t>
  </si>
  <si>
    <t>2</t>
  </si>
  <si>
    <t>3</t>
  </si>
  <si>
    <t>4</t>
  </si>
  <si>
    <t>5</t>
  </si>
  <si>
    <t>6</t>
  </si>
  <si>
    <t>7</t>
  </si>
  <si>
    <t>8</t>
  </si>
  <si>
    <t>соб.коэф.</t>
  </si>
  <si>
    <t>таблица коэффициентов полинома</t>
  </si>
  <si>
    <t>таблица совмещенной мощьности на колесе для каждлй передачи и сопротивление воздуха</t>
  </si>
  <si>
    <t>график совмещенной мощьности на колесе для каждлй передачи и сопротивление воздуха</t>
  </si>
  <si>
    <t>полное передаточное число</t>
  </si>
  <si>
    <t>таб. 1. Передаточного числа</t>
  </si>
  <si>
    <t>раздат коробка</t>
  </si>
  <si>
    <t>бортовой редуктор</t>
  </si>
  <si>
    <t>таб. 2. Оборотов колеса</t>
  </si>
  <si>
    <t>стат радиус</t>
  </si>
  <si>
    <t>таб.3. Размерности шин</t>
  </si>
  <si>
    <t xml:space="preserve">смятия </t>
  </si>
  <si>
    <t>шины</t>
  </si>
  <si>
    <t>таб.4. коэфициент смятия шины</t>
  </si>
  <si>
    <t>табл.5. Скорости  от оборотов двигателя км/ч</t>
  </si>
  <si>
    <t>мощность, л.с</t>
  </si>
  <si>
    <t>x^4</t>
  </si>
  <si>
    <t>x^3</t>
  </si>
  <si>
    <t>x^2</t>
  </si>
  <si>
    <t>угол  %</t>
  </si>
  <si>
    <t>сила подьема</t>
  </si>
  <si>
    <t>сила сопротивления польему автомобиля</t>
  </si>
  <si>
    <t>коэффициент влияния мощьности на расход топлива</t>
  </si>
  <si>
    <t>коэффициент влияния оборотов двигателя на расход топлива</t>
  </si>
  <si>
    <t>суммарная мощьность автомобиля на каждой передаче</t>
  </si>
  <si>
    <t>график сил сопротивления качению</t>
  </si>
  <si>
    <t xml:space="preserve"> найдем суммарную силу сопротивления движению</t>
  </si>
  <si>
    <t>сум. Сопротивление</t>
  </si>
  <si>
    <t>обороты 1</t>
  </si>
  <si>
    <t>мощьность 1</t>
  </si>
  <si>
    <t>обороты 2</t>
  </si>
  <si>
    <t>обороты 3</t>
  </si>
  <si>
    <t>мощьность 2</t>
  </si>
  <si>
    <t>мощьность 3</t>
  </si>
  <si>
    <t>мощьность 4</t>
  </si>
  <si>
    <t>мощьность 5</t>
  </si>
  <si>
    <t>обороты 4</t>
  </si>
  <si>
    <t>обороты 5</t>
  </si>
  <si>
    <t>суммарная сила на колесе в идиальных условиях</t>
  </si>
  <si>
    <t>табл коэффициент сопротивления качению колеса</t>
  </si>
  <si>
    <t>коэффициент сопротивления качению</t>
  </si>
  <si>
    <t>коэффициент сопротивления качению при хорошее состояние сухого асфальта</t>
  </si>
  <si>
    <t>график суммарной силы на колесе в идеальных условиях</t>
  </si>
  <si>
    <t xml:space="preserve">расход топлива автомобиля в час </t>
  </si>
  <si>
    <t>расход топлива автомобиля на 100км  для минимальной нагрузки</t>
  </si>
  <si>
    <t>коэффициент влияния мощности на расход топлива</t>
  </si>
  <si>
    <t>расход топлива автомобиля на 100км  для максимальной нагрузки</t>
  </si>
  <si>
    <t>мощность</t>
  </si>
  <si>
    <t>мин пот топлива</t>
  </si>
  <si>
    <t>макс пот топли</t>
  </si>
  <si>
    <t>сред.пот топлив</t>
  </si>
  <si>
    <t>мошность 20 %</t>
  </si>
</sst>
</file>

<file path=xl/styles.xml><?xml version="1.0" encoding="utf-8"?>
<styleSheet xmlns="http://schemas.openxmlformats.org/spreadsheetml/2006/main">
  <numFmts count="2">
    <numFmt numFmtId="164" formatCode="0.0000000000"/>
    <numFmt numFmtId="165" formatCode="0.00000"/>
  </numFmts>
  <fonts count="4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5" borderId="0" xfId="0" applyFill="1"/>
    <xf numFmtId="0" fontId="0" fillId="5" borderId="0" xfId="0" applyNumberFormat="1" applyFill="1"/>
    <xf numFmtId="0" fontId="0" fillId="0" borderId="0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6" xfId="0" applyBorder="1"/>
    <xf numFmtId="0" fontId="0" fillId="7" borderId="0" xfId="0" applyFill="1"/>
    <xf numFmtId="0" fontId="0" fillId="5" borderId="0" xfId="0" applyFill="1" applyBorder="1"/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Fill="1" applyBorder="1"/>
    <xf numFmtId="0" fontId="0" fillId="0" borderId="13" xfId="0" applyFill="1" applyBorder="1"/>
    <xf numFmtId="0" fontId="2" fillId="0" borderId="12" xfId="0" applyNumberFormat="1" applyFont="1" applyFill="1" applyBorder="1"/>
    <xf numFmtId="0" fontId="0" fillId="0" borderId="12" xfId="0" applyFont="1" applyFill="1" applyBorder="1"/>
    <xf numFmtId="3" fontId="0" fillId="0" borderId="12" xfId="0" applyNumberFormat="1" applyFont="1" applyFill="1" applyBorder="1"/>
    <xf numFmtId="0" fontId="0" fillId="0" borderId="14" xfId="0" applyFont="1" applyFill="1" applyBorder="1"/>
    <xf numFmtId="0" fontId="0" fillId="0" borderId="6" xfId="0" applyNumberFormat="1" applyFill="1" applyBorder="1"/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 applyAlignment="1">
      <alignment horizontal="center" readingOrder="1"/>
    </xf>
    <xf numFmtId="2" fontId="0" fillId="0" borderId="6" xfId="0" applyNumberFormat="1" applyFill="1" applyBorder="1"/>
    <xf numFmtId="164" fontId="0" fillId="0" borderId="0" xfId="0" applyNumberFormat="1"/>
    <xf numFmtId="165" fontId="0" fillId="0" borderId="0" xfId="0" applyNumberFormat="1"/>
    <xf numFmtId="0" fontId="1" fillId="2" borderId="15" xfId="0" applyFont="1" applyFill="1" applyBorder="1"/>
    <xf numFmtId="0" fontId="0" fillId="3" borderId="12" xfId="0" applyFont="1" applyFill="1" applyBorder="1"/>
    <xf numFmtId="0" fontId="0" fillId="4" borderId="12" xfId="0" applyFont="1" applyFill="1" applyBorder="1"/>
    <xf numFmtId="0" fontId="2" fillId="4" borderId="12" xfId="0" applyNumberFormat="1" applyFont="1" applyFill="1" applyBorder="1"/>
    <xf numFmtId="3" fontId="0" fillId="4" borderId="12" xfId="0" applyNumberFormat="1" applyFont="1" applyFill="1" applyBorder="1"/>
    <xf numFmtId="0" fontId="0" fillId="3" borderId="16" xfId="0" applyFont="1" applyFill="1" applyBorder="1"/>
    <xf numFmtId="0" fontId="0" fillId="3" borderId="3" xfId="0" applyFont="1" applyFill="1" applyBorder="1"/>
  </cellXfs>
  <cellStyles count="1">
    <cellStyle name="Обычный" xfId="0" builtinId="0"/>
  </cellStyles>
  <dxfs count="9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690507436570429"/>
          <c:y val="6.9919072615923034E-2"/>
          <c:w val="0.6324004811898517"/>
          <c:h val="0.79822506561679785"/>
        </c:manualLayout>
      </c:layout>
      <c:lineChart>
        <c:grouping val="standard"/>
        <c:ser>
          <c:idx val="1"/>
          <c:order val="0"/>
          <c:tx>
            <c:strRef>
              <c:f>Лист1!$C$43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Лист1!$C$44:$C$62</c:f>
              <c:numCache>
                <c:formatCode>General</c:formatCode>
                <c:ptCount val="19"/>
                <c:pt idx="0">
                  <c:v>4.442560691195574</c:v>
                </c:pt>
                <c:pt idx="1">
                  <c:v>5.9234142549274322</c:v>
                </c:pt>
                <c:pt idx="2">
                  <c:v>7.4042678186592896</c:v>
                </c:pt>
                <c:pt idx="3">
                  <c:v>8.8851213823911479</c:v>
                </c:pt>
                <c:pt idx="4">
                  <c:v>10.365974946123005</c:v>
                </c:pt>
                <c:pt idx="5">
                  <c:v>11.846828509854864</c:v>
                </c:pt>
                <c:pt idx="6">
                  <c:v>13.32768207358672</c:v>
                </c:pt>
                <c:pt idx="7">
                  <c:v>14.808535637318579</c:v>
                </c:pt>
                <c:pt idx="8">
                  <c:v>16.289389201050437</c:v>
                </c:pt>
                <c:pt idx="9">
                  <c:v>17.770242764782296</c:v>
                </c:pt>
                <c:pt idx="10">
                  <c:v>19.251096328514155</c:v>
                </c:pt>
                <c:pt idx="11">
                  <c:v>20.731949892246011</c:v>
                </c:pt>
                <c:pt idx="12">
                  <c:v>22.21280345597787</c:v>
                </c:pt>
                <c:pt idx="13">
                  <c:v>23.693657019709729</c:v>
                </c:pt>
                <c:pt idx="14">
                  <c:v>25.174510583441585</c:v>
                </c:pt>
                <c:pt idx="15">
                  <c:v>26.65536414717344</c:v>
                </c:pt>
                <c:pt idx="16">
                  <c:v>28.136217710905299</c:v>
                </c:pt>
                <c:pt idx="17">
                  <c:v>29.617071274637158</c:v>
                </c:pt>
                <c:pt idx="18">
                  <c:v>31.097924838369021</c:v>
                </c:pt>
              </c:numCache>
            </c:numRef>
          </c:val>
        </c:ser>
        <c:ser>
          <c:idx val="2"/>
          <c:order val="1"/>
          <c:tx>
            <c:strRef>
              <c:f>Лист1!$D$43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Лист1!$D$44:$D$62</c:f>
              <c:numCache>
                <c:formatCode>General</c:formatCode>
                <c:ptCount val="19"/>
                <c:pt idx="0">
                  <c:v>7.6890473501461845</c:v>
                </c:pt>
                <c:pt idx="1">
                  <c:v>10.252063133528248</c:v>
                </c:pt>
                <c:pt idx="2">
                  <c:v>12.815078916910309</c:v>
                </c:pt>
                <c:pt idx="3">
                  <c:v>15.378094700292369</c:v>
                </c:pt>
                <c:pt idx="4">
                  <c:v>17.941110483674436</c:v>
                </c:pt>
                <c:pt idx="5">
                  <c:v>20.504126267056495</c:v>
                </c:pt>
                <c:pt idx="6">
                  <c:v>23.067142050438555</c:v>
                </c:pt>
                <c:pt idx="7">
                  <c:v>25.630157833820618</c:v>
                </c:pt>
                <c:pt idx="8">
                  <c:v>28.193173617202682</c:v>
                </c:pt>
                <c:pt idx="9">
                  <c:v>30.756189400584738</c:v>
                </c:pt>
                <c:pt idx="10">
                  <c:v>33.319205183966801</c:v>
                </c:pt>
                <c:pt idx="11">
                  <c:v>35.882220967348871</c:v>
                </c:pt>
                <c:pt idx="12">
                  <c:v>38.445236750730928</c:v>
                </c:pt>
                <c:pt idx="13">
                  <c:v>41.008252534112991</c:v>
                </c:pt>
                <c:pt idx="14">
                  <c:v>43.571268317495054</c:v>
                </c:pt>
                <c:pt idx="15">
                  <c:v>46.13428410087711</c:v>
                </c:pt>
                <c:pt idx="16">
                  <c:v>48.697299884259174</c:v>
                </c:pt>
                <c:pt idx="17">
                  <c:v>51.260315667641237</c:v>
                </c:pt>
                <c:pt idx="18">
                  <c:v>53.823331451023293</c:v>
                </c:pt>
              </c:numCache>
            </c:numRef>
          </c:val>
        </c:ser>
        <c:ser>
          <c:idx val="3"/>
          <c:order val="2"/>
          <c:tx>
            <c:strRef>
              <c:f>Лист1!$E$43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Лист1!$E$44:$E$62</c:f>
              <c:numCache>
                <c:formatCode>General</c:formatCode>
                <c:ptCount val="19"/>
                <c:pt idx="0">
                  <c:v>12.897756845406503</c:v>
                </c:pt>
                <c:pt idx="1">
                  <c:v>17.197009127208673</c:v>
                </c:pt>
                <c:pt idx="2">
                  <c:v>21.496261409010838</c:v>
                </c:pt>
                <c:pt idx="3">
                  <c:v>25.795513690813006</c:v>
                </c:pt>
                <c:pt idx="4">
                  <c:v>30.094765972615171</c:v>
                </c:pt>
                <c:pt idx="5">
                  <c:v>34.394018254417347</c:v>
                </c:pt>
                <c:pt idx="6">
                  <c:v>38.693270536219515</c:v>
                </c:pt>
                <c:pt idx="7">
                  <c:v>42.992522818021676</c:v>
                </c:pt>
                <c:pt idx="8">
                  <c:v>47.291775099823845</c:v>
                </c:pt>
                <c:pt idx="9">
                  <c:v>51.591027381626013</c:v>
                </c:pt>
                <c:pt idx="10">
                  <c:v>55.890279663428181</c:v>
                </c:pt>
                <c:pt idx="11">
                  <c:v>60.189531945230343</c:v>
                </c:pt>
                <c:pt idx="12">
                  <c:v>64.488784227032525</c:v>
                </c:pt>
                <c:pt idx="13">
                  <c:v>68.788036508834693</c:v>
                </c:pt>
                <c:pt idx="14">
                  <c:v>73.087288790636862</c:v>
                </c:pt>
                <c:pt idx="15">
                  <c:v>77.38654107243903</c:v>
                </c:pt>
                <c:pt idx="16">
                  <c:v>81.685793354241198</c:v>
                </c:pt>
                <c:pt idx="17">
                  <c:v>85.985045636043353</c:v>
                </c:pt>
                <c:pt idx="18">
                  <c:v>90.284297917845535</c:v>
                </c:pt>
              </c:numCache>
            </c:numRef>
          </c:val>
        </c:ser>
        <c:ser>
          <c:idx val="4"/>
          <c:order val="3"/>
          <c:tx>
            <c:strRef>
              <c:f>Лист1!$F$43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Лист1!$F$44:$F$62</c:f>
              <c:numCache>
                <c:formatCode>General</c:formatCode>
                <c:ptCount val="19"/>
                <c:pt idx="0">
                  <c:v>17.992370799342073</c:v>
                </c:pt>
                <c:pt idx="1">
                  <c:v>23.989827732456099</c:v>
                </c:pt>
                <c:pt idx="2">
                  <c:v>29.987284665570122</c:v>
                </c:pt>
                <c:pt idx="3">
                  <c:v>35.984741598684145</c:v>
                </c:pt>
                <c:pt idx="4">
                  <c:v>41.982198531798176</c:v>
                </c:pt>
                <c:pt idx="5">
                  <c:v>47.979655464912199</c:v>
                </c:pt>
                <c:pt idx="6">
                  <c:v>53.977112398026222</c:v>
                </c:pt>
                <c:pt idx="7">
                  <c:v>59.974569331140245</c:v>
                </c:pt>
                <c:pt idx="8">
                  <c:v>65.972026264254268</c:v>
                </c:pt>
                <c:pt idx="9">
                  <c:v>71.969483197368291</c:v>
                </c:pt>
                <c:pt idx="10">
                  <c:v>77.966940130482328</c:v>
                </c:pt>
                <c:pt idx="11">
                  <c:v>83.964397063596351</c:v>
                </c:pt>
                <c:pt idx="12">
                  <c:v>89.961853996710374</c:v>
                </c:pt>
                <c:pt idx="13">
                  <c:v>95.959310929824397</c:v>
                </c:pt>
                <c:pt idx="14">
                  <c:v>101.95676786293842</c:v>
                </c:pt>
                <c:pt idx="15">
                  <c:v>107.95422479605244</c:v>
                </c:pt>
                <c:pt idx="16">
                  <c:v>113.95168172916647</c:v>
                </c:pt>
                <c:pt idx="17">
                  <c:v>119.94913866228049</c:v>
                </c:pt>
                <c:pt idx="18">
                  <c:v>125.94659559539453</c:v>
                </c:pt>
              </c:numCache>
            </c:numRef>
          </c:val>
        </c:ser>
        <c:ser>
          <c:idx val="5"/>
          <c:order val="4"/>
          <c:tx>
            <c:strRef>
              <c:f>Лист1!$G$43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Лист1!$G$44:$G$62</c:f>
              <c:numCache>
                <c:formatCode>General</c:formatCode>
                <c:ptCount val="19"/>
                <c:pt idx="0">
                  <c:v>21.192427325491252</c:v>
                </c:pt>
                <c:pt idx="1">
                  <c:v>28.256569767321668</c:v>
                </c:pt>
                <c:pt idx="2">
                  <c:v>35.320712209152092</c:v>
                </c:pt>
                <c:pt idx="3">
                  <c:v>42.384854650982504</c:v>
                </c:pt>
                <c:pt idx="4">
                  <c:v>49.448997092812924</c:v>
                </c:pt>
                <c:pt idx="5">
                  <c:v>56.513139534643337</c:v>
                </c:pt>
                <c:pt idx="6">
                  <c:v>63.577281976473756</c:v>
                </c:pt>
                <c:pt idx="7">
                  <c:v>70.641424418304183</c:v>
                </c:pt>
                <c:pt idx="8">
                  <c:v>77.705566860134596</c:v>
                </c:pt>
                <c:pt idx="9">
                  <c:v>84.769709301965008</c:v>
                </c:pt>
                <c:pt idx="10">
                  <c:v>91.833851743795435</c:v>
                </c:pt>
                <c:pt idx="11">
                  <c:v>98.897994185625848</c:v>
                </c:pt>
                <c:pt idx="12">
                  <c:v>105.96213662745627</c:v>
                </c:pt>
                <c:pt idx="13">
                  <c:v>113.02627906928667</c:v>
                </c:pt>
                <c:pt idx="14">
                  <c:v>120.09042151111711</c:v>
                </c:pt>
                <c:pt idx="15">
                  <c:v>127.15456395294751</c:v>
                </c:pt>
                <c:pt idx="16">
                  <c:v>134.21870639477794</c:v>
                </c:pt>
                <c:pt idx="17">
                  <c:v>141.28284883660837</c:v>
                </c:pt>
                <c:pt idx="18">
                  <c:v>148.34699127843879</c:v>
                </c:pt>
              </c:numCache>
            </c:numRef>
          </c:val>
        </c:ser>
        <c:marker val="1"/>
        <c:axId val="87140608"/>
        <c:axId val="87162880"/>
      </c:lineChart>
      <c:catAx>
        <c:axId val="87140608"/>
        <c:scaling>
          <c:orientation val="minMax"/>
        </c:scaling>
        <c:axPos val="b"/>
        <c:numFmt formatCode="General" sourceLinked="1"/>
        <c:tickLblPos val="nextTo"/>
        <c:crossAx val="87162880"/>
        <c:crosses val="autoZero"/>
        <c:auto val="1"/>
        <c:lblAlgn val="ctr"/>
        <c:lblOffset val="100"/>
      </c:catAx>
      <c:valAx>
        <c:axId val="87162880"/>
        <c:scaling>
          <c:orientation val="minMax"/>
        </c:scaling>
        <c:axPos val="l"/>
        <c:majorGridlines/>
        <c:numFmt formatCode="General" sourceLinked="1"/>
        <c:tickLblPos val="nextTo"/>
        <c:crossAx val="8714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2"/>
          <c:order val="0"/>
          <c:tx>
            <c:strRef>
              <c:f>Лист1!$C$609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Лист1!$B$610:$B$628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Лист1!$C$610:$C$628</c:f>
              <c:numCache>
                <c:formatCode>General</c:formatCode>
                <c:ptCount val="19"/>
                <c:pt idx="0">
                  <c:v>1.4925465968033433</c:v>
                </c:pt>
                <c:pt idx="1">
                  <c:v>1.5061072820499446</c:v>
                </c:pt>
                <c:pt idx="2">
                  <c:v>1.537413063830845</c:v>
                </c:pt>
                <c:pt idx="3">
                  <c:v>1.5856202917601581</c:v>
                </c:pt>
                <c:pt idx="4">
                  <c:v>1.6501563570289064</c:v>
                </c:pt>
                <c:pt idx="5">
                  <c:v>1.7306881105963325</c:v>
                </c:pt>
                <c:pt idx="6">
                  <c:v>1.8270895165608758</c:v>
                </c:pt>
                <c:pt idx="7">
                  <c:v>1.9394077815284894</c:v>
                </c:pt>
                <c:pt idx="8">
                  <c:v>2.0678268748341986</c:v>
                </c:pt>
                <c:pt idx="9">
                  <c:v>2.2126269752241434</c:v>
                </c:pt>
                <c:pt idx="10">
                  <c:v>2.3741378008429912</c:v>
                </c:pt>
                <c:pt idx="11">
                  <c:v>2.5526828232428183</c:v>
                </c:pt>
                <c:pt idx="12">
                  <c:v>2.7485097592604024</c:v>
                </c:pt>
                <c:pt idx="13">
                  <c:v>2.9616999930930166</c:v>
                </c:pt>
                <c:pt idx="14">
                  <c:v>3.1920447883180381</c:v>
                </c:pt>
                <c:pt idx="15">
                  <c:v>3.4427866937626224</c:v>
                </c:pt>
                <c:pt idx="16">
                  <c:v>3.700754603293849</c:v>
                </c:pt>
                <c:pt idx="17">
                  <c:v>3.9751264525041399</c:v>
                </c:pt>
                <c:pt idx="18">
                  <c:v>4.2575106361347554</c:v>
                </c:pt>
              </c:numCache>
            </c:numRef>
          </c:val>
        </c:ser>
        <c:ser>
          <c:idx val="3"/>
          <c:order val="1"/>
          <c:tx>
            <c:strRef>
              <c:f>Лист1!$D$609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Лист1!$B$610:$B$628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Лист1!$D$610:$D$628</c:f>
              <c:numCache>
                <c:formatCode>General</c:formatCode>
                <c:ptCount val="19"/>
                <c:pt idx="0">
                  <c:v>1.605428073269102</c:v>
                </c:pt>
                <c:pt idx="1">
                  <c:v>1.7195645317392445</c:v>
                </c:pt>
                <c:pt idx="2">
                  <c:v>1.8738689691316766</c:v>
                </c:pt>
                <c:pt idx="3">
                  <c:v>2.0655587431131406</c:v>
                </c:pt>
                <c:pt idx="4">
                  <c:v>2.2924678846843221</c:v>
                </c:pt>
                <c:pt idx="5">
                  <c:v>2.5529352701024357</c:v>
                </c:pt>
                <c:pt idx="6">
                  <c:v>2.8456692962796932</c:v>
                </c:pt>
                <c:pt idx="7">
                  <c:v>3.1695860926014068</c:v>
                </c:pt>
                <c:pt idx="8">
                  <c:v>3.5236160298922088</c:v>
                </c:pt>
                <c:pt idx="9">
                  <c:v>3.9064696423100322</c:v>
                </c:pt>
                <c:pt idx="10">
                  <c:v>4.3163489932370656</c:v>
                </c:pt>
                <c:pt idx="11">
                  <c:v>4.7505833729652052</c:v>
                </c:pt>
                <c:pt idx="12">
                  <c:v>5.2051578151352187</c:v>
                </c:pt>
                <c:pt idx="13">
                  <c:v>5.6740873203130091</c:v>
                </c:pt>
                <c:pt idx="14">
                  <c:v>6.1485658948363486</c:v>
                </c:pt>
                <c:pt idx="15">
                  <c:v>6.6463512236486038</c:v>
                </c:pt>
                <c:pt idx="16">
                  <c:v>7.0572476405531974</c:v>
                </c:pt>
                <c:pt idx="17">
                  <c:v>7.4463800189415705</c:v>
                </c:pt>
                <c:pt idx="18">
                  <c:v>7.7450689009974454</c:v>
                </c:pt>
              </c:numCache>
            </c:numRef>
          </c:val>
        </c:ser>
        <c:ser>
          <c:idx val="4"/>
          <c:order val="2"/>
          <c:tx>
            <c:strRef>
              <c:f>Лист1!$E$609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Лист1!$B$610:$B$628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Лист1!$E$610:$E$628</c:f>
              <c:numCache>
                <c:formatCode>General</c:formatCode>
                <c:ptCount val="19"/>
                <c:pt idx="0">
                  <c:v>1.9008637410357043</c:v>
                </c:pt>
                <c:pt idx="1">
                  <c:v>2.2421484336739623</c:v>
                </c:pt>
                <c:pt idx="2">
                  <c:v>2.6570506175099293</c:v>
                </c:pt>
                <c:pt idx="3">
                  <c:v>3.1293500718498204</c:v>
                </c:pt>
                <c:pt idx="4">
                  <c:v>3.6442022641824479</c:v>
                </c:pt>
                <c:pt idx="5">
                  <c:v>4.1878039412155328</c:v>
                </c:pt>
                <c:pt idx="6">
                  <c:v>4.7468408561661928</c:v>
                </c:pt>
                <c:pt idx="7">
                  <c:v>5.3078451049298065</c:v>
                </c:pt>
                <c:pt idx="8">
                  <c:v>5.8565672136146372</c:v>
                </c:pt>
                <c:pt idx="9">
                  <c:v>6.3774644477514064</c:v>
                </c:pt>
                <c:pt idx="10">
                  <c:v>6.8534381183100264</c:v>
                </c:pt>
                <c:pt idx="11">
                  <c:v>7.2660345297176754</c:v>
                </c:pt>
                <c:pt idx="12">
                  <c:v>7.5964829962520843</c:v>
                </c:pt>
                <c:pt idx="13">
                  <c:v>7.8282281158480593</c:v>
                </c:pt>
                <c:pt idx="14">
                  <c:v>7.9521027490022202</c:v>
                </c:pt>
                <c:pt idx="15">
                  <c:v>8.0957821125639793</c:v>
                </c:pt>
                <c:pt idx="16">
                  <c:v>7.9428292498720987</c:v>
                </c:pt>
                <c:pt idx="17">
                  <c:v>7.9589569606120669</c:v>
                </c:pt>
                <c:pt idx="18">
                  <c:v>8.2379413128823309</c:v>
                </c:pt>
              </c:numCache>
            </c:numRef>
          </c:val>
        </c:ser>
        <c:ser>
          <c:idx val="5"/>
          <c:order val="3"/>
          <c:tx>
            <c:strRef>
              <c:f>Лист1!$F$609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Лист1!$B$610:$B$628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Лист1!$F$610:$F$628</c:f>
              <c:numCache>
                <c:formatCode>General</c:formatCode>
                <c:ptCount val="19"/>
                <c:pt idx="0">
                  <c:v>2.2780039215823416</c:v>
                </c:pt>
                <c:pt idx="1">
                  <c:v>2.8414668704408066</c:v>
                </c:pt>
                <c:pt idx="2">
                  <c:v>3.4537742250727681</c:v>
                </c:pt>
                <c:pt idx="3">
                  <c:v>4.0658158523071295</c:v>
                </c:pt>
                <c:pt idx="4">
                  <c:v>4.6393772077356727</c:v>
                </c:pt>
                <c:pt idx="5">
                  <c:v>5.147893784150642</c:v>
                </c:pt>
                <c:pt idx="6">
                  <c:v>5.5767816375092139</c:v>
                </c:pt>
                <c:pt idx="7">
                  <c:v>5.9244746141929641</c:v>
                </c:pt>
                <c:pt idx="8">
                  <c:v>6.2049552407694497</c:v>
                </c:pt>
                <c:pt idx="9">
                  <c:v>6.4522479322777704</c:v>
                </c:pt>
                <c:pt idx="10">
                  <c:v>6.7269156930169931</c:v>
                </c:pt>
                <c:pt idx="11">
                  <c:v>7.1236290407340199</c:v>
                </c:pt>
                <c:pt idx="12">
                  <c:v>7.7763144776946023</c:v>
                </c:pt>
                <c:pt idx="13">
                  <c:v>8.8506651843546766</c:v>
                </c:pt>
                <c:pt idx="14">
                  <c:v>10.496268564000115</c:v>
                </c:pt>
              </c:numCache>
            </c:numRef>
          </c:val>
        </c:ser>
        <c:ser>
          <c:idx val="0"/>
          <c:order val="4"/>
          <c:tx>
            <c:strRef>
              <c:f>Лист1!$G$609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Лист1!$B$610:$B$628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Лист1!$G$610:$G$628</c:f>
              <c:numCache>
                <c:formatCode>General</c:formatCode>
                <c:ptCount val="19"/>
                <c:pt idx="0">
                  <c:v>2.4799871991088578</c:v>
                </c:pt>
                <c:pt idx="1">
                  <c:v>3.1013562780818926</c:v>
                </c:pt>
                <c:pt idx="2">
                  <c:v>3.6920583529654998</c:v>
                </c:pt>
                <c:pt idx="3">
                  <c:v>4.1915057536584275</c:v>
                </c:pt>
                <c:pt idx="4">
                  <c:v>4.5793638065403988</c:v>
                </c:pt>
                <c:pt idx="5">
                  <c:v>4.8768476790633555</c:v>
                </c:pt>
                <c:pt idx="6">
                  <c:v>5.1457675185164229</c:v>
                </c:pt>
                <c:pt idx="7">
                  <c:v>5.4867168223924594</c:v>
                </c:pt>
                <c:pt idx="8">
                  <c:v>6.0346229100160436</c:v>
                </c:pt>
                <c:pt idx="9">
                  <c:v>6.9451185690222186</c:v>
                </c:pt>
                <c:pt idx="10">
                  <c:v>8.3565478395906378</c:v>
                </c:pt>
                <c:pt idx="11">
                  <c:v>10.294632763622406</c:v>
                </c:pt>
              </c:numCache>
            </c:numRef>
          </c:val>
        </c:ser>
        <c:marker val="1"/>
        <c:axId val="96479104"/>
        <c:axId val="96480640"/>
      </c:lineChart>
      <c:catAx>
        <c:axId val="96479104"/>
        <c:scaling>
          <c:orientation val="minMax"/>
        </c:scaling>
        <c:axPos val="b"/>
        <c:numFmt formatCode="General" sourceLinked="1"/>
        <c:tickLblPos val="nextTo"/>
        <c:crossAx val="96480640"/>
        <c:crosses val="autoZero"/>
        <c:auto val="1"/>
        <c:lblAlgn val="ctr"/>
        <c:lblOffset val="100"/>
      </c:catAx>
      <c:valAx>
        <c:axId val="96480640"/>
        <c:scaling>
          <c:orientation val="minMax"/>
        </c:scaling>
        <c:axPos val="l"/>
        <c:majorGridlines/>
        <c:numFmt formatCode="General" sourceLinked="1"/>
        <c:tickLblPos val="nextTo"/>
        <c:crossAx val="9647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Лист1!$C$470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Лист1!$B$471:$B$489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Лист1!$C$471:$C$489</c:f>
              <c:numCache>
                <c:formatCode>General</c:formatCode>
                <c:ptCount val="19"/>
                <c:pt idx="0">
                  <c:v>2850.8421916735529</c:v>
                </c:pt>
                <c:pt idx="1">
                  <c:v>2925.886704637247</c:v>
                </c:pt>
                <c:pt idx="2">
                  <c:v>3016.2019859271259</c:v>
                </c:pt>
                <c:pt idx="3">
                  <c:v>3115.6105072028809</c:v>
                </c:pt>
                <c:pt idx="4">
                  <c:v>3218.3367361339942</c:v>
                </c:pt>
                <c:pt idx="5">
                  <c:v>3319.0071363997386</c:v>
                </c:pt>
                <c:pt idx="6">
                  <c:v>3412.6501676891799</c:v>
                </c:pt>
                <c:pt idx="7">
                  <c:v>3494.6962857011727</c:v>
                </c:pt>
                <c:pt idx="8">
                  <c:v>3560.977942144365</c:v>
                </c:pt>
                <c:pt idx="9">
                  <c:v>3607.7295847371956</c:v>
                </c:pt>
                <c:pt idx="10">
                  <c:v>3631.5876572078946</c:v>
                </c:pt>
                <c:pt idx="11">
                  <c:v>3629.5905992944831</c:v>
                </c:pt>
                <c:pt idx="12">
                  <c:v>3599.1788467447705</c:v>
                </c:pt>
                <c:pt idx="13">
                  <c:v>3538.194831316363</c:v>
                </c:pt>
                <c:pt idx="14">
                  <c:v>3444.882980776657</c:v>
                </c:pt>
                <c:pt idx="15">
                  <c:v>3382.7181424368218</c:v>
                </c:pt>
                <c:pt idx="16">
                  <c:v>3156.2634654818776</c:v>
                </c:pt>
                <c:pt idx="17">
                  <c:v>2959.4546363105505</c:v>
                </c:pt>
                <c:pt idx="18">
                  <c:v>2727.3156431954171</c:v>
                </c:pt>
              </c:numCache>
            </c:numRef>
          </c:val>
        </c:ser>
        <c:ser>
          <c:idx val="2"/>
          <c:order val="1"/>
          <c:tx>
            <c:strRef>
              <c:f>Лист1!$D$470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Лист1!$B$471:$B$489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Лист1!$D$471:$D$489</c:f>
              <c:numCache>
                <c:formatCode>General</c:formatCode>
                <c:ptCount val="19"/>
                <c:pt idx="0">
                  <c:v>1631.7179188179762</c:v>
                </c:pt>
                <c:pt idx="1">
                  <c:v>1672.2667622169402</c:v>
                </c:pt>
                <c:pt idx="2">
                  <c:v>1720.8357994799048</c:v>
                </c:pt>
                <c:pt idx="3">
                  <c:v>1773.8557920102478</c:v>
                </c:pt>
                <c:pt idx="4">
                  <c:v>1827.9897655725583</c:v>
                </c:pt>
                <c:pt idx="5">
                  <c:v>1880.1330102926388</c:v>
                </c:pt>
                <c:pt idx="6">
                  <c:v>1927.4130806575047</c:v>
                </c:pt>
                <c:pt idx="7">
                  <c:v>1967.1897955153836</c:v>
                </c:pt>
                <c:pt idx="8">
                  <c:v>1997.0552380757172</c:v>
                </c:pt>
                <c:pt idx="9">
                  <c:v>2014.8337559091569</c:v>
                </c:pt>
                <c:pt idx="10">
                  <c:v>2018.5819609475705</c:v>
                </c:pt>
                <c:pt idx="11">
                  <c:v>2006.5887294840365</c:v>
                </c:pt>
                <c:pt idx="12">
                  <c:v>1977.375202172846</c:v>
                </c:pt>
                <c:pt idx="13">
                  <c:v>1929.6947840295027</c:v>
                </c:pt>
                <c:pt idx="14">
                  <c:v>1862.5331444307255</c:v>
                </c:pt>
                <c:pt idx="15">
                  <c:v>1812.564639600746</c:v>
                </c:pt>
                <c:pt idx="16">
                  <c:v>1666.8702001797972</c:v>
                </c:pt>
                <c:pt idx="17">
                  <c:v>1537.5015560871439</c:v>
                </c:pt>
                <c:pt idx="18">
                  <c:v>1386.9170116580519</c:v>
                </c:pt>
              </c:numCache>
            </c:numRef>
          </c:val>
        </c:ser>
        <c:ser>
          <c:idx val="3"/>
          <c:order val="2"/>
          <c:tx>
            <c:strRef>
              <c:f>Лист1!$E$470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Лист1!$B$471:$B$489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Лист1!$E$471:$E$489</c:f>
              <c:numCache>
                <c:formatCode>General</c:formatCode>
                <c:ptCount val="19"/>
                <c:pt idx="0">
                  <c:v>951.52009688080227</c:v>
                </c:pt>
                <c:pt idx="1">
                  <c:v>967.97234942230227</c:v>
                </c:pt>
                <c:pt idx="2">
                  <c:v>986.99984383761671</c:v>
                </c:pt>
                <c:pt idx="3">
                  <c:v>1006.474764809528</c:v>
                </c:pt>
                <c:pt idx="4">
                  <c:v>1024.4077623130804</c:v>
                </c:pt>
                <c:pt idx="5">
                  <c:v>1038.9479516155782</c:v>
                </c:pt>
                <c:pt idx="6">
                  <c:v>1048.3829132765895</c:v>
                </c:pt>
                <c:pt idx="7">
                  <c:v>1051.1386931479415</c:v>
                </c:pt>
                <c:pt idx="8">
                  <c:v>1045.7798023737241</c:v>
                </c:pt>
                <c:pt idx="9">
                  <c:v>1031.0092173902881</c:v>
                </c:pt>
                <c:pt idx="10">
                  <c:v>1005.6683799262465</c:v>
                </c:pt>
                <c:pt idx="11">
                  <c:v>968.73719700247307</c:v>
                </c:pt>
                <c:pt idx="12">
                  <c:v>919.33404093210243</c:v>
                </c:pt>
                <c:pt idx="13">
                  <c:v>856.71574932053204</c:v>
                </c:pt>
                <c:pt idx="14">
                  <c:v>780.27762506542069</c:v>
                </c:pt>
                <c:pt idx="15">
                  <c:v>711.88322668505998</c:v>
                </c:pt>
                <c:pt idx="16">
                  <c:v>584.2154166765124</c:v>
                </c:pt>
                <c:pt idx="17">
                  <c:v>464.07426479933963</c:v>
                </c:pt>
                <c:pt idx="18">
                  <c:v>329.07914479187275</c:v>
                </c:pt>
              </c:numCache>
            </c:numRef>
          </c:val>
        </c:ser>
        <c:ser>
          <c:idx val="4"/>
          <c:order val="3"/>
          <c:tx>
            <c:strRef>
              <c:f>Лист1!$F$470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Лист1!$B$471:$B$489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Лист1!$F$471:$F$489</c:f>
              <c:numCache>
                <c:formatCode>General</c:formatCode>
                <c:ptCount val="19"/>
                <c:pt idx="0">
                  <c:v>688.00694515920827</c:v>
                </c:pt>
                <c:pt idx="1">
                  <c:v>688.53455491627369</c:v>
                </c:pt>
                <c:pt idx="2">
                  <c:v>687.62650313910422</c:v>
                </c:pt>
                <c:pt idx="3">
                  <c:v>683.69458112342772</c:v>
                </c:pt>
                <c:pt idx="4">
                  <c:v>675.25393113750806</c:v>
                </c:pt>
                <c:pt idx="5">
                  <c:v>660.92304642214299</c:v>
                </c:pt>
                <c:pt idx="6">
                  <c:v>639.42377119066612</c:v>
                </c:pt>
                <c:pt idx="7">
                  <c:v>609.58130062894486</c:v>
                </c:pt>
                <c:pt idx="8">
                  <c:v>570.3241808953826</c:v>
                </c:pt>
                <c:pt idx="9">
                  <c:v>520.68430912091685</c:v>
                </c:pt>
                <c:pt idx="10">
                  <c:v>459.79693340902065</c:v>
                </c:pt>
                <c:pt idx="11">
                  <c:v>386.90065283570175</c:v>
                </c:pt>
                <c:pt idx="12">
                  <c:v>301.3374174495026</c:v>
                </c:pt>
                <c:pt idx="13">
                  <c:v>202.55252827150025</c:v>
                </c:pt>
                <c:pt idx="14">
                  <c:v>90.094637295308416</c:v>
                </c:pt>
                <c:pt idx="15">
                  <c:v>-19.717219863468131</c:v>
                </c:pt>
                <c:pt idx="16">
                  <c:v>-177.12878721452216</c:v>
                </c:pt>
                <c:pt idx="17">
                  <c:v>-332.28026189826107</c:v>
                </c:pt>
                <c:pt idx="18">
                  <c:v>-501.87662068039117</c:v>
                </c:pt>
              </c:numCache>
            </c:numRef>
          </c:val>
        </c:ser>
        <c:ser>
          <c:idx val="5"/>
          <c:order val="4"/>
          <c:tx>
            <c:strRef>
              <c:f>Лист1!$G$470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Лист1!$B$471:$B$489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Лист1!$G$471:$G$489</c:f>
              <c:numCache>
                <c:formatCode>General</c:formatCode>
                <c:ptCount val="19"/>
                <c:pt idx="0">
                  <c:v>541.79753399897277</c:v>
                </c:pt>
                <c:pt idx="1">
                  <c:v>531.32335203218349</c:v>
                </c:pt>
                <c:pt idx="2">
                  <c:v>516.56302259517145</c:v>
                </c:pt>
                <c:pt idx="3">
                  <c:v>496.22155270993039</c:v>
                </c:pt>
                <c:pt idx="4">
                  <c:v>469.08821967310041</c:v>
                </c:pt>
                <c:pt idx="5">
                  <c:v>434.03657105596596</c:v>
                </c:pt>
                <c:pt idx="6">
                  <c:v>390.02442470445715</c:v>
                </c:pt>
                <c:pt idx="7">
                  <c:v>336.09386873914849</c:v>
                </c:pt>
                <c:pt idx="8">
                  <c:v>271.3712615552609</c:v>
                </c:pt>
                <c:pt idx="9">
                  <c:v>195.06723182265875</c:v>
                </c:pt>
                <c:pt idx="10">
                  <c:v>106.47667848585309</c:v>
                </c:pt>
                <c:pt idx="11">
                  <c:v>4.9787707639995915</c:v>
                </c:pt>
                <c:pt idx="12">
                  <c:v>-109.96305184910216</c:v>
                </c:pt>
                <c:pt idx="13">
                  <c:v>-238.80107958500525</c:v>
                </c:pt>
                <c:pt idx="14">
                  <c:v>-381.90333240061943</c:v>
                </c:pt>
                <c:pt idx="15">
                  <c:v>-525.96360156330536</c:v>
                </c:pt>
                <c:pt idx="16">
                  <c:v>-711.9512417253909</c:v>
                </c:pt>
                <c:pt idx="17">
                  <c:v>-899.21158677514029</c:v>
                </c:pt>
                <c:pt idx="18">
                  <c:v>-1101.3655339857858</c:v>
                </c:pt>
              </c:numCache>
            </c:numRef>
          </c:val>
        </c:ser>
        <c:marker val="1"/>
        <c:axId val="96520448"/>
        <c:axId val="96677888"/>
      </c:lineChart>
      <c:catAx>
        <c:axId val="96520448"/>
        <c:scaling>
          <c:orientation val="minMax"/>
        </c:scaling>
        <c:axPos val="b"/>
        <c:numFmt formatCode="General" sourceLinked="1"/>
        <c:tickLblPos val="nextTo"/>
        <c:crossAx val="96677888"/>
        <c:crosses val="autoZero"/>
        <c:auto val="1"/>
        <c:lblAlgn val="ctr"/>
        <c:lblOffset val="100"/>
      </c:catAx>
      <c:valAx>
        <c:axId val="96677888"/>
        <c:scaling>
          <c:orientation val="minMax"/>
        </c:scaling>
        <c:axPos val="l"/>
        <c:majorGridlines/>
        <c:numFmt formatCode="General" sourceLinked="1"/>
        <c:tickLblPos val="nextTo"/>
        <c:crossAx val="96520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Лист1!$E$501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Лист1!$B$501:$B$531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Лист1!$E$502:$E$531</c:f>
              <c:numCache>
                <c:formatCode>General</c:formatCode>
                <c:ptCount val="30"/>
                <c:pt idx="0">
                  <c:v>2876.8898948086039</c:v>
                </c:pt>
                <c:pt idx="1">
                  <c:v>3192.9394498841702</c:v>
                </c:pt>
                <c:pt idx="2">
                  <c:v>3504.2371806301107</c:v>
                </c:pt>
                <c:pt idx="3">
                  <c:v>3633.9791467459759</c:v>
                </c:pt>
                <c:pt idx="4">
                  <c:v>3457.6074385169982</c:v>
                </c:pt>
                <c:pt idx="5">
                  <c:v>2902.8101768140946</c:v>
                </c:pt>
              </c:numCache>
            </c:numRef>
          </c:val>
        </c:ser>
        <c:ser>
          <c:idx val="2"/>
          <c:order val="1"/>
          <c:tx>
            <c:strRef>
              <c:f>Лист1!$G$501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Лист1!$B$501:$B$531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Лист1!$G$502:$G$531</c:f>
              <c:numCache>
                <c:formatCode>General</c:formatCode>
                <c:ptCount val="30"/>
                <c:pt idx="1">
                  <c:v>1667.8634251539918</c:v>
                </c:pt>
                <c:pt idx="2">
                  <c:v>1765.8865935287511</c:v>
                </c:pt>
                <c:pt idx="3">
                  <c:v>1870.1737994475368</c:v>
                </c:pt>
                <c:pt idx="4">
                  <c:v>1958.2401317425197</c:v>
                </c:pt>
                <c:pt idx="5">
                  <c:v>2010.9646907422</c:v>
                </c:pt>
                <c:pt idx="6">
                  <c:v>2012.5905882714057</c:v>
                </c:pt>
                <c:pt idx="7">
                  <c:v>1950.7249476512943</c:v>
                </c:pt>
                <c:pt idx="8">
                  <c:v>1816.3389036993515</c:v>
                </c:pt>
                <c:pt idx="9">
                  <c:v>1603.7676027293928</c:v>
                </c:pt>
                <c:pt idx="10">
                  <c:v>1310.7102025515608</c:v>
                </c:pt>
              </c:numCache>
            </c:numRef>
          </c:val>
        </c:ser>
        <c:ser>
          <c:idx val="3"/>
          <c:order val="2"/>
          <c:tx>
            <c:strRef>
              <c:f>Лист1!$I$501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Лист1!$B$501:$B$531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Лист1!$I$502:$I$531</c:f>
              <c:numCache>
                <c:formatCode>General</c:formatCode>
                <c:ptCount val="30"/>
                <c:pt idx="2">
                  <c:v>959.10378009903445</c:v>
                </c:pt>
                <c:pt idx="3">
                  <c:v>980.22141737947845</c:v>
                </c:pt>
                <c:pt idx="4">
                  <c:v>1002.9300964397589</c:v>
                </c:pt>
                <c:pt idx="5">
                  <c:v>1024.0424991448033</c:v>
                </c:pt>
                <c:pt idx="6">
                  <c:v>1040.6246155440626</c:v>
                </c:pt>
                <c:pt idx="7">
                  <c:v>1049.9957438715089</c:v>
                </c:pt>
                <c:pt idx="8">
                  <c:v>1049.7284905456377</c:v>
                </c:pt>
                <c:pt idx="9">
                  <c:v>1037.6487701694678</c:v>
                </c:pt>
                <c:pt idx="10">
                  <c:v>1011.8358055305403</c:v>
                </c:pt>
                <c:pt idx="11">
                  <c:v>970.62212760091847</c:v>
                </c:pt>
                <c:pt idx="12">
                  <c:v>912.59357553718974</c:v>
                </c:pt>
                <c:pt idx="13">
                  <c:v>836.58929668046221</c:v>
                </c:pt>
                <c:pt idx="14">
                  <c:v>741.70174655636788</c:v>
                </c:pt>
                <c:pt idx="15">
                  <c:v>627.27668887506161</c:v>
                </c:pt>
                <c:pt idx="16">
                  <c:v>492.91319553122162</c:v>
                </c:pt>
                <c:pt idx="17">
                  <c:v>338.46364660404583</c:v>
                </c:pt>
              </c:numCache>
            </c:numRef>
          </c:val>
        </c:ser>
        <c:ser>
          <c:idx val="4"/>
          <c:order val="3"/>
          <c:tx>
            <c:strRef>
              <c:f>Лист1!$K$501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Лист1!$B$501:$B$531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Лист1!$K$502:$K$531</c:f>
              <c:numCache>
                <c:formatCode>General</c:formatCode>
                <c:ptCount val="30"/>
                <c:pt idx="3">
                  <c:v>658.67848256923105</c:v>
                </c:pt>
                <c:pt idx="4">
                  <c:v>658.27828267705218</c:v>
                </c:pt>
                <c:pt idx="5">
                  <c:v>656.58469409102076</c:v>
                </c:pt>
                <c:pt idx="6">
                  <c:v>652.71879228741773</c:v>
                </c:pt>
                <c:pt idx="7">
                  <c:v>645.8496015912749</c:v>
                </c:pt>
                <c:pt idx="8">
                  <c:v>635.19409517637678</c:v>
                </c:pt>
                <c:pt idx="9">
                  <c:v>620.01719506525956</c:v>
                </c:pt>
                <c:pt idx="10">
                  <c:v>599.6317721292113</c:v>
                </c:pt>
                <c:pt idx="11">
                  <c:v>573.39864608827202</c:v>
                </c:pt>
                <c:pt idx="12">
                  <c:v>540.72658551123436</c:v>
                </c:pt>
                <c:pt idx="13">
                  <c:v>501.07230781564147</c:v>
                </c:pt>
                <c:pt idx="14">
                  <c:v>453.94047926778973</c:v>
                </c:pt>
                <c:pt idx="15">
                  <c:v>398.88371498272681</c:v>
                </c:pt>
                <c:pt idx="16">
                  <c:v>335.5025789242527</c:v>
                </c:pt>
                <c:pt idx="17">
                  <c:v>263.44558390491932</c:v>
                </c:pt>
                <c:pt idx="18">
                  <c:v>182.40919158602969</c:v>
                </c:pt>
                <c:pt idx="19">
                  <c:v>92.137812477639841</c:v>
                </c:pt>
                <c:pt idx="20">
                  <c:v>-7.5761940614419245</c:v>
                </c:pt>
                <c:pt idx="21">
                  <c:v>-116.89251982365704</c:v>
                </c:pt>
                <c:pt idx="22">
                  <c:v>-235.92290775269362</c:v>
                </c:pt>
                <c:pt idx="23">
                  <c:v>-364.73115194348964</c:v>
                </c:pt>
                <c:pt idx="24">
                  <c:v>-503.33309764222633</c:v>
                </c:pt>
              </c:numCache>
            </c:numRef>
          </c:val>
        </c:ser>
        <c:ser>
          <c:idx val="5"/>
          <c:order val="4"/>
          <c:tx>
            <c:strRef>
              <c:f>Лист1!$M$501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Лист1!$B$501:$B$531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Лист1!$M$502:$M$531</c:f>
              <c:numCache>
                <c:formatCode>General</c:formatCode>
                <c:ptCount val="30"/>
                <c:pt idx="4">
                  <c:v>536.6029688087915</c:v>
                </c:pt>
                <c:pt idx="5">
                  <c:v>528.13032801820304</c:v>
                </c:pt>
                <c:pt idx="6">
                  <c:v>517.34461433199453</c:v>
                </c:pt>
                <c:pt idx="7">
                  <c:v>503.78963979881934</c:v>
                </c:pt>
                <c:pt idx="8">
                  <c:v>487.03036677237674</c:v>
                </c:pt>
                <c:pt idx="9">
                  <c:v>466.65290791141149</c:v>
                </c:pt>
                <c:pt idx="10">
                  <c:v>442.26452617971358</c:v>
                </c:pt>
                <c:pt idx="11">
                  <c:v>413.49363484611854</c:v>
                </c:pt>
                <c:pt idx="12">
                  <c:v>379.98979748450813</c:v>
                </c:pt>
                <c:pt idx="13">
                  <c:v>341.42372797380824</c:v>
                </c:pt>
                <c:pt idx="14">
                  <c:v>297.48729049799118</c:v>
                </c:pt>
                <c:pt idx="15">
                  <c:v>247.89349954607496</c:v>
                </c:pt>
                <c:pt idx="16">
                  <c:v>192.37651991212249</c:v>
                </c:pt>
                <c:pt idx="17">
                  <c:v>130.69166669524225</c:v>
                </c:pt>
                <c:pt idx="18">
                  <c:v>62.61540529958836</c:v>
                </c:pt>
                <c:pt idx="19">
                  <c:v>-12.054648565639468</c:v>
                </c:pt>
                <c:pt idx="20">
                  <c:v>-93.499728886195953</c:v>
                </c:pt>
                <c:pt idx="21">
                  <c:v>-181.87991934279069</c:v>
                </c:pt>
                <c:pt idx="22">
                  <c:v>-277.33415331108802</c:v>
                </c:pt>
                <c:pt idx="23">
                  <c:v>-379.98021386170649</c:v>
                </c:pt>
                <c:pt idx="24">
                  <c:v>-489.91473376021747</c:v>
                </c:pt>
                <c:pt idx="25">
                  <c:v>-607.21319546714949</c:v>
                </c:pt>
                <c:pt idx="26">
                  <c:v>-731.92993113798514</c:v>
                </c:pt>
                <c:pt idx="27">
                  <c:v>-864.09812262315984</c:v>
                </c:pt>
                <c:pt idx="28">
                  <c:v>-1003.7298014680661</c:v>
                </c:pt>
                <c:pt idx="29">
                  <c:v>-1150.8158489130469</c:v>
                </c:pt>
              </c:numCache>
            </c:numRef>
          </c:val>
        </c:ser>
        <c:marker val="1"/>
        <c:axId val="96704384"/>
        <c:axId val="96705920"/>
      </c:lineChart>
      <c:catAx>
        <c:axId val="96704384"/>
        <c:scaling>
          <c:orientation val="minMax"/>
        </c:scaling>
        <c:axPos val="b"/>
        <c:numFmt formatCode="General" sourceLinked="1"/>
        <c:tickLblPos val="nextTo"/>
        <c:crossAx val="96705920"/>
        <c:crosses val="autoZero"/>
        <c:auto val="1"/>
        <c:lblAlgn val="ctr"/>
        <c:lblOffset val="100"/>
      </c:catAx>
      <c:valAx>
        <c:axId val="96705920"/>
        <c:scaling>
          <c:orientation val="minMax"/>
        </c:scaling>
        <c:axPos val="l"/>
        <c:majorGridlines/>
        <c:numFmt formatCode="General" sourceLinked="1"/>
        <c:tickLblPos val="nextTo"/>
        <c:crossAx val="96704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Лист1!$C$561</c:f>
              <c:strCache>
                <c:ptCount val="1"/>
                <c:pt idx="0">
                  <c:v>1,12787172</c:v>
                </c:pt>
              </c:strCache>
            </c:strRef>
          </c:tx>
          <c:marker>
            <c:symbol val="none"/>
          </c:marker>
          <c:cat>
            <c:numRef>
              <c:f>Лист1!$B$561:$B$579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Лист1!$C$562:$C$579</c:f>
              <c:numCache>
                <c:formatCode>General</c:formatCode>
                <c:ptCount val="18"/>
                <c:pt idx="0">
                  <c:v>1.0953255587949464</c:v>
                </c:pt>
                <c:pt idx="1">
                  <c:v>1.0666018788467768</c:v>
                </c:pt>
                <c:pt idx="2">
                  <c:v>1.0415451895043732</c:v>
                </c:pt>
                <c:pt idx="3">
                  <c:v>1.02</c:v>
                </c:pt>
                <c:pt idx="4">
                  <c:v>1.0018108195659217</c:v>
                </c:pt>
                <c:pt idx="5">
                  <c:v>0.98682215743440238</c:v>
                </c:pt>
                <c:pt idx="6">
                  <c:v>0.97487852283770648</c:v>
                </c:pt>
                <c:pt idx="7">
                  <c:v>0.9658244250080984</c:v>
                </c:pt>
                <c:pt idx="8">
                  <c:v>0.95950437317784254</c:v>
                </c:pt>
                <c:pt idx="9">
                  <c:v>0.95576287657920311</c:v>
                </c:pt>
                <c:pt idx="10">
                  <c:v>0.95444444444444443</c:v>
                </c:pt>
                <c:pt idx="11">
                  <c:v>0.95539358600583069</c:v>
                </c:pt>
                <c:pt idx="12">
                  <c:v>0.95845481049562675</c:v>
                </c:pt>
                <c:pt idx="13">
                  <c:v>0.96347262714609661</c:v>
                </c:pt>
                <c:pt idx="14">
                  <c:v>0.97029154518950445</c:v>
                </c:pt>
                <c:pt idx="15">
                  <c:v>0.97875607385811469</c:v>
                </c:pt>
                <c:pt idx="16">
                  <c:v>0.98871072238419178</c:v>
                </c:pt>
                <c:pt idx="17">
                  <c:v>1</c:v>
                </c:pt>
              </c:numCache>
            </c:numRef>
          </c:val>
        </c:ser>
        <c:marker val="1"/>
        <c:axId val="96750592"/>
        <c:axId val="96760576"/>
      </c:lineChart>
      <c:catAx>
        <c:axId val="96750592"/>
        <c:scaling>
          <c:orientation val="minMax"/>
        </c:scaling>
        <c:axPos val="b"/>
        <c:numFmt formatCode="General" sourceLinked="1"/>
        <c:tickLblPos val="nextTo"/>
        <c:crossAx val="96760576"/>
        <c:crosses val="autoZero"/>
        <c:auto val="1"/>
        <c:lblAlgn val="ctr"/>
        <c:lblOffset val="100"/>
      </c:catAx>
      <c:valAx>
        <c:axId val="96760576"/>
        <c:scaling>
          <c:orientation val="minMax"/>
        </c:scaling>
        <c:axPos val="l"/>
        <c:majorGridlines/>
        <c:numFmt formatCode="General" sourceLinked="1"/>
        <c:tickLblPos val="nextTo"/>
        <c:crossAx val="96750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Лист1!$C$444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Лист1!$B$445:$B$463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Лист1!$C$445:$C$463</c:f>
              <c:numCache>
                <c:formatCode>General</c:formatCode>
                <c:ptCount val="19"/>
                <c:pt idx="0">
                  <c:v>29.494395170723255</c:v>
                </c:pt>
                <c:pt idx="1">
                  <c:v>30.656702525730232</c:v>
                </c:pt>
                <c:pt idx="2">
                  <c:v>32.151097696453483</c:v>
                </c:pt>
                <c:pt idx="3">
                  <c:v>33.97758068289302</c:v>
                </c:pt>
                <c:pt idx="4">
                  <c:v>36.136151485048842</c:v>
                </c:pt>
                <c:pt idx="5">
                  <c:v>38.626810102920928</c:v>
                </c:pt>
                <c:pt idx="6">
                  <c:v>41.449556536509292</c:v>
                </c:pt>
                <c:pt idx="7">
                  <c:v>44.604390785813948</c:v>
                </c:pt>
                <c:pt idx="8">
                  <c:v>48.091312850834875</c:v>
                </c:pt>
                <c:pt idx="9">
                  <c:v>51.910322731572094</c:v>
                </c:pt>
                <c:pt idx="10">
                  <c:v>56.061420428025585</c:v>
                </c:pt>
                <c:pt idx="11">
                  <c:v>60.544605940195346</c:v>
                </c:pt>
                <c:pt idx="12">
                  <c:v>65.3598792680814</c:v>
                </c:pt>
                <c:pt idx="13">
                  <c:v>70.507240411683711</c:v>
                </c:pt>
                <c:pt idx="14">
                  <c:v>75.986689371002313</c:v>
                </c:pt>
                <c:pt idx="15">
                  <c:v>81.798226146037194</c:v>
                </c:pt>
                <c:pt idx="16">
                  <c:v>87.941850736788354</c:v>
                </c:pt>
                <c:pt idx="17">
                  <c:v>94.417563143255805</c:v>
                </c:pt>
                <c:pt idx="18">
                  <c:v>101.22536336543955</c:v>
                </c:pt>
              </c:numCache>
            </c:numRef>
          </c:val>
        </c:ser>
        <c:ser>
          <c:idx val="2"/>
          <c:order val="1"/>
          <c:tx>
            <c:strRef>
              <c:f>Лист1!$D$444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Лист1!$B$445:$B$463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Лист1!$D$445:$D$463</c:f>
              <c:numCache>
                <c:formatCode>General</c:formatCode>
                <c:ptCount val="19"/>
                <c:pt idx="0">
                  <c:v>32.476553580938749</c:v>
                </c:pt>
                <c:pt idx="1">
                  <c:v>35.95831747722444</c:v>
                </c:pt>
                <c:pt idx="2">
                  <c:v>40.434871058163182</c:v>
                </c:pt>
                <c:pt idx="3">
                  <c:v>45.90621432375498</c:v>
                </c:pt>
                <c:pt idx="4">
                  <c:v>52.372347273999857</c:v>
                </c:pt>
                <c:pt idx="5">
                  <c:v>59.833269908897748</c:v>
                </c:pt>
                <c:pt idx="6">
                  <c:v>68.288982228448702</c:v>
                </c:pt>
                <c:pt idx="7">
                  <c:v>77.739484232652728</c:v>
                </c:pt>
                <c:pt idx="8">
                  <c:v>88.184775921509811</c:v>
                </c:pt>
                <c:pt idx="9">
                  <c:v>99.624857295019922</c:v>
                </c:pt>
                <c:pt idx="10">
                  <c:v>112.05972835318312</c:v>
                </c:pt>
                <c:pt idx="11">
                  <c:v>125.48938909599941</c:v>
                </c:pt>
                <c:pt idx="12">
                  <c:v>139.91383952346865</c:v>
                </c:pt>
                <c:pt idx="13">
                  <c:v>155.33307963559099</c:v>
                </c:pt>
                <c:pt idx="14">
                  <c:v>171.74710943236644</c:v>
                </c:pt>
                <c:pt idx="15">
                  <c:v>189.15592891379481</c:v>
                </c:pt>
                <c:pt idx="16">
                  <c:v>207.55953807987638</c:v>
                </c:pt>
                <c:pt idx="17">
                  <c:v>226.95793693061094</c:v>
                </c:pt>
                <c:pt idx="18">
                  <c:v>247.35112546599856</c:v>
                </c:pt>
              </c:numCache>
            </c:numRef>
          </c:val>
        </c:ser>
        <c:ser>
          <c:idx val="3"/>
          <c:order val="2"/>
          <c:tx>
            <c:strRef>
              <c:f>Лист1!$E$444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Лист1!$B$445:$B$463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Лист1!$E$445:$E$463</c:f>
              <c:numCache>
                <c:formatCode>General</c:formatCode>
                <c:ptCount val="19"/>
                <c:pt idx="0">
                  <c:v>40.595838587781863</c:v>
                </c:pt>
                <c:pt idx="1">
                  <c:v>50.392601933834428</c:v>
                </c:pt>
                <c:pt idx="2">
                  <c:v>62.988440521616269</c:v>
                </c:pt>
                <c:pt idx="3">
                  <c:v>78.383354351127437</c:v>
                </c:pt>
                <c:pt idx="4">
                  <c:v>96.577343422367875</c:v>
                </c:pt>
                <c:pt idx="5">
                  <c:v>117.57040773533771</c:v>
                </c:pt>
                <c:pt idx="6">
                  <c:v>141.36254729003679</c:v>
                </c:pt>
                <c:pt idx="7">
                  <c:v>167.9537620864651</c:v>
                </c:pt>
                <c:pt idx="8">
                  <c:v>197.34405212462275</c:v>
                </c:pt>
                <c:pt idx="9">
                  <c:v>229.53341740450975</c:v>
                </c:pt>
                <c:pt idx="10">
                  <c:v>264.52185792612602</c:v>
                </c:pt>
                <c:pt idx="11">
                  <c:v>302.30937368947156</c:v>
                </c:pt>
                <c:pt idx="12">
                  <c:v>342.89596469454659</c:v>
                </c:pt>
                <c:pt idx="13">
                  <c:v>386.28163094135078</c:v>
                </c:pt>
                <c:pt idx="14">
                  <c:v>432.46637242988425</c:v>
                </c:pt>
                <c:pt idx="15">
                  <c:v>481.45018916014709</c:v>
                </c:pt>
                <c:pt idx="16">
                  <c:v>533.2330811321392</c:v>
                </c:pt>
                <c:pt idx="17">
                  <c:v>587.81504834586042</c:v>
                </c:pt>
                <c:pt idx="18">
                  <c:v>645.19609080131136</c:v>
                </c:pt>
              </c:numCache>
            </c:numRef>
          </c:val>
        </c:ser>
        <c:ser>
          <c:idx val="4"/>
          <c:order val="3"/>
          <c:tx>
            <c:strRef>
              <c:f>Лист1!$F$444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Лист1!$B$445:$B$463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Лист1!$F$445:$F$463</c:f>
              <c:numCache>
                <c:formatCode>General</c:formatCode>
                <c:ptCount val="19"/>
                <c:pt idx="0">
                  <c:v>52.511816787788192</c:v>
                </c:pt>
                <c:pt idx="1">
                  <c:v>71.576563178290144</c:v>
                </c:pt>
                <c:pt idx="2">
                  <c:v>96.088379966078321</c:v>
                </c:pt>
                <c:pt idx="3">
                  <c:v>126.04726715115277</c:v>
                </c:pt>
                <c:pt idx="4">
                  <c:v>161.45322473351354</c:v>
                </c:pt>
                <c:pt idx="5">
                  <c:v>202.30625271316055</c:v>
                </c:pt>
                <c:pt idx="6">
                  <c:v>248.60635109009377</c:v>
                </c:pt>
                <c:pt idx="7">
                  <c:v>300.35351986431328</c:v>
                </c:pt>
                <c:pt idx="8">
                  <c:v>357.54775903581901</c:v>
                </c:pt>
                <c:pt idx="9">
                  <c:v>420.18906860461112</c:v>
                </c:pt>
                <c:pt idx="10">
                  <c:v>488.27744857068967</c:v>
                </c:pt>
                <c:pt idx="11">
                  <c:v>561.81289893405426</c:v>
                </c:pt>
                <c:pt idx="12">
                  <c:v>640.79541969470495</c:v>
                </c:pt>
                <c:pt idx="13">
                  <c:v>725.22501085264219</c:v>
                </c:pt>
                <c:pt idx="14">
                  <c:v>815.10167240786552</c:v>
                </c:pt>
                <c:pt idx="15">
                  <c:v>910.42540436037518</c:v>
                </c:pt>
                <c:pt idx="16">
                  <c:v>1011.1962067101711</c:v>
                </c:pt>
                <c:pt idx="17">
                  <c:v>1117.4140794572531</c:v>
                </c:pt>
                <c:pt idx="18">
                  <c:v>1229.0790226016218</c:v>
                </c:pt>
              </c:numCache>
            </c:numRef>
          </c:val>
        </c:ser>
        <c:ser>
          <c:idx val="5"/>
          <c:order val="4"/>
          <c:tx>
            <c:strRef>
              <c:f>Лист1!$G$444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Лист1!$B$445:$B$463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Лист1!$G$445:$G$463</c:f>
              <c:numCache>
                <c:formatCode>General</c:formatCode>
                <c:ptCount val="19"/>
                <c:pt idx="0">
                  <c:v>62.006357909864441</c:v>
                </c:pt>
                <c:pt idx="1">
                  <c:v>88.455747395314546</c:v>
                </c:pt>
                <c:pt idx="2">
                  <c:v>122.46210530517901</c:v>
                </c:pt>
                <c:pt idx="3">
                  <c:v>164.02543163945776</c:v>
                </c:pt>
                <c:pt idx="4">
                  <c:v>213.14572639815083</c:v>
                </c:pt>
                <c:pt idx="5">
                  <c:v>269.82298958125818</c:v>
                </c:pt>
                <c:pt idx="6">
                  <c:v>334.05722118877986</c:v>
                </c:pt>
                <c:pt idx="7">
                  <c:v>405.84842122071603</c:v>
                </c:pt>
                <c:pt idx="8">
                  <c:v>485.19658967706624</c:v>
                </c:pt>
                <c:pt idx="9">
                  <c:v>572.10172655783106</c:v>
                </c:pt>
                <c:pt idx="10">
                  <c:v>666.56383186301014</c:v>
                </c:pt>
                <c:pt idx="11">
                  <c:v>768.58290559260331</c:v>
                </c:pt>
                <c:pt idx="12">
                  <c:v>878.15894774661115</c:v>
                </c:pt>
                <c:pt idx="13">
                  <c:v>995.29195832503274</c:v>
                </c:pt>
                <c:pt idx="14">
                  <c:v>1119.9819373278694</c:v>
                </c:pt>
                <c:pt idx="15">
                  <c:v>1252.2288847551195</c:v>
                </c:pt>
                <c:pt idx="16">
                  <c:v>1392.0328006067853</c:v>
                </c:pt>
                <c:pt idx="17">
                  <c:v>1539.3936848828641</c:v>
                </c:pt>
                <c:pt idx="18">
                  <c:v>1694.3115375833579</c:v>
                </c:pt>
              </c:numCache>
            </c:numRef>
          </c:val>
        </c:ser>
        <c:marker val="1"/>
        <c:axId val="101318016"/>
        <c:axId val="101336192"/>
      </c:lineChart>
      <c:catAx>
        <c:axId val="101318016"/>
        <c:scaling>
          <c:orientation val="minMax"/>
        </c:scaling>
        <c:axPos val="b"/>
        <c:numFmt formatCode="General" sourceLinked="1"/>
        <c:tickLblPos val="nextTo"/>
        <c:crossAx val="101336192"/>
        <c:crosses val="autoZero"/>
        <c:auto val="1"/>
        <c:lblAlgn val="ctr"/>
        <c:lblOffset val="100"/>
      </c:catAx>
      <c:valAx>
        <c:axId val="101336192"/>
        <c:scaling>
          <c:orientation val="minMax"/>
        </c:scaling>
        <c:axPos val="l"/>
        <c:majorGridlines/>
        <c:numFmt formatCode="General" sourceLinked="1"/>
        <c:tickLblPos val="nextTo"/>
        <c:crossAx val="10131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Лист1!$C$584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Лист1!$B$585:$B$603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Лист1!$C$585:$C$603</c:f>
              <c:numCache>
                <c:formatCode>General</c:formatCode>
                <c:ptCount val="19"/>
                <c:pt idx="0">
                  <c:v>3.1867818368290637</c:v>
                </c:pt>
                <c:pt idx="1">
                  <c:v>3.185744071705594</c:v>
                </c:pt>
                <c:pt idx="2">
                  <c:v>3.1843152330258806</c:v>
                </c:pt>
                <c:pt idx="3">
                  <c:v>3.1823816528676176</c:v>
                </c:pt>
                <c:pt idx="4">
                  <c:v>3.1798502182319859</c:v>
                </c:pt>
                <c:pt idx="5">
                  <c:v>3.1766391554065407</c:v>
                </c:pt>
                <c:pt idx="6">
                  <c:v>3.1726683912906486</c:v>
                </c:pt>
                <c:pt idx="7">
                  <c:v>3.1678503397435906</c:v>
                </c:pt>
                <c:pt idx="8">
                  <c:v>3.1620810311901555</c:v>
                </c:pt>
                <c:pt idx="9">
                  <c:v>3.1552309417462223</c:v>
                </c:pt>
                <c:pt idx="10">
                  <c:v>3.1471345054105409</c:v>
                </c:pt>
                <c:pt idx="11">
                  <c:v>3.1375769194590362</c:v>
                </c:pt>
                <c:pt idx="12">
                  <c:v>3.1262762947376892</c:v>
                </c:pt>
                <c:pt idx="13">
                  <c:v>3.1128582347863869</c:v>
                </c:pt>
                <c:pt idx="14">
                  <c:v>3.0968181901829896</c:v>
                </c:pt>
                <c:pt idx="15">
                  <c:v>3.0809710654209592</c:v>
                </c:pt>
                <c:pt idx="16">
                  <c:v>3.0538229428925097</c:v>
                </c:pt>
                <c:pt idx="17">
                  <c:v>3.0244927928059604</c:v>
                </c:pt>
                <c:pt idx="18">
                  <c:v>2.9873770067773684</c:v>
                </c:pt>
              </c:numCache>
            </c:numRef>
          </c:val>
        </c:ser>
        <c:ser>
          <c:idx val="2"/>
          <c:order val="1"/>
          <c:tx>
            <c:strRef>
              <c:f>Лист1!$D$584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Лист1!$B$585:$B$603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Лист1!$D$585:$D$603</c:f>
              <c:numCache>
                <c:formatCode>General</c:formatCode>
                <c:ptCount val="19"/>
                <c:pt idx="0">
                  <c:v>3.1130410446410366</c:v>
                </c:pt>
                <c:pt idx="1">
                  <c:v>3.1009840409483855</c:v>
                </c:pt>
                <c:pt idx="2">
                  <c:v>3.0860605960036125</c:v>
                </c:pt>
                <c:pt idx="3">
                  <c:v>3.0683972862652724</c:v>
                </c:pt>
                <c:pt idx="4">
                  <c:v>3.0480682447984591</c:v>
                </c:pt>
                <c:pt idx="5">
                  <c:v>3.0250669068447236</c:v>
                </c:pt>
                <c:pt idx="6">
                  <c:v>2.9992905037782727</c:v>
                </c:pt>
                <c:pt idx="7">
                  <c:v>2.9705306087131378</c:v>
                </c:pt>
                <c:pt idx="8">
                  <c:v>2.9384642676203638</c:v>
                </c:pt>
                <c:pt idx="9">
                  <c:v>2.9026416303998999</c:v>
                </c:pt>
                <c:pt idx="10">
                  <c:v>2.8624668475249031</c:v>
                </c:pt>
                <c:pt idx="11">
                  <c:v>2.817169135816568</c:v>
                </c:pt>
                <c:pt idx="12">
                  <c:v>2.765760324089626</c:v>
                </c:pt>
                <c:pt idx="13">
                  <c:v>2.7069738332155007</c:v>
                </c:pt>
                <c:pt idx="14">
                  <c:v>2.6391778131123527</c:v>
                </c:pt>
                <c:pt idx="15">
                  <c:v>2.5720814602939539</c:v>
                </c:pt>
                <c:pt idx="16">
                  <c:v>2.4674128851222918</c:v>
                </c:pt>
                <c:pt idx="17">
                  <c:v>2.3569708642906004</c:v>
                </c:pt>
                <c:pt idx="18">
                  <c:v>2.2240012739822821</c:v>
                </c:pt>
              </c:numCache>
            </c:numRef>
          </c:val>
        </c:ser>
        <c:ser>
          <c:idx val="3"/>
          <c:order val="2"/>
          <c:tx>
            <c:strRef>
              <c:f>Лист1!$E$584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Лист1!$B$585:$B$603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Лист1!$E$585:$E$603</c:f>
              <c:numCache>
                <c:formatCode>General</c:formatCode>
                <c:ptCount val="19"/>
                <c:pt idx="0">
                  <c:v>2.9487190731235917</c:v>
                </c:pt>
                <c:pt idx="1">
                  <c:v>2.8852137433037255</c:v>
                </c:pt>
                <c:pt idx="2">
                  <c:v>2.8090551400170978</c:v>
                </c:pt>
                <c:pt idx="3">
                  <c:v>2.7225497455435632</c:v>
                </c:pt>
                <c:pt idx="4">
                  <c:v>2.6275481527190974</c:v>
                </c:pt>
                <c:pt idx="5">
                  <c:v>2.525377088481958</c:v>
                </c:pt>
                <c:pt idx="6">
                  <c:v>2.4168798107358107</c:v>
                </c:pt>
                <c:pt idx="7">
                  <c:v>2.3025106013826928</c:v>
                </c:pt>
                <c:pt idx="8">
                  <c:v>2.1824512073632549</c:v>
                </c:pt>
                <c:pt idx="9">
                  <c:v>2.0567371937797345</c:v>
                </c:pt>
                <c:pt idx="10">
                  <c:v>1.9253975301738999</c:v>
                </c:pt>
                <c:pt idx="11">
                  <c:v>1.7886230626810362</c:v>
                </c:pt>
                <c:pt idx="12">
                  <c:v>1.6469920821147901</c:v>
                </c:pt>
                <c:pt idx="13">
                  <c:v>1.5017976193618476</c:v>
                </c:pt>
                <c:pt idx="14">
                  <c:v>1.3555448637639977</c:v>
                </c:pt>
                <c:pt idx="15">
                  <c:v>1.2309171970802995</c:v>
                </c:pt>
                <c:pt idx="16">
                  <c:v>1.0809542376385874</c:v>
                </c:pt>
                <c:pt idx="17">
                  <c:v>0.97267969281800726</c:v>
                </c:pt>
                <c:pt idx="18">
                  <c:v>0.906881626561719</c:v>
                </c:pt>
              </c:numCache>
            </c:numRef>
          </c:val>
        </c:ser>
        <c:ser>
          <c:idx val="4"/>
          <c:order val="3"/>
          <c:tx>
            <c:strRef>
              <c:f>Лист1!$F$584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Лист1!$B$585:$B$603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Лист1!$F$585:$F$603</c:f>
              <c:numCache>
                <c:formatCode>General</c:formatCode>
                <c:ptCount val="19"/>
                <c:pt idx="0">
                  <c:v>2.7318783263330841</c:v>
                </c:pt>
                <c:pt idx="1">
                  <c:v>2.5742585887295757</c:v>
                </c:pt>
                <c:pt idx="2">
                  <c:v>2.393560257517386</c:v>
                </c:pt>
                <c:pt idx="3">
                  <c:v>2.1996814383440437</c:v>
                </c:pt>
                <c:pt idx="4">
                  <c:v>2.0009508725363307</c:v>
                </c:pt>
                <c:pt idx="5">
                  <c:v>1.804089965133195</c:v>
                </c:pt>
                <c:pt idx="6">
                  <c:v>1.6145673467999295</c:v>
                </c:pt>
                <c:pt idx="7">
                  <c:v>1.4371107933993483</c:v>
                </c:pt>
                <c:pt idx="8">
                  <c:v>1.2762332208681095</c:v>
                </c:pt>
                <c:pt idx="9">
                  <c:v>1.13669245054173</c:v>
                </c:pt>
                <c:pt idx="10">
                  <c:v>1.0238180861574204</c:v>
                </c:pt>
                <c:pt idx="11">
                  <c:v>0.94358835381770889</c:v>
                </c:pt>
                <c:pt idx="12">
                  <c:v>0.90218526983201519</c:v>
                </c:pt>
                <c:pt idx="13">
                  <c:v>0.90438871404660026</c:v>
                </c:pt>
                <c:pt idx="14">
                  <c:v>0.94930858044154265</c:v>
                </c:pt>
              </c:numCache>
            </c:numRef>
          </c:val>
        </c:ser>
        <c:ser>
          <c:idx val="5"/>
          <c:order val="4"/>
          <c:tx>
            <c:strRef>
              <c:f>Лист1!$G$584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Лист1!$B$585:$B$603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Лист1!$G$585:$G$603</c:f>
              <c:numCache>
                <c:formatCode>General</c:formatCode>
                <c:ptCount val="19"/>
                <c:pt idx="0">
                  <c:v>2.5187040804136038</c:v>
                </c:pt>
                <c:pt idx="1">
                  <c:v>2.2735578999038482</c:v>
                </c:pt>
                <c:pt idx="2">
                  <c:v>2.0076505751535354</c:v>
                </c:pt>
                <c:pt idx="3">
                  <c:v>1.7426268319223654</c:v>
                </c:pt>
                <c:pt idx="4">
                  <c:v>1.4960702365287919</c:v>
                </c:pt>
                <c:pt idx="5">
                  <c:v>1.2814396581533503</c:v>
                </c:pt>
                <c:pt idx="6">
                  <c:v>1.1086999849273997</c:v>
                </c:pt>
                <c:pt idx="7">
                  <c:v>0.98496731554093886</c:v>
                </c:pt>
                <c:pt idx="8">
                  <c:v>0.91465613169683946</c:v>
                </c:pt>
                <c:pt idx="9">
                  <c:v>0.89863449298950981</c:v>
                </c:pt>
                <c:pt idx="10">
                  <c:v>0.93166254867674914</c:v>
                </c:pt>
                <c:pt idx="11">
                  <c:v>0.99676578128382687</c:v>
                </c:pt>
              </c:numCache>
            </c:numRef>
          </c:val>
        </c:ser>
        <c:marker val="1"/>
        <c:axId val="101391744"/>
        <c:axId val="101405824"/>
      </c:lineChart>
      <c:catAx>
        <c:axId val="101391744"/>
        <c:scaling>
          <c:orientation val="minMax"/>
        </c:scaling>
        <c:axPos val="b"/>
        <c:numFmt formatCode="General" sourceLinked="1"/>
        <c:tickLblPos val="nextTo"/>
        <c:crossAx val="101405824"/>
        <c:crosses val="autoZero"/>
        <c:auto val="1"/>
        <c:lblAlgn val="ctr"/>
        <c:lblOffset val="100"/>
      </c:catAx>
      <c:valAx>
        <c:axId val="101405824"/>
        <c:scaling>
          <c:orientation val="minMax"/>
        </c:scaling>
        <c:axPos val="l"/>
        <c:majorGridlines/>
        <c:numFmt formatCode="General" sourceLinked="1"/>
        <c:tickLblPos val="nextTo"/>
        <c:crossAx val="101391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Лист1!$C$633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Лист1!$B$634:$B$652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Лист1!$C$634:$C$652</c:f>
              <c:numCache>
                <c:formatCode>General</c:formatCode>
                <c:ptCount val="19"/>
                <c:pt idx="0">
                  <c:v>33.59653813534446</c:v>
                </c:pt>
                <c:pt idx="1">
                  <c:v>25.426337197285825</c:v>
                </c:pt>
                <c:pt idx="2">
                  <c:v>20.763877016393881</c:v>
                </c:pt>
                <c:pt idx="3">
                  <c:v>17.845792122802028</c:v>
                </c:pt>
                <c:pt idx="4">
                  <c:v>15.918969181438008</c:v>
                </c:pt>
                <c:pt idx="5">
                  <c:v>14.60887282327627</c:v>
                </c:pt>
                <c:pt idx="6">
                  <c:v>13.708981850503978</c:v>
                </c:pt>
                <c:pt idx="7">
                  <c:v>13.096553427207493</c:v>
                </c:pt>
                <c:pt idx="8">
                  <c:v>12.69431805767679</c:v>
                </c:pt>
                <c:pt idx="9">
                  <c:v>12.451304152181908</c:v>
                </c:pt>
                <c:pt idx="10">
                  <c:v>12.332481019932814</c:v>
                </c:pt>
                <c:pt idx="11">
                  <c:v>12.312796608666082</c:v>
                </c:pt>
                <c:pt idx="12">
                  <c:v>12.373538372621436</c:v>
                </c:pt>
                <c:pt idx="13">
                  <c:v>12.499969889111277</c:v>
                </c:pt>
                <c:pt idx="14">
                  <c:v>12.679669691046904</c:v>
                </c:pt>
                <c:pt idx="15">
                  <c:v>12.915924444902767</c:v>
                </c:pt>
                <c:pt idx="16">
                  <c:v>13.152992492873254</c:v>
                </c:pt>
                <c:pt idx="17">
                  <c:v>13.421740507841079</c:v>
                </c:pt>
                <c:pt idx="18">
                  <c:v>13.690658326120152</c:v>
                </c:pt>
              </c:numCache>
            </c:numRef>
          </c:val>
        </c:ser>
        <c:ser>
          <c:idx val="2"/>
          <c:order val="1"/>
          <c:tx>
            <c:strRef>
              <c:f>Лист1!$D$633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Лист1!$B$634:$B$652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Лист1!$D$634:$D$652</c:f>
              <c:numCache>
                <c:formatCode>General</c:formatCode>
                <c:ptCount val="19"/>
                <c:pt idx="0">
                  <c:v>20.879414577133272</c:v>
                </c:pt>
                <c:pt idx="1">
                  <c:v>16.772863269985116</c:v>
                </c:pt>
                <c:pt idx="2">
                  <c:v>14.622375572412492</c:v>
                </c:pt>
                <c:pt idx="3">
                  <c:v>13.431824835061461</c:v>
                </c:pt>
                <c:pt idx="4">
                  <c:v>12.777736845054044</c:v>
                </c:pt>
                <c:pt idx="5">
                  <c:v>12.450836660151559</c:v>
                </c:pt>
                <c:pt idx="6">
                  <c:v>12.336462358697753</c:v>
                </c:pt>
                <c:pt idx="7">
                  <c:v>12.366627287869983</c:v>
                </c:pt>
                <c:pt idx="8">
                  <c:v>12.498117727839613</c:v>
                </c:pt>
                <c:pt idx="9">
                  <c:v>12.701409759935222</c:v>
                </c:pt>
                <c:pt idx="10">
                  <c:v>12.95453768901454</c:v>
                </c:pt>
                <c:pt idx="11">
                  <c:v>13.239379405438733</c:v>
                </c:pt>
                <c:pt idx="12">
                  <c:v>13.539148812853279</c:v>
                </c:pt>
                <c:pt idx="13">
                  <c:v>13.836452347226894</c:v>
                </c:pt>
                <c:pt idx="14">
                  <c:v>14.111514611034472</c:v>
                </c:pt>
                <c:pt idx="15">
                  <c:v>14.406533781072032</c:v>
                </c:pt>
                <c:pt idx="16">
                  <c:v>14.492071752081616</c:v>
                </c:pt>
                <c:pt idx="17">
                  <c:v>14.526598055349467</c:v>
                </c:pt>
                <c:pt idx="18">
                  <c:v>14.389798424211431</c:v>
                </c:pt>
              </c:numCache>
            </c:numRef>
          </c:val>
        </c:ser>
        <c:ser>
          <c:idx val="3"/>
          <c:order val="2"/>
          <c:tx>
            <c:strRef>
              <c:f>Лист1!$E$633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Лист1!$B$634:$B$652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Лист1!$E$634:$E$652</c:f>
              <c:numCache>
                <c:formatCode>General</c:formatCode>
                <c:ptCount val="19"/>
                <c:pt idx="0">
                  <c:v>14.737940587806095</c:v>
                </c:pt>
                <c:pt idx="1">
                  <c:v>13.038013860948016</c:v>
                </c:pt>
                <c:pt idx="2">
                  <c:v>12.360524311432789</c:v>
                </c:pt>
                <c:pt idx="3">
                  <c:v>12.131373344056835</c:v>
                </c:pt>
                <c:pt idx="4">
                  <c:v>12.109089891240561</c:v>
                </c:pt>
                <c:pt idx="5">
                  <c:v>12.175965920113676</c:v>
                </c:pt>
                <c:pt idx="6">
                  <c:v>12.267871881553225</c:v>
                </c:pt>
                <c:pt idx="7">
                  <c:v>12.345972641328355</c:v>
                </c:pt>
                <c:pt idx="8">
                  <c:v>12.383902277409867</c:v>
                </c:pt>
                <c:pt idx="9">
                  <c:v>12.361576753601772</c:v>
                </c:pt>
                <c:pt idx="10">
                  <c:v>12.262307792305744</c:v>
                </c:pt>
                <c:pt idx="11">
                  <c:v>12.071923962341868</c:v>
                </c:pt>
                <c:pt idx="12">
                  <c:v>11.779541337775409</c:v>
                </c:pt>
                <c:pt idx="13">
                  <c:v>11.380217423189062</c:v>
                </c:pt>
                <c:pt idx="14">
                  <c:v>10.880281483393807</c:v>
                </c:pt>
                <c:pt idx="15">
                  <c:v>10.461485938473178</c:v>
                </c:pt>
                <c:pt idx="16">
                  <c:v>9.7236360494498406</c:v>
                </c:pt>
                <c:pt idx="17">
                  <c:v>9.2562106605149239</c:v>
                </c:pt>
                <c:pt idx="18">
                  <c:v>9.1244452278717052</c:v>
                </c:pt>
              </c:numCache>
            </c:numRef>
          </c:val>
        </c:ser>
        <c:ser>
          <c:idx val="4"/>
          <c:order val="3"/>
          <c:tx>
            <c:strRef>
              <c:f>Лист1!$F$633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Лист1!$B$634:$B$652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Лист1!$F$634:$F$652</c:f>
              <c:numCache>
                <c:formatCode>General</c:formatCode>
                <c:ptCount val="19"/>
                <c:pt idx="0">
                  <c:v>12.660943613198775</c:v>
                </c:pt>
                <c:pt idx="1">
                  <c:v>11.844465504837931</c:v>
                </c:pt>
                <c:pt idx="2">
                  <c:v>11.51746236310024</c:v>
                </c:pt>
                <c:pt idx="3">
                  <c:v>11.298721823962754</c:v>
                </c:pt>
                <c:pt idx="4">
                  <c:v>11.050820037978033</c:v>
                </c:pt>
                <c:pt idx="5">
                  <c:v>10.729326282710236</c:v>
                </c:pt>
                <c:pt idx="6">
                  <c:v>10.331752459053627</c:v>
                </c:pt>
                <c:pt idx="7">
                  <c:v>9.878311224682415</c:v>
                </c:pt>
                <c:pt idx="8">
                  <c:v>9.405433775696368</c:v>
                </c:pt>
                <c:pt idx="9">
                  <c:v>8.9652553354915714</c:v>
                </c:pt>
                <c:pt idx="10">
                  <c:v>8.6279077795782406</c:v>
                </c:pt>
                <c:pt idx="11">
                  <c:v>8.4841067045815119</c:v>
                </c:pt>
                <c:pt idx="12">
                  <c:v>8.6440131369224087</c:v>
                </c:pt>
                <c:pt idx="13">
                  <c:v>9.2233521672818384</c:v>
                </c:pt>
                <c:pt idx="14">
                  <c:v>10.294822780288957</c:v>
                </c:pt>
              </c:numCache>
            </c:numRef>
          </c:val>
        </c:ser>
        <c:ser>
          <c:idx val="5"/>
          <c:order val="4"/>
          <c:tx>
            <c:strRef>
              <c:f>Лист1!$G$633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Лист1!$B$634:$B$652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Лист1!$G$634:$G$652</c:f>
              <c:numCache>
                <c:formatCode>General</c:formatCode>
                <c:ptCount val="19"/>
                <c:pt idx="0">
                  <c:v>11.702232882619406</c:v>
                </c:pt>
                <c:pt idx="1">
                  <c:v>10.975699823509959</c:v>
                </c:pt>
                <c:pt idx="2">
                  <c:v>10.452955566419286</c:v>
                </c:pt>
                <c:pt idx="3">
                  <c:v>9.88915920126027</c:v>
                </c:pt>
                <c:pt idx="4">
                  <c:v>9.2607819688338591</c:v>
                </c:pt>
                <c:pt idx="5">
                  <c:v>8.6295819330189225</c:v>
                </c:pt>
                <c:pt idx="6">
                  <c:v>8.0937205217746975</c:v>
                </c:pt>
                <c:pt idx="7">
                  <c:v>7.7669963022019326</c:v>
                </c:pt>
                <c:pt idx="8">
                  <c:v>7.7660110515350933</c:v>
                </c:pt>
                <c:pt idx="9">
                  <c:v>8.1929248386147613</c:v>
                </c:pt>
                <c:pt idx="10">
                  <c:v>9.0996377489472238</c:v>
                </c:pt>
                <c:pt idx="11">
                  <c:v>10.409344343526293</c:v>
                </c:pt>
              </c:numCache>
            </c:numRef>
          </c:val>
        </c:ser>
        <c:marker val="1"/>
        <c:axId val="101440512"/>
        <c:axId val="101458688"/>
      </c:lineChart>
      <c:catAx>
        <c:axId val="101440512"/>
        <c:scaling>
          <c:orientation val="minMax"/>
        </c:scaling>
        <c:axPos val="b"/>
        <c:numFmt formatCode="General" sourceLinked="1"/>
        <c:tickLblPos val="nextTo"/>
        <c:crossAx val="101458688"/>
        <c:crosses val="autoZero"/>
        <c:auto val="1"/>
        <c:lblAlgn val="ctr"/>
        <c:lblOffset val="100"/>
      </c:catAx>
      <c:valAx>
        <c:axId val="101458688"/>
        <c:scaling>
          <c:orientation val="minMax"/>
        </c:scaling>
        <c:axPos val="l"/>
        <c:majorGridlines/>
        <c:numFmt formatCode="General" sourceLinked="1"/>
        <c:tickLblPos val="nextTo"/>
        <c:crossAx val="10144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Лист1!$C$657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Лист1!$C$658:$C$676</c:f>
              <c:numCache>
                <c:formatCode>General</c:formatCode>
                <c:ptCount val="19"/>
                <c:pt idx="0">
                  <c:v>0.99484046718314412</c:v>
                </c:pt>
                <c:pt idx="1">
                  <c:v>0.99477491138017893</c:v>
                </c:pt>
                <c:pt idx="2">
                  <c:v>0.99468460322493968</c:v>
                </c:pt>
                <c:pt idx="3">
                  <c:v>0.99456230466845152</c:v>
                </c:pt>
                <c:pt idx="4">
                  <c:v>0.99440203777463543</c:v>
                </c:pt>
                <c:pt idx="5">
                  <c:v>0.99419849203285215</c:v>
                </c:pt>
                <c:pt idx="6">
                  <c:v>0.99394640206832374</c:v>
                </c:pt>
                <c:pt idx="7">
                  <c:v>0.99363994665685595</c:v>
                </c:pt>
                <c:pt idx="8">
                  <c:v>0.99327216023247544</c:v>
                </c:pt>
                <c:pt idx="9">
                  <c:v>0.99283431110605047</c:v>
                </c:pt>
                <c:pt idx="10">
                  <c:v>0.99231517444715189</c:v>
                </c:pt>
                <c:pt idx="11">
                  <c:v>0.99170009981310425</c:v>
                </c:pt>
                <c:pt idx="12">
                  <c:v>0.99096972941401562</c:v>
                </c:pt>
                <c:pt idx="13">
                  <c:v>0.99009814716856237</c:v>
                </c:pt>
                <c:pt idx="14">
                  <c:v>0.98905010104141899</c:v>
                </c:pt>
                <c:pt idx="15">
                  <c:v>0.98800815714488444</c:v>
                </c:pt>
                <c:pt idx="16">
                  <c:v>0.9862083884095032</c:v>
                </c:pt>
                <c:pt idx="17">
                  <c:v>0.98424340508643215</c:v>
                </c:pt>
                <c:pt idx="18">
                  <c:v>0.98172709031123828</c:v>
                </c:pt>
              </c:numCache>
            </c:numRef>
          </c:val>
        </c:ser>
        <c:ser>
          <c:idx val="2"/>
          <c:order val="1"/>
          <c:tx>
            <c:strRef>
              <c:f>Лист1!$D$657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Лист1!$D$658:$D$676</c:f>
              <c:numCache>
                <c:formatCode>General</c:formatCode>
                <c:ptCount val="19"/>
                <c:pt idx="0">
                  <c:v>0.99011005336809443</c:v>
                </c:pt>
                <c:pt idx="1">
                  <c:v>0.98932293488882594</c:v>
                </c:pt>
                <c:pt idx="2">
                  <c:v>0.98834349202789573</c:v>
                </c:pt>
                <c:pt idx="3">
                  <c:v>0.98717688936830417</c:v>
                </c:pt>
                <c:pt idx="4">
                  <c:v>0.98582451782862934</c:v>
                </c:pt>
                <c:pt idx="5">
                  <c:v>0.98428206950947406</c:v>
                </c:pt>
                <c:pt idx="6">
                  <c:v>0.98253833629774467</c:v>
                </c:pt>
                <c:pt idx="7">
                  <c:v>0.98057431326336575</c:v>
                </c:pt>
                <c:pt idx="8">
                  <c:v>0.9783622578407587</c:v>
                </c:pt>
                <c:pt idx="9">
                  <c:v>0.97586443540371537</c:v>
                </c:pt>
                <c:pt idx="10">
                  <c:v>0.97303133507569717</c:v>
                </c:pt>
                <c:pt idx="11">
                  <c:v>0.96979916493231588</c:v>
                </c:pt>
                <c:pt idx="12">
                  <c:v>0.96608645548140171</c:v>
                </c:pt>
                <c:pt idx="13">
                  <c:v>0.96178967186728048</c:v>
                </c:pt>
                <c:pt idx="14">
                  <c:v>0.95677800527529788</c:v>
                </c:pt>
                <c:pt idx="15">
                  <c:v>0.95177386605074732</c:v>
                </c:pt>
                <c:pt idx="16">
                  <c:v>0.94392434855241758</c:v>
                </c:pt>
                <c:pt idx="17">
                  <c:v>0.93567031089728658</c:v>
                </c:pt>
                <c:pt idx="18">
                  <c:v>0.92595694387446392</c:v>
                </c:pt>
              </c:numCache>
            </c:numRef>
          </c:val>
        </c:ser>
        <c:ser>
          <c:idx val="3"/>
          <c:order val="2"/>
          <c:tx>
            <c:strRef>
              <c:f>Лист1!$E$657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Лист1!$E$658:$E$676</c:f>
              <c:numCache>
                <c:formatCode>General</c:formatCode>
                <c:ptCount val="19"/>
                <c:pt idx="0">
                  <c:v>0.97907217159094451</c:v>
                </c:pt>
                <c:pt idx="1">
                  <c:v>0.97463945279759479</c:v>
                </c:pt>
                <c:pt idx="2">
                  <c:v>0.96921620346220916</c:v>
                </c:pt>
                <c:pt idx="3">
                  <c:v>0.96293300382265112</c:v>
                </c:pt>
                <c:pt idx="4">
                  <c:v>0.95591331694236947</c:v>
                </c:pt>
                <c:pt idx="5">
                  <c:v>0.94827428098996958</c:v>
                </c:pt>
                <c:pt idx="6">
                  <c:v>0.94013723631018298</c:v>
                </c:pt>
                <c:pt idx="7">
                  <c:v>0.93164873183630981</c:v>
                </c:pt>
                <c:pt idx="8">
                  <c:v>0.92301532125563934</c:v>
                </c:pt>
                <c:pt idx="9">
                  <c:v>0.91455970626144745</c:v>
                </c:pt>
                <c:pt idx="10">
                  <c:v>0.90681298390698273</c:v>
                </c:pt>
                <c:pt idx="11">
                  <c:v>0.90067076972370175</c:v>
                </c:pt>
                <c:pt idx="12">
                  <c:v>0.89766589352067627</c:v>
                </c:pt>
                <c:pt idx="13">
                  <c:v>0.90046046426793791</c:v>
                </c:pt>
                <c:pt idx="14">
                  <c:v>0.91376553777454628</c:v>
                </c:pt>
                <c:pt idx="15">
                  <c:v>0.94037004312535633</c:v>
                </c:pt>
                <c:pt idx="16">
                  <c:v>1.0135835160192412</c:v>
                </c:pt>
                <c:pt idx="17">
                  <c:v>1.1474880023706715</c:v>
                </c:pt>
                <c:pt idx="18">
                  <c:v>1.4126215608045494</c:v>
                </c:pt>
              </c:numCache>
            </c:numRef>
          </c:val>
        </c:ser>
        <c:ser>
          <c:idx val="4"/>
          <c:order val="3"/>
          <c:tx>
            <c:strRef>
              <c:f>Лист1!$F$657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Лист1!$F$658:$F$676</c:f>
              <c:numCache>
                <c:formatCode>General</c:formatCode>
                <c:ptCount val="19"/>
                <c:pt idx="0">
                  <c:v>0.96361613681157321</c:v>
                </c:pt>
                <c:pt idx="1">
                  <c:v>0.95193674743495782</c:v>
                </c:pt>
                <c:pt idx="2">
                  <c:v>0.93839452202558604</c:v>
                </c:pt>
                <c:pt idx="3">
                  <c:v>0.92422812795936959</c:v>
                </c:pt>
                <c:pt idx="4">
                  <c:v>0.91110042867388596</c:v>
                </c:pt>
                <c:pt idx="5">
                  <c:v>0.90123432056397679</c:v>
                </c:pt>
                <c:pt idx="6">
                  <c:v>0.89766249614707472</c:v>
                </c:pt>
                <c:pt idx="7">
                  <c:v>0.90465280191535846</c:v>
                </c:pt>
                <c:pt idx="8">
                  <c:v>0.92840446581819291</c:v>
                </c:pt>
                <c:pt idx="9">
                  <c:v>0.97817808407851914</c:v>
                </c:pt>
                <c:pt idx="10">
                  <c:v>1.0681491991645402</c:v>
                </c:pt>
                <c:pt idx="11">
                  <c:v>1.220513098284433</c:v>
                </c:pt>
                <c:pt idx="12">
                  <c:v>1.4708263803736155</c:v>
                </c:pt>
                <c:pt idx="13">
                  <c:v>1.8774869535448162</c:v>
                </c:pt>
                <c:pt idx="14">
                  <c:v>2.5391686046315471</c:v>
                </c:pt>
              </c:numCache>
            </c:numRef>
          </c:val>
        </c:ser>
        <c:ser>
          <c:idx val="5"/>
          <c:order val="4"/>
          <c:tx>
            <c:strRef>
              <c:f>Лист1!$G$657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Лист1!$B$658:$B$676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Лист1!$G$658:$G$676</c:f>
              <c:numCache>
                <c:formatCode>General</c:formatCode>
                <c:ptCount val="19"/>
                <c:pt idx="0">
                  <c:v>0.94777365372880729</c:v>
                </c:pt>
                <c:pt idx="1">
                  <c:v>0.92953257611511342</c:v>
                </c:pt>
                <c:pt idx="2">
                  <c:v>0.91150402237011208</c:v>
                </c:pt>
                <c:pt idx="3">
                  <c:v>0.89923804579569189</c:v>
                </c:pt>
                <c:pt idx="4">
                  <c:v>0.90074338464626758</c:v>
                </c:pt>
                <c:pt idx="5">
                  <c:v>0.92721986852430927</c:v>
                </c:pt>
                <c:pt idx="6">
                  <c:v>0.99432414230029331</c:v>
                </c:pt>
                <c:pt idx="7">
                  <c:v>1.1243017811024321</c:v>
                </c:pt>
                <c:pt idx="8">
                  <c:v>1.3494760422781145</c:v>
                </c:pt>
                <c:pt idx="9">
                  <c:v>1.7179118742317856</c:v>
                </c:pt>
                <c:pt idx="10">
                  <c:v>2.3026988767191066</c:v>
                </c:pt>
                <c:pt idx="11">
                  <c:v>3.2174720771409597</c:v>
                </c:pt>
              </c:numCache>
            </c:numRef>
          </c:val>
        </c:ser>
        <c:marker val="1"/>
        <c:axId val="95742976"/>
        <c:axId val="95750784"/>
      </c:lineChart>
      <c:catAx>
        <c:axId val="95742976"/>
        <c:scaling>
          <c:orientation val="minMax"/>
        </c:scaling>
        <c:axPos val="b"/>
        <c:numFmt formatCode="General" sourceLinked="1"/>
        <c:tickLblPos val="nextTo"/>
        <c:crossAx val="95750784"/>
        <c:crosses val="autoZero"/>
        <c:auto val="1"/>
        <c:lblAlgn val="ctr"/>
        <c:lblOffset val="100"/>
      </c:catAx>
      <c:valAx>
        <c:axId val="95750784"/>
        <c:scaling>
          <c:orientation val="minMax"/>
        </c:scaling>
        <c:axPos val="l"/>
        <c:majorGridlines/>
        <c:numFmt formatCode="General" sourceLinked="1"/>
        <c:tickLblPos val="nextTo"/>
        <c:crossAx val="9574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Лист1!$C$680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Лист1!$C$681:$C$699</c:f>
              <c:numCache>
                <c:formatCode>General</c:formatCode>
                <c:ptCount val="19"/>
                <c:pt idx="0">
                  <c:v>45.502237652030509</c:v>
                </c:pt>
                <c:pt idx="1">
                  <c:v>45.355365199128798</c:v>
                </c:pt>
                <c:pt idx="2">
                  <c:v>45.53332571596696</c:v>
                </c:pt>
                <c:pt idx="3">
                  <c:v>45.934631284342373</c:v>
                </c:pt>
                <c:pt idx="4">
                  <c:v>46.474978595136903</c:v>
                </c:pt>
                <c:pt idx="5">
                  <c:v>47.083477122224089</c:v>
                </c:pt>
                <c:pt idx="6">
                  <c:v>47.699419472546971</c:v>
                </c:pt>
                <c:pt idx="7">
                  <c:v>48.269563091289513</c:v>
                </c:pt>
                <c:pt idx="8">
                  <c:v>48.745892494866688</c:v>
                </c:pt>
                <c:pt idx="9">
                  <c:v>49.083831201123992</c:v>
                </c:pt>
                <c:pt idx="10">
                  <c:v>49.240872523689369</c:v>
                </c:pt>
                <c:pt idx="11">
                  <c:v>49.175598396084276</c:v>
                </c:pt>
                <c:pt idx="12">
                  <c:v>48.847055394642886</c:v>
                </c:pt>
                <c:pt idx="13">
                  <c:v>48.214457147994217</c:v>
                </c:pt>
                <c:pt idx="14">
                  <c:v>47.237182381794824</c:v>
                </c:pt>
                <c:pt idx="15">
                  <c:v>46.760781202905392</c:v>
                </c:pt>
                <c:pt idx="16">
                  <c:v>44.088757233425234</c:v>
                </c:pt>
                <c:pt idx="17">
                  <c:v>41.840703604785489</c:v>
                </c:pt>
                <c:pt idx="18">
                  <c:v>39.095756199120778</c:v>
                </c:pt>
              </c:numCache>
            </c:numRef>
          </c:val>
        </c:ser>
        <c:ser>
          <c:idx val="2"/>
          <c:order val="1"/>
          <c:tx>
            <c:strRef>
              <c:f>Лист1!$D$680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Лист1!$D$681:$D$699</c:f>
              <c:numCache>
                <c:formatCode>General</c:formatCode>
                <c:ptCount val="19"/>
                <c:pt idx="0">
                  <c:v>26.165173330468622</c:v>
                </c:pt>
                <c:pt idx="1">
                  <c:v>26.061700881258336</c:v>
                </c:pt>
                <c:pt idx="2">
                  <c:v>26.140429413890207</c:v>
                </c:pt>
                <c:pt idx="3">
                  <c:v>26.342928532042098</c:v>
                </c:pt>
                <c:pt idx="4">
                  <c:v>26.620587878266523</c:v>
                </c:pt>
                <c:pt idx="5">
                  <c:v>26.932448365784062</c:v>
                </c:pt>
                <c:pt idx="6">
                  <c:v>27.243347260048438</c:v>
                </c:pt>
                <c:pt idx="7">
                  <c:v>27.522360026203909</c:v>
                </c:pt>
                <c:pt idx="8">
                  <c:v>27.741522238421929</c:v>
                </c:pt>
                <c:pt idx="9">
                  <c:v>27.874815495504571</c:v>
                </c:pt>
                <c:pt idx="10">
                  <c:v>27.897402454181531</c:v>
                </c:pt>
                <c:pt idx="11">
                  <c:v>27.785098225259546</c:v>
                </c:pt>
                <c:pt idx="12">
                  <c:v>27.51406935295136</c:v>
                </c:pt>
                <c:pt idx="13">
                  <c:v>27.060759208755147</c:v>
                </c:pt>
                <c:pt idx="14">
                  <c:v>26.402053720225634</c:v>
                </c:pt>
                <c:pt idx="15">
                  <c:v>26.026504128265326</c:v>
                </c:pt>
                <c:pt idx="16">
                  <c:v>24.381318512797392</c:v>
                </c:pt>
                <c:pt idx="17">
                  <c:v>22.98159406597275</c:v>
                </c:pt>
                <c:pt idx="18">
                  <c:v>21.305438127756304</c:v>
                </c:pt>
              </c:numCache>
            </c:numRef>
          </c:val>
        </c:ser>
        <c:ser>
          <c:idx val="3"/>
          <c:order val="2"/>
          <c:tx>
            <c:strRef>
              <c:f>Лист1!$E$680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Лист1!$E$681:$E$699</c:f>
              <c:numCache>
                <c:formatCode>General</c:formatCode>
                <c:ptCount val="19"/>
                <c:pt idx="0">
                  <c:v>15.424574861705501</c:v>
                </c:pt>
                <c:pt idx="1">
                  <c:v>15.306187049236408</c:v>
                </c:pt>
                <c:pt idx="2">
                  <c:v>15.282127789709124</c:v>
                </c:pt>
                <c:pt idx="3">
                  <c:v>15.318755915813542</c:v>
                </c:pt>
                <c:pt idx="4">
                  <c:v>15.388450400211632</c:v>
                </c:pt>
                <c:pt idx="5">
                  <c:v>15.468513625618144</c:v>
                </c:pt>
                <c:pt idx="6">
                  <c:v>15.540341784127866</c:v>
                </c:pt>
                <c:pt idx="7">
                  <c:v>15.588908449847658</c:v>
                </c:pt>
                <c:pt idx="8">
                  <c:v>15.602631720078934</c:v>
                </c:pt>
                <c:pt idx="9">
                  <c:v>15.573740150277423</c:v>
                </c:pt>
                <c:pt idx="10">
                  <c:v>15.499333438606604</c:v>
                </c:pt>
                <c:pt idx="11">
                  <c:v>15.38347851206372</c:v>
                </c:pt>
                <c:pt idx="12">
                  <c:v>15.240945466294297</c:v>
                </c:pt>
                <c:pt idx="13">
                  <c:v>15.103683187077701</c:v>
                </c:pt>
                <c:pt idx="14">
                  <c:v>15.032099866042994</c:v>
                </c:pt>
                <c:pt idx="15">
                  <c:v>15.329895620678462</c:v>
                </c:pt>
                <c:pt idx="16">
                  <c:v>15.607663328019635</c:v>
                </c:pt>
                <c:pt idx="17">
                  <c:v>16.802109221072161</c:v>
                </c:pt>
                <c:pt idx="18">
                  <c:v>19.37688034490257</c:v>
                </c:pt>
              </c:numCache>
            </c:numRef>
          </c:val>
        </c:ser>
        <c:ser>
          <c:idx val="4"/>
          <c:order val="3"/>
          <c:tx>
            <c:strRef>
              <c:f>Лист1!$F$680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Лист1!$F$681:$F$699</c:f>
              <c:numCache>
                <c:formatCode>General</c:formatCode>
                <c:ptCount val="19"/>
                <c:pt idx="0">
                  <c:v>11.331207724031277</c:v>
                </c:pt>
                <c:pt idx="1">
                  <c:v>11.158472876105487</c:v>
                </c:pt>
                <c:pt idx="2">
                  <c:v>11.043894918529038</c:v>
                </c:pt>
                <c:pt idx="3">
                  <c:v>10.974386390366316</c:v>
                </c:pt>
                <c:pt idx="4">
                  <c:v>10.947533156082802</c:v>
                </c:pt>
                <c:pt idx="5">
                  <c:v>10.97301506490075</c:v>
                </c:pt>
                <c:pt idx="6">
                  <c:v>11.075313642387689</c:v>
                </c:pt>
                <c:pt idx="7">
                  <c:v>11.298455593781716</c:v>
                </c:pt>
                <c:pt idx="8">
                  <c:v>11.71385407458023</c:v>
                </c:pt>
                <c:pt idx="9">
                  <c:v>12.43289970292115</c:v>
                </c:pt>
                <c:pt idx="10">
                  <c:v>13.627018697321473</c:v>
                </c:pt>
                <c:pt idx="11">
                  <c:v>15.559819917506832</c:v>
                </c:pt>
                <c:pt idx="12">
                  <c:v>18.639413210622759</c:v>
                </c:pt>
                <c:pt idx="13">
                  <c:v>23.505461735686911</c:v>
                </c:pt>
                <c:pt idx="14">
                  <c:v>31.178129614071569</c:v>
                </c:pt>
              </c:numCache>
            </c:numRef>
          </c:val>
        </c:ser>
        <c:ser>
          <c:idx val="5"/>
          <c:order val="4"/>
          <c:tx>
            <c:strRef>
              <c:f>Лист1!$G$680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Лист1!$B$681:$B$699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Лист1!$G$681:$G$699</c:f>
              <c:numCache>
                <c:formatCode>General</c:formatCode>
                <c:ptCount val="19"/>
                <c:pt idx="0">
                  <c:v>9.0873365110512587</c:v>
                </c:pt>
                <c:pt idx="1">
                  <c:v>8.8842572652620522</c:v>
                </c:pt>
                <c:pt idx="2">
                  <c:v>8.7469215812713408</c:v>
                </c:pt>
                <c:pt idx="3">
                  <c:v>8.7063391336956446</c:v>
                </c:pt>
                <c:pt idx="4">
                  <c:v>8.8249233315141087</c:v>
                </c:pt>
                <c:pt idx="5">
                  <c:v>9.2051490322217155</c:v>
                </c:pt>
                <c:pt idx="6">
                  <c:v>10.003011746432959</c:v>
                </c:pt>
                <c:pt idx="7">
                  <c:v>11.449325192381483</c:v>
                </c:pt>
                <c:pt idx="8">
                  <c:v>13.883136991523084</c:v>
                </c:pt>
                <c:pt idx="9">
                  <c:v>17.803903228862275</c:v>
                </c:pt>
                <c:pt idx="10">
                  <c:v>23.953331412767049</c:v>
                </c:pt>
                <c:pt idx="11">
                  <c:v>33.445427386539301</c:v>
                </c:pt>
              </c:numCache>
            </c:numRef>
          </c:val>
        </c:ser>
        <c:marker val="1"/>
        <c:axId val="79342208"/>
        <c:axId val="79692160"/>
      </c:lineChart>
      <c:catAx>
        <c:axId val="79342208"/>
        <c:scaling>
          <c:orientation val="minMax"/>
        </c:scaling>
        <c:axPos val="b"/>
        <c:numFmt formatCode="General" sourceLinked="1"/>
        <c:tickLblPos val="nextTo"/>
        <c:crossAx val="79692160"/>
        <c:crosses val="autoZero"/>
        <c:auto val="1"/>
        <c:lblAlgn val="ctr"/>
        <c:lblOffset val="100"/>
      </c:catAx>
      <c:valAx>
        <c:axId val="79692160"/>
        <c:scaling>
          <c:orientation val="minMax"/>
        </c:scaling>
        <c:axPos val="l"/>
        <c:majorGridlines/>
        <c:numFmt formatCode="General" sourceLinked="1"/>
        <c:tickLblPos val="nextTo"/>
        <c:crossAx val="7934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Лист1!$C$704</c:f>
              <c:strCache>
                <c:ptCount val="1"/>
                <c:pt idx="0">
                  <c:v>Столбец1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Лист1!$C$705:$C$723</c:f>
              <c:numCache>
                <c:formatCode>General</c:formatCode>
                <c:ptCount val="19"/>
                <c:pt idx="0">
                  <c:v>1024.2344632951999</c:v>
                </c:pt>
                <c:pt idx="1">
                  <c:v>765.69632389630078</c:v>
                </c:pt>
                <c:pt idx="2">
                  <c:v>614.96054479849704</c:v>
                </c:pt>
                <c:pt idx="3">
                  <c:v>516.98372264646014</c:v>
                </c:pt>
                <c:pt idx="4">
                  <c:v>448.34160642573306</c:v>
                </c:pt>
                <c:pt idx="5">
                  <c:v>397.4352889725497</c:v>
                </c:pt>
                <c:pt idx="6">
                  <c:v>357.89733885593949</c:v>
                </c:pt>
                <c:pt idx="7">
                  <c:v>325.95770624103255</c:v>
                </c:pt>
                <c:pt idx="8">
                  <c:v>299.24935731613107</c:v>
                </c:pt>
                <c:pt idx="9">
                  <c:v>276.21362212563628</c:v>
                </c:pt>
                <c:pt idx="10">
                  <c:v>255.78217304307623</c:v>
                </c:pt>
                <c:pt idx="11">
                  <c:v>237.19716983532032</c:v>
                </c:pt>
                <c:pt idx="12">
                  <c:v>219.90495477731898</c:v>
                </c:pt>
                <c:pt idx="13">
                  <c:v>203.49098962598595</c:v>
                </c:pt>
                <c:pt idx="14">
                  <c:v>187.63893035864959</c:v>
                </c:pt>
                <c:pt idx="15">
                  <c:v>175.42728339677907</c:v>
                </c:pt>
                <c:pt idx="16">
                  <c:v>156.69752660584828</c:v>
                </c:pt>
                <c:pt idx="17">
                  <c:v>141.27225213053441</c:v>
                </c:pt>
                <c:pt idx="18">
                  <c:v>125.7182156118788</c:v>
                </c:pt>
              </c:numCache>
            </c:numRef>
          </c:val>
        </c:ser>
        <c:ser>
          <c:idx val="2"/>
          <c:order val="1"/>
          <c:tx>
            <c:strRef>
              <c:f>Лист1!$D$704</c:f>
              <c:strCache>
                <c:ptCount val="1"/>
                <c:pt idx="0">
                  <c:v>Столбец2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Лист1!$D$705:$D$723</c:f>
              <c:numCache>
                <c:formatCode>General</c:formatCode>
                <c:ptCount val="19"/>
                <c:pt idx="0">
                  <c:v>340.29148396350001</c:v>
                </c:pt>
                <c:pt idx="1">
                  <c:v>254.20932881330393</c:v>
                </c:pt>
                <c:pt idx="2">
                  <c:v>203.98180599103648</c:v>
                </c:pt>
                <c:pt idx="3">
                  <c:v>171.3016407132755</c:v>
                </c:pt>
                <c:pt idx="4">
                  <c:v>148.37759291706053</c:v>
                </c:pt>
                <c:pt idx="5">
                  <c:v>131.35135833149741</c:v>
                </c:pt>
                <c:pt idx="6">
                  <c:v>118.10456276064978</c:v>
                </c:pt>
                <c:pt idx="7">
                  <c:v>107.3827176744359</c:v>
                </c:pt>
                <c:pt idx="8">
                  <c:v>98.398011572187229</c:v>
                </c:pt>
                <c:pt idx="9">
                  <c:v>90.6315640486159</c:v>
                </c:pt>
                <c:pt idx="10">
                  <c:v>83.727694883927654</c:v>
                </c:pt>
                <c:pt idx="11">
                  <c:v>77.434165099598133</c:v>
                </c:pt>
                <c:pt idx="12">
                  <c:v>71.566913559007432</c:v>
                </c:pt>
                <c:pt idx="13">
                  <c:v>65.988569462316093</c:v>
                </c:pt>
                <c:pt idx="14">
                  <c:v>60.595100256984004</c:v>
                </c:pt>
                <c:pt idx="15">
                  <c:v>56.41466999109781</c:v>
                </c:pt>
                <c:pt idx="16">
                  <c:v>50.067084973387544</c:v>
                </c:pt>
                <c:pt idx="17">
                  <c:v>44.833110695180892</c:v>
                </c:pt>
                <c:pt idx="18">
                  <c:v>39.584019705549544</c:v>
                </c:pt>
              </c:numCache>
            </c:numRef>
          </c:val>
        </c:ser>
        <c:ser>
          <c:idx val="3"/>
          <c:order val="2"/>
          <c:tx>
            <c:strRef>
              <c:f>Лист1!$E$704</c:f>
              <c:strCache>
                <c:ptCount val="1"/>
                <c:pt idx="0">
                  <c:v>Столбец3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Лист1!$E$705:$E$723</c:f>
              <c:numCache>
                <c:formatCode>General</c:formatCode>
                <c:ptCount val="19"/>
                <c:pt idx="0">
                  <c:v>119.59114322424922</c:v>
                </c:pt>
                <c:pt idx="1">
                  <c:v>89.004936474792842</c:v>
                </c:pt>
                <c:pt idx="2">
                  <c:v>71.092026185088812</c:v>
                </c:pt>
                <c:pt idx="3">
                  <c:v>59.385349326341469</c:v>
                </c:pt>
                <c:pt idx="4">
                  <c:v>51.133311401106759</c:v>
                </c:pt>
                <c:pt idx="5">
                  <c:v>44.97442988834684</c:v>
                </c:pt>
                <c:pt idx="6">
                  <c:v>40.162905768280964</c:v>
                </c:pt>
                <c:pt idx="7">
                  <c:v>36.259580569003212</c:v>
                </c:pt>
                <c:pt idx="8">
                  <c:v>32.992273364966273</c:v>
                </c:pt>
                <c:pt idx="9">
                  <c:v>30.186916098949339</c:v>
                </c:pt>
                <c:pt idx="10">
                  <c:v>27.731715661370355</c:v>
                </c:pt>
                <c:pt idx="11">
                  <c:v>25.558395313759817</c:v>
                </c:pt>
                <c:pt idx="12">
                  <c:v>23.6334823938355</c:v>
                </c:pt>
                <c:pt idx="13">
                  <c:v>21.956845919185209</c:v>
                </c:pt>
                <c:pt idx="14">
                  <c:v>20.567324516720536</c:v>
                </c:pt>
                <c:pt idx="15">
                  <c:v>19.809511328757598</c:v>
                </c:pt>
                <c:pt idx="16">
                  <c:v>19.106949552824869</c:v>
                </c:pt>
                <c:pt idx="17">
                  <c:v>19.540734201842451</c:v>
                </c:pt>
                <c:pt idx="18">
                  <c:v>21.462071248019917</c:v>
                </c:pt>
              </c:numCache>
            </c:numRef>
          </c:val>
        </c:ser>
        <c:ser>
          <c:idx val="4"/>
          <c:order val="3"/>
          <c:tx>
            <c:strRef>
              <c:f>Лист1!$F$704</c:f>
              <c:strCache>
                <c:ptCount val="1"/>
                <c:pt idx="0">
                  <c:v>Столбец4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Лист1!$F$705:$F$723</c:f>
              <c:numCache>
                <c:formatCode>General</c:formatCode>
                <c:ptCount val="19"/>
                <c:pt idx="0">
                  <c:v>62.977846835202087</c:v>
                </c:pt>
                <c:pt idx="1">
                  <c:v>46.513351411061059</c:v>
                </c:pt>
                <c:pt idx="2">
                  <c:v>36.828592657504188</c:v>
                </c:pt>
                <c:pt idx="3">
                  <c:v>30.497332766084437</c:v>
                </c:pt>
                <c:pt idx="4">
                  <c:v>26.076607559727766</c:v>
                </c:pt>
                <c:pt idx="5">
                  <c:v>22.870141435103427</c:v>
                </c:pt>
                <c:pt idx="6">
                  <c:v>20.518536747054071</c:v>
                </c:pt>
                <c:pt idx="7">
                  <c:v>18.838744020651575</c:v>
                </c:pt>
                <c:pt idx="8">
                  <c:v>17.755789442725007</c:v>
                </c:pt>
                <c:pt idx="9">
                  <c:v>17.275238268455126</c:v>
                </c:pt>
                <c:pt idx="10">
                  <c:v>17.47794472184729</c:v>
                </c:pt>
                <c:pt idx="11">
                  <c:v>18.531449592523728</c:v>
                </c:pt>
                <c:pt idx="12">
                  <c:v>20.719240858802603</c:v>
                </c:pt>
                <c:pt idx="13">
                  <c:v>24.495238146172802</c:v>
                </c:pt>
                <c:pt idx="14">
                  <c:v>30.579754799587864</c:v>
                </c:pt>
              </c:numCache>
            </c:numRef>
          </c:val>
        </c:ser>
        <c:ser>
          <c:idx val="5"/>
          <c:order val="4"/>
          <c:tx>
            <c:strRef>
              <c:f>Лист1!$G$704</c:f>
              <c:strCache>
                <c:ptCount val="1"/>
                <c:pt idx="0">
                  <c:v>Столбец5</c:v>
                </c:pt>
              </c:strCache>
            </c:strRef>
          </c:tx>
          <c:marker>
            <c:symbol val="none"/>
          </c:marker>
          <c:cat>
            <c:numRef>
              <c:f>Лист1!$B$705:$B$723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Лист1!$G$705:$G$723</c:f>
              <c:numCache>
                <c:formatCode>General</c:formatCode>
                <c:ptCount val="19"/>
                <c:pt idx="0">
                  <c:v>42.880111709150853</c:v>
                </c:pt>
                <c:pt idx="1">
                  <c:v>31.441386333937015</c:v>
                </c:pt>
                <c:pt idx="2">
                  <c:v>24.764284280215875</c:v>
                </c:pt>
                <c:pt idx="3">
                  <c:v>20.541156045922236</c:v>
                </c:pt>
                <c:pt idx="4">
                  <c:v>17.846516310432413</c:v>
                </c:pt>
                <c:pt idx="5">
                  <c:v>16.288511146295161</c:v>
                </c:pt>
                <c:pt idx="6">
                  <c:v>15.733625967424166</c:v>
                </c:pt>
                <c:pt idx="7">
                  <c:v>16.207664676442739</c:v>
                </c:pt>
                <c:pt idx="8">
                  <c:v>17.866335132091507</c:v>
                </c:pt>
                <c:pt idx="9">
                  <c:v>21.002671090261213</c:v>
                </c:pt>
                <c:pt idx="10">
                  <c:v>26.083335238506322</c:v>
                </c:pt>
                <c:pt idx="11">
                  <c:v>33.818104868501329</c:v>
                </c:pt>
              </c:numCache>
            </c:numRef>
          </c:val>
        </c:ser>
        <c:marker val="1"/>
        <c:axId val="115891584"/>
        <c:axId val="115927680"/>
      </c:lineChart>
      <c:catAx>
        <c:axId val="115891584"/>
        <c:scaling>
          <c:orientation val="minMax"/>
        </c:scaling>
        <c:axPos val="b"/>
        <c:numFmt formatCode="General" sourceLinked="1"/>
        <c:tickLblPos val="nextTo"/>
        <c:crossAx val="115927680"/>
        <c:crosses val="autoZero"/>
        <c:auto val="1"/>
        <c:lblAlgn val="ctr"/>
        <c:lblOffset val="100"/>
      </c:catAx>
      <c:valAx>
        <c:axId val="115927680"/>
        <c:scaling>
          <c:orientation val="minMax"/>
        </c:scaling>
        <c:axPos val="l"/>
        <c:majorGridlines/>
        <c:numFmt formatCode="General" sourceLinked="1"/>
        <c:tickLblPos val="nextTo"/>
        <c:crossAx val="11589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[1]Лист1!$B$1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[1]Лист1!$B$2:$B$17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val>
        </c:ser>
        <c:ser>
          <c:idx val="2"/>
          <c:order val="1"/>
          <c:tx>
            <c:strRef>
              <c:f>[1]Лист1!$C$1</c:f>
              <c:strCache>
                <c:ptCount val="1"/>
                <c:pt idx="0">
                  <c:v>мощьность, л.с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[1]Лист1!$C$2:$C$17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val>
        </c:ser>
        <c:marker val="1"/>
        <c:axId val="87187456"/>
        <c:axId val="87188992"/>
      </c:lineChart>
      <c:catAx>
        <c:axId val="87187456"/>
        <c:scaling>
          <c:orientation val="minMax"/>
        </c:scaling>
        <c:axPos val="b"/>
        <c:numFmt formatCode="General" sourceLinked="1"/>
        <c:tickLblPos val="nextTo"/>
        <c:crossAx val="87188992"/>
        <c:crosses val="autoZero"/>
        <c:auto val="1"/>
        <c:lblAlgn val="ctr"/>
        <c:lblOffset val="100"/>
      </c:catAx>
      <c:valAx>
        <c:axId val="87188992"/>
        <c:scaling>
          <c:orientation val="minMax"/>
        </c:scaling>
        <c:axPos val="l"/>
        <c:majorGridlines/>
        <c:numFmt formatCode="General" sourceLinked="1"/>
        <c:tickLblPos val="nextTo"/>
        <c:crossAx val="87187456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Лист1!$B$831:$B$849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Лист1!$C$830:$C$849</c:f>
              <c:numCache>
                <c:formatCode>General</c:formatCode>
                <c:ptCount val="20"/>
                <c:pt idx="1">
                  <c:v>1631.7179188179762</c:v>
                </c:pt>
                <c:pt idx="2">
                  <c:v>1672.2667622169402</c:v>
                </c:pt>
                <c:pt idx="3">
                  <c:v>1720.8357994799048</c:v>
                </c:pt>
                <c:pt idx="4">
                  <c:v>1773.8557920102478</c:v>
                </c:pt>
                <c:pt idx="5">
                  <c:v>1827.9897655725583</c:v>
                </c:pt>
                <c:pt idx="6">
                  <c:v>1880.1330102926388</c:v>
                </c:pt>
                <c:pt idx="7">
                  <c:v>1927.4130806575047</c:v>
                </c:pt>
                <c:pt idx="8">
                  <c:v>1967.1897955153836</c:v>
                </c:pt>
                <c:pt idx="9">
                  <c:v>1997.0552380757172</c:v>
                </c:pt>
                <c:pt idx="10">
                  <c:v>2014.8337559091569</c:v>
                </c:pt>
                <c:pt idx="11">
                  <c:v>2018.5819609475705</c:v>
                </c:pt>
                <c:pt idx="12">
                  <c:v>2006.5887294840365</c:v>
                </c:pt>
                <c:pt idx="13">
                  <c:v>1977.375202172846</c:v>
                </c:pt>
                <c:pt idx="14">
                  <c:v>1929.6947840295027</c:v>
                </c:pt>
                <c:pt idx="15">
                  <c:v>1862.5331444307255</c:v>
                </c:pt>
                <c:pt idx="16">
                  <c:v>1812.564639600746</c:v>
                </c:pt>
                <c:pt idx="17">
                  <c:v>1666.8702001797972</c:v>
                </c:pt>
                <c:pt idx="18">
                  <c:v>1537.5015560871439</c:v>
                </c:pt>
                <c:pt idx="19">
                  <c:v>1386.9170116580519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cat>
            <c:numRef>
              <c:f>Лист1!$B$831:$B$849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Лист1!$D$830:$D$849</c:f>
              <c:numCache>
                <c:formatCode>General</c:formatCode>
                <c:ptCount val="20"/>
                <c:pt idx="1">
                  <c:v>20.879414577133272</c:v>
                </c:pt>
                <c:pt idx="2">
                  <c:v>16.772863269985116</c:v>
                </c:pt>
                <c:pt idx="3">
                  <c:v>14.622375572412492</c:v>
                </c:pt>
                <c:pt idx="4">
                  <c:v>13.431824835061461</c:v>
                </c:pt>
                <c:pt idx="5">
                  <c:v>12.777736845054044</c:v>
                </c:pt>
                <c:pt idx="6">
                  <c:v>12.450836660151559</c:v>
                </c:pt>
                <c:pt idx="7">
                  <c:v>12.336462358697753</c:v>
                </c:pt>
                <c:pt idx="8">
                  <c:v>12.366627287869983</c:v>
                </c:pt>
                <c:pt idx="9">
                  <c:v>12.498117727839613</c:v>
                </c:pt>
                <c:pt idx="10">
                  <c:v>12.701409759935222</c:v>
                </c:pt>
                <c:pt idx="11">
                  <c:v>12.95453768901454</c:v>
                </c:pt>
                <c:pt idx="12">
                  <c:v>13.239379405438733</c:v>
                </c:pt>
                <c:pt idx="13">
                  <c:v>13.539148812853279</c:v>
                </c:pt>
                <c:pt idx="14">
                  <c:v>13.836452347226894</c:v>
                </c:pt>
                <c:pt idx="15">
                  <c:v>14.111514611034472</c:v>
                </c:pt>
                <c:pt idx="16">
                  <c:v>14.406533781072032</c:v>
                </c:pt>
                <c:pt idx="17">
                  <c:v>14.492071752081616</c:v>
                </c:pt>
                <c:pt idx="18">
                  <c:v>14.526598055349467</c:v>
                </c:pt>
                <c:pt idx="19">
                  <c:v>14.389798424211431</c:v>
                </c:pt>
              </c:numCache>
            </c:numRef>
          </c:val>
        </c:ser>
        <c:ser>
          <c:idx val="3"/>
          <c:order val="2"/>
          <c:marker>
            <c:symbol val="none"/>
          </c:marker>
          <c:cat>
            <c:numRef>
              <c:f>Лист1!$B$831:$B$849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Лист1!$E$830:$E$849</c:f>
              <c:numCache>
                <c:formatCode>General</c:formatCode>
                <c:ptCount val="20"/>
              </c:numCache>
            </c:numRef>
          </c:val>
        </c:ser>
        <c:ser>
          <c:idx val="4"/>
          <c:order val="3"/>
          <c:marker>
            <c:symbol val="none"/>
          </c:marker>
          <c:cat>
            <c:numRef>
              <c:f>Лист1!$B$831:$B$849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Лист1!$F$830:$F$849</c:f>
              <c:numCache>
                <c:formatCode>General</c:formatCode>
                <c:ptCount val="20"/>
                <c:pt idx="1">
                  <c:v>340.29148396350001</c:v>
                </c:pt>
                <c:pt idx="2">
                  <c:v>254.20932881330393</c:v>
                </c:pt>
                <c:pt idx="3">
                  <c:v>203.98180599103648</c:v>
                </c:pt>
                <c:pt idx="4">
                  <c:v>171.3016407132755</c:v>
                </c:pt>
                <c:pt idx="5">
                  <c:v>148.37759291706053</c:v>
                </c:pt>
                <c:pt idx="6">
                  <c:v>131.35135833149741</c:v>
                </c:pt>
                <c:pt idx="7">
                  <c:v>118.10456276064978</c:v>
                </c:pt>
                <c:pt idx="8">
                  <c:v>107.3827176744359</c:v>
                </c:pt>
                <c:pt idx="9">
                  <c:v>98.398011572187229</c:v>
                </c:pt>
                <c:pt idx="10">
                  <c:v>90.6315640486159</c:v>
                </c:pt>
                <c:pt idx="11">
                  <c:v>83.727694883927654</c:v>
                </c:pt>
                <c:pt idx="12">
                  <c:v>77.434165099598133</c:v>
                </c:pt>
                <c:pt idx="13">
                  <c:v>71.566913559007432</c:v>
                </c:pt>
                <c:pt idx="14">
                  <c:v>65.988569462316093</c:v>
                </c:pt>
                <c:pt idx="15">
                  <c:v>60.595100256984004</c:v>
                </c:pt>
                <c:pt idx="16">
                  <c:v>56.41466999109781</c:v>
                </c:pt>
                <c:pt idx="17">
                  <c:v>50.067084973387544</c:v>
                </c:pt>
                <c:pt idx="18">
                  <c:v>44.833110695180892</c:v>
                </c:pt>
                <c:pt idx="19">
                  <c:v>39.584019705549544</c:v>
                </c:pt>
              </c:numCache>
            </c:numRef>
          </c:val>
        </c:ser>
        <c:marker val="1"/>
        <c:axId val="148784640"/>
        <c:axId val="148786176"/>
      </c:lineChart>
      <c:catAx>
        <c:axId val="148784640"/>
        <c:scaling>
          <c:orientation val="minMax"/>
        </c:scaling>
        <c:axPos val="b"/>
        <c:numFmt formatCode="General" sourceLinked="1"/>
        <c:tickLblPos val="nextTo"/>
        <c:crossAx val="148786176"/>
        <c:crosses val="autoZero"/>
        <c:auto val="1"/>
        <c:lblAlgn val="ctr"/>
        <c:lblOffset val="100"/>
      </c:catAx>
      <c:valAx>
        <c:axId val="148786176"/>
        <c:scaling>
          <c:orientation val="minMax"/>
        </c:scaling>
        <c:axPos val="l"/>
        <c:majorGridlines/>
        <c:numFmt formatCode="General" sourceLinked="1"/>
        <c:tickLblPos val="nextTo"/>
        <c:crossAx val="148784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Лист1!$C$808</c:f>
              <c:strCache>
                <c:ptCount val="1"/>
                <c:pt idx="0">
                  <c:v>мощность</c:v>
                </c:pt>
              </c:strCache>
            </c:strRef>
          </c:tx>
          <c:marker>
            <c:symbol val="none"/>
          </c:marker>
          <c:cat>
            <c:numRef>
              <c:f>Лист1!$B$809:$B$827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Лист1!$C$809:$C$827</c:f>
              <c:numCache>
                <c:formatCode>General</c:formatCode>
                <c:ptCount val="19"/>
                <c:pt idx="0">
                  <c:v>2850.8421916735529</c:v>
                </c:pt>
                <c:pt idx="1">
                  <c:v>2925.886704637247</c:v>
                </c:pt>
                <c:pt idx="2">
                  <c:v>3016.2019859271259</c:v>
                </c:pt>
                <c:pt idx="3">
                  <c:v>3115.6105072028809</c:v>
                </c:pt>
                <c:pt idx="4">
                  <c:v>3218.3367361339942</c:v>
                </c:pt>
                <c:pt idx="5">
                  <c:v>3319.0071363997386</c:v>
                </c:pt>
                <c:pt idx="6">
                  <c:v>3412.6501676891799</c:v>
                </c:pt>
                <c:pt idx="7">
                  <c:v>3494.6962857011727</c:v>
                </c:pt>
                <c:pt idx="8">
                  <c:v>3560.977942144365</c:v>
                </c:pt>
                <c:pt idx="9">
                  <c:v>3607.7295847371956</c:v>
                </c:pt>
                <c:pt idx="10">
                  <c:v>3631.5876572078946</c:v>
                </c:pt>
                <c:pt idx="11">
                  <c:v>3629.5905992944831</c:v>
                </c:pt>
                <c:pt idx="12">
                  <c:v>3599.1788467447705</c:v>
                </c:pt>
                <c:pt idx="13">
                  <c:v>3538.194831316363</c:v>
                </c:pt>
                <c:pt idx="14">
                  <c:v>3444.882980776657</c:v>
                </c:pt>
                <c:pt idx="15">
                  <c:v>3382.7181424368218</c:v>
                </c:pt>
                <c:pt idx="16">
                  <c:v>3156.2634654818776</c:v>
                </c:pt>
                <c:pt idx="17">
                  <c:v>2959.4546363105505</c:v>
                </c:pt>
                <c:pt idx="18">
                  <c:v>2727.3156431954171</c:v>
                </c:pt>
              </c:numCache>
            </c:numRef>
          </c:val>
        </c:ser>
        <c:ser>
          <c:idx val="2"/>
          <c:order val="1"/>
          <c:tx>
            <c:strRef>
              <c:f>Лист1!$D$808</c:f>
              <c:strCache>
                <c:ptCount val="1"/>
                <c:pt idx="0">
                  <c:v>мин пот топлива</c:v>
                </c:pt>
              </c:strCache>
            </c:strRef>
          </c:tx>
          <c:marker>
            <c:symbol val="none"/>
          </c:marker>
          <c:cat>
            <c:numRef>
              <c:f>Лист1!$B$809:$B$827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Лист1!$D$809:$D$827</c:f>
              <c:numCache>
                <c:formatCode>General</c:formatCode>
                <c:ptCount val="19"/>
                <c:pt idx="0">
                  <c:v>149.25465968033433</c:v>
                </c:pt>
                <c:pt idx="1">
                  <c:v>150.61072820499447</c:v>
                </c:pt>
                <c:pt idx="2">
                  <c:v>153.74130638308449</c:v>
                </c:pt>
                <c:pt idx="3">
                  <c:v>158.56202917601581</c:v>
                </c:pt>
                <c:pt idx="4">
                  <c:v>165.01563570289065</c:v>
                </c:pt>
                <c:pt idx="5">
                  <c:v>173.06881105963325</c:v>
                </c:pt>
                <c:pt idx="6">
                  <c:v>182.70895165608758</c:v>
                </c:pt>
                <c:pt idx="7">
                  <c:v>193.94077815284894</c:v>
                </c:pt>
                <c:pt idx="8">
                  <c:v>206.78268748341986</c:v>
                </c:pt>
                <c:pt idx="9">
                  <c:v>221.26269752241433</c:v>
                </c:pt>
                <c:pt idx="10">
                  <c:v>237.41378008429911</c:v>
                </c:pt>
                <c:pt idx="11">
                  <c:v>255.26828232428181</c:v>
                </c:pt>
                <c:pt idx="12">
                  <c:v>274.85097592604023</c:v>
                </c:pt>
                <c:pt idx="13">
                  <c:v>296.16999930930166</c:v>
                </c:pt>
                <c:pt idx="14">
                  <c:v>319.20447883180378</c:v>
                </c:pt>
                <c:pt idx="15">
                  <c:v>344.27866937626226</c:v>
                </c:pt>
                <c:pt idx="16">
                  <c:v>370.0754603293849</c:v>
                </c:pt>
                <c:pt idx="17">
                  <c:v>397.51264525041398</c:v>
                </c:pt>
                <c:pt idx="18">
                  <c:v>425.75106361347554</c:v>
                </c:pt>
              </c:numCache>
            </c:numRef>
          </c:val>
        </c:ser>
        <c:ser>
          <c:idx val="3"/>
          <c:order val="2"/>
          <c:tx>
            <c:strRef>
              <c:f>Лист1!$E$808</c:f>
              <c:strCache>
                <c:ptCount val="1"/>
                <c:pt idx="0">
                  <c:v>сред.пот топлив</c:v>
                </c:pt>
              </c:strCache>
            </c:strRef>
          </c:tx>
          <c:marker>
            <c:symbol val="none"/>
          </c:marker>
          <c:cat>
            <c:numRef>
              <c:f>Лист1!$B$809:$B$827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Лист1!$E$809:$E$827</c:f>
              <c:numCache>
                <c:formatCode>General</c:formatCode>
                <c:ptCount val="19"/>
              </c:numCache>
            </c:numRef>
          </c:val>
        </c:ser>
        <c:ser>
          <c:idx val="4"/>
          <c:order val="3"/>
          <c:tx>
            <c:strRef>
              <c:f>Лист1!$F$808</c:f>
              <c:strCache>
                <c:ptCount val="1"/>
                <c:pt idx="0">
                  <c:v>макс пот топли</c:v>
                </c:pt>
              </c:strCache>
            </c:strRef>
          </c:tx>
          <c:marker>
            <c:symbol val="none"/>
          </c:marker>
          <c:cat>
            <c:numRef>
              <c:f>Лист1!$B$809:$B$827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Лист1!$F$809:$F$827</c:f>
              <c:numCache>
                <c:formatCode>General</c:formatCode>
                <c:ptCount val="19"/>
                <c:pt idx="0">
                  <c:v>4550.2237652030508</c:v>
                </c:pt>
                <c:pt idx="1">
                  <c:v>4535.5365199128801</c:v>
                </c:pt>
                <c:pt idx="2">
                  <c:v>4553.3325715966957</c:v>
                </c:pt>
                <c:pt idx="3">
                  <c:v>4593.4631284342377</c:v>
                </c:pt>
                <c:pt idx="4">
                  <c:v>4647.4978595136899</c:v>
                </c:pt>
                <c:pt idx="5">
                  <c:v>4708.3477122224085</c:v>
                </c:pt>
                <c:pt idx="6">
                  <c:v>4769.941947254697</c:v>
                </c:pt>
                <c:pt idx="7">
                  <c:v>4826.956309128951</c:v>
                </c:pt>
                <c:pt idx="8">
                  <c:v>4874.5892494866685</c:v>
                </c:pt>
                <c:pt idx="9">
                  <c:v>4908.3831201123994</c:v>
                </c:pt>
                <c:pt idx="10">
                  <c:v>4924.0872523689368</c:v>
                </c:pt>
                <c:pt idx="11">
                  <c:v>4917.5598396084279</c:v>
                </c:pt>
                <c:pt idx="12">
                  <c:v>4884.7055394642884</c:v>
                </c:pt>
                <c:pt idx="13">
                  <c:v>4821.4457147994217</c:v>
                </c:pt>
                <c:pt idx="14">
                  <c:v>4723.7182381794828</c:v>
                </c:pt>
                <c:pt idx="15">
                  <c:v>4676.0781202905391</c:v>
                </c:pt>
                <c:pt idx="16">
                  <c:v>4408.8757233425231</c:v>
                </c:pt>
                <c:pt idx="17">
                  <c:v>4184.0703604785485</c:v>
                </c:pt>
                <c:pt idx="18">
                  <c:v>3909.5756199120779</c:v>
                </c:pt>
              </c:numCache>
            </c:numRef>
          </c:val>
        </c:ser>
        <c:marker val="1"/>
        <c:axId val="95748864"/>
        <c:axId val="95802880"/>
      </c:lineChart>
      <c:catAx>
        <c:axId val="95748864"/>
        <c:scaling>
          <c:orientation val="minMax"/>
        </c:scaling>
        <c:axPos val="b"/>
        <c:numFmt formatCode="General" sourceLinked="1"/>
        <c:tickLblPos val="nextTo"/>
        <c:crossAx val="95802880"/>
        <c:crosses val="autoZero"/>
        <c:auto val="1"/>
        <c:lblAlgn val="ctr"/>
        <c:lblOffset val="100"/>
      </c:catAx>
      <c:valAx>
        <c:axId val="95802880"/>
        <c:scaling>
          <c:orientation val="minMax"/>
        </c:scaling>
        <c:axPos val="l"/>
        <c:majorGridlines/>
        <c:numFmt formatCode="General" sourceLinked="1"/>
        <c:tickLblPos val="nextTo"/>
        <c:crossAx val="9574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Лист1!$C$772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Лист1!$C$773:$C$791</c:f>
              <c:numCache>
                <c:formatCode>General</c:formatCode>
                <c:ptCount val="19"/>
                <c:pt idx="0">
                  <c:v>17.982074842636845</c:v>
                </c:pt>
                <c:pt idx="1">
                  <c:v>17.925213367140397</c:v>
                </c:pt>
                <c:pt idx="2">
                  <c:v>17.99718022561526</c:v>
                </c:pt>
                <c:pt idx="3">
                  <c:v>18.15802999362824</c:v>
                </c:pt>
                <c:pt idx="4">
                  <c:v>18.374591051246668</c:v>
                </c:pt>
                <c:pt idx="5">
                  <c:v>18.618981366293372</c:v>
                </c:pt>
                <c:pt idx="6">
                  <c:v>18.867337439369994</c:v>
                </c:pt>
                <c:pt idx="7">
                  <c:v>19.098744301008136</c:v>
                </c:pt>
                <c:pt idx="8">
                  <c:v>19.294354451308049</c:v>
                </c:pt>
                <c:pt idx="9">
                  <c:v>19.436683632424376</c:v>
                </c:pt>
                <c:pt idx="10">
                  <c:v>19.509071324258521</c:v>
                </c:pt>
                <c:pt idx="11">
                  <c:v>19.495293853717381</c:v>
                </c:pt>
                <c:pt idx="12">
                  <c:v>19.379318007897801</c:v>
                </c:pt>
                <c:pt idx="13">
                  <c:v>19.145183041556653</c:v>
                </c:pt>
                <c:pt idx="14">
                  <c:v>18.776998969225797</c:v>
                </c:pt>
                <c:pt idx="15">
                  <c:v>18.607229625118126</c:v>
                </c:pt>
                <c:pt idx="16">
                  <c:v>17.575984231679623</c:v>
                </c:pt>
                <c:pt idx="17">
                  <c:v>16.713097815660831</c:v>
                </c:pt>
                <c:pt idx="18">
                  <c:v>15.656667614544263</c:v>
                </c:pt>
              </c:numCache>
            </c:numRef>
          </c:val>
        </c:ser>
        <c:ser>
          <c:idx val="2"/>
          <c:order val="1"/>
          <c:tx>
            <c:strRef>
              <c:f>Лист1!$D$772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Лист1!$D$773:$D$791</c:f>
              <c:numCache>
                <c:formatCode>General</c:formatCode>
                <c:ptCount val="19"/>
                <c:pt idx="0">
                  <c:v>10.389643242412399</c:v>
                </c:pt>
                <c:pt idx="1">
                  <c:v>10.356789945458898</c:v>
                </c:pt>
                <c:pt idx="2">
                  <c:v>10.39837079702215</c:v>
                </c:pt>
                <c:pt idx="3">
                  <c:v>10.491306218540764</c:v>
                </c:pt>
                <c:pt idx="4">
                  <c:v>10.616430385164744</c:v>
                </c:pt>
                <c:pt idx="5">
                  <c:v>10.75763367830284</c:v>
                </c:pt>
                <c:pt idx="6">
                  <c:v>10.901128298302663</c:v>
                </c:pt>
                <c:pt idx="7">
                  <c:v>11.034830040582477</c:v>
                </c:pt>
                <c:pt idx="8">
                  <c:v>11.14784923853354</c:v>
                </c:pt>
                <c:pt idx="9">
                  <c:v>11.230083876511859</c:v>
                </c:pt>
                <c:pt idx="10">
                  <c:v>11.271907876238258</c:v>
                </c:pt>
                <c:pt idx="11">
                  <c:v>11.263947559925596</c:v>
                </c:pt>
                <c:pt idx="12">
                  <c:v>11.196939293452063</c:v>
                </c:pt>
                <c:pt idx="13">
                  <c:v>11.061661312899401</c:v>
                </c:pt>
                <c:pt idx="14">
                  <c:v>10.848932737774906</c:v>
                </c:pt>
                <c:pt idx="15">
                  <c:v>10.750843783401587</c:v>
                </c:pt>
                <c:pt idx="16">
                  <c:v>10.155013111637114</c:v>
                </c:pt>
                <c:pt idx="17">
                  <c:v>9.6564565157151456</c:v>
                </c:pt>
                <c:pt idx="18">
                  <c:v>9.0460746217366843</c:v>
                </c:pt>
              </c:numCache>
            </c:numRef>
          </c:val>
        </c:ser>
        <c:ser>
          <c:idx val="3"/>
          <c:order val="2"/>
          <c:tx>
            <c:strRef>
              <c:f>Лист1!$E$772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Лист1!$E$773:$E$791</c:f>
              <c:numCache>
                <c:formatCode>General</c:formatCode>
                <c:ptCount val="19"/>
                <c:pt idx="0">
                  <c:v>6.1938257791304689</c:v>
                </c:pt>
                <c:pt idx="1">
                  <c:v>6.1742401597928032</c:v>
                </c:pt>
                <c:pt idx="2">
                  <c:v>6.1990287443785901</c:v>
                </c:pt>
                <c:pt idx="3">
                  <c:v>6.2544325533608394</c:v>
                </c:pt>
                <c:pt idx="4">
                  <c:v>6.3290258065405212</c:v>
                </c:pt>
                <c:pt idx="5">
                  <c:v>6.413204692834384</c:v>
                </c:pt>
                <c:pt idx="6">
                  <c:v>6.4987495624496638</c:v>
                </c:pt>
                <c:pt idx="7">
                  <c:v>6.5784563703472472</c:v>
                </c:pt>
                <c:pt idx="8">
                  <c:v>6.6458331998949962</c:v>
                </c:pt>
                <c:pt idx="9">
                  <c:v>6.6948576956128401</c:v>
                </c:pt>
                <c:pt idx="10">
                  <c:v>6.7197912339112698</c:v>
                </c:pt>
                <c:pt idx="11">
                  <c:v>6.7150456607248756</c:v>
                </c:pt>
                <c:pt idx="12">
                  <c:v>6.6750984249425755</c:v>
                </c:pt>
                <c:pt idx="13">
                  <c:v>6.5944519365361813</c:v>
                </c:pt>
                <c:pt idx="14">
                  <c:v>6.4676329782888864</c:v>
                </c:pt>
                <c:pt idx="15">
                  <c:v>6.409156870874023</c:v>
                </c:pt>
                <c:pt idx="16">
                  <c:v>6.0539501242452038</c:v>
                </c:pt>
                <c:pt idx="17">
                  <c:v>5.7567336920609531</c:v>
                </c:pt>
                <c:pt idx="18">
                  <c:v>5.3928521783430252</c:v>
                </c:pt>
              </c:numCache>
            </c:numRef>
          </c:val>
        </c:ser>
        <c:ser>
          <c:idx val="4"/>
          <c:order val="3"/>
          <c:tx>
            <c:strRef>
              <c:f>Лист1!$F$772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Лист1!$F$773:$F$791</c:f>
              <c:numCache>
                <c:formatCode>General</c:formatCode>
                <c:ptCount val="19"/>
                <c:pt idx="0">
                  <c:v>4.6230929609156792</c:v>
                </c:pt>
                <c:pt idx="1">
                  <c:v>4.6084741869746653</c:v>
                </c:pt>
                <c:pt idx="2">
                  <c:v>4.6269764721528741</c:v>
                </c:pt>
                <c:pt idx="3">
                  <c:v>4.6683300665947431</c:v>
                </c:pt>
                <c:pt idx="4">
                  <c:v>4.7240067284841896</c:v>
                </c:pt>
                <c:pt idx="5">
                  <c:v>4.7868381400479665</c:v>
                </c:pt>
                <c:pt idx="6">
                  <c:v>4.8506891262822585</c:v>
                </c:pt>
                <c:pt idx="7">
                  <c:v>4.9101825630802338</c:v>
                </c:pt>
                <c:pt idx="8">
                  <c:v>4.9604728614384062</c:v>
                </c:pt>
                <c:pt idx="9">
                  <c:v>4.997064914419501</c:v>
                </c:pt>
                <c:pt idx="10">
                  <c:v>5.0156753935496345</c:v>
                </c:pt>
                <c:pt idx="11">
                  <c:v>5.0121332813275794</c:v>
                </c:pt>
                <c:pt idx="12">
                  <c:v>4.9823165265238769</c:v>
                </c:pt>
                <c:pt idx="13">
                  <c:v>4.9221217089475724</c:v>
                </c:pt>
                <c:pt idx="14">
                  <c:v>4.827463600358338</c:v>
                </c:pt>
                <c:pt idx="15">
                  <c:v>4.7838168317517216</c:v>
                </c:pt>
                <c:pt idx="16">
                  <c:v>4.5186892888456001</c:v>
                </c:pt>
                <c:pt idx="17">
                  <c:v>4.296845916994676</c:v>
                </c:pt>
                <c:pt idx="18">
                  <c:v>4.0252434979623359</c:v>
                </c:pt>
              </c:numCache>
            </c:numRef>
          </c:val>
        </c:ser>
        <c:ser>
          <c:idx val="5"/>
          <c:order val="4"/>
          <c:tx>
            <c:strRef>
              <c:f>Лист1!$G$772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Лист1!$B$773:$B$791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Лист1!$G$773:$G$791</c:f>
              <c:numCache>
                <c:formatCode>General</c:formatCode>
                <c:ptCount val="19"/>
                <c:pt idx="0">
                  <c:v>3.7695756892342427</c:v>
                </c:pt>
                <c:pt idx="1">
                  <c:v>3.7576558391857273</c:v>
                </c:pt>
                <c:pt idx="2">
                  <c:v>3.7727422250734213</c:v>
                </c:pt>
                <c:pt idx="3">
                  <c:v>3.8064611023679946</c:v>
                </c:pt>
                <c:pt idx="4">
                  <c:v>3.8518587166687461</c:v>
                </c:pt>
                <c:pt idx="5">
                  <c:v>3.9030901678970555</c:v>
                </c:pt>
                <c:pt idx="6">
                  <c:v>3.9551529595123762</c:v>
                </c:pt>
                <c:pt idx="7">
                  <c:v>4.0036626942113349</c:v>
                </c:pt>
                <c:pt idx="8">
                  <c:v>4.0446683775705017</c:v>
                </c:pt>
                <c:pt idx="9">
                  <c:v>4.074504791093406</c:v>
                </c:pt>
                <c:pt idx="10">
                  <c:v>4.0896793961223423</c:v>
                </c:pt>
                <c:pt idx="11">
                  <c:v>4.08679123007557</c:v>
                </c:pt>
                <c:pt idx="12">
                  <c:v>4.0624792564704286</c:v>
                </c:pt>
                <c:pt idx="13">
                  <c:v>4.013397630192987</c:v>
                </c:pt>
                <c:pt idx="14">
                  <c:v>3.936215339474741</c:v>
                </c:pt>
                <c:pt idx="15">
                  <c:v>3.900626654746985</c:v>
                </c:pt>
                <c:pt idx="16">
                  <c:v>3.6844470648632099</c:v>
                </c:pt>
                <c:pt idx="17">
                  <c:v>3.5035605050607521</c:v>
                </c:pt>
                <c:pt idx="18">
                  <c:v>3.2821014332711305</c:v>
                </c:pt>
              </c:numCache>
            </c:numRef>
          </c:val>
        </c:ser>
        <c:marker val="1"/>
        <c:axId val="113353472"/>
        <c:axId val="113355776"/>
      </c:lineChart>
      <c:catAx>
        <c:axId val="113353472"/>
        <c:scaling>
          <c:orientation val="minMax"/>
        </c:scaling>
        <c:axPos val="b"/>
        <c:numFmt formatCode="General" sourceLinked="1"/>
        <c:tickLblPos val="nextTo"/>
        <c:crossAx val="113355776"/>
        <c:crosses val="autoZero"/>
        <c:auto val="1"/>
        <c:lblAlgn val="ctr"/>
        <c:lblOffset val="100"/>
      </c:catAx>
      <c:valAx>
        <c:axId val="113355776"/>
        <c:scaling>
          <c:orientation val="minMax"/>
        </c:scaling>
        <c:axPos val="l"/>
        <c:majorGridlines/>
        <c:numFmt formatCode="General" sourceLinked="1"/>
        <c:tickLblPos val="nextTo"/>
        <c:crossAx val="113353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Лист1!$D$86:$D$104</c:f>
              <c:numCache>
                <c:formatCode>0.00</c:formatCode>
                <c:ptCount val="19"/>
                <c:pt idx="0">
                  <c:v>179.32866484322244</c:v>
                </c:pt>
                <c:pt idx="1">
                  <c:v>184.0732726095921</c:v>
                </c:pt>
                <c:pt idx="2">
                  <c:v>189.78930828909103</c:v>
                </c:pt>
                <c:pt idx="3">
                  <c:v>196.09216130726114</c:v>
                </c:pt>
                <c:pt idx="4">
                  <c:v>202.62224920894039</c:v>
                </c:pt>
                <c:pt idx="5">
                  <c:v>209.04501765826265</c:v>
                </c:pt>
                <c:pt idx="6">
                  <c:v>215.0509404386579</c:v>
                </c:pt>
                <c:pt idx="7">
                  <c:v>220.35551945285201</c:v>
                </c:pt>
                <c:pt idx="8">
                  <c:v>224.69928472286693</c:v>
                </c:pt>
                <c:pt idx="9">
                  <c:v>227.84779439002057</c:v>
                </c:pt>
                <c:pt idx="10">
                  <c:v>229.59163471492687</c:v>
                </c:pt>
                <c:pt idx="11">
                  <c:v>229.74642007749577</c:v>
                </c:pt>
                <c:pt idx="12">
                  <c:v>228.15279297693306</c:v>
                </c:pt>
                <c:pt idx="13">
                  <c:v>224.67642403174071</c:v>
                </c:pt>
                <c:pt idx="14">
                  <c:v>219.20801197971682</c:v>
                </c:pt>
                <c:pt idx="15">
                  <c:v>215.69947677057479</c:v>
                </c:pt>
                <c:pt idx="16">
                  <c:v>201.98299410284551</c:v>
                </c:pt>
                <c:pt idx="17">
                  <c:v>190.13292635007397</c:v>
                </c:pt>
                <c:pt idx="18">
                  <c:v>176.10389163462253</c:v>
                </c:pt>
              </c:numCache>
            </c:numRef>
          </c:val>
        </c:ser>
        <c:ser>
          <c:idx val="2"/>
          <c:order val="1"/>
          <c:tx>
            <c:strRef>
              <c:f>Лист1!$E$85</c:f>
              <c:strCache>
                <c:ptCount val="1"/>
                <c:pt idx="0">
                  <c:v>мощность, л.с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Лист1!$E$86:$E$104</c:f>
              <c:numCache>
                <c:formatCode>General</c:formatCode>
                <c:ptCount val="19"/>
                <c:pt idx="0">
                  <c:v>16.197953839840473</c:v>
                </c:pt>
                <c:pt idx="1">
                  <c:v>21.111911414173605</c:v>
                </c:pt>
                <c:pt idx="2">
                  <c:v>26.834608720251577</c:v>
                </c:pt>
                <c:pt idx="3">
                  <c:v>33.240814583858231</c:v>
                </c:pt>
                <c:pt idx="4">
                  <c:v>40.198573464313412</c:v>
                </c:pt>
                <c:pt idx="5">
                  <c:v>47.569205454472936</c:v>
                </c:pt>
                <c:pt idx="6">
                  <c:v>55.207306280728673</c:v>
                </c:pt>
                <c:pt idx="7">
                  <c:v>62.960747303008446</c:v>
                </c:pt>
                <c:pt idx="8">
                  <c:v>70.670675514776107</c:v>
                </c:pt>
                <c:pt idx="9">
                  <c:v>78.17151354303148</c:v>
                </c:pt>
                <c:pt idx="10">
                  <c:v>85.290959648310405</c:v>
                </c:pt>
                <c:pt idx="11">
                  <c:v>91.849987724684738</c:v>
                </c:pt>
                <c:pt idx="12">
                  <c:v>97.662847299762305</c:v>
                </c:pt>
                <c:pt idx="13">
                  <c:v>102.53706353468698</c:v>
                </c:pt>
                <c:pt idx="14">
                  <c:v>106.27343722413853</c:v>
                </c:pt>
                <c:pt idx="15">
                  <c:v>107.65084466869439</c:v>
                </c:pt>
                <c:pt idx="16">
                  <c:v>109.50223831302181</c:v>
                </c:pt>
                <c:pt idx="17">
                  <c:v>108.56264546949318</c:v>
                </c:pt>
                <c:pt idx="18">
                  <c:v>105.62116959457084</c:v>
                </c:pt>
              </c:numCache>
            </c:numRef>
          </c:val>
        </c:ser>
        <c:marker val="1"/>
        <c:axId val="87222528"/>
        <c:axId val="92409856"/>
      </c:lineChart>
      <c:catAx>
        <c:axId val="87222528"/>
        <c:scaling>
          <c:orientation val="minMax"/>
        </c:scaling>
        <c:axPos val="b"/>
        <c:numFmt formatCode="General" sourceLinked="1"/>
        <c:tickLblPos val="nextTo"/>
        <c:crossAx val="92409856"/>
        <c:crosses val="autoZero"/>
        <c:auto val="1"/>
        <c:lblAlgn val="ctr"/>
        <c:lblOffset val="100"/>
      </c:catAx>
      <c:valAx>
        <c:axId val="92409856"/>
        <c:scaling>
          <c:orientation val="minMax"/>
        </c:scaling>
        <c:axPos val="l"/>
        <c:majorGridlines/>
        <c:numFmt formatCode="0.00" sourceLinked="1"/>
        <c:tickLblPos val="nextTo"/>
        <c:crossAx val="87222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Лист1!$C$246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Лист1!$C$247:$C$265</c:f>
              <c:numCache>
                <c:formatCode>General</c:formatCode>
                <c:ptCount val="19"/>
                <c:pt idx="0">
                  <c:v>1.4833428172460801</c:v>
                </c:pt>
                <c:pt idx="1">
                  <c:v>2.6370538973263646</c:v>
                </c:pt>
                <c:pt idx="2">
                  <c:v>4.1203967145724452</c:v>
                </c:pt>
                <c:pt idx="3">
                  <c:v>5.9333712689843203</c:v>
                </c:pt>
                <c:pt idx="4">
                  <c:v>8.0759775605619932</c:v>
                </c:pt>
                <c:pt idx="5">
                  <c:v>10.548215589305459</c:v>
                </c:pt>
                <c:pt idx="6">
                  <c:v>13.350085355214718</c:v>
                </c:pt>
                <c:pt idx="7">
                  <c:v>16.481586858289781</c:v>
                </c:pt>
                <c:pt idx="8">
                  <c:v>19.942720098530629</c:v>
                </c:pt>
                <c:pt idx="9">
                  <c:v>23.733485075937281</c:v>
                </c:pt>
                <c:pt idx="10">
                  <c:v>27.853881790509732</c:v>
                </c:pt>
                <c:pt idx="11">
                  <c:v>32.303910242247973</c:v>
                </c:pt>
                <c:pt idx="12">
                  <c:v>37.083570431152012</c:v>
                </c:pt>
                <c:pt idx="13">
                  <c:v>42.192862357221834</c:v>
                </c:pt>
                <c:pt idx="14">
                  <c:v>47.631786020457454</c:v>
                </c:pt>
                <c:pt idx="15">
                  <c:v>53.400341420858872</c:v>
                </c:pt>
                <c:pt idx="16">
                  <c:v>59.498528558426095</c:v>
                </c:pt>
                <c:pt idx="17">
                  <c:v>65.926347433159123</c:v>
                </c:pt>
                <c:pt idx="18">
                  <c:v>72.683798045057955</c:v>
                </c:pt>
              </c:numCache>
            </c:numRef>
          </c:val>
        </c:ser>
        <c:ser>
          <c:idx val="2"/>
          <c:order val="1"/>
          <c:tx>
            <c:strRef>
              <c:f>Лист1!$D$246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Лист1!$D$247:$D$265</c:f>
              <c:numCache>
                <c:formatCode>General</c:formatCode>
                <c:ptCount val="19"/>
                <c:pt idx="0">
                  <c:v>4.4434455694131829</c:v>
                </c:pt>
                <c:pt idx="1">
                  <c:v>7.8994587900678823</c:v>
                </c:pt>
                <c:pt idx="2">
                  <c:v>12.342904359481066</c:v>
                </c:pt>
                <c:pt idx="3">
                  <c:v>17.773782277652732</c:v>
                </c:pt>
                <c:pt idx="4">
                  <c:v>24.192092544582902</c:v>
                </c:pt>
                <c:pt idx="5">
                  <c:v>31.597835160271529</c:v>
                </c:pt>
                <c:pt idx="6">
                  <c:v>39.991010124718642</c:v>
                </c:pt>
                <c:pt idx="7">
                  <c:v>49.371617437924264</c:v>
                </c:pt>
                <c:pt idx="8">
                  <c:v>59.739657099888355</c:v>
                </c:pt>
                <c:pt idx="9">
                  <c:v>71.095129110610927</c:v>
                </c:pt>
                <c:pt idx="10">
                  <c:v>83.438033470092009</c:v>
                </c:pt>
                <c:pt idx="11">
                  <c:v>96.768370178331608</c:v>
                </c:pt>
                <c:pt idx="12">
                  <c:v>111.0861392353296</c:v>
                </c:pt>
                <c:pt idx="13">
                  <c:v>126.39134064108612</c:v>
                </c:pt>
                <c:pt idx="14">
                  <c:v>142.68397439560115</c:v>
                </c:pt>
                <c:pt idx="15">
                  <c:v>159.96404049887457</c:v>
                </c:pt>
                <c:pt idx="16">
                  <c:v>178.23153895090658</c:v>
                </c:pt>
                <c:pt idx="17">
                  <c:v>197.48646975169706</c:v>
                </c:pt>
                <c:pt idx="18">
                  <c:v>217.72883290124599</c:v>
                </c:pt>
              </c:numCache>
            </c:numRef>
          </c:val>
        </c:ser>
        <c:ser>
          <c:idx val="3"/>
          <c:order val="2"/>
          <c:tx>
            <c:strRef>
              <c:f>Лист1!$E$246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Лист1!$E$247:$E$265</c:f>
              <c:numCache>
                <c:formatCode>General</c:formatCode>
                <c:ptCount val="19"/>
                <c:pt idx="0">
                  <c:v>12.50268139406165</c:v>
                </c:pt>
                <c:pt idx="1">
                  <c:v>22.226989144998498</c:v>
                </c:pt>
                <c:pt idx="2">
                  <c:v>34.729670539060137</c:v>
                </c:pt>
                <c:pt idx="3">
                  <c:v>50.0107255762466</c:v>
                </c:pt>
                <c:pt idx="4">
                  <c:v>68.070154256557856</c:v>
                </c:pt>
                <c:pt idx="5">
                  <c:v>88.907956579993993</c:v>
                </c:pt>
                <c:pt idx="6">
                  <c:v>112.5241325465549</c:v>
                </c:pt>
                <c:pt idx="7">
                  <c:v>138.91868215624055</c:v>
                </c:pt>
                <c:pt idx="8">
                  <c:v>168.09160540905106</c:v>
                </c:pt>
                <c:pt idx="9">
                  <c:v>200.0429023049864</c:v>
                </c:pt>
                <c:pt idx="10">
                  <c:v>234.77257284404655</c:v>
                </c:pt>
                <c:pt idx="11">
                  <c:v>272.28061702623143</c:v>
                </c:pt>
                <c:pt idx="12">
                  <c:v>312.56703485154134</c:v>
                </c:pt>
                <c:pt idx="13">
                  <c:v>355.63182631997597</c:v>
                </c:pt>
                <c:pt idx="14">
                  <c:v>401.47499143153533</c:v>
                </c:pt>
                <c:pt idx="15">
                  <c:v>450.09653018621958</c:v>
                </c:pt>
                <c:pt idx="16">
                  <c:v>501.49644258402861</c:v>
                </c:pt>
                <c:pt idx="17">
                  <c:v>555.6747286249622</c:v>
                </c:pt>
                <c:pt idx="18">
                  <c:v>612.63138830902108</c:v>
                </c:pt>
              </c:numCache>
            </c:numRef>
          </c:val>
        </c:ser>
        <c:ser>
          <c:idx val="4"/>
          <c:order val="3"/>
          <c:tx>
            <c:strRef>
              <c:f>Лист1!$F$246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Лист1!$F$247:$F$265</c:f>
              <c:numCache>
                <c:formatCode>General</c:formatCode>
                <c:ptCount val="19"/>
                <c:pt idx="0">
                  <c:v>24.330530559878824</c:v>
                </c:pt>
                <c:pt idx="1">
                  <c:v>43.254276550895703</c:v>
                </c:pt>
                <c:pt idx="2">
                  <c:v>67.58480711077452</c:v>
                </c:pt>
                <c:pt idx="3">
                  <c:v>97.322122239515295</c:v>
                </c:pt>
                <c:pt idx="4">
                  <c:v>132.46622193711809</c:v>
                </c:pt>
                <c:pt idx="5">
                  <c:v>173.01710620358281</c:v>
                </c:pt>
                <c:pt idx="6">
                  <c:v>218.97477503890946</c:v>
                </c:pt>
                <c:pt idx="7">
                  <c:v>270.33922844309808</c:v>
                </c:pt>
                <c:pt idx="8">
                  <c:v>327.1104664161486</c:v>
                </c:pt>
                <c:pt idx="9">
                  <c:v>389.28848895806118</c:v>
                </c:pt>
                <c:pt idx="10">
                  <c:v>456.87329606883594</c:v>
                </c:pt>
                <c:pt idx="11">
                  <c:v>529.86488774847237</c:v>
                </c:pt>
                <c:pt idx="12">
                  <c:v>608.26326399697075</c:v>
                </c:pt>
                <c:pt idx="13">
                  <c:v>692.06842481433125</c:v>
                </c:pt>
                <c:pt idx="14">
                  <c:v>781.28037020055353</c:v>
                </c:pt>
                <c:pt idx="15">
                  <c:v>875.89910015563783</c:v>
                </c:pt>
                <c:pt idx="16">
                  <c:v>975.92461467958412</c:v>
                </c:pt>
                <c:pt idx="17">
                  <c:v>1081.3569137723923</c:v>
                </c:pt>
                <c:pt idx="18">
                  <c:v>1192.1959974340627</c:v>
                </c:pt>
              </c:numCache>
            </c:numRef>
          </c:val>
        </c:ser>
        <c:ser>
          <c:idx val="5"/>
          <c:order val="4"/>
          <c:tx>
            <c:strRef>
              <c:f>Лист1!$G$246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Лист1!$G$247:$G$265</c:f>
              <c:numCache>
                <c:formatCode>General</c:formatCode>
                <c:ptCount val="19"/>
                <c:pt idx="0">
                  <c:v>33.754851283334553</c:v>
                </c:pt>
                <c:pt idx="1">
                  <c:v>60.008624503705853</c:v>
                </c:pt>
                <c:pt idx="2">
                  <c:v>93.763475787040434</c:v>
                </c:pt>
                <c:pt idx="3">
                  <c:v>135.01940513333821</c:v>
                </c:pt>
                <c:pt idx="4">
                  <c:v>183.77641254259922</c:v>
                </c:pt>
                <c:pt idx="5">
                  <c:v>240.03449801482341</c:v>
                </c:pt>
                <c:pt idx="6">
                  <c:v>303.79366155001088</c:v>
                </c:pt>
                <c:pt idx="7">
                  <c:v>375.05390314816174</c:v>
                </c:pt>
                <c:pt idx="8">
                  <c:v>453.81522280927555</c:v>
                </c:pt>
                <c:pt idx="9">
                  <c:v>540.07762053335284</c:v>
                </c:pt>
                <c:pt idx="10">
                  <c:v>633.84109632039338</c:v>
                </c:pt>
                <c:pt idx="11">
                  <c:v>735.10565017039687</c:v>
                </c:pt>
                <c:pt idx="12">
                  <c:v>843.87128208336401</c:v>
                </c:pt>
                <c:pt idx="13">
                  <c:v>960.13799205929365</c:v>
                </c:pt>
                <c:pt idx="14">
                  <c:v>1083.9057800981875</c:v>
                </c:pt>
                <c:pt idx="15">
                  <c:v>1215.1746462000435</c:v>
                </c:pt>
                <c:pt idx="16">
                  <c:v>1353.9445903648641</c:v>
                </c:pt>
                <c:pt idx="17">
                  <c:v>1500.2156125926469</c:v>
                </c:pt>
                <c:pt idx="18">
                  <c:v>1653.9877128833934</c:v>
                </c:pt>
              </c:numCache>
            </c:numRef>
          </c:val>
        </c:ser>
        <c:marker val="1"/>
        <c:axId val="92449024"/>
        <c:axId val="92459008"/>
      </c:lineChart>
      <c:catAx>
        <c:axId val="92449024"/>
        <c:scaling>
          <c:orientation val="minMax"/>
        </c:scaling>
        <c:axPos val="b"/>
        <c:numFmt formatCode="General" sourceLinked="1"/>
        <c:tickLblPos val="nextTo"/>
        <c:crossAx val="92459008"/>
        <c:crosses val="autoZero"/>
        <c:auto val="1"/>
        <c:lblAlgn val="ctr"/>
        <c:lblOffset val="100"/>
      </c:catAx>
      <c:valAx>
        <c:axId val="92459008"/>
        <c:scaling>
          <c:orientation val="minMax"/>
        </c:scaling>
        <c:axPos val="l"/>
        <c:majorGridlines/>
        <c:numFmt formatCode="General" sourceLinked="1"/>
        <c:tickLblPos val="nextTo"/>
        <c:crossAx val="9244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Eq val="1"/>
            <c:trendlineLbl>
              <c:layout>
                <c:manualLayout>
                  <c:x val="2.1699912510936246E-2"/>
                  <c:y val="0.26935225730501688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Лист1!$H$86:$H$101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yVal>
        </c:ser>
        <c:axId val="95129984"/>
        <c:axId val="95131520"/>
      </c:scatterChart>
      <c:valAx>
        <c:axId val="95129984"/>
        <c:scaling>
          <c:orientation val="minMax"/>
        </c:scaling>
        <c:axPos val="b"/>
        <c:numFmt formatCode="General" sourceLinked="1"/>
        <c:tickLblPos val="nextTo"/>
        <c:crossAx val="95131520"/>
        <c:crosses val="autoZero"/>
        <c:crossBetween val="midCat"/>
      </c:valAx>
      <c:valAx>
        <c:axId val="95131520"/>
        <c:scaling>
          <c:orientation val="minMax"/>
        </c:scaling>
        <c:axPos val="l"/>
        <c:majorGridlines/>
        <c:numFmt formatCode="General" sourceLinked="1"/>
        <c:tickLblPos val="nextTo"/>
        <c:crossAx val="951299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Лист1!$E$270</c:f>
              <c:strCache>
                <c:ptCount val="1"/>
                <c:pt idx="0">
                  <c:v>МКР 1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Лист1!$E$271:$E$277</c:f>
              <c:numCache>
                <c:formatCode>General</c:formatCode>
                <c:ptCount val="7"/>
                <c:pt idx="1">
                  <c:v>2906.7828429877704</c:v>
                </c:pt>
                <c:pt idx="2">
                  <c:v>3228.5112426008368</c:v>
                </c:pt>
                <c:pt idx="3">
                  <c:v>3549.2737142426108</c:v>
                </c:pt>
                <c:pt idx="4">
                  <c:v>3692.2663176126425</c:v>
                </c:pt>
                <c:pt idx="5">
                  <c:v>3532.9311429961649</c:v>
                </c:pt>
                <c:pt idx="6">
                  <c:v>2998.9563112640944</c:v>
                </c:pt>
              </c:numCache>
            </c:numRef>
          </c:val>
        </c:ser>
        <c:ser>
          <c:idx val="2"/>
          <c:order val="1"/>
          <c:tx>
            <c:strRef>
              <c:f>Лист1!$G$270</c:f>
              <c:strCache>
                <c:ptCount val="1"/>
                <c:pt idx="0">
                  <c:v>МКР 2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Лист1!$G$271:$G$282</c:f>
              <c:numCache>
                <c:formatCode>General</c:formatCode>
                <c:ptCount val="12"/>
                <c:pt idx="2">
                  <c:v>1703.4352178706586</c:v>
                </c:pt>
                <c:pt idx="3">
                  <c:v>1810.9231271412511</c:v>
                </c:pt>
                <c:pt idx="4">
                  <c:v>1928.4609703142035</c:v>
                </c:pt>
                <c:pt idx="5">
                  <c:v>2033.5638362216864</c:v>
                </c:pt>
                <c:pt idx="6">
                  <c:v>2107.1108251922001</c:v>
                </c:pt>
                <c:pt idx="7">
                  <c:v>2133.3450490505725</c:v>
                </c:pt>
                <c:pt idx="8">
                  <c:v>2099.8736311179609</c:v>
                </c:pt>
                <c:pt idx="9">
                  <c:v>1997.6677062118515</c:v>
                </c:pt>
                <c:pt idx="10">
                  <c:v>1821.0624206460595</c:v>
                </c:pt>
                <c:pt idx="11">
                  <c:v>1567.7569322307274</c:v>
                </c:pt>
              </c:numCache>
            </c:numRef>
          </c:val>
        </c:ser>
        <c:ser>
          <c:idx val="3"/>
          <c:order val="2"/>
          <c:tx>
            <c:strRef>
              <c:f>Лист1!$I$270</c:f>
              <c:strCache>
                <c:ptCount val="1"/>
                <c:pt idx="0">
                  <c:v>МКР 3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Лист1!$I$271:$I$289</c:f>
              <c:numCache>
                <c:formatCode>General</c:formatCode>
                <c:ptCount val="19"/>
                <c:pt idx="3">
                  <c:v>1004.1403137115344</c:v>
                </c:pt>
                <c:pt idx="4">
                  <c:v>1038.5085882461451</c:v>
                </c:pt>
                <c:pt idx="5">
                  <c:v>1078.2538009189257</c:v>
                </c:pt>
                <c:pt idx="6">
                  <c:v>1120.1886335948034</c:v>
                </c:pt>
                <c:pt idx="7">
                  <c:v>1161.3790763232294</c:v>
                </c:pt>
                <c:pt idx="8">
                  <c:v>1199.1444273381755</c:v>
                </c:pt>
                <c:pt idx="9">
                  <c:v>1231.0572930581377</c:v>
                </c:pt>
                <c:pt idx="10">
                  <c:v>1254.9435880861345</c:v>
                </c:pt>
                <c:pt idx="11">
                  <c:v>1268.8825352097069</c:v>
                </c:pt>
                <c:pt idx="12">
                  <c:v>1271.2066654009186</c:v>
                </c:pt>
                <c:pt idx="13">
                  <c:v>1260.5018178163564</c:v>
                </c:pt>
                <c:pt idx="14">
                  <c:v>1235.6071397971289</c:v>
                </c:pt>
                <c:pt idx="15">
                  <c:v>1195.6150868688678</c:v>
                </c:pt>
                <c:pt idx="16">
                  <c:v>1139.8714227417283</c:v>
                </c:pt>
                <c:pt idx="17">
                  <c:v>1067.9752193103884</c:v>
                </c:pt>
                <c:pt idx="18">
                  <c:v>979.77885665404585</c:v>
                </c:pt>
              </c:numCache>
            </c:numRef>
          </c:val>
        </c:ser>
        <c:ser>
          <c:idx val="4"/>
          <c:order val="3"/>
          <c:tx>
            <c:strRef>
              <c:f>Лист1!$K$270</c:f>
              <c:strCache>
                <c:ptCount val="1"/>
                <c:pt idx="0">
                  <c:v>МКР 4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Лист1!$K$271:$K$297</c:f>
              <c:numCache>
                <c:formatCode>General</c:formatCode>
                <c:ptCount val="27"/>
                <c:pt idx="4">
                  <c:v>746.52816892534133</c:v>
                </c:pt>
                <c:pt idx="5">
                  <c:v>763.85046559373063</c:v>
                </c:pt>
                <c:pt idx="6">
                  <c:v>783.76804304562779</c:v>
                </c:pt>
                <c:pt idx="7">
                  <c:v>805.3657362209334</c:v>
                </c:pt>
                <c:pt idx="8">
                  <c:v>827.77830597453317</c:v>
                </c:pt>
                <c:pt idx="9">
                  <c:v>850.19043907629828</c:v>
                </c:pt>
                <c:pt idx="10">
                  <c:v>871.83674821108536</c:v>
                </c:pt>
                <c:pt idx="11">
                  <c:v>892.00177197873609</c:v>
                </c:pt>
                <c:pt idx="12">
                  <c:v>910.01997489407768</c:v>
                </c:pt>
                <c:pt idx="13">
                  <c:v>925.27574738692317</c:v>
                </c:pt>
                <c:pt idx="14">
                  <c:v>937.20340580207017</c:v>
                </c:pt>
                <c:pt idx="15">
                  <c:v>945.28719239930217</c:v>
                </c:pt>
                <c:pt idx="16">
                  <c:v>949.06127535338783</c:v>
                </c:pt>
                <c:pt idx="17">
                  <c:v>948.10974875408112</c:v>
                </c:pt>
                <c:pt idx="18">
                  <c:v>942.06663260612186</c:v>
                </c:pt>
                <c:pt idx="19">
                  <c:v>930.61587282923415</c:v>
                </c:pt>
                <c:pt idx="20">
                  <c:v>913.49134125812861</c:v>
                </c:pt>
                <c:pt idx="21">
                  <c:v>890.47683564250121</c:v>
                </c:pt>
                <c:pt idx="22">
                  <c:v>861.40607964703213</c:v>
                </c:pt>
                <c:pt idx="23">
                  <c:v>826.16272285138803</c:v>
                </c:pt>
                <c:pt idx="24">
                  <c:v>784.68034075021967</c:v>
                </c:pt>
                <c:pt idx="25">
                  <c:v>736.94243475316591</c:v>
                </c:pt>
                <c:pt idx="26">
                  <c:v>682.9824321848464</c:v>
                </c:pt>
              </c:numCache>
            </c:numRef>
          </c:val>
        </c:ser>
        <c:ser>
          <c:idx val="5"/>
          <c:order val="4"/>
          <c:tx>
            <c:strRef>
              <c:f>Лист1!$M$270</c:f>
              <c:strCache>
                <c:ptCount val="1"/>
                <c:pt idx="0">
                  <c:v>МКР 5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Лист1!$M$271:$M$301</c:f>
              <c:numCache>
                <c:formatCode>General</c:formatCode>
                <c:ptCount val="31"/>
                <c:pt idx="5">
                  <c:v>611.92667328795812</c:v>
                </c:pt>
                <c:pt idx="6">
                  <c:v>624.27646246820314</c:v>
                </c:pt>
                <c:pt idx="7">
                  <c:v>638.09907511116114</c:v>
                </c:pt>
                <c:pt idx="8">
                  <c:v>652.93832326548602</c:v>
                </c:pt>
                <c:pt idx="9">
                  <c:v>668.35916928487677</c:v>
                </c:pt>
                <c:pt idx="10">
                  <c:v>683.94772582807821</c:v>
                </c:pt>
                <c:pt idx="11">
                  <c:v>699.31125585888026</c:v>
                </c:pt>
                <c:pt idx="12">
                  <c:v>714.07817264611867</c:v>
                </c:pt>
                <c:pt idx="13">
                  <c:v>727.89803976367477</c:v>
                </c:pt>
                <c:pt idx="14">
                  <c:v>740.44157109047489</c:v>
                </c:pt>
                <c:pt idx="15">
                  <c:v>751.40063081049118</c:v>
                </c:pt>
                <c:pt idx="16">
                  <c:v>760.48823341274169</c:v>
                </c:pt>
                <c:pt idx="17">
                  <c:v>767.43854369128928</c:v>
                </c:pt>
                <c:pt idx="18">
                  <c:v>772.00687674524227</c:v>
                </c:pt>
                <c:pt idx="19">
                  <c:v>773.96969797875511</c:v>
                </c:pt>
                <c:pt idx="20">
                  <c:v>773.1246231010274</c:v>
                </c:pt>
                <c:pt idx="21">
                  <c:v>769.29041812630408</c:v>
                </c:pt>
                <c:pt idx="22">
                  <c:v>762.3069993738759</c:v>
                </c:pt>
                <c:pt idx="23">
                  <c:v>752.03543346807862</c:v>
                </c:pt>
                <c:pt idx="24">
                  <c:v>738.35793733829405</c:v>
                </c:pt>
                <c:pt idx="25">
                  <c:v>721.17787821894933</c:v>
                </c:pt>
                <c:pt idx="26">
                  <c:v>700.41977364951708</c:v>
                </c:pt>
                <c:pt idx="27">
                  <c:v>676.02929147451493</c:v>
                </c:pt>
                <c:pt idx="28">
                  <c:v>647.97324984350678</c:v>
                </c:pt>
                <c:pt idx="29">
                  <c:v>616.23961721110106</c:v>
                </c:pt>
                <c:pt idx="30">
                  <c:v>580.83751233695295</c:v>
                </c:pt>
              </c:numCache>
            </c:numRef>
          </c:val>
        </c:ser>
        <c:ser>
          <c:idx val="0"/>
          <c:order val="5"/>
          <c:tx>
            <c:strRef>
              <c:f>Лист1!$C$270</c:f>
              <c:strCache>
                <c:ptCount val="1"/>
                <c:pt idx="0">
                  <c:v>сопрот.воз</c:v>
                </c:pt>
              </c:strCache>
            </c:strRef>
          </c:tx>
          <c:marker>
            <c:symbol val="none"/>
          </c:marker>
          <c:val>
            <c:numRef>
              <c:f>Лист1!$C$271:$C$301</c:f>
              <c:numCache>
                <c:formatCode>General</c:formatCode>
                <c:ptCount val="31"/>
                <c:pt idx="0">
                  <c:v>0</c:v>
                </c:pt>
                <c:pt idx="1">
                  <c:v>1.8789481791666669</c:v>
                </c:pt>
                <c:pt idx="2">
                  <c:v>7.5157927166666676</c:v>
                </c:pt>
                <c:pt idx="3">
                  <c:v>16.910533612500007</c:v>
                </c:pt>
                <c:pt idx="4">
                  <c:v>30.06317086666667</c:v>
                </c:pt>
                <c:pt idx="5">
                  <c:v>46.973704479166678</c:v>
                </c:pt>
                <c:pt idx="6">
                  <c:v>67.642134450000029</c:v>
                </c:pt>
                <c:pt idx="7">
                  <c:v>92.068460779166671</c:v>
                </c:pt>
                <c:pt idx="8">
                  <c:v>120.25268346666668</c:v>
                </c:pt>
                <c:pt idx="9">
                  <c:v>152.19480251250002</c:v>
                </c:pt>
                <c:pt idx="10">
                  <c:v>187.89481791666671</c:v>
                </c:pt>
                <c:pt idx="11">
                  <c:v>227.35272967916666</c:v>
                </c:pt>
                <c:pt idx="12">
                  <c:v>270.56853780000012</c:v>
                </c:pt>
                <c:pt idx="13">
                  <c:v>317.54224227916666</c:v>
                </c:pt>
                <c:pt idx="14">
                  <c:v>368.27384311666668</c:v>
                </c:pt>
                <c:pt idx="15">
                  <c:v>422.76334031250002</c:v>
                </c:pt>
                <c:pt idx="16">
                  <c:v>481.01073386666673</c:v>
                </c:pt>
                <c:pt idx="17">
                  <c:v>543.01602377916674</c:v>
                </c:pt>
                <c:pt idx="18">
                  <c:v>608.77921005000007</c:v>
                </c:pt>
                <c:pt idx="19">
                  <c:v>678.30029267916677</c:v>
                </c:pt>
                <c:pt idx="20">
                  <c:v>751.57927166666684</c:v>
                </c:pt>
                <c:pt idx="21">
                  <c:v>828.61614701250005</c:v>
                </c:pt>
                <c:pt idx="22">
                  <c:v>909.41091871666663</c:v>
                </c:pt>
                <c:pt idx="23">
                  <c:v>993.96358677916669</c:v>
                </c:pt>
                <c:pt idx="24">
                  <c:v>1082.2741512000005</c:v>
                </c:pt>
                <c:pt idx="25">
                  <c:v>1174.3426119791668</c:v>
                </c:pt>
                <c:pt idx="26">
                  <c:v>1270.1689691166666</c:v>
                </c:pt>
                <c:pt idx="27">
                  <c:v>1369.7532226125002</c:v>
                </c:pt>
                <c:pt idx="28">
                  <c:v>1473.0953724666667</c:v>
                </c:pt>
                <c:pt idx="29">
                  <c:v>1580.195418679167</c:v>
                </c:pt>
                <c:pt idx="30">
                  <c:v>1691.0533612500001</c:v>
                </c:pt>
              </c:numCache>
            </c:numRef>
          </c:val>
        </c:ser>
        <c:marker val="1"/>
        <c:axId val="95163904"/>
        <c:axId val="95165440"/>
      </c:lineChart>
      <c:catAx>
        <c:axId val="95163904"/>
        <c:scaling>
          <c:orientation val="minMax"/>
        </c:scaling>
        <c:axPos val="b"/>
        <c:numFmt formatCode="General" sourceLinked="1"/>
        <c:tickLblPos val="nextTo"/>
        <c:crossAx val="95165440"/>
        <c:crosses val="autoZero"/>
        <c:auto val="1"/>
        <c:lblAlgn val="ctr"/>
        <c:lblOffset val="100"/>
      </c:catAx>
      <c:valAx>
        <c:axId val="95165440"/>
        <c:scaling>
          <c:orientation val="minMax"/>
        </c:scaling>
        <c:axPos val="l"/>
        <c:majorGridlines/>
        <c:numFmt formatCode="General" sourceLinked="1"/>
        <c:tickLblPos val="nextTo"/>
        <c:crossAx val="95163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Лист1!$I$85</c:f>
              <c:strCache>
                <c:ptCount val="1"/>
                <c:pt idx="0">
                  <c:v>мощность, л.с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Eq val="1"/>
            <c:trendlineLbl>
              <c:layout>
                <c:manualLayout>
                  <c:x val="0.17370203342532137"/>
                  <c:y val="0.3431000280673851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Лист1!$I$86:$I$101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</c:ser>
        <c:axId val="95181824"/>
        <c:axId val="95204096"/>
      </c:scatterChart>
      <c:valAx>
        <c:axId val="95181824"/>
        <c:scaling>
          <c:orientation val="minMax"/>
        </c:scaling>
        <c:axPos val="b"/>
        <c:numFmt formatCode="General" sourceLinked="1"/>
        <c:tickLblPos val="nextTo"/>
        <c:crossAx val="95204096"/>
        <c:crosses val="autoZero"/>
        <c:crossBetween val="midCat"/>
      </c:valAx>
      <c:valAx>
        <c:axId val="95204096"/>
        <c:scaling>
          <c:orientation val="minMax"/>
        </c:scaling>
        <c:axPos val="l"/>
        <c:majorGridlines/>
        <c:numFmt formatCode="General" sourceLinked="1"/>
        <c:tickLblPos val="nextTo"/>
        <c:crossAx val="95181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Лист1!$C$353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Лист1!$C$354:$C$384</c:f>
              <c:numCache>
                <c:formatCode>General</c:formatCode>
                <c:ptCount val="31"/>
                <c:pt idx="0">
                  <c:v>28</c:v>
                </c:pt>
                <c:pt idx="1">
                  <c:v>28.013999999999996</c:v>
                </c:pt>
                <c:pt idx="2">
                  <c:v>28.056000000000001</c:v>
                </c:pt>
                <c:pt idx="3">
                  <c:v>28.125999999999998</c:v>
                </c:pt>
                <c:pt idx="4">
                  <c:v>28.224</c:v>
                </c:pt>
                <c:pt idx="5">
                  <c:v>28.349999999999998</c:v>
                </c:pt>
                <c:pt idx="6">
                  <c:v>28.504000000000001</c:v>
                </c:pt>
                <c:pt idx="7">
                  <c:v>28.686</c:v>
                </c:pt>
                <c:pt idx="8">
                  <c:v>28.896000000000004</c:v>
                </c:pt>
                <c:pt idx="9">
                  <c:v>29.134</c:v>
                </c:pt>
                <c:pt idx="10">
                  <c:v>29.400000000000006</c:v>
                </c:pt>
                <c:pt idx="11">
                  <c:v>29.693999999999999</c:v>
                </c:pt>
                <c:pt idx="12">
                  <c:v>30.016000000000002</c:v>
                </c:pt>
                <c:pt idx="13">
                  <c:v>30.366</c:v>
                </c:pt>
                <c:pt idx="14">
                  <c:v>30.744</c:v>
                </c:pt>
                <c:pt idx="15">
                  <c:v>31.15</c:v>
                </c:pt>
                <c:pt idx="16">
                  <c:v>31.584000000000003</c:v>
                </c:pt>
                <c:pt idx="17">
                  <c:v>32.046000000000006</c:v>
                </c:pt>
                <c:pt idx="18">
                  <c:v>32.535999999999994</c:v>
                </c:pt>
                <c:pt idx="19">
                  <c:v>33.054000000000002</c:v>
                </c:pt>
                <c:pt idx="20">
                  <c:v>33.599999999999994</c:v>
                </c:pt>
                <c:pt idx="21">
                  <c:v>34.173999999999999</c:v>
                </c:pt>
                <c:pt idx="22">
                  <c:v>34.776000000000003</c:v>
                </c:pt>
                <c:pt idx="23">
                  <c:v>35.405999999999999</c:v>
                </c:pt>
                <c:pt idx="24">
                  <c:v>36.064</c:v>
                </c:pt>
                <c:pt idx="25">
                  <c:v>36.75</c:v>
                </c:pt>
                <c:pt idx="26">
                  <c:v>37.464000000000006</c:v>
                </c:pt>
                <c:pt idx="27">
                  <c:v>38.206000000000003</c:v>
                </c:pt>
                <c:pt idx="28">
                  <c:v>38.975999999999999</c:v>
                </c:pt>
                <c:pt idx="29">
                  <c:v>39.774000000000001</c:v>
                </c:pt>
                <c:pt idx="30">
                  <c:v>40.599999999999994</c:v>
                </c:pt>
              </c:numCache>
            </c:numRef>
          </c:val>
        </c:ser>
        <c:ser>
          <c:idx val="2"/>
          <c:order val="1"/>
          <c:tx>
            <c:strRef>
              <c:f>Лист1!$D$353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Лист1!$D$354:$D$384</c:f>
              <c:numCache>
                <c:formatCode>General</c:formatCode>
                <c:ptCount val="31"/>
                <c:pt idx="0">
                  <c:v>52.5</c:v>
                </c:pt>
                <c:pt idx="1">
                  <c:v>52.526249999999997</c:v>
                </c:pt>
                <c:pt idx="2">
                  <c:v>52.604999999999997</c:v>
                </c:pt>
                <c:pt idx="3">
                  <c:v>52.736249999999998</c:v>
                </c:pt>
                <c:pt idx="4">
                  <c:v>52.92</c:v>
                </c:pt>
                <c:pt idx="5">
                  <c:v>53.15625</c:v>
                </c:pt>
                <c:pt idx="6">
                  <c:v>53.444999999999993</c:v>
                </c:pt>
                <c:pt idx="7">
                  <c:v>53.786249999999995</c:v>
                </c:pt>
                <c:pt idx="8">
                  <c:v>54.18</c:v>
                </c:pt>
                <c:pt idx="9">
                  <c:v>54.626249999999999</c:v>
                </c:pt>
                <c:pt idx="10">
                  <c:v>55.125</c:v>
                </c:pt>
                <c:pt idx="11">
                  <c:v>55.676249999999996</c:v>
                </c:pt>
                <c:pt idx="12">
                  <c:v>56.28</c:v>
                </c:pt>
                <c:pt idx="13">
                  <c:v>56.936250000000001</c:v>
                </c:pt>
                <c:pt idx="14">
                  <c:v>57.64500000000001</c:v>
                </c:pt>
                <c:pt idx="15">
                  <c:v>58.40625</c:v>
                </c:pt>
                <c:pt idx="16">
                  <c:v>59.220000000000006</c:v>
                </c:pt>
                <c:pt idx="17">
                  <c:v>60.086249999999993</c:v>
                </c:pt>
                <c:pt idx="18">
                  <c:v>61.004999999999988</c:v>
                </c:pt>
                <c:pt idx="19">
                  <c:v>61.97625</c:v>
                </c:pt>
                <c:pt idx="20">
                  <c:v>62.999999999999993</c:v>
                </c:pt>
                <c:pt idx="21">
                  <c:v>64.076249999999987</c:v>
                </c:pt>
                <c:pt idx="22">
                  <c:v>65.204999999999998</c:v>
                </c:pt>
                <c:pt idx="23">
                  <c:v>66.38624999999999</c:v>
                </c:pt>
                <c:pt idx="24">
                  <c:v>67.62</c:v>
                </c:pt>
                <c:pt idx="25">
                  <c:v>68.90625</c:v>
                </c:pt>
                <c:pt idx="26">
                  <c:v>70.245000000000005</c:v>
                </c:pt>
                <c:pt idx="27">
                  <c:v>71.636250000000004</c:v>
                </c:pt>
                <c:pt idx="28">
                  <c:v>73.08</c:v>
                </c:pt>
                <c:pt idx="29">
                  <c:v>74.576250000000002</c:v>
                </c:pt>
                <c:pt idx="30">
                  <c:v>76.125</c:v>
                </c:pt>
              </c:numCache>
            </c:numRef>
          </c:val>
        </c:ser>
        <c:ser>
          <c:idx val="3"/>
          <c:order val="2"/>
          <c:tx>
            <c:strRef>
              <c:f>Лист1!$E$353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Лист1!$E$354:$E$384</c:f>
              <c:numCache>
                <c:formatCode>General</c:formatCode>
                <c:ptCount val="31"/>
                <c:pt idx="0">
                  <c:v>52.5</c:v>
                </c:pt>
                <c:pt idx="1">
                  <c:v>52.526249999999997</c:v>
                </c:pt>
                <c:pt idx="2">
                  <c:v>52.604999999999997</c:v>
                </c:pt>
                <c:pt idx="3">
                  <c:v>52.736249999999998</c:v>
                </c:pt>
                <c:pt idx="4">
                  <c:v>52.92</c:v>
                </c:pt>
                <c:pt idx="5">
                  <c:v>53.15625</c:v>
                </c:pt>
                <c:pt idx="6">
                  <c:v>53.444999999999993</c:v>
                </c:pt>
                <c:pt idx="7">
                  <c:v>53.786249999999995</c:v>
                </c:pt>
                <c:pt idx="8">
                  <c:v>54.18</c:v>
                </c:pt>
                <c:pt idx="9">
                  <c:v>54.626249999999999</c:v>
                </c:pt>
                <c:pt idx="10">
                  <c:v>55.125</c:v>
                </c:pt>
                <c:pt idx="11">
                  <c:v>55.676249999999996</c:v>
                </c:pt>
                <c:pt idx="12">
                  <c:v>56.28</c:v>
                </c:pt>
                <c:pt idx="13">
                  <c:v>56.936250000000001</c:v>
                </c:pt>
                <c:pt idx="14">
                  <c:v>57.64500000000001</c:v>
                </c:pt>
                <c:pt idx="15">
                  <c:v>58.40625</c:v>
                </c:pt>
                <c:pt idx="16">
                  <c:v>59.220000000000006</c:v>
                </c:pt>
                <c:pt idx="17">
                  <c:v>60.086249999999993</c:v>
                </c:pt>
                <c:pt idx="18">
                  <c:v>61.004999999999988</c:v>
                </c:pt>
                <c:pt idx="19">
                  <c:v>61.97625</c:v>
                </c:pt>
                <c:pt idx="20">
                  <c:v>62.999999999999993</c:v>
                </c:pt>
                <c:pt idx="21">
                  <c:v>64.076249999999987</c:v>
                </c:pt>
                <c:pt idx="22">
                  <c:v>65.204999999999998</c:v>
                </c:pt>
                <c:pt idx="23">
                  <c:v>66.38624999999999</c:v>
                </c:pt>
                <c:pt idx="24">
                  <c:v>67.62</c:v>
                </c:pt>
                <c:pt idx="25">
                  <c:v>68.90625</c:v>
                </c:pt>
                <c:pt idx="26">
                  <c:v>70.245000000000005</c:v>
                </c:pt>
                <c:pt idx="27">
                  <c:v>71.636250000000004</c:v>
                </c:pt>
                <c:pt idx="28">
                  <c:v>73.08</c:v>
                </c:pt>
                <c:pt idx="29">
                  <c:v>74.576250000000002</c:v>
                </c:pt>
                <c:pt idx="30">
                  <c:v>76.125</c:v>
                </c:pt>
              </c:numCache>
            </c:numRef>
          </c:val>
        </c:ser>
        <c:ser>
          <c:idx val="4"/>
          <c:order val="3"/>
          <c:tx>
            <c:strRef>
              <c:f>Лист1!$F$353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Лист1!$F$354:$F$384</c:f>
              <c:numCache>
                <c:formatCode>General</c:formatCode>
                <c:ptCount val="31"/>
                <c:pt idx="0">
                  <c:v>70</c:v>
                </c:pt>
                <c:pt idx="1">
                  <c:v>70.034999999999997</c:v>
                </c:pt>
                <c:pt idx="2">
                  <c:v>70.14</c:v>
                </c:pt>
                <c:pt idx="3">
                  <c:v>70.314999999999998</c:v>
                </c:pt>
                <c:pt idx="4">
                  <c:v>70.56</c:v>
                </c:pt>
                <c:pt idx="5">
                  <c:v>70.875</c:v>
                </c:pt>
                <c:pt idx="6">
                  <c:v>71.260000000000005</c:v>
                </c:pt>
                <c:pt idx="7">
                  <c:v>71.715000000000003</c:v>
                </c:pt>
                <c:pt idx="8">
                  <c:v>72.240000000000009</c:v>
                </c:pt>
                <c:pt idx="9">
                  <c:v>72.834999999999994</c:v>
                </c:pt>
                <c:pt idx="10">
                  <c:v>73.5</c:v>
                </c:pt>
                <c:pt idx="11">
                  <c:v>74.234999999999999</c:v>
                </c:pt>
                <c:pt idx="12">
                  <c:v>75.040000000000006</c:v>
                </c:pt>
                <c:pt idx="13">
                  <c:v>75.915000000000006</c:v>
                </c:pt>
                <c:pt idx="14">
                  <c:v>76.860000000000014</c:v>
                </c:pt>
                <c:pt idx="15">
                  <c:v>77.875000000000014</c:v>
                </c:pt>
                <c:pt idx="16">
                  <c:v>78.960000000000008</c:v>
                </c:pt>
                <c:pt idx="17">
                  <c:v>80.115000000000009</c:v>
                </c:pt>
                <c:pt idx="18">
                  <c:v>81.34</c:v>
                </c:pt>
                <c:pt idx="19">
                  <c:v>82.635000000000005</c:v>
                </c:pt>
                <c:pt idx="20">
                  <c:v>84</c:v>
                </c:pt>
                <c:pt idx="21">
                  <c:v>85.434999999999988</c:v>
                </c:pt>
                <c:pt idx="22">
                  <c:v>86.94</c:v>
                </c:pt>
                <c:pt idx="23">
                  <c:v>88.515000000000001</c:v>
                </c:pt>
                <c:pt idx="24">
                  <c:v>90.160000000000011</c:v>
                </c:pt>
                <c:pt idx="25">
                  <c:v>91.875</c:v>
                </c:pt>
                <c:pt idx="26">
                  <c:v>93.660000000000011</c:v>
                </c:pt>
                <c:pt idx="27">
                  <c:v>95.515000000000001</c:v>
                </c:pt>
                <c:pt idx="28">
                  <c:v>97.44</c:v>
                </c:pt>
                <c:pt idx="29">
                  <c:v>99.435000000000002</c:v>
                </c:pt>
                <c:pt idx="30">
                  <c:v>101.5</c:v>
                </c:pt>
              </c:numCache>
            </c:numRef>
          </c:val>
        </c:ser>
        <c:ser>
          <c:idx val="5"/>
          <c:order val="4"/>
          <c:tx>
            <c:strRef>
              <c:f>Лист1!$G$353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Лист1!$G$354:$G$384</c:f>
              <c:numCache>
                <c:formatCode>General</c:formatCode>
                <c:ptCount val="31"/>
                <c:pt idx="0">
                  <c:v>87.5</c:v>
                </c:pt>
                <c:pt idx="1">
                  <c:v>87.543750000000003</c:v>
                </c:pt>
                <c:pt idx="2">
                  <c:v>87.675000000000011</c:v>
                </c:pt>
                <c:pt idx="3">
                  <c:v>87.893749999999997</c:v>
                </c:pt>
                <c:pt idx="4">
                  <c:v>88.2</c:v>
                </c:pt>
                <c:pt idx="5">
                  <c:v>88.59375</c:v>
                </c:pt>
                <c:pt idx="6">
                  <c:v>89.075000000000003</c:v>
                </c:pt>
                <c:pt idx="7">
                  <c:v>89.643749999999997</c:v>
                </c:pt>
                <c:pt idx="8">
                  <c:v>90.300000000000011</c:v>
                </c:pt>
                <c:pt idx="9">
                  <c:v>91.043750000000003</c:v>
                </c:pt>
                <c:pt idx="10">
                  <c:v>91.875000000000014</c:v>
                </c:pt>
                <c:pt idx="11">
                  <c:v>92.793750000000003</c:v>
                </c:pt>
                <c:pt idx="12">
                  <c:v>93.800000000000011</c:v>
                </c:pt>
                <c:pt idx="13">
                  <c:v>94.893749999999997</c:v>
                </c:pt>
                <c:pt idx="14">
                  <c:v>96.075000000000003</c:v>
                </c:pt>
                <c:pt idx="15">
                  <c:v>97.343750000000014</c:v>
                </c:pt>
                <c:pt idx="16">
                  <c:v>98.700000000000017</c:v>
                </c:pt>
                <c:pt idx="17">
                  <c:v>100.14375000000001</c:v>
                </c:pt>
                <c:pt idx="18">
                  <c:v>101.675</c:v>
                </c:pt>
                <c:pt idx="19">
                  <c:v>103.29375000000002</c:v>
                </c:pt>
                <c:pt idx="20">
                  <c:v>105</c:v>
                </c:pt>
                <c:pt idx="21">
                  <c:v>106.79374999999999</c:v>
                </c:pt>
                <c:pt idx="22">
                  <c:v>108.675</c:v>
                </c:pt>
                <c:pt idx="23">
                  <c:v>110.64375000000001</c:v>
                </c:pt>
                <c:pt idx="24">
                  <c:v>112.7</c:v>
                </c:pt>
                <c:pt idx="25">
                  <c:v>114.84375</c:v>
                </c:pt>
                <c:pt idx="26">
                  <c:v>117.075</c:v>
                </c:pt>
                <c:pt idx="27">
                  <c:v>119.39375000000001</c:v>
                </c:pt>
                <c:pt idx="28">
                  <c:v>121.8</c:v>
                </c:pt>
                <c:pt idx="29">
                  <c:v>124.29375</c:v>
                </c:pt>
                <c:pt idx="30">
                  <c:v>126.87499999999999</c:v>
                </c:pt>
              </c:numCache>
            </c:numRef>
          </c:val>
        </c:ser>
        <c:ser>
          <c:idx val="6"/>
          <c:order val="5"/>
          <c:tx>
            <c:strRef>
              <c:f>Лист1!$H$353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Лист1!$H$354:$H$384</c:f>
              <c:numCache>
                <c:formatCode>General</c:formatCode>
                <c:ptCount val="31"/>
                <c:pt idx="0">
                  <c:v>122.50000000000001</c:v>
                </c:pt>
                <c:pt idx="1">
                  <c:v>122.56125</c:v>
                </c:pt>
                <c:pt idx="2">
                  <c:v>122.74500000000002</c:v>
                </c:pt>
                <c:pt idx="3">
                  <c:v>123.05125000000001</c:v>
                </c:pt>
                <c:pt idx="4">
                  <c:v>123.48000000000002</c:v>
                </c:pt>
                <c:pt idx="5">
                  <c:v>124.03125000000001</c:v>
                </c:pt>
                <c:pt idx="6">
                  <c:v>124.70500000000001</c:v>
                </c:pt>
                <c:pt idx="7">
                  <c:v>125.50125</c:v>
                </c:pt>
                <c:pt idx="8">
                  <c:v>126.42000000000002</c:v>
                </c:pt>
                <c:pt idx="9">
                  <c:v>127.46125000000002</c:v>
                </c:pt>
                <c:pt idx="10">
                  <c:v>128.62500000000003</c:v>
                </c:pt>
                <c:pt idx="11">
                  <c:v>129.91125000000002</c:v>
                </c:pt>
                <c:pt idx="12">
                  <c:v>131.32000000000002</c:v>
                </c:pt>
                <c:pt idx="13">
                  <c:v>132.85125000000002</c:v>
                </c:pt>
                <c:pt idx="14">
                  <c:v>134.50500000000002</c:v>
                </c:pt>
                <c:pt idx="15">
                  <c:v>136.28125000000003</c:v>
                </c:pt>
                <c:pt idx="16">
                  <c:v>138.18000000000004</c:v>
                </c:pt>
                <c:pt idx="17">
                  <c:v>140.20125000000004</c:v>
                </c:pt>
                <c:pt idx="18">
                  <c:v>142.345</c:v>
                </c:pt>
                <c:pt idx="19">
                  <c:v>144.61125000000001</c:v>
                </c:pt>
                <c:pt idx="20">
                  <c:v>147</c:v>
                </c:pt>
                <c:pt idx="21">
                  <c:v>149.51124999999999</c:v>
                </c:pt>
                <c:pt idx="22">
                  <c:v>152.14500000000001</c:v>
                </c:pt>
                <c:pt idx="23">
                  <c:v>154.90125</c:v>
                </c:pt>
                <c:pt idx="24">
                  <c:v>157.78</c:v>
                </c:pt>
                <c:pt idx="25">
                  <c:v>160.78125000000003</c:v>
                </c:pt>
                <c:pt idx="26">
                  <c:v>163.90500000000003</c:v>
                </c:pt>
                <c:pt idx="27">
                  <c:v>167.15125000000003</c:v>
                </c:pt>
                <c:pt idx="28">
                  <c:v>170.52</c:v>
                </c:pt>
                <c:pt idx="29">
                  <c:v>174.01125000000002</c:v>
                </c:pt>
                <c:pt idx="30">
                  <c:v>177.625</c:v>
                </c:pt>
              </c:numCache>
            </c:numRef>
          </c:val>
        </c:ser>
        <c:ser>
          <c:idx val="7"/>
          <c:order val="6"/>
          <c:tx>
            <c:strRef>
              <c:f>Лист1!$I$353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Лист1!$I$354:$I$384</c:f>
              <c:numCache>
                <c:formatCode>General</c:formatCode>
                <c:ptCount val="31"/>
                <c:pt idx="0">
                  <c:v>87.5</c:v>
                </c:pt>
                <c:pt idx="1">
                  <c:v>87.543750000000003</c:v>
                </c:pt>
                <c:pt idx="2">
                  <c:v>87.675000000000011</c:v>
                </c:pt>
                <c:pt idx="3">
                  <c:v>87.893749999999997</c:v>
                </c:pt>
                <c:pt idx="4">
                  <c:v>88.2</c:v>
                </c:pt>
                <c:pt idx="5">
                  <c:v>88.59375</c:v>
                </c:pt>
                <c:pt idx="6">
                  <c:v>89.075000000000003</c:v>
                </c:pt>
                <c:pt idx="7">
                  <c:v>89.643749999999997</c:v>
                </c:pt>
                <c:pt idx="8">
                  <c:v>90.300000000000011</c:v>
                </c:pt>
                <c:pt idx="9">
                  <c:v>91.043750000000003</c:v>
                </c:pt>
                <c:pt idx="10">
                  <c:v>91.875000000000014</c:v>
                </c:pt>
                <c:pt idx="11">
                  <c:v>92.793750000000003</c:v>
                </c:pt>
                <c:pt idx="12">
                  <c:v>93.800000000000011</c:v>
                </c:pt>
                <c:pt idx="13">
                  <c:v>94.893749999999997</c:v>
                </c:pt>
                <c:pt idx="14">
                  <c:v>96.075000000000003</c:v>
                </c:pt>
                <c:pt idx="15">
                  <c:v>97.343750000000014</c:v>
                </c:pt>
                <c:pt idx="16">
                  <c:v>98.700000000000017</c:v>
                </c:pt>
                <c:pt idx="17">
                  <c:v>100.14375000000001</c:v>
                </c:pt>
                <c:pt idx="18">
                  <c:v>101.675</c:v>
                </c:pt>
                <c:pt idx="19">
                  <c:v>103.29375000000002</c:v>
                </c:pt>
                <c:pt idx="20">
                  <c:v>105</c:v>
                </c:pt>
                <c:pt idx="21">
                  <c:v>106.79374999999999</c:v>
                </c:pt>
                <c:pt idx="22">
                  <c:v>108.675</c:v>
                </c:pt>
                <c:pt idx="23">
                  <c:v>110.64375000000001</c:v>
                </c:pt>
                <c:pt idx="24">
                  <c:v>112.7</c:v>
                </c:pt>
                <c:pt idx="25">
                  <c:v>114.84375</c:v>
                </c:pt>
                <c:pt idx="26">
                  <c:v>117.075</c:v>
                </c:pt>
                <c:pt idx="27">
                  <c:v>119.39375000000001</c:v>
                </c:pt>
                <c:pt idx="28">
                  <c:v>121.8</c:v>
                </c:pt>
                <c:pt idx="29">
                  <c:v>124.29375</c:v>
                </c:pt>
                <c:pt idx="30">
                  <c:v>126.87499999999999</c:v>
                </c:pt>
              </c:numCache>
            </c:numRef>
          </c:val>
        </c:ser>
        <c:ser>
          <c:idx val="8"/>
          <c:order val="7"/>
          <c:tx>
            <c:strRef>
              <c:f>Лист1!$J$353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Лист1!$J$354:$J$384</c:f>
              <c:numCache>
                <c:formatCode>General</c:formatCode>
                <c:ptCount val="31"/>
                <c:pt idx="0">
                  <c:v>175</c:v>
                </c:pt>
                <c:pt idx="1">
                  <c:v>175.08750000000001</c:v>
                </c:pt>
                <c:pt idx="2">
                  <c:v>175.35000000000002</c:v>
                </c:pt>
                <c:pt idx="3">
                  <c:v>175.78749999999999</c:v>
                </c:pt>
                <c:pt idx="4">
                  <c:v>176.4</c:v>
                </c:pt>
                <c:pt idx="5">
                  <c:v>177.1875</c:v>
                </c:pt>
                <c:pt idx="6">
                  <c:v>178.15</c:v>
                </c:pt>
                <c:pt idx="7">
                  <c:v>179.28749999999999</c:v>
                </c:pt>
                <c:pt idx="8">
                  <c:v>180.60000000000002</c:v>
                </c:pt>
                <c:pt idx="9">
                  <c:v>182.08750000000001</c:v>
                </c:pt>
                <c:pt idx="10">
                  <c:v>183.75000000000003</c:v>
                </c:pt>
                <c:pt idx="11">
                  <c:v>185.58750000000001</c:v>
                </c:pt>
                <c:pt idx="12">
                  <c:v>187.60000000000002</c:v>
                </c:pt>
                <c:pt idx="13">
                  <c:v>189.78749999999999</c:v>
                </c:pt>
                <c:pt idx="14">
                  <c:v>192.15</c:v>
                </c:pt>
                <c:pt idx="15">
                  <c:v>194.68750000000003</c:v>
                </c:pt>
                <c:pt idx="16">
                  <c:v>197.40000000000003</c:v>
                </c:pt>
                <c:pt idx="17">
                  <c:v>200.28750000000002</c:v>
                </c:pt>
                <c:pt idx="18">
                  <c:v>203.35</c:v>
                </c:pt>
                <c:pt idx="19">
                  <c:v>206.58750000000003</c:v>
                </c:pt>
                <c:pt idx="20">
                  <c:v>210</c:v>
                </c:pt>
                <c:pt idx="21">
                  <c:v>213.58749999999998</c:v>
                </c:pt>
                <c:pt idx="22">
                  <c:v>217.35</c:v>
                </c:pt>
                <c:pt idx="23">
                  <c:v>221.28750000000002</c:v>
                </c:pt>
                <c:pt idx="24">
                  <c:v>225.4</c:v>
                </c:pt>
                <c:pt idx="25">
                  <c:v>229.6875</c:v>
                </c:pt>
                <c:pt idx="26">
                  <c:v>234.15</c:v>
                </c:pt>
                <c:pt idx="27">
                  <c:v>238.78750000000002</c:v>
                </c:pt>
                <c:pt idx="28">
                  <c:v>243.6</c:v>
                </c:pt>
                <c:pt idx="29">
                  <c:v>248.58750000000001</c:v>
                </c:pt>
                <c:pt idx="30">
                  <c:v>253.74999999999997</c:v>
                </c:pt>
              </c:numCache>
            </c:numRef>
          </c:val>
        </c:ser>
        <c:marker val="1"/>
        <c:axId val="96565120"/>
        <c:axId val="96566656"/>
      </c:lineChart>
      <c:catAx>
        <c:axId val="96565120"/>
        <c:scaling>
          <c:orientation val="minMax"/>
        </c:scaling>
        <c:axPos val="b"/>
        <c:numFmt formatCode="General" sourceLinked="1"/>
        <c:tickLblPos val="nextTo"/>
        <c:crossAx val="96566656"/>
        <c:crosses val="autoZero"/>
        <c:auto val="1"/>
        <c:lblAlgn val="ctr"/>
        <c:lblOffset val="100"/>
      </c:catAx>
      <c:valAx>
        <c:axId val="96566656"/>
        <c:scaling>
          <c:orientation val="minMax"/>
        </c:scaling>
        <c:axPos val="l"/>
        <c:majorGridlines/>
        <c:numFmt formatCode="General" sourceLinked="1"/>
        <c:tickLblPos val="nextTo"/>
        <c:crossAx val="96565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8050468272808978"/>
          <c:y val="2.8229344575243176E-2"/>
          <c:w val="0.71149883438168215"/>
          <c:h val="0.74119859068178984"/>
        </c:manualLayout>
      </c:layout>
      <c:lineChart>
        <c:grouping val="standard"/>
        <c:ser>
          <c:idx val="1"/>
          <c:order val="0"/>
          <c:tx>
            <c:strRef>
              <c:f>Лист1!$C$157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Лист1!$C$158:$C$176</c:f>
              <c:numCache>
                <c:formatCode>General</c:formatCode>
                <c:ptCount val="19"/>
                <c:pt idx="0">
                  <c:v>2880.3365868442761</c:v>
                </c:pt>
                <c:pt idx="1">
                  <c:v>2956.5434071629775</c:v>
                </c:pt>
                <c:pt idx="2">
                  <c:v>3048.3530836235796</c:v>
                </c:pt>
                <c:pt idx="3">
                  <c:v>3149.5880878857738</c:v>
                </c:pt>
                <c:pt idx="4">
                  <c:v>3254.4728876190429</c:v>
                </c:pt>
                <c:pt idx="5">
                  <c:v>3357.6339465026595</c:v>
                </c:pt>
                <c:pt idx="6">
                  <c:v>3454.099724225689</c:v>
                </c:pt>
                <c:pt idx="7">
                  <c:v>3539.3006764869865</c:v>
                </c:pt>
                <c:pt idx="8">
                  <c:v>3609.0692549952</c:v>
                </c:pt>
                <c:pt idx="9">
                  <c:v>3659.6399074687679</c:v>
                </c:pt>
                <c:pt idx="10">
                  <c:v>3687.6490776359201</c:v>
                </c:pt>
                <c:pt idx="11">
                  <c:v>3690.1352052346783</c:v>
                </c:pt>
                <c:pt idx="12">
                  <c:v>3664.5387260128518</c:v>
                </c:pt>
                <c:pt idx="13">
                  <c:v>3608.7020717280466</c:v>
                </c:pt>
                <c:pt idx="14">
                  <c:v>3520.8696701476592</c:v>
                </c:pt>
                <c:pt idx="15">
                  <c:v>3464.5163685828588</c:v>
                </c:pt>
                <c:pt idx="16">
                  <c:v>3244.2053162186658</c:v>
                </c:pt>
                <c:pt idx="17">
                  <c:v>3053.8721994538064</c:v>
                </c:pt>
                <c:pt idx="18">
                  <c:v>2828.5410065608567</c:v>
                </c:pt>
              </c:numCache>
            </c:numRef>
          </c:val>
        </c:ser>
        <c:ser>
          <c:idx val="2"/>
          <c:order val="1"/>
          <c:tx>
            <c:strRef>
              <c:f>Лист1!$D$157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Лист1!$D$158:$D$176</c:f>
              <c:numCache>
                <c:formatCode>General</c:formatCode>
                <c:ptCount val="19"/>
                <c:pt idx="0">
                  <c:v>1664.194472398915</c:v>
                </c:pt>
                <c:pt idx="1">
                  <c:v>1708.2250796941646</c:v>
                </c:pt>
                <c:pt idx="2">
                  <c:v>1761.2706705380681</c:v>
                </c:pt>
                <c:pt idx="3">
                  <c:v>1819.7620063340028</c:v>
                </c:pt>
                <c:pt idx="4">
                  <c:v>1880.3621128465581</c:v>
                </c:pt>
                <c:pt idx="5">
                  <c:v>1939.9662802015366</c:v>
                </c:pt>
                <c:pt idx="6">
                  <c:v>1995.7020628859534</c:v>
                </c:pt>
                <c:pt idx="7">
                  <c:v>2044.9292797480364</c:v>
                </c:pt>
                <c:pt idx="8">
                  <c:v>2085.2400139972269</c:v>
                </c:pt>
                <c:pt idx="9">
                  <c:v>2114.4586132041768</c:v>
                </c:pt>
                <c:pt idx="10">
                  <c:v>2130.6416893007536</c:v>
                </c:pt>
                <c:pt idx="11">
                  <c:v>2132.0781185800361</c:v>
                </c:pt>
                <c:pt idx="12">
                  <c:v>2117.2890416963146</c:v>
                </c:pt>
                <c:pt idx="13">
                  <c:v>2085.0278636650937</c:v>
                </c:pt>
                <c:pt idx="14">
                  <c:v>2034.280253863092</c:v>
                </c:pt>
                <c:pt idx="15">
                  <c:v>2001.7205685145409</c:v>
                </c:pt>
                <c:pt idx="16">
                  <c:v>1874.4297382596735</c:v>
                </c:pt>
                <c:pt idx="17">
                  <c:v>1764.4594930177548</c:v>
                </c:pt>
                <c:pt idx="18">
                  <c:v>1634.2681371240506</c:v>
                </c:pt>
              </c:numCache>
            </c:numRef>
          </c:val>
        </c:ser>
        <c:ser>
          <c:idx val="3"/>
          <c:order val="2"/>
          <c:tx>
            <c:strRef>
              <c:f>Лист1!$E$157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Лист1!$E$158:$E$176</c:f>
              <c:numCache>
                <c:formatCode>General</c:formatCode>
                <c:ptCount val="19"/>
                <c:pt idx="0">
                  <c:v>992.1159354685841</c:v>
                </c:pt>
                <c:pt idx="1">
                  <c:v>1018.3649513561367</c:v>
                </c:pt>
                <c:pt idx="2">
                  <c:v>1049.9882843592329</c:v>
                </c:pt>
                <c:pt idx="3">
                  <c:v>1084.8581191606554</c:v>
                </c:pt>
                <c:pt idx="4">
                  <c:v>1120.9851057354483</c:v>
                </c:pt>
                <c:pt idx="5">
                  <c:v>1156.5183593509159</c:v>
                </c:pt>
                <c:pt idx="6">
                  <c:v>1189.7454605666262</c:v>
                </c:pt>
                <c:pt idx="7">
                  <c:v>1219.0924552344065</c:v>
                </c:pt>
                <c:pt idx="8">
                  <c:v>1243.1238544983469</c:v>
                </c:pt>
                <c:pt idx="9">
                  <c:v>1260.5426347947978</c:v>
                </c:pt>
                <c:pt idx="10">
                  <c:v>1270.1902378523725</c:v>
                </c:pt>
                <c:pt idx="11">
                  <c:v>1271.0465706919447</c:v>
                </c:pt>
                <c:pt idx="12">
                  <c:v>1262.230005626649</c:v>
                </c:pt>
                <c:pt idx="13">
                  <c:v>1242.9973802618829</c:v>
                </c:pt>
                <c:pt idx="14">
                  <c:v>1212.7439974953049</c:v>
                </c:pt>
                <c:pt idx="15">
                  <c:v>1193.3334158452071</c:v>
                </c:pt>
                <c:pt idx="16">
                  <c:v>1117.4484978086516</c:v>
                </c:pt>
                <c:pt idx="17">
                  <c:v>1051.8893131452</c:v>
                </c:pt>
                <c:pt idx="18">
                  <c:v>974.27523559318411</c:v>
                </c:pt>
              </c:numCache>
            </c:numRef>
          </c:val>
        </c:ser>
        <c:ser>
          <c:idx val="4"/>
          <c:order val="3"/>
          <c:tx>
            <c:strRef>
              <c:f>Лист1!$F$157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Лист1!$F$158:$F$176</c:f>
              <c:numCache>
                <c:formatCode>General</c:formatCode>
                <c:ptCount val="19"/>
                <c:pt idx="0">
                  <c:v>740.51876194699651</c:v>
                </c:pt>
                <c:pt idx="1">
                  <c:v>760.11111809456384</c:v>
                </c:pt>
                <c:pt idx="2">
                  <c:v>783.71488310518248</c:v>
                </c:pt>
                <c:pt idx="3">
                  <c:v>809.74184827458055</c:v>
                </c:pt>
                <c:pt idx="4">
                  <c:v>836.70715587102166</c:v>
                </c:pt>
                <c:pt idx="5">
                  <c:v>863.22929913530356</c:v>
                </c:pt>
                <c:pt idx="6">
                  <c:v>888.03012228075988</c:v>
                </c:pt>
                <c:pt idx="7">
                  <c:v>909.93482049325814</c:v>
                </c:pt>
                <c:pt idx="8">
                  <c:v>927.87193993120161</c:v>
                </c:pt>
                <c:pt idx="9">
                  <c:v>940.87337772552803</c:v>
                </c:pt>
                <c:pt idx="10">
                  <c:v>948.07438197971032</c:v>
                </c:pt>
                <c:pt idx="11">
                  <c:v>948.71355176975601</c:v>
                </c:pt>
                <c:pt idx="12">
                  <c:v>942.13283714420754</c:v>
                </c:pt>
                <c:pt idx="13">
                  <c:v>927.77753912414244</c:v>
                </c:pt>
                <c:pt idx="14">
                  <c:v>905.19630970317394</c:v>
                </c:pt>
                <c:pt idx="15">
                  <c:v>890.70818449690705</c:v>
                </c:pt>
                <c:pt idx="16">
                  <c:v>834.06741949564889</c:v>
                </c:pt>
                <c:pt idx="17">
                  <c:v>785.13381755899206</c:v>
                </c:pt>
                <c:pt idx="18">
                  <c:v>727.2024019212306</c:v>
                </c:pt>
              </c:numCache>
            </c:numRef>
          </c:val>
        </c:ser>
        <c:ser>
          <c:idx val="5"/>
          <c:order val="4"/>
          <c:tx>
            <c:strRef>
              <c:f>Лист1!$G$157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Лист1!$G$158:$G$176</c:f>
              <c:numCache>
                <c:formatCode>General</c:formatCode>
                <c:ptCount val="19"/>
                <c:pt idx="0">
                  <c:v>603.80389190883716</c:v>
                </c:pt>
                <c:pt idx="1">
                  <c:v>619.77909942749807</c:v>
                </c:pt>
                <c:pt idx="2">
                  <c:v>639.02512790035041</c:v>
                </c:pt>
                <c:pt idx="3">
                  <c:v>660.24698434938819</c:v>
                </c:pt>
                <c:pt idx="4">
                  <c:v>682.23394607125124</c:v>
                </c:pt>
                <c:pt idx="5">
                  <c:v>703.85956063722415</c:v>
                </c:pt>
                <c:pt idx="6">
                  <c:v>724.08164589323701</c:v>
                </c:pt>
                <c:pt idx="7">
                  <c:v>741.94228995986452</c:v>
                </c:pt>
                <c:pt idx="8">
                  <c:v>756.56785123232714</c:v>
                </c:pt>
                <c:pt idx="9">
                  <c:v>767.16895838048981</c:v>
                </c:pt>
                <c:pt idx="10">
                  <c:v>773.04051034886322</c:v>
                </c:pt>
                <c:pt idx="11">
                  <c:v>773.5616763566029</c:v>
                </c:pt>
                <c:pt idx="12">
                  <c:v>768.19589589750899</c:v>
                </c:pt>
                <c:pt idx="13">
                  <c:v>756.49087874002748</c:v>
                </c:pt>
                <c:pt idx="14">
                  <c:v>738.07860492725001</c:v>
                </c:pt>
                <c:pt idx="15">
                  <c:v>726.26528319181409</c:v>
                </c:pt>
                <c:pt idx="16">
                  <c:v>680.08155888139436</c:v>
                </c:pt>
                <c:pt idx="17">
                  <c:v>640.18209810772385</c:v>
                </c:pt>
                <c:pt idx="18">
                  <c:v>592.94600359757214</c:v>
                </c:pt>
              </c:numCache>
            </c:numRef>
          </c:val>
        </c:ser>
        <c:marker val="1"/>
        <c:axId val="96622848"/>
        <c:axId val="96641024"/>
      </c:lineChart>
      <c:catAx>
        <c:axId val="96622848"/>
        <c:scaling>
          <c:orientation val="minMax"/>
        </c:scaling>
        <c:axPos val="b"/>
        <c:numFmt formatCode="General" sourceLinked="1"/>
        <c:tickLblPos val="nextTo"/>
        <c:crossAx val="96641024"/>
        <c:crosses val="autoZero"/>
        <c:auto val="1"/>
        <c:lblAlgn val="ctr"/>
        <c:lblOffset val="100"/>
      </c:catAx>
      <c:valAx>
        <c:axId val="96641024"/>
        <c:scaling>
          <c:orientation val="minMax"/>
        </c:scaling>
        <c:axPos val="l"/>
        <c:majorGridlines/>
        <c:numFmt formatCode="General" sourceLinked="1"/>
        <c:tickLblPos val="nextTo"/>
        <c:crossAx val="9662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image" Target="../media/image1.jpeg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36419</xdr:colOff>
      <xdr:row>66</xdr:row>
      <xdr:rowOff>56030</xdr:rowOff>
    </xdr:from>
    <xdr:to>
      <xdr:col>5</xdr:col>
      <xdr:colOff>563656</xdr:colOff>
      <xdr:row>80</xdr:row>
      <xdr:rowOff>132230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591511</xdr:colOff>
      <xdr:row>128</xdr:row>
      <xdr:rowOff>185698</xdr:rowOff>
    </xdr:from>
    <xdr:to>
      <xdr:col>10</xdr:col>
      <xdr:colOff>849246</xdr:colOff>
      <xdr:row>143</xdr:row>
      <xdr:rowOff>71398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112301</xdr:colOff>
      <xdr:row>211</xdr:row>
      <xdr:rowOff>100853</xdr:rowOff>
    </xdr:from>
    <xdr:to>
      <xdr:col>4</xdr:col>
      <xdr:colOff>822752</xdr:colOff>
      <xdr:row>233</xdr:row>
      <xdr:rowOff>22412</xdr:rowOff>
    </xdr:to>
    <xdr:pic>
      <xdr:nvPicPr>
        <xdr:cNvPr id="5" name="Рисунок 4" descr="габаритные размеры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6122" y="40377996"/>
          <a:ext cx="3840094" cy="4112559"/>
        </a:xfrm>
        <a:prstGeom prst="rect">
          <a:avLst/>
        </a:prstGeom>
      </xdr:spPr>
    </xdr:pic>
    <xdr:clientData/>
  </xdr:twoCellAnchor>
  <xdr:twoCellAnchor>
    <xdr:from>
      <xdr:col>0</xdr:col>
      <xdr:colOff>1090172</xdr:colOff>
      <xdr:row>129</xdr:row>
      <xdr:rowOff>6404</xdr:rowOff>
    </xdr:from>
    <xdr:to>
      <xdr:col>5</xdr:col>
      <xdr:colOff>437830</xdr:colOff>
      <xdr:row>143</xdr:row>
      <xdr:rowOff>84845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420781</xdr:colOff>
      <xdr:row>244</xdr:row>
      <xdr:rowOff>160804</xdr:rowOff>
    </xdr:from>
    <xdr:to>
      <xdr:col>13</xdr:col>
      <xdr:colOff>331134</xdr:colOff>
      <xdr:row>259</xdr:row>
      <xdr:rowOff>18490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1084489</xdr:colOff>
      <xdr:row>106</xdr:row>
      <xdr:rowOff>189141</xdr:rowOff>
    </xdr:from>
    <xdr:to>
      <xdr:col>5</xdr:col>
      <xdr:colOff>421095</xdr:colOff>
      <xdr:row>121</xdr:row>
      <xdr:rowOff>87828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44532</xdr:colOff>
      <xdr:row>303</xdr:row>
      <xdr:rowOff>185551</xdr:rowOff>
    </xdr:from>
    <xdr:to>
      <xdr:col>5</xdr:col>
      <xdr:colOff>603661</xdr:colOff>
      <xdr:row>318</xdr:row>
      <xdr:rowOff>76694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627291</xdr:colOff>
      <xdr:row>106</xdr:row>
      <xdr:rowOff>173925</xdr:rowOff>
    </xdr:from>
    <xdr:to>
      <xdr:col>10</xdr:col>
      <xdr:colOff>556162</xdr:colOff>
      <xdr:row>121</xdr:row>
      <xdr:rowOff>52697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13608</xdr:colOff>
      <xdr:row>387</xdr:row>
      <xdr:rowOff>27214</xdr:rowOff>
    </xdr:from>
    <xdr:to>
      <xdr:col>5</xdr:col>
      <xdr:colOff>530679</xdr:colOff>
      <xdr:row>401</xdr:row>
      <xdr:rowOff>108857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466725</xdr:colOff>
      <xdr:row>160</xdr:row>
      <xdr:rowOff>28575</xdr:rowOff>
    </xdr:from>
    <xdr:to>
      <xdr:col>13</xdr:col>
      <xdr:colOff>377078</xdr:colOff>
      <xdr:row>174</xdr:row>
      <xdr:rowOff>107016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1105379</xdr:colOff>
      <xdr:row>608</xdr:row>
      <xdr:rowOff>27215</xdr:rowOff>
    </xdr:from>
    <xdr:to>
      <xdr:col>12</xdr:col>
      <xdr:colOff>199303</xdr:colOff>
      <xdr:row>628</xdr:row>
      <xdr:rowOff>1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829235</xdr:colOff>
      <xdr:row>471</xdr:row>
      <xdr:rowOff>56030</xdr:rowOff>
    </xdr:from>
    <xdr:to>
      <xdr:col>11</xdr:col>
      <xdr:colOff>930088</xdr:colOff>
      <xdr:row>485</xdr:row>
      <xdr:rowOff>134471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649740</xdr:colOff>
      <xdr:row>534</xdr:row>
      <xdr:rowOff>64635</xdr:rowOff>
    </xdr:from>
    <xdr:to>
      <xdr:col>6</xdr:col>
      <xdr:colOff>159882</xdr:colOff>
      <xdr:row>552</xdr:row>
      <xdr:rowOff>176893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68036</xdr:colOff>
      <xdr:row>561</xdr:row>
      <xdr:rowOff>54428</xdr:rowOff>
    </xdr:from>
    <xdr:to>
      <xdr:col>8</xdr:col>
      <xdr:colOff>721179</xdr:colOff>
      <xdr:row>575</xdr:row>
      <xdr:rowOff>136071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435429</xdr:colOff>
      <xdr:row>443</xdr:row>
      <xdr:rowOff>0</xdr:rowOff>
    </xdr:from>
    <xdr:to>
      <xdr:col>11</xdr:col>
      <xdr:colOff>544286</xdr:colOff>
      <xdr:row>457</xdr:row>
      <xdr:rowOff>54428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27215</xdr:colOff>
      <xdr:row>582</xdr:row>
      <xdr:rowOff>163285</xdr:rowOff>
    </xdr:from>
    <xdr:to>
      <xdr:col>12</xdr:col>
      <xdr:colOff>258536</xdr:colOff>
      <xdr:row>602</xdr:row>
      <xdr:rowOff>176891</xdr:rowOff>
    </xdr:to>
    <xdr:graphicFrame macro="">
      <xdr:nvGraphicFramePr>
        <xdr:cNvPr id="27" name="Диаграмма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1129392</xdr:colOff>
      <xdr:row>631</xdr:row>
      <xdr:rowOff>163287</xdr:rowOff>
    </xdr:from>
    <xdr:to>
      <xdr:col>12</xdr:col>
      <xdr:colOff>231320</xdr:colOff>
      <xdr:row>651</xdr:row>
      <xdr:rowOff>176893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655</xdr:row>
      <xdr:rowOff>163286</xdr:rowOff>
    </xdr:from>
    <xdr:to>
      <xdr:col>12</xdr:col>
      <xdr:colOff>231321</xdr:colOff>
      <xdr:row>675</xdr:row>
      <xdr:rowOff>176893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679</xdr:row>
      <xdr:rowOff>0</xdr:rowOff>
    </xdr:from>
    <xdr:to>
      <xdr:col>12</xdr:col>
      <xdr:colOff>231321</xdr:colOff>
      <xdr:row>698</xdr:row>
      <xdr:rowOff>176893</xdr:rowOff>
    </xdr:to>
    <xdr:graphicFrame macro="">
      <xdr:nvGraphicFramePr>
        <xdr:cNvPr id="30" name="Диаграмма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1102179</xdr:colOff>
      <xdr:row>702</xdr:row>
      <xdr:rowOff>176892</xdr:rowOff>
    </xdr:from>
    <xdr:to>
      <xdr:col>12</xdr:col>
      <xdr:colOff>204107</xdr:colOff>
      <xdr:row>722</xdr:row>
      <xdr:rowOff>163285</xdr:rowOff>
    </xdr:to>
    <xdr:graphicFrame macro="">
      <xdr:nvGraphicFramePr>
        <xdr:cNvPr id="31" name="Диаграмма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816428</xdr:colOff>
      <xdr:row>835</xdr:row>
      <xdr:rowOff>0</xdr:rowOff>
    </xdr:from>
    <xdr:to>
      <xdr:col>5</xdr:col>
      <xdr:colOff>884463</xdr:colOff>
      <xdr:row>849</xdr:row>
      <xdr:rowOff>81643</xdr:rowOff>
    </xdr:to>
    <xdr:graphicFrame macro="">
      <xdr:nvGraphicFramePr>
        <xdr:cNvPr id="34" name="Диаграмма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272142</xdr:colOff>
      <xdr:row>810</xdr:row>
      <xdr:rowOff>13608</xdr:rowOff>
    </xdr:from>
    <xdr:to>
      <xdr:col>11</xdr:col>
      <xdr:colOff>381000</xdr:colOff>
      <xdr:row>824</xdr:row>
      <xdr:rowOff>95250</xdr:rowOff>
    </xdr:to>
    <xdr:graphicFrame macro="">
      <xdr:nvGraphicFramePr>
        <xdr:cNvPr id="35" name="Диаграмма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917864</xdr:colOff>
      <xdr:row>773</xdr:row>
      <xdr:rowOff>173182</xdr:rowOff>
    </xdr:from>
    <xdr:to>
      <xdr:col>12</xdr:col>
      <xdr:colOff>17319</xdr:colOff>
      <xdr:row>788</xdr:row>
      <xdr:rowOff>51954</xdr:rowOff>
    </xdr:to>
    <xdr:graphicFrame macro="">
      <xdr:nvGraphicFramePr>
        <xdr:cNvPr id="36" name="Диаграмма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80;&#1074;&#1072;&#1085;/AppData/Roaming/Microsoft/Excel/&#1084;&#1086;&#1097;&#1100;&#1085;&#1086;&#1089;&#1090;&#1100;%20&#1101;&#1074;&#1086;&#1090;&#1077;&#108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Мкр, Нм</v>
          </cell>
          <cell r="C1" t="str">
            <v>мощьность, л.с</v>
          </cell>
        </row>
        <row r="2">
          <cell r="A2">
            <v>700</v>
          </cell>
          <cell r="B2">
            <v>178</v>
          </cell>
          <cell r="C2">
            <v>18</v>
          </cell>
        </row>
        <row r="3">
          <cell r="A3">
            <v>800</v>
          </cell>
          <cell r="B3">
            <v>187</v>
          </cell>
          <cell r="C3">
            <v>21</v>
          </cell>
        </row>
        <row r="4">
          <cell r="A4">
            <v>950</v>
          </cell>
          <cell r="B4">
            <v>189</v>
          </cell>
          <cell r="C4">
            <v>26</v>
          </cell>
        </row>
        <row r="5">
          <cell r="A5">
            <v>1200</v>
          </cell>
          <cell r="B5">
            <v>199</v>
          </cell>
          <cell r="C5">
            <v>34</v>
          </cell>
        </row>
        <row r="6">
          <cell r="A6">
            <v>1500</v>
          </cell>
          <cell r="B6">
            <v>205</v>
          </cell>
          <cell r="C6">
            <v>44</v>
          </cell>
        </row>
        <row r="7">
          <cell r="A7">
            <v>1750</v>
          </cell>
          <cell r="B7">
            <v>210</v>
          </cell>
          <cell r="C7">
            <v>52</v>
          </cell>
        </row>
        <row r="8">
          <cell r="A8">
            <v>2000</v>
          </cell>
          <cell r="B8">
            <v>220</v>
          </cell>
          <cell r="C8">
            <v>63</v>
          </cell>
        </row>
        <row r="9">
          <cell r="A9">
            <v>2300</v>
          </cell>
          <cell r="B9">
            <v>226</v>
          </cell>
          <cell r="C9">
            <v>74</v>
          </cell>
        </row>
        <row r="10">
          <cell r="A10">
            <v>2500</v>
          </cell>
          <cell r="B10">
            <v>230.5</v>
          </cell>
          <cell r="C10">
            <v>82</v>
          </cell>
        </row>
        <row r="11">
          <cell r="A11">
            <v>2800</v>
          </cell>
          <cell r="B11">
            <v>230</v>
          </cell>
          <cell r="C11">
            <v>92</v>
          </cell>
        </row>
        <row r="12">
          <cell r="A12">
            <v>3000</v>
          </cell>
          <cell r="B12">
            <v>229</v>
          </cell>
          <cell r="C12">
            <v>98</v>
          </cell>
        </row>
        <row r="13">
          <cell r="A13">
            <v>3250</v>
          </cell>
          <cell r="B13">
            <v>226</v>
          </cell>
          <cell r="C13">
            <v>105</v>
          </cell>
        </row>
        <row r="14">
          <cell r="A14">
            <v>3500</v>
          </cell>
          <cell r="B14">
            <v>214</v>
          </cell>
          <cell r="C14">
            <v>107</v>
          </cell>
        </row>
        <row r="15">
          <cell r="A15">
            <v>3800</v>
          </cell>
          <cell r="B15">
            <v>199</v>
          </cell>
          <cell r="C15">
            <v>108</v>
          </cell>
        </row>
        <row r="16">
          <cell r="A16">
            <v>4000</v>
          </cell>
          <cell r="B16">
            <v>191</v>
          </cell>
          <cell r="C16">
            <v>109</v>
          </cell>
        </row>
        <row r="17">
          <cell r="A17">
            <v>4200</v>
          </cell>
          <cell r="B17">
            <v>177</v>
          </cell>
          <cell r="C17">
            <v>106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Таблица1" displayName="Таблица1" ref="B2:D11" totalsRowShown="0">
  <autoFilter ref="B2:D11"/>
  <tableColumns count="3">
    <tableColumn id="1" name="Столбец1"/>
    <tableColumn id="2" name="передаточное число узла" dataDxfId="89"/>
    <tableColumn id="3" name="полное передаточное число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Таблица12" displayName="Таблица12" ref="C85:E104" totalsRowShown="0" headerRowDxfId="63" headerRowBorderDxfId="62" tableBorderDxfId="61" totalsRowBorderDxfId="60">
  <autoFilter ref="C85:E104"/>
  <tableColumns count="3">
    <tableColumn id="1" name="частота, об/мин" dataDxfId="59"/>
    <tableColumn id="2" name="Мкр, Нм" dataDxfId="58">
      <calculatedColumnFormula>$D$125*(C86^5)+$E$125*(C86^4)+$F$125*(C86^3)+$G$125*(C86^2)+$H$125*C86+$I$125</calculatedColumnFormula>
    </tableColumn>
    <tableColumn id="3" name="мощность, л.с" dataDxfId="57">
      <calculatedColumnFormula>$D$126*(C86^5)+$E$126*(C86^4)+$F$126*(C86^3)+$G$126*(C86^2)+$H$126*C86+$I$126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Таблица114" displayName="Таблица114" ref="G85:I101" totalsRowShown="0">
  <autoFilter ref="G85:I101"/>
  <tableColumns count="3">
    <tableColumn id="1" name="частота, об/мин"/>
    <tableColumn id="2" name="Мкр, Нм" dataDxfId="56"/>
    <tableColumn id="3" name="мощность, л.с" dataDxfId="5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5" name="Таблица1216" displayName="Таблица1216" ref="B157:G176" totalsRowShown="0" headerRowDxfId="54" headerRowBorderDxfId="53" tableBorderDxfId="52" totalsRowBorderDxfId="51">
  <autoFilter ref="B157:G176">
    <filterColumn colId="3"/>
    <filterColumn colId="4"/>
    <filterColumn colId="5"/>
  </autoFilter>
  <tableColumns count="6">
    <tableColumn id="1" name="частота, об/мин" dataDxfId="50"/>
    <tableColumn id="2" name="1 передача" dataDxfId="49">
      <calculatedColumnFormula>$D86*$D$3*D$149</calculatedColumnFormula>
    </tableColumn>
    <tableColumn id="3" name="2 передача" dataDxfId="48">
      <calculatedColumnFormula>$D86*$D$4*E$149</calculatedColumnFormula>
    </tableColumn>
    <tableColumn id="4" name="3 передача" dataDxfId="47">
      <calculatedColumnFormula>$D86*$D$5*F$149</calculatedColumnFormula>
    </tableColumn>
    <tableColumn id="5" name="4 передача" dataDxfId="46">
      <calculatedColumnFormula>$D86*$D$6*G$149</calculatedColumnFormula>
    </tableColumn>
    <tableColumn id="6" name="5 передача" dataDxfId="45">
      <calculatedColumnFormula>$D86*$D$7*H$149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4" name="Таблица4" displayName="Таблица4" ref="B333:G341" totalsRowShown="0">
  <autoFilter ref="B333:G341">
    <filterColumn colId="5"/>
  </autoFilter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1" name="Таблица11" displayName="Таблица11" ref="B346:G349" totalsRowShown="0">
  <autoFilter ref="B346:G349">
    <filterColumn colId="4"/>
    <filterColumn colId="5"/>
  </autoFilter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Таблица14" displayName="Таблица14" ref="B353:J384" totalsRowShown="0">
  <autoFilter ref="B353:J384"/>
  <tableColumns count="9">
    <tableColumn id="1" name="км/ч"/>
    <tableColumn id="2" name="1" dataDxfId="44">
      <calculatedColumnFormula>$F$334*(1+$D$349*$B354^2)*$D$327</calculatedColumnFormula>
    </tableColumn>
    <tableColumn id="3" name="2" dataDxfId="43">
      <calculatedColumnFormula>$F$335*(1+$D$349*$B354^2)*$D$327</calculatedColumnFormula>
    </tableColumn>
    <tableColumn id="4" name="3" dataDxfId="42">
      <calculatedColumnFormula>$F$336*(1+$D$349*$B354^2)*$D$327</calculatedColumnFormula>
    </tableColumn>
    <tableColumn id="5" name="4" dataDxfId="41">
      <calculatedColumnFormula>$F$337*(1+$D$349*$B354^2)*$D$327</calculatedColumnFormula>
    </tableColumn>
    <tableColumn id="6" name="5" dataDxfId="40">
      <calculatedColumnFormula>$F$338*(1+$D$349*$B354^2)*$D$327</calculatedColumnFormula>
    </tableColumn>
    <tableColumn id="7" name="6" dataDxfId="39">
      <calculatedColumnFormula>$F$339*(1+$D$349*$B354^2)*$D$327</calculatedColumnFormula>
    </tableColumn>
    <tableColumn id="8" name="7" dataDxfId="38">
      <calculatedColumnFormula>$F$340*(1+$D$349*$B354^2)*$D$327</calculatedColumnFormula>
    </tableColumn>
    <tableColumn id="9" name="8" dataDxfId="37">
      <calculatedColumnFormula>$F$341*(1+$D$349*$B354^2)*$D$327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Таблица16" displayName="Таблица16" ref="B270:M301" totalsRowShown="0">
  <autoFilter ref="B270:M301"/>
  <tableColumns count="12">
    <tableColumn id="1" name="км/ч"/>
    <tableColumn id="2" name="сопрот.воз">
      <calculatedColumnFormula>0.5*$D$241*$D$242*1.22*((B271/3.6)^2)</calculatedColumnFormula>
    </tableColumn>
    <tableColumn id="3" name="обор 1п"/>
    <tableColumn id="4" name="МКР 1"/>
    <tableColumn id="5" name="обор 2п"/>
    <tableColumn id="6" name="МКР 2"/>
    <tableColumn id="7" name="обор3"/>
    <tableColumn id="8" name="МКР 3"/>
    <tableColumn id="9" name="обор4"/>
    <tableColumn id="10" name="МКР 4"/>
    <tableColumn id="11" name="обор5">
      <calculatedColumnFormula>($B$44/$G$44)*B271</calculatedColumnFormula>
    </tableColumn>
    <tableColumn id="12" name="МКР 5">
      <calculatedColumnFormula>($D$125*(L271^5)+$E$125*(L271^4)+$F$125*(L271^3)+$G$125*(L271^2)+$H$125*L271+$I$125)*$D$7*$H$149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C124:I126" totalsRowShown="0">
  <autoFilter ref="C124:I126"/>
  <tableColumns count="7">
    <tableColumn id="1" name="данные"/>
    <tableColumn id="2" name="x/5"/>
    <tableColumn id="3" name="x^4"/>
    <tableColumn id="4" name="x^3"/>
    <tableColumn id="5" name="x^2"/>
    <tableColumn id="6" name="x"/>
    <tableColumn id="7" name="соб.коэф.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B409:C418" totalsRowShown="0">
  <autoFilter ref="B409:C418"/>
  <tableColumns count="2">
    <tableColumn id="1" name="угол  %"/>
    <tableColumn id="2" name="сила подьема">
      <calculatedColumnFormula>$D$327*$B410/100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8" name="Таблица18" displayName="Таблица18" ref="B584:G603" totalsRowShown="0">
  <autoFilter ref="B584:G603"/>
  <tableColumns count="6">
    <tableColumn id="1" name="частота, об/мин" dataDxfId="36"/>
    <tableColumn id="2" name="1 передача" dataDxfId="35">
      <calculatedColumnFormula>3.27-8.22*(C445/C158)+9.13*(C445/C158)^2-3.18*(C445/C158)^3</calculatedColumnFormula>
    </tableColumn>
    <tableColumn id="3" name="2 передача">
      <calculatedColumnFormula>3.27-8.22*(D445/D158)+9.13*(D445/D158)^2-3.18*(D445/D158)^3</calculatedColumnFormula>
    </tableColumn>
    <tableColumn id="4" name="3 передача">
      <calculatedColumnFormula>3.27-8.22*(E445/E158)+9.13*(E445/E158)^2-3.18*(E445/E158)^3</calculatedColumnFormula>
    </tableColumn>
    <tableColumn id="5" name="4 передача">
      <calculatedColumnFormula>3.27-8.22*(F445/F158)+9.13*(F445/F158)^2-3.18*(F445/F158)^3</calculatedColumnFormula>
    </tableColumn>
    <tableColumn id="6" name="5 передача">
      <calculatedColumnFormula>3.27-8.22*(G445/G158)+9.13*(G445/G158)^2-3.18*(G445/G158)^3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14:G33" totalsRowShown="0">
  <autoFilter ref="B14:G33"/>
  <tableColumns count="6">
    <tableColumn id="1" name="частота, об/мин" dataDxfId="88"/>
    <tableColumn id="2" name="1 передача "/>
    <tableColumn id="3" name="2 передача "/>
    <tableColumn id="4" name="3 передача "/>
    <tableColumn id="5" name="4 передас"/>
    <tableColumn id="6" name="5 передача 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Таблица20" displayName="Таблица20" ref="B560:C579" totalsRowShown="0">
  <autoFilter ref="B560:C579"/>
  <tableColumns count="2">
    <tableColumn id="1" name="частота, об/мин" dataDxfId="34"/>
    <tableColumn id="2" name="Столбец1">
      <calculatedColumnFormula>1.25-0.99*(B561/$B$579)+0.98*(B561/$B$579)^2-0.24*(B561/$B$579)^3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2" name="Таблица22" displayName="Таблица22" ref="B609:G628" totalsRowShown="0">
  <autoFilter ref="B609:G628"/>
  <tableColumns count="6">
    <tableColumn id="1" name="частота, об/мин" dataDxfId="33"/>
    <tableColumn id="2" name="1 передача" dataDxfId="32">
      <calculatedColumnFormula>$C561*C585*370/(36000*0.73)*C445</calculatedColumnFormula>
    </tableColumn>
    <tableColumn id="3" name="2 передача">
      <calculatedColumnFormula>$C561*D585*370/(36000*0.73)*D445</calculatedColumnFormula>
    </tableColumn>
    <tableColumn id="4" name="3 передача">
      <calculatedColumnFormula>$C561*E585*370/(36000*0.73)*E445</calculatedColumnFormula>
    </tableColumn>
    <tableColumn id="5" name="4 передача">
      <calculatedColumnFormula>$C561*F585*370/(36000*0.73)*F445</calculatedColumnFormula>
    </tableColumn>
    <tableColumn id="6" name="5 передача">
      <calculatedColumnFormula>$C561*G585*370/(36000*0.73)*G445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3" name="Таблица23" displayName="Таблица23" ref="B470:G489" totalsRowShown="0" tableBorderDxfId="31">
  <autoFilter ref="B470:G489"/>
  <tableColumns count="6">
    <tableColumn id="1" name="частота, об/мин" dataDxfId="30"/>
    <tableColumn id="2" name="1 передача" dataDxfId="29">
      <calculatedColumnFormula>C158-C445</calculatedColumnFormula>
    </tableColumn>
    <tableColumn id="3" name="2 передача">
      <calculatedColumnFormula>D158-D445</calculatedColumnFormula>
    </tableColumn>
    <tableColumn id="4" name="3 передача">
      <calculatedColumnFormula>E158-E445</calculatedColumnFormula>
    </tableColumn>
    <tableColumn id="5" name="4 передача">
      <calculatedColumnFormula>F158-F445</calculatedColumnFormula>
    </tableColumn>
    <tableColumn id="6" name="5 передача">
      <calculatedColumnFormula>G158-G445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1" name="Таблица21" displayName="Таблица21" ref="B500:M531" totalsRowShown="0">
  <autoFilter ref="B500:M531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км/ч" dataDxfId="28"/>
    <tableColumn id="2" name="сум. Сопротивление">
      <calculatedColumnFormula>$C$414+$C354+$C271</calculatedColumnFormula>
    </tableColumn>
    <tableColumn id="3" name="обороты 1"/>
    <tableColumn id="4" name="мощьность 1" dataDxfId="27">
      <calculatedColumnFormula>(($D$125*(D501^5)+$E$125*(D501^4)+$F$125*(D501^3)+$G$125*(D501^2)+$H$125*D501+$I$125)*$D$3*$D$149)/$C$40-$C224</calculatedColumnFormula>
    </tableColumn>
    <tableColumn id="5" name="обороты 2" dataDxfId="26">
      <calculatedColumnFormula>($B$44/$D$44)*$B501</calculatedColumnFormula>
    </tableColumn>
    <tableColumn id="6" name="мощьность 2" dataDxfId="25">
      <calculatedColumnFormula>(($D$125*(F271^5)+$E$125*(F271^4)+$F$125*(F271^3)+$G$125*(F271^2)+$H$125*F271+$I$125)*$D$3*$D$149)/$C$40-$C501</calculatedColumnFormula>
    </tableColumn>
    <tableColumn id="7" name="обороты 3" dataDxfId="24">
      <calculatedColumnFormula>($B$44/$E$44)*B501</calculatedColumnFormula>
    </tableColumn>
    <tableColumn id="8" name="мощьность 3" dataDxfId="23">
      <calculatedColumnFormula>(($D$125*(H271^5)+$E$125*(H271^4)+$F$125*(H271^3)+$G$125*(H271^2)+$H$125*H271+$I$125)*$D$3*$D$149)/$C$40-$C501</calculatedColumnFormula>
    </tableColumn>
    <tableColumn id="9" name="обороты 4" dataDxfId="22">
      <calculatedColumnFormula>($B$44/$F$44)*$B501</calculatedColumnFormula>
    </tableColumn>
    <tableColumn id="10" name="мощьность 4" dataDxfId="21">
      <calculatedColumnFormula>(($D$125*(J271^5)+$E$125*(J271^4)+$F$125*(J271^3)+$G$125*(J271^2)+$H$125*J271+$I$125)*$D$6*$D$149)/$C$40-$C501</calculatedColumnFormula>
    </tableColumn>
    <tableColumn id="11" name="обороты 5" dataDxfId="20">
      <calculatedColumnFormula>($B$44/$G$44)*$B501</calculatedColumnFormula>
    </tableColumn>
    <tableColumn id="12" name="мощьность 5" dataDxfId="19">
      <calculatedColumnFormula>(($D$125*(L271^5)+$E$125*(L271^4)+$F$125*(L271^3)+$G$125*(L271^2)+$H$125*L271+$I$125)*$D$7*$D$149)/$C$40-$C501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8" name="Таблица28" displayName="Таблица28" ref="B421:G440" totalsRowShown="0">
  <autoFilter ref="B421:G440"/>
  <tableColumns count="6">
    <tableColumn id="1" name="частота, об/мин" dataDxfId="18"/>
    <tableColumn id="2" name="1 передача">
      <calculatedColumnFormula>$F$334*(1+$D$349*C44^2)*$D$327</calculatedColumnFormula>
    </tableColumn>
    <tableColumn id="3" name="2 передача">
      <calculatedColumnFormula>$F$334*(1+$D$349*D44^2)*$D$327</calculatedColumnFormula>
    </tableColumn>
    <tableColumn id="4" name="3 передача">
      <calculatedColumnFormula>$F$334*(1+$D$349*E44^2)*$D$327</calculatedColumnFormula>
    </tableColumn>
    <tableColumn id="5" name="4 передача">
      <calculatedColumnFormula>$F$334*(1+$D$349*F44^2)*$D$327</calculatedColumnFormula>
    </tableColumn>
    <tableColumn id="6" name="5 передача">
      <calculatedColumnFormula>$F$334*(1+$D$349*G44^2)*$D$327</calculatedColumnFormula>
    </tableColumn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9" name="Таблица29" displayName="Таблица29" ref="B444:G463" totalsRowShown="0">
  <autoFilter ref="B444:G463"/>
  <tableColumns count="6">
    <tableColumn id="1" name="частота, об/мин" dataDxfId="17"/>
    <tableColumn id="2" name="1 передача">
      <calculatedColumnFormula>C422+C247</calculatedColumnFormula>
    </tableColumn>
    <tableColumn id="3" name="2 передача">
      <calculatedColumnFormula>D422+D247</calculatedColumnFormula>
    </tableColumn>
    <tableColumn id="4" name="3 передача">
      <calculatedColumnFormula>E422+E247</calculatedColumnFormula>
    </tableColumn>
    <tableColumn id="5" name="4 передача">
      <calculatedColumnFormula>F422+F247</calculatedColumnFormula>
    </tableColumn>
    <tableColumn id="6" name="5 передача">
      <calculatedColumnFormula>G422+G247</calculatedColumnFormula>
    </tableColumn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25" name="Таблица25" displayName="Таблица25" ref="B657:G676" totalsRowShown="0">
  <autoFilter ref="B657:G676"/>
  <tableColumns count="6">
    <tableColumn id="1" name="частота, об/мин" dataDxfId="16"/>
    <tableColumn id="2" name="1 передача" dataDxfId="15">
      <calculatedColumnFormula>3.27-8.22*(C471/C158)+9.13*(C471/C158)^2-3.18*(C471/C158)^3</calculatedColumnFormula>
    </tableColumn>
    <tableColumn id="3" name="2 передача">
      <calculatedColumnFormula>3.27-8.22*(D471/D158)+9.13*(D471/D158)^2-3.18*(D471/D158)^3</calculatedColumnFormula>
    </tableColumn>
    <tableColumn id="4" name="3 передача">
      <calculatedColumnFormula>3.27-8.22*(E471/E158)+9.13*(E471/E158)^2-3.18*(E471/E158)^3</calculatedColumnFormula>
    </tableColumn>
    <tableColumn id="5" name="4 передача">
      <calculatedColumnFormula>3.27-8.22*(F471/F158)+9.13*(F471/F158)^2-3.18*(F471/F158)^3</calculatedColumnFormula>
    </tableColumn>
    <tableColumn id="6" name="5 передача">
      <calculatedColumnFormula>3.27-8.22*(G471/G158)+9.13*(G471/G158)^2-3.18*(G471/G158)^3</calculatedColumnFormula>
    </tableColumn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6" name="Таблица26" displayName="Таблица26" ref="B680:G699" totalsRowShown="0">
  <autoFilter ref="B680:G699"/>
  <tableColumns count="6">
    <tableColumn id="1" name="частота, об/мин" dataDxfId="14"/>
    <tableColumn id="2" name="1 передача" dataDxfId="13">
      <calculatedColumnFormula>C658*$C561*370/(36000*0.73)*C158</calculatedColumnFormula>
    </tableColumn>
    <tableColumn id="3" name="2 передача">
      <calculatedColumnFormula>D658*$C561*370/(36000*0.73)*D158</calculatedColumnFormula>
    </tableColumn>
    <tableColumn id="4" name="3 передача">
      <calculatedColumnFormula>E658*$C561*370/(36000*0.73)*E158</calculatedColumnFormula>
    </tableColumn>
    <tableColumn id="5" name="4 передача">
      <calculatedColumnFormula>F658*$C561*370/(36000*0.73)*F158</calculatedColumnFormula>
    </tableColumn>
    <tableColumn id="6" name="5 передача">
      <calculatedColumnFormula>G658*$C561*370/(36000*0.73)*G158</calculatedColumnFormula>
    </tableColumn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30" name="Таблица30" displayName="Таблица30" ref="B633:G652" totalsRowShown="0" headerRowDxfId="12" headerRowBorderDxfId="11">
  <autoFilter ref="B633:G652"/>
  <tableColumns count="6">
    <tableColumn id="1" name="частота, об/мин" dataDxfId="10"/>
    <tableColumn id="2" name="1 передача">
      <calculatedColumnFormula>C610*100/C44</calculatedColumnFormula>
    </tableColumn>
    <tableColumn id="3" name="2 передача">
      <calculatedColumnFormula>D610*100/D44</calculatedColumnFormula>
    </tableColumn>
    <tableColumn id="4" name="3 передача">
      <calculatedColumnFormula>E610*100/E44</calculatedColumnFormula>
    </tableColumn>
    <tableColumn id="5" name="4 передача">
      <calculatedColumnFormula>F610*100/F44</calculatedColumnFormula>
    </tableColumn>
    <tableColumn id="6" name="5 передача">
      <calculatedColumnFormula>G610*100/G44</calculatedColumnFormula>
    </tableColumn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24" name="Таблица24" displayName="Таблица24" ref="B704:G723" totalsRowShown="0">
  <autoFilter ref="B704:G723"/>
  <tableColumns count="6">
    <tableColumn id="1" name="частота, об/мин" dataDxfId="9"/>
    <tableColumn id="2" name="Столбец1">
      <calculatedColumnFormula>C681*100/C44</calculatedColumnFormula>
    </tableColumn>
    <tableColumn id="3" name="Столбец2">
      <calculatedColumnFormula>D681*100/D44</calculatedColumnFormula>
    </tableColumn>
    <tableColumn id="4" name="Столбец3">
      <calculatedColumnFormula>E681*100/E44</calculatedColumnFormula>
    </tableColumn>
    <tableColumn id="5" name="Столбец4">
      <calculatedColumnFormula>F681*100/F44</calculatedColumnFormula>
    </tableColumn>
    <tableColumn id="6" name="Столбец5">
      <calculatedColumnFormula>G681*100/G44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43:G62" totalsRowShown="0" headerRowDxfId="87" headerRowBorderDxfId="86">
  <autoFilter ref="B43:G62"/>
  <tableColumns count="6">
    <tableColumn id="1" name="частота, об/мин" dataDxfId="85"/>
    <tableColumn id="2" name="1 передача " dataDxfId="84">
      <calculatedColumnFormula>($C$40*2*3.1415926534)*C15/1000*60</calculatedColumnFormula>
    </tableColumn>
    <tableColumn id="3" name="2 передача " dataDxfId="83">
      <calculatedColumnFormula>($C$40*2*3.1415926534)*D15/1000*60</calculatedColumnFormula>
    </tableColumn>
    <tableColumn id="4" name="3 передача " dataDxfId="82">
      <calculatedColumnFormula>($C$40*2*3.1415926534)*E15/1000*60</calculatedColumnFormula>
    </tableColumn>
    <tableColumn id="5" name="4 передас" dataDxfId="81">
      <calculatedColumnFormula>($C$40*2*3.1415926534)*F15/1000*60</calculatedColumnFormula>
    </tableColumn>
    <tableColumn id="6" name="5 передача " dataDxfId="80">
      <calculatedColumnFormula>($C$40*2*3.1415926534)*G15/1000*60</calculatedColumnFormula>
    </tableColumn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1" name="Таблица31" displayName="Таблица31" ref="B808:F827" totalsRowShown="0">
  <autoFilter ref="B808:F827"/>
  <tableColumns count="5">
    <tableColumn id="1" name="частота, об/мин" dataDxfId="8"/>
    <tableColumn id="2" name="мощность">
      <calculatedColumnFormula>C471</calculatedColumnFormula>
    </tableColumn>
    <tableColumn id="3" name="мин пот топлива" dataDxfId="7">
      <calculatedColumnFormula>C610*100</calculatedColumnFormula>
    </tableColumn>
    <tableColumn id="4" name="сред.пот топлив"/>
    <tableColumn id="5" name="макс пот топли" dataDxfId="6">
      <calculatedColumnFormula>C681*100</calculatedColumnFormula>
    </tableColumn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2" name="Таблица32" displayName="Таблица32" ref="B727:G746" totalsRowShown="0">
  <autoFilter ref="B727:G746"/>
  <tableColumns count="6">
    <tableColumn id="1" name="частота, об/мин" dataDxfId="5"/>
    <tableColumn id="2" name="1 передача" dataDxfId="0">
      <calculatedColumnFormula>C158/100*20</calculatedColumnFormula>
    </tableColumn>
    <tableColumn id="3" name="2 передача">
      <calculatedColumnFormula>D158/100*20</calculatedColumnFormula>
    </tableColumn>
    <tableColumn id="4" name="3 передача">
      <calculatedColumnFormula>E158/100*20</calculatedColumnFormula>
    </tableColumn>
    <tableColumn id="5" name="4 передача">
      <calculatedColumnFormula>F158/100*20</calculatedColumnFormula>
    </tableColumn>
    <tableColumn id="6" name="5 передача">
      <calculatedColumnFormula>G158/100*20</calculatedColumnFormula>
    </tableColumn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33" name="Таблица1834" displayName="Таблица1834" ref="B750:G769" totalsRowShown="0">
  <autoFilter ref="B750:G769"/>
  <tableColumns count="6">
    <tableColumn id="1" name="частота, об/мин" dataDxfId="4"/>
    <tableColumn id="2" name="1 передача" dataDxfId="3">
      <calculatedColumnFormula>3.27-8.22*(C728/C158)+9.13*(C728/C158)^2-3.18*(C728/C158)^3</calculatedColumnFormula>
    </tableColumn>
    <tableColumn id="3" name="2 передача">
      <calculatedColumnFormula>3.27-8.22*(D728/D158)+9.13*(D728/D158)^2-3.18*(D728/D158)^3</calculatedColumnFormula>
    </tableColumn>
    <tableColumn id="4" name="3 передача">
      <calculatedColumnFormula>3.27-8.22*(E728/E158)+9.13*(E728/E158)^2-3.18*(E728/E158)^3</calculatedColumnFormula>
    </tableColumn>
    <tableColumn id="5" name="4 передача">
      <calculatedColumnFormula>3.27-8.22*(F728/F158)+9.13*(F728/F158)^2-3.18*(F728/F158)^3</calculatedColumnFormula>
    </tableColumn>
    <tableColumn id="6" name="5 передача">
      <calculatedColumnFormula>3.27-8.22*(G728/G158)+9.13*(G728/G158)^2-3.18*(G728/G158)^3</calculatedColumnFormula>
    </tableColumn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id="34" name="Таблица2635" displayName="Таблица2635" ref="B772:G791" totalsRowShown="0">
  <autoFilter ref="B772:G791"/>
  <tableColumns count="6">
    <tableColumn id="1" name="частота, об/мин" dataDxfId="2"/>
    <tableColumn id="2" name="1 передача" dataDxfId="1">
      <calculatedColumnFormula>C751*$C561*370/(36000*0.73)*C728</calculatedColumnFormula>
    </tableColumn>
    <tableColumn id="3" name="2 передача">
      <calculatedColumnFormula>D751*$C561*370/(36000*0.73)*D728</calculatedColumnFormula>
    </tableColumn>
    <tableColumn id="4" name="3 передача">
      <calculatedColumnFormula>E751*$C561*370/(36000*0.73)*E728</calculatedColumnFormula>
    </tableColumn>
    <tableColumn id="5" name="4 передача">
      <calculatedColumnFormula>F751*$C561*370/(36000*0.73)*F728</calculatedColumnFormula>
    </tableColumn>
    <tableColumn id="6" name="5 передача">
      <calculatedColumnFormula>G751*$C561*370/(36000*0.73)*G728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Таблица7" displayName="Таблица7" ref="B36:E40" totalsRowShown="0">
  <autoFilter ref="B36:E40"/>
  <tableColumns count="4">
    <tableColumn id="1" name="Столбец1"/>
    <tableColumn id="2" name="ширина проф">
      <calculatedColumnFormula>0.0254*(E36/2)+(C36/1000)*(D36/100)</calculatedColumnFormula>
    </tableColumn>
    <tableColumn id="3" name="профиль шин"/>
    <tableColumn id="4" name="пос. диаметр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B148:H152" totalsRowShown="0">
  <autoFilter ref="B148:H152">
    <filterColumn colId="3"/>
    <filterColumn colId="4"/>
    <filterColumn colId="5"/>
    <filterColumn colId="6"/>
  </autoFilter>
  <tableColumns count="7">
    <tableColumn id="1" name="Столбец1"/>
    <tableColumn id="2" name="Столбец2"/>
    <tableColumn id="3" name="1 передача"/>
    <tableColumn id="4" name="2 передаса" dataDxfId="79"/>
    <tableColumn id="5" name="3 передача" dataDxfId="78"/>
    <tableColumn id="6" name="4 передача" dataDxfId="77"/>
    <tableColumn id="7" name="5 передача" dataDxfId="7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H35:J38" totalsRowShown="0">
  <autoFilter ref="H35:J38"/>
  <tableColumns count="3">
    <tableColumn id="1" name="Столбец1" dataDxfId="75"/>
    <tableColumn id="2" name="коэффициент" dataDxfId="74"/>
    <tableColumn id="3" name="% профиля" dataDxfId="7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Таблица39" displayName="Таблица39" ref="B246:G265" totalsRowShown="0" headerRowDxfId="72" headerRowBorderDxfId="71">
  <autoFilter ref="B246:G265"/>
  <tableColumns count="6">
    <tableColumn id="1" name="частота, об/мин" dataDxfId="70"/>
    <tableColumn id="2" name="1 передача " dataDxfId="69">
      <calculatedColumnFormula>(D239*2*3.1415926534)*#REF!/1000*60</calculatedColumnFormula>
    </tableColumn>
    <tableColumn id="3" name="2 передача " dataDxfId="68">
      <calculatedColumnFormula>(D239*2*3.1415926534)*#REF!/1000*60</calculatedColumnFormula>
    </tableColumn>
    <tableColumn id="4" name="3 передача " dataDxfId="67">
      <calculatedColumnFormula>(D239*2*3.1415926534)*#REF!/1000*60</calculatedColumnFormula>
    </tableColumn>
    <tableColumn id="5" name="4 передас" dataDxfId="66">
      <calculatedColumnFormula>(D239*2*3.1415926534)*#REF!/1000*60</calculatedColumnFormula>
    </tableColumn>
    <tableColumn id="6" name="5 передача " dataDxfId="65">
      <calculatedColumnFormula>0.5*D239*D240*1.22*((G44/3.6)^2)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B324:D329" totalsRowShown="0">
  <autoFilter ref="B324:D329"/>
  <tableColumns count="3">
    <tableColumn id="1" name="Столбец1"/>
    <tableColumn id="2" name="Столбец2"/>
    <tableColumn id="3" name="Столбец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Таблица10" displayName="Таблица10" ref="B238:E242" totalsRowShown="0">
  <autoFilter ref="B238:E242"/>
  <tableColumns count="4">
    <tableColumn id="1" name="Столбец1"/>
    <tableColumn id="2" name="Столбец2"/>
    <tableColumn id="3" name="Столбец3" dataDxfId="64"/>
    <tableColumn id="4" name="Столбец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34" Type="http://schemas.openxmlformats.org/officeDocument/2006/relationships/table" Target="../tables/table32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33" Type="http://schemas.openxmlformats.org/officeDocument/2006/relationships/table" Target="../tables/table31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29" Type="http://schemas.openxmlformats.org/officeDocument/2006/relationships/table" Target="../tables/table27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32" Type="http://schemas.openxmlformats.org/officeDocument/2006/relationships/table" Target="../tables/table30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28" Type="http://schemas.openxmlformats.org/officeDocument/2006/relationships/table" Target="../tables/table26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31" Type="http://schemas.openxmlformats.org/officeDocument/2006/relationships/table" Target="../tables/table29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Relationship Id="rId30" Type="http://schemas.openxmlformats.org/officeDocument/2006/relationships/table" Target="../tables/table28.xml"/><Relationship Id="rId35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849"/>
  <sheetViews>
    <sheetView tabSelected="1" topLeftCell="A34" zoomScale="55" zoomScaleNormal="55" workbookViewId="0">
      <selection activeCell="I47" sqref="I47"/>
    </sheetView>
  </sheetViews>
  <sheetFormatPr defaultRowHeight="15"/>
  <cols>
    <col min="1" max="1" width="17.7109375" customWidth="1"/>
    <col min="2" max="2" width="17.28515625" customWidth="1"/>
    <col min="3" max="3" width="15.42578125" customWidth="1"/>
    <col min="4" max="4" width="17.5703125" customWidth="1"/>
    <col min="5" max="5" width="17.140625" customWidth="1"/>
    <col min="6" max="6" width="16.140625" customWidth="1"/>
    <col min="7" max="7" width="13.7109375" customWidth="1"/>
    <col min="8" max="8" width="17" customWidth="1"/>
    <col min="9" max="9" width="19.7109375" customWidth="1"/>
    <col min="10" max="10" width="13.7109375" customWidth="1"/>
    <col min="11" max="11" width="16.5703125" customWidth="1"/>
    <col min="12" max="12" width="15" customWidth="1"/>
    <col min="13" max="13" width="16.42578125" customWidth="1"/>
    <col min="14" max="14" width="17.28515625" customWidth="1"/>
    <col min="15" max="15" width="13.85546875" customWidth="1"/>
    <col min="16" max="16" width="16.28515625" customWidth="1"/>
    <col min="19" max="19" width="11.42578125" customWidth="1"/>
  </cols>
  <sheetData>
    <row r="2" spans="1:7">
      <c r="B2" t="s">
        <v>14</v>
      </c>
      <c r="C2" t="s">
        <v>7</v>
      </c>
      <c r="D2" t="s">
        <v>103</v>
      </c>
    </row>
    <row r="3" spans="1:7">
      <c r="B3" t="s">
        <v>0</v>
      </c>
      <c r="C3" s="9">
        <v>4.05</v>
      </c>
      <c r="D3">
        <f>C3*C11</f>
        <v>17.414999999999999</v>
      </c>
    </row>
    <row r="4" spans="1:7">
      <c r="B4" t="s">
        <v>1</v>
      </c>
      <c r="C4" s="8">
        <v>2.34</v>
      </c>
      <c r="D4">
        <f>C4*C11</f>
        <v>10.061999999999999</v>
      </c>
    </row>
    <row r="5" spans="1:7">
      <c r="B5" t="s">
        <v>2</v>
      </c>
      <c r="C5" s="8">
        <v>1.395</v>
      </c>
      <c r="D5">
        <f>C5*C11</f>
        <v>5.9984999999999999</v>
      </c>
    </row>
    <row r="6" spans="1:7">
      <c r="B6" t="s">
        <v>3</v>
      </c>
      <c r="C6" s="8">
        <v>1</v>
      </c>
      <c r="D6">
        <f>C6*C11</f>
        <v>4.3</v>
      </c>
    </row>
    <row r="7" spans="1:7">
      <c r="B7" t="s">
        <v>4</v>
      </c>
      <c r="C7" s="8">
        <v>0.84899999999999998</v>
      </c>
      <c r="D7">
        <f>C7*C11</f>
        <v>3.6506999999999996</v>
      </c>
    </row>
    <row r="8" spans="1:7">
      <c r="B8" t="s">
        <v>5</v>
      </c>
      <c r="C8" s="8">
        <v>3.51</v>
      </c>
      <c r="D8">
        <f>C8*C11</f>
        <v>15.092999999999998</v>
      </c>
    </row>
    <row r="9" spans="1:7">
      <c r="B9" t="s">
        <v>105</v>
      </c>
      <c r="C9" s="8"/>
    </row>
    <row r="10" spans="1:7">
      <c r="B10" s="10" t="s">
        <v>106</v>
      </c>
      <c r="C10" s="16"/>
      <c r="D10" s="10"/>
    </row>
    <row r="11" spans="1:7">
      <c r="B11" t="s">
        <v>6</v>
      </c>
      <c r="C11" s="9">
        <v>4.3</v>
      </c>
    </row>
    <row r="12" spans="1:7">
      <c r="A12" t="s">
        <v>104</v>
      </c>
    </row>
    <row r="14" spans="1:7" ht="15.75" thickBot="1">
      <c r="B14" s="2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</row>
    <row r="15" spans="1:7" ht="15.75" thickTop="1">
      <c r="B15" s="3">
        <v>600</v>
      </c>
      <c r="C15">
        <f>B15/D3</f>
        <v>34.453057708871661</v>
      </c>
      <c r="D15">
        <f>B15/D4</f>
        <v>59.630292188431724</v>
      </c>
      <c r="E15">
        <f>B15/D5</f>
        <v>100.02500625156289</v>
      </c>
      <c r="F15">
        <f>B15/D6</f>
        <v>139.53488372093022</v>
      </c>
      <c r="G15">
        <f>B15/D7</f>
        <v>164.35204207412278</v>
      </c>
    </row>
    <row r="16" spans="1:7">
      <c r="B16" s="4">
        <v>800</v>
      </c>
      <c r="C16">
        <f>B16/D3</f>
        <v>45.937410278495555</v>
      </c>
      <c r="D16">
        <f>B16/D4</f>
        <v>79.507056251242304</v>
      </c>
      <c r="E16">
        <f>B16/D5</f>
        <v>133.36667500208387</v>
      </c>
      <c r="F16">
        <f>B16/D6</f>
        <v>186.04651162790699</v>
      </c>
      <c r="G16">
        <f>B16/D7</f>
        <v>219.13605609883038</v>
      </c>
    </row>
    <row r="17" spans="2:7">
      <c r="B17" s="3">
        <v>1000</v>
      </c>
      <c r="C17">
        <f>B17/D3</f>
        <v>57.421762848119442</v>
      </c>
      <c r="D17">
        <f>B17/D4</f>
        <v>99.383820314052883</v>
      </c>
      <c r="E17">
        <f>B17/D5</f>
        <v>166.70834375260483</v>
      </c>
      <c r="F17">
        <f>B17/D6</f>
        <v>232.55813953488374</v>
      </c>
      <c r="G17">
        <f>B17/D7</f>
        <v>273.92007012353798</v>
      </c>
    </row>
    <row r="18" spans="2:7">
      <c r="B18" s="4">
        <v>1200</v>
      </c>
      <c r="C18">
        <f>B18/D3</f>
        <v>68.906115417743322</v>
      </c>
      <c r="D18">
        <f>B18/D4</f>
        <v>119.26058437686345</v>
      </c>
      <c r="E18">
        <f>B18/D5</f>
        <v>200.05001250312577</v>
      </c>
      <c r="F18">
        <f>B18/D6</f>
        <v>279.06976744186045</v>
      </c>
      <c r="G18">
        <f>B18/D7</f>
        <v>328.70408414824556</v>
      </c>
    </row>
    <row r="19" spans="2:7">
      <c r="B19" s="3">
        <v>1400</v>
      </c>
      <c r="C19">
        <f>B19/D3</f>
        <v>80.390467987367217</v>
      </c>
      <c r="D19">
        <f>B19/D4</f>
        <v>139.13734843967404</v>
      </c>
      <c r="E19">
        <f>B19/D5</f>
        <v>233.39168125364674</v>
      </c>
      <c r="F19">
        <f>B19/D6</f>
        <v>325.58139534883725</v>
      </c>
      <c r="G19">
        <f>B19/D7</f>
        <v>383.48809817295319</v>
      </c>
    </row>
    <row r="20" spans="2:7">
      <c r="B20" s="4">
        <v>1600</v>
      </c>
      <c r="C20">
        <f>B20/D3</f>
        <v>91.874820556991111</v>
      </c>
      <c r="D20">
        <f>B20/D4</f>
        <v>159.01411250248461</v>
      </c>
      <c r="E20">
        <f>B20/D5</f>
        <v>266.73335000416773</v>
      </c>
      <c r="F20">
        <f>B20/D6</f>
        <v>372.09302325581399</v>
      </c>
      <c r="G20">
        <f>B20/D7</f>
        <v>438.27211219766076</v>
      </c>
    </row>
    <row r="21" spans="2:7">
      <c r="B21" s="3">
        <v>1800</v>
      </c>
      <c r="C21">
        <f>B21/D3</f>
        <v>103.35917312661499</v>
      </c>
      <c r="D21">
        <f>B21/D4</f>
        <v>178.89087656529517</v>
      </c>
      <c r="E21">
        <f>B21/D5</f>
        <v>300.0750187546887</v>
      </c>
      <c r="F21">
        <f>B21/D6</f>
        <v>418.60465116279073</v>
      </c>
      <c r="G21">
        <f>B21/D7</f>
        <v>493.05612622236839</v>
      </c>
    </row>
    <row r="22" spans="2:7">
      <c r="B22" s="4">
        <v>2000</v>
      </c>
      <c r="C22">
        <f>B22/D3</f>
        <v>114.84352569623888</v>
      </c>
      <c r="D22">
        <f>B22/D4</f>
        <v>198.76764062810577</v>
      </c>
      <c r="E22">
        <f>B22/D5</f>
        <v>333.41668750520967</v>
      </c>
      <c r="F22">
        <f>B22/D6</f>
        <v>465.11627906976747</v>
      </c>
      <c r="G22">
        <f>B22/D7</f>
        <v>547.84014024707596</v>
      </c>
    </row>
    <row r="23" spans="2:7">
      <c r="B23" s="3">
        <v>2200</v>
      </c>
      <c r="C23">
        <f>B23/D3</f>
        <v>126.32787826586276</v>
      </c>
      <c r="D23">
        <f>B23/D4</f>
        <v>218.64440469091633</v>
      </c>
      <c r="E23">
        <f>B23/D5</f>
        <v>366.75835625573058</v>
      </c>
      <c r="F23">
        <f>B23/D6</f>
        <v>511.62790697674421</v>
      </c>
      <c r="G23">
        <f>B23/D7</f>
        <v>602.6241542717836</v>
      </c>
    </row>
    <row r="24" spans="2:7">
      <c r="B24" s="4">
        <v>2400</v>
      </c>
      <c r="C24">
        <f>B24/D3</f>
        <v>137.81223083548664</v>
      </c>
      <c r="D24">
        <f>B24/D4</f>
        <v>238.5211687537269</v>
      </c>
      <c r="E24">
        <f>B24/D5</f>
        <v>400.10002500625154</v>
      </c>
      <c r="F24">
        <f>B24/D6</f>
        <v>558.1395348837209</v>
      </c>
      <c r="G24">
        <f>B24/D7</f>
        <v>657.40816829649111</v>
      </c>
    </row>
    <row r="25" spans="2:7">
      <c r="B25" s="3">
        <v>2600</v>
      </c>
      <c r="C25">
        <f>B25/D3</f>
        <v>149.29658340511054</v>
      </c>
      <c r="D25">
        <f>B25/D4</f>
        <v>258.39793281653749</v>
      </c>
      <c r="E25">
        <f>B25/D5</f>
        <v>433.44169375677251</v>
      </c>
      <c r="F25">
        <f>B25/D6</f>
        <v>604.65116279069775</v>
      </c>
      <c r="G25">
        <f>B25/D7</f>
        <v>712.19218232119874</v>
      </c>
    </row>
    <row r="26" spans="2:7">
      <c r="B26" s="4">
        <v>2800</v>
      </c>
      <c r="C26">
        <f>B26/D3</f>
        <v>160.78093597473443</v>
      </c>
      <c r="D26">
        <f>B26/D4</f>
        <v>278.27469687934808</v>
      </c>
      <c r="E26">
        <f>B26/D5</f>
        <v>466.78336250729348</v>
      </c>
      <c r="F26">
        <f>B26/D6</f>
        <v>651.1627906976745</v>
      </c>
      <c r="G26">
        <f>B26/D7</f>
        <v>766.97619634590637</v>
      </c>
    </row>
    <row r="27" spans="2:7">
      <c r="B27" s="3">
        <v>3000</v>
      </c>
      <c r="C27">
        <f>B27/D3</f>
        <v>172.26528854435833</v>
      </c>
      <c r="D27">
        <f>B27/D4</f>
        <v>298.15146094215862</v>
      </c>
      <c r="E27">
        <f>B27/D5</f>
        <v>500.12503125781444</v>
      </c>
      <c r="F27">
        <f>B27/D6</f>
        <v>697.67441860465124</v>
      </c>
      <c r="G27">
        <f>B27/D7</f>
        <v>821.76021037061389</v>
      </c>
    </row>
    <row r="28" spans="2:7">
      <c r="B28" s="4">
        <v>3200</v>
      </c>
      <c r="C28">
        <f>B28/D3</f>
        <v>183.74964111398222</v>
      </c>
      <c r="D28">
        <f>B28/D4</f>
        <v>318.02822500496922</v>
      </c>
      <c r="E28">
        <f>B28/D5</f>
        <v>533.46670000833547</v>
      </c>
      <c r="F28">
        <f>B28/D6</f>
        <v>744.18604651162798</v>
      </c>
      <c r="G28">
        <f>B28/D7</f>
        <v>876.54422439532152</v>
      </c>
    </row>
    <row r="29" spans="2:7">
      <c r="B29" s="3">
        <v>3400</v>
      </c>
      <c r="C29">
        <f>B29/D3</f>
        <v>195.23399368360609</v>
      </c>
      <c r="D29">
        <f>B29/D4</f>
        <v>337.90498906777981</v>
      </c>
      <c r="E29">
        <f>B29/D5</f>
        <v>566.80836875885643</v>
      </c>
      <c r="F29">
        <f>B29/D6</f>
        <v>790.69767441860472</v>
      </c>
      <c r="G29">
        <f>B29/D7</f>
        <v>931.32823842002915</v>
      </c>
    </row>
    <row r="30" spans="2:7">
      <c r="B30" s="5">
        <v>3600</v>
      </c>
      <c r="C30">
        <f>B30/D3</f>
        <v>206.71834625322998</v>
      </c>
      <c r="D30">
        <f>B30/D4</f>
        <v>357.78175313059035</v>
      </c>
      <c r="E30">
        <f>B30/D5</f>
        <v>600.1500375093774</v>
      </c>
      <c r="F30">
        <f>B30/D6</f>
        <v>837.20930232558146</v>
      </c>
      <c r="G30">
        <f>B30/D7</f>
        <v>986.11225244473678</v>
      </c>
    </row>
    <row r="31" spans="2:7">
      <c r="B31" s="5">
        <v>3800</v>
      </c>
      <c r="C31">
        <f>B31/D3</f>
        <v>218.20269882285388</v>
      </c>
      <c r="D31">
        <f>B31/D4</f>
        <v>377.65851719340094</v>
      </c>
      <c r="E31">
        <f>B31/D5</f>
        <v>633.49170625989836</v>
      </c>
      <c r="F31">
        <f>B31/D6</f>
        <v>883.7209302325582</v>
      </c>
      <c r="G31">
        <f>B31/D7</f>
        <v>1040.8962664694443</v>
      </c>
    </row>
    <row r="32" spans="2:7">
      <c r="B32" s="5">
        <v>4000</v>
      </c>
      <c r="C32">
        <f>B32/D3</f>
        <v>229.68705139247777</v>
      </c>
      <c r="D32">
        <f>B32/D4</f>
        <v>397.53528125621153</v>
      </c>
      <c r="E32">
        <f>B32/D5</f>
        <v>666.83337501041933</v>
      </c>
      <c r="F32">
        <f>B32/D6</f>
        <v>930.23255813953494</v>
      </c>
      <c r="G32">
        <f>B32/D7</f>
        <v>1095.6802804941519</v>
      </c>
    </row>
    <row r="33" spans="1:10">
      <c r="B33" s="5">
        <v>4200</v>
      </c>
      <c r="C33">
        <f>B33/D3</f>
        <v>241.17140396210164</v>
      </c>
      <c r="D33">
        <f>B33/D4</f>
        <v>417.41204531902207</v>
      </c>
      <c r="E33">
        <f>B33/D5</f>
        <v>700.1750437609403</v>
      </c>
      <c r="F33">
        <f>B33/D6</f>
        <v>976.74418604651169</v>
      </c>
      <c r="G33">
        <f>B33/D7</f>
        <v>1150.4642945188596</v>
      </c>
    </row>
    <row r="34" spans="1:10">
      <c r="A34" t="s">
        <v>107</v>
      </c>
    </row>
    <row r="35" spans="1:10">
      <c r="H35" t="s">
        <v>14</v>
      </c>
      <c r="I35" s="14" t="s">
        <v>36</v>
      </c>
      <c r="J35" s="14" t="s">
        <v>35</v>
      </c>
    </row>
    <row r="36" spans="1:10">
      <c r="B36" t="s">
        <v>14</v>
      </c>
      <c r="C36" t="s">
        <v>18</v>
      </c>
      <c r="D36" t="s">
        <v>17</v>
      </c>
      <c r="E36" t="s">
        <v>16</v>
      </c>
      <c r="H36" s="11" t="s">
        <v>38</v>
      </c>
      <c r="I36" s="14">
        <v>0.8</v>
      </c>
      <c r="J36" s="14">
        <v>90</v>
      </c>
    </row>
    <row r="37" spans="1:10">
      <c r="B37" t="s">
        <v>15</v>
      </c>
      <c r="C37" s="8">
        <v>185</v>
      </c>
      <c r="D37" s="8">
        <v>80</v>
      </c>
      <c r="E37" s="8">
        <v>16</v>
      </c>
      <c r="H37" s="12" t="s">
        <v>110</v>
      </c>
      <c r="I37" s="14">
        <f>I38-(I38-I36)*(J37-J38)/(J36-J38)</f>
        <v>0.81428571428571428</v>
      </c>
      <c r="J37" s="14">
        <f>Таблица7[[#This Row],[профиль шин]]</f>
        <v>80</v>
      </c>
    </row>
    <row r="38" spans="1:10">
      <c r="B38" t="s">
        <v>29</v>
      </c>
      <c r="C38">
        <f>0.0254*(E37/2)+(C37/1000)*(D37/100)</f>
        <v>0.35119999999999996</v>
      </c>
      <c r="H38" s="13" t="s">
        <v>111</v>
      </c>
      <c r="I38" s="14">
        <v>0.85</v>
      </c>
      <c r="J38" s="14">
        <v>55</v>
      </c>
    </row>
    <row r="39" spans="1:10">
      <c r="B39" s="10" t="s">
        <v>108</v>
      </c>
      <c r="C39" s="10">
        <f>0.0254*(E37/2)+(C37/1000)*(D37/100)*H40</f>
        <v>0.32371428571428573</v>
      </c>
      <c r="D39" s="10"/>
      <c r="E39" s="10"/>
      <c r="G39" t="s">
        <v>112</v>
      </c>
    </row>
    <row r="40" spans="1:10">
      <c r="B40" s="10" t="s">
        <v>34</v>
      </c>
      <c r="C40" s="10">
        <f>C38-((C38-C39)/3)</f>
        <v>0.3420380952380952</v>
      </c>
      <c r="D40" s="10"/>
      <c r="E40" s="10"/>
      <c r="G40" s="17" t="s">
        <v>37</v>
      </c>
      <c r="H40" s="17">
        <f>IF(D37&gt;=J36,I36,IF(D37&lt;=J38,I38,I37))</f>
        <v>0.81428571428571428</v>
      </c>
    </row>
    <row r="41" spans="1:10">
      <c r="A41" t="s">
        <v>109</v>
      </c>
    </row>
    <row r="43" spans="1:10" ht="15.75" thickBot="1">
      <c r="B43" s="2" t="s">
        <v>8</v>
      </c>
      <c r="C43" s="6" t="s">
        <v>9</v>
      </c>
      <c r="D43" s="2" t="s">
        <v>10</v>
      </c>
      <c r="E43" s="2" t="s">
        <v>11</v>
      </c>
      <c r="F43" s="2" t="s">
        <v>12</v>
      </c>
      <c r="G43" s="7" t="s">
        <v>13</v>
      </c>
    </row>
    <row r="44" spans="1:10" ht="15.75" thickTop="1">
      <c r="B44" s="3">
        <v>600</v>
      </c>
      <c r="C44" s="1">
        <f>($C$40*2*3.1415926534)*C15/1000*60</f>
        <v>4.442560691195574</v>
      </c>
      <c r="D44" s="1">
        <f t="shared" ref="D44:D62" si="0">($C$40*2*3.1415926534)*D15/1000*60</f>
        <v>7.6890473501461845</v>
      </c>
      <c r="E44" s="1">
        <f t="shared" ref="E44:E62" si="1">($C$40*2*3.1415926534)*E15/1000*60</f>
        <v>12.897756845406503</v>
      </c>
      <c r="F44" s="1">
        <f t="shared" ref="F44:F62" si="2">($C$40*2*3.1415926534)*F15/1000*60</f>
        <v>17.992370799342073</v>
      </c>
      <c r="G44" s="1">
        <f t="shared" ref="G44:G62" si="3">($C$40*2*3.1415926534)*G15/1000*60</f>
        <v>21.192427325491252</v>
      </c>
    </row>
    <row r="45" spans="1:10">
      <c r="B45" s="4">
        <v>800</v>
      </c>
      <c r="C45" s="1">
        <f t="shared" ref="C45:C62" si="4">($C$40*2*3.1415926534)*C16/1000*60</f>
        <v>5.9234142549274322</v>
      </c>
      <c r="D45" s="1">
        <f t="shared" si="0"/>
        <v>10.252063133528248</v>
      </c>
      <c r="E45" s="1">
        <f t="shared" si="1"/>
        <v>17.197009127208673</v>
      </c>
      <c r="F45" s="1">
        <f t="shared" si="2"/>
        <v>23.989827732456099</v>
      </c>
      <c r="G45" s="1">
        <f t="shared" si="3"/>
        <v>28.256569767321668</v>
      </c>
    </row>
    <row r="46" spans="1:10">
      <c r="B46" s="3">
        <v>1000</v>
      </c>
      <c r="C46" s="1">
        <f t="shared" si="4"/>
        <v>7.4042678186592896</v>
      </c>
      <c r="D46" s="1">
        <f t="shared" si="0"/>
        <v>12.815078916910309</v>
      </c>
      <c r="E46" s="1">
        <f t="shared" si="1"/>
        <v>21.496261409010838</v>
      </c>
      <c r="F46" s="1">
        <f t="shared" si="2"/>
        <v>29.987284665570122</v>
      </c>
      <c r="G46" s="1">
        <f t="shared" si="3"/>
        <v>35.320712209152092</v>
      </c>
    </row>
    <row r="47" spans="1:10">
      <c r="B47" s="4">
        <v>1200</v>
      </c>
      <c r="C47" s="1">
        <f t="shared" si="4"/>
        <v>8.8851213823911479</v>
      </c>
      <c r="D47" s="1">
        <f t="shared" si="0"/>
        <v>15.378094700292369</v>
      </c>
      <c r="E47" s="1">
        <f t="shared" si="1"/>
        <v>25.795513690813006</v>
      </c>
      <c r="F47" s="1">
        <f t="shared" si="2"/>
        <v>35.984741598684145</v>
      </c>
      <c r="G47" s="1">
        <f t="shared" si="3"/>
        <v>42.384854650982504</v>
      </c>
    </row>
    <row r="48" spans="1:10">
      <c r="B48" s="3">
        <v>1400</v>
      </c>
      <c r="C48" s="1">
        <f t="shared" si="4"/>
        <v>10.365974946123005</v>
      </c>
      <c r="D48" s="1">
        <f t="shared" si="0"/>
        <v>17.941110483674436</v>
      </c>
      <c r="E48" s="1">
        <f t="shared" si="1"/>
        <v>30.094765972615171</v>
      </c>
      <c r="F48" s="1">
        <f t="shared" si="2"/>
        <v>41.982198531798176</v>
      </c>
      <c r="G48" s="1">
        <f t="shared" si="3"/>
        <v>49.448997092812924</v>
      </c>
    </row>
    <row r="49" spans="1:7">
      <c r="B49" s="4">
        <v>1600</v>
      </c>
      <c r="C49" s="1">
        <f t="shared" si="4"/>
        <v>11.846828509854864</v>
      </c>
      <c r="D49" s="1">
        <f t="shared" si="0"/>
        <v>20.504126267056495</v>
      </c>
      <c r="E49" s="1">
        <f t="shared" si="1"/>
        <v>34.394018254417347</v>
      </c>
      <c r="F49" s="1">
        <f t="shared" si="2"/>
        <v>47.979655464912199</v>
      </c>
      <c r="G49" s="1">
        <f t="shared" si="3"/>
        <v>56.513139534643337</v>
      </c>
    </row>
    <row r="50" spans="1:7">
      <c r="B50" s="3">
        <v>1800</v>
      </c>
      <c r="C50" s="1">
        <f t="shared" si="4"/>
        <v>13.32768207358672</v>
      </c>
      <c r="D50" s="1">
        <f t="shared" si="0"/>
        <v>23.067142050438555</v>
      </c>
      <c r="E50" s="1">
        <f t="shared" si="1"/>
        <v>38.693270536219515</v>
      </c>
      <c r="F50" s="1">
        <f t="shared" si="2"/>
        <v>53.977112398026222</v>
      </c>
      <c r="G50" s="1">
        <f t="shared" si="3"/>
        <v>63.577281976473756</v>
      </c>
    </row>
    <row r="51" spans="1:7">
      <c r="B51" s="4">
        <v>2000</v>
      </c>
      <c r="C51" s="1">
        <f t="shared" si="4"/>
        <v>14.808535637318579</v>
      </c>
      <c r="D51" s="1">
        <f t="shared" si="0"/>
        <v>25.630157833820618</v>
      </c>
      <c r="E51" s="1">
        <f t="shared" si="1"/>
        <v>42.992522818021676</v>
      </c>
      <c r="F51" s="1">
        <f t="shared" si="2"/>
        <v>59.974569331140245</v>
      </c>
      <c r="G51" s="1">
        <f t="shared" si="3"/>
        <v>70.641424418304183</v>
      </c>
    </row>
    <row r="52" spans="1:7">
      <c r="B52" s="3">
        <v>2200</v>
      </c>
      <c r="C52" s="1">
        <f t="shared" si="4"/>
        <v>16.289389201050437</v>
      </c>
      <c r="D52" s="1">
        <f t="shared" si="0"/>
        <v>28.193173617202682</v>
      </c>
      <c r="E52" s="1">
        <f t="shared" si="1"/>
        <v>47.291775099823845</v>
      </c>
      <c r="F52" s="1">
        <f t="shared" si="2"/>
        <v>65.972026264254268</v>
      </c>
      <c r="G52" s="1">
        <f t="shared" si="3"/>
        <v>77.705566860134596</v>
      </c>
    </row>
    <row r="53" spans="1:7">
      <c r="B53" s="4">
        <v>2400</v>
      </c>
      <c r="C53" s="1">
        <f t="shared" si="4"/>
        <v>17.770242764782296</v>
      </c>
      <c r="D53" s="1">
        <f t="shared" si="0"/>
        <v>30.756189400584738</v>
      </c>
      <c r="E53" s="1">
        <f t="shared" si="1"/>
        <v>51.591027381626013</v>
      </c>
      <c r="F53" s="1">
        <f t="shared" si="2"/>
        <v>71.969483197368291</v>
      </c>
      <c r="G53" s="1">
        <f t="shared" si="3"/>
        <v>84.769709301965008</v>
      </c>
    </row>
    <row r="54" spans="1:7">
      <c r="B54" s="3">
        <v>2600</v>
      </c>
      <c r="C54" s="1">
        <f t="shared" si="4"/>
        <v>19.251096328514155</v>
      </c>
      <c r="D54" s="1">
        <f t="shared" si="0"/>
        <v>33.319205183966801</v>
      </c>
      <c r="E54" s="1">
        <f t="shared" si="1"/>
        <v>55.890279663428181</v>
      </c>
      <c r="F54" s="1">
        <f t="shared" si="2"/>
        <v>77.966940130482328</v>
      </c>
      <c r="G54" s="1">
        <f t="shared" si="3"/>
        <v>91.833851743795435</v>
      </c>
    </row>
    <row r="55" spans="1:7">
      <c r="B55" s="4">
        <v>2800</v>
      </c>
      <c r="C55" s="1">
        <f t="shared" si="4"/>
        <v>20.731949892246011</v>
      </c>
      <c r="D55" s="1">
        <f t="shared" si="0"/>
        <v>35.882220967348871</v>
      </c>
      <c r="E55" s="1">
        <f t="shared" si="1"/>
        <v>60.189531945230343</v>
      </c>
      <c r="F55" s="1">
        <f t="shared" si="2"/>
        <v>83.964397063596351</v>
      </c>
      <c r="G55" s="1">
        <f t="shared" si="3"/>
        <v>98.897994185625848</v>
      </c>
    </row>
    <row r="56" spans="1:7">
      <c r="B56" s="3">
        <v>3000</v>
      </c>
      <c r="C56" s="1">
        <f t="shared" si="4"/>
        <v>22.21280345597787</v>
      </c>
      <c r="D56" s="1">
        <f t="shared" si="0"/>
        <v>38.445236750730928</v>
      </c>
      <c r="E56" s="1">
        <f t="shared" si="1"/>
        <v>64.488784227032525</v>
      </c>
      <c r="F56" s="1">
        <f t="shared" si="2"/>
        <v>89.961853996710374</v>
      </c>
      <c r="G56" s="1">
        <f t="shared" si="3"/>
        <v>105.96213662745627</v>
      </c>
    </row>
    <row r="57" spans="1:7">
      <c r="B57" s="4">
        <v>3200</v>
      </c>
      <c r="C57" s="1">
        <f t="shared" si="4"/>
        <v>23.693657019709729</v>
      </c>
      <c r="D57" s="1">
        <f t="shared" si="0"/>
        <v>41.008252534112991</v>
      </c>
      <c r="E57" s="1">
        <f t="shared" si="1"/>
        <v>68.788036508834693</v>
      </c>
      <c r="F57" s="1">
        <f t="shared" si="2"/>
        <v>95.959310929824397</v>
      </c>
      <c r="G57" s="1">
        <f t="shared" si="3"/>
        <v>113.02627906928667</v>
      </c>
    </row>
    <row r="58" spans="1:7">
      <c r="B58" s="3">
        <v>3400</v>
      </c>
      <c r="C58" s="1">
        <f t="shared" si="4"/>
        <v>25.174510583441585</v>
      </c>
      <c r="D58" s="1">
        <f t="shared" si="0"/>
        <v>43.571268317495054</v>
      </c>
      <c r="E58" s="1">
        <f t="shared" si="1"/>
        <v>73.087288790636862</v>
      </c>
      <c r="F58" s="1">
        <f t="shared" si="2"/>
        <v>101.95676786293842</v>
      </c>
      <c r="G58" s="1">
        <f t="shared" si="3"/>
        <v>120.09042151111711</v>
      </c>
    </row>
    <row r="59" spans="1:7">
      <c r="B59" s="5">
        <v>3600</v>
      </c>
      <c r="C59" s="1">
        <f t="shared" si="4"/>
        <v>26.65536414717344</v>
      </c>
      <c r="D59" s="1">
        <f t="shared" si="0"/>
        <v>46.13428410087711</v>
      </c>
      <c r="E59" s="1">
        <f t="shared" si="1"/>
        <v>77.38654107243903</v>
      </c>
      <c r="F59" s="1">
        <f t="shared" si="2"/>
        <v>107.95422479605244</v>
      </c>
      <c r="G59" s="1">
        <f t="shared" si="3"/>
        <v>127.15456395294751</v>
      </c>
    </row>
    <row r="60" spans="1:7">
      <c r="B60" s="5">
        <v>3800</v>
      </c>
      <c r="C60" s="1">
        <f t="shared" si="4"/>
        <v>28.136217710905299</v>
      </c>
      <c r="D60" s="1">
        <f t="shared" si="0"/>
        <v>48.697299884259174</v>
      </c>
      <c r="E60" s="1">
        <f t="shared" si="1"/>
        <v>81.685793354241198</v>
      </c>
      <c r="F60" s="1">
        <f t="shared" si="2"/>
        <v>113.95168172916647</v>
      </c>
      <c r="G60" s="1">
        <f t="shared" si="3"/>
        <v>134.21870639477794</v>
      </c>
    </row>
    <row r="61" spans="1:7">
      <c r="B61" s="5">
        <v>4000</v>
      </c>
      <c r="C61" s="1">
        <f t="shared" si="4"/>
        <v>29.617071274637158</v>
      </c>
      <c r="D61" s="1">
        <f t="shared" si="0"/>
        <v>51.260315667641237</v>
      </c>
      <c r="E61" s="1">
        <f t="shared" si="1"/>
        <v>85.985045636043353</v>
      </c>
      <c r="F61" s="1">
        <f t="shared" si="2"/>
        <v>119.94913866228049</v>
      </c>
      <c r="G61" s="1">
        <f t="shared" si="3"/>
        <v>141.28284883660837</v>
      </c>
    </row>
    <row r="62" spans="1:7">
      <c r="B62" s="5">
        <v>4200</v>
      </c>
      <c r="C62" s="1">
        <f t="shared" si="4"/>
        <v>31.097924838369021</v>
      </c>
      <c r="D62" s="1">
        <f t="shared" si="0"/>
        <v>53.823331451023293</v>
      </c>
      <c r="E62" s="1">
        <f t="shared" si="1"/>
        <v>90.284297917845535</v>
      </c>
      <c r="F62" s="1">
        <f t="shared" si="2"/>
        <v>125.94659559539453</v>
      </c>
      <c r="G62" s="1">
        <f t="shared" si="3"/>
        <v>148.34699127843879</v>
      </c>
    </row>
    <row r="63" spans="1:7">
      <c r="A63" t="s">
        <v>113</v>
      </c>
    </row>
    <row r="82" spans="1:10">
      <c r="A82" t="s">
        <v>19</v>
      </c>
    </row>
    <row r="85" spans="1:10">
      <c r="C85" s="19" t="s">
        <v>8</v>
      </c>
      <c r="D85" s="18" t="s">
        <v>20</v>
      </c>
      <c r="E85" s="20" t="s">
        <v>114</v>
      </c>
      <c r="G85" t="s">
        <v>8</v>
      </c>
      <c r="H85" t="s">
        <v>20</v>
      </c>
      <c r="I85" t="s">
        <v>114</v>
      </c>
    </row>
    <row r="86" spans="1:10">
      <c r="C86" s="21">
        <v>600</v>
      </c>
      <c r="D86" s="31">
        <f t="shared" ref="D86:D104" si="5">$D$125*(C86^5)+$E$125*(C86^4)+$F$125*(C86^3)+$G$125*(C86^2)+$H$125*C86+$I$125</f>
        <v>179.32866484322244</v>
      </c>
      <c r="E86" s="22">
        <f t="shared" ref="E86:E104" si="6">$D$126*(C86^5)+$E$126*(C86^4)+$F$126*(C86^3)+$G$126*(C86^2)+$H$126*C86+$I$126</f>
        <v>16.197953839840473</v>
      </c>
      <c r="G86">
        <v>700</v>
      </c>
      <c r="H86" s="8">
        <v>178</v>
      </c>
      <c r="I86" s="8">
        <v>18</v>
      </c>
      <c r="J86" s="1"/>
    </row>
    <row r="87" spans="1:10">
      <c r="C87" s="21">
        <v>800</v>
      </c>
      <c r="D87" s="31">
        <f t="shared" si="5"/>
        <v>184.0732726095921</v>
      </c>
      <c r="E87" s="22">
        <f t="shared" si="6"/>
        <v>21.111911414173605</v>
      </c>
      <c r="G87">
        <v>800</v>
      </c>
      <c r="H87" s="8">
        <v>187</v>
      </c>
      <c r="I87" s="8">
        <v>21</v>
      </c>
      <c r="J87" s="1"/>
    </row>
    <row r="88" spans="1:10">
      <c r="C88" s="21">
        <v>1000</v>
      </c>
      <c r="D88" s="31">
        <f t="shared" si="5"/>
        <v>189.78930828909103</v>
      </c>
      <c r="E88" s="22">
        <f t="shared" si="6"/>
        <v>26.834608720251577</v>
      </c>
      <c r="G88">
        <v>950</v>
      </c>
      <c r="H88" s="8">
        <v>189</v>
      </c>
      <c r="I88" s="8">
        <v>26</v>
      </c>
      <c r="J88" s="1"/>
    </row>
    <row r="89" spans="1:10">
      <c r="C89" s="23">
        <v>1200</v>
      </c>
      <c r="D89" s="31">
        <f t="shared" si="5"/>
        <v>196.09216130726114</v>
      </c>
      <c r="E89" s="22">
        <f t="shared" si="6"/>
        <v>33.240814583858231</v>
      </c>
      <c r="G89">
        <v>1200</v>
      </c>
      <c r="H89" s="8">
        <v>199</v>
      </c>
      <c r="I89" s="8">
        <v>34</v>
      </c>
      <c r="J89" s="1"/>
    </row>
    <row r="90" spans="1:10">
      <c r="C90" s="24">
        <v>1400</v>
      </c>
      <c r="D90" s="31">
        <f t="shared" si="5"/>
        <v>202.62224920894039</v>
      </c>
      <c r="E90" s="22">
        <f t="shared" si="6"/>
        <v>40.198573464313412</v>
      </c>
      <c r="G90">
        <v>1500</v>
      </c>
      <c r="H90" s="8">
        <v>205</v>
      </c>
      <c r="I90" s="8">
        <v>44</v>
      </c>
      <c r="J90" s="1"/>
    </row>
    <row r="91" spans="1:10">
      <c r="C91" s="25">
        <v>1600</v>
      </c>
      <c r="D91" s="31">
        <f t="shared" si="5"/>
        <v>209.04501765826265</v>
      </c>
      <c r="E91" s="22">
        <f t="shared" si="6"/>
        <v>47.569205454472936</v>
      </c>
      <c r="G91">
        <v>1750</v>
      </c>
      <c r="H91" s="8">
        <v>210</v>
      </c>
      <c r="I91" s="8">
        <v>52</v>
      </c>
      <c r="J91" s="1"/>
    </row>
    <row r="92" spans="1:10">
      <c r="C92" s="24">
        <v>1800</v>
      </c>
      <c r="D92" s="31">
        <f t="shared" si="5"/>
        <v>215.0509404386579</v>
      </c>
      <c r="E92" s="22">
        <f t="shared" si="6"/>
        <v>55.207306280728673</v>
      </c>
      <c r="G92">
        <v>2000</v>
      </c>
      <c r="H92" s="8">
        <v>220</v>
      </c>
      <c r="I92" s="8">
        <v>63</v>
      </c>
      <c r="J92" s="1"/>
    </row>
    <row r="93" spans="1:10">
      <c r="C93" s="24">
        <v>2000</v>
      </c>
      <c r="D93" s="31">
        <f t="shared" si="5"/>
        <v>220.35551945285201</v>
      </c>
      <c r="E93" s="22">
        <f t="shared" si="6"/>
        <v>62.960747303008446</v>
      </c>
      <c r="G93">
        <v>2300</v>
      </c>
      <c r="H93" s="8">
        <v>226</v>
      </c>
      <c r="I93" s="8">
        <v>74</v>
      </c>
      <c r="J93" s="1"/>
    </row>
    <row r="94" spans="1:10">
      <c r="C94" s="24">
        <v>2200</v>
      </c>
      <c r="D94" s="31">
        <f t="shared" si="5"/>
        <v>224.69928472286693</v>
      </c>
      <c r="E94" s="22">
        <f t="shared" si="6"/>
        <v>70.670675514776107</v>
      </c>
      <c r="G94">
        <v>2500</v>
      </c>
      <c r="H94" s="8">
        <v>230.5</v>
      </c>
      <c r="I94" s="8">
        <v>82</v>
      </c>
      <c r="J94" s="1"/>
    </row>
    <row r="95" spans="1:10">
      <c r="C95" s="24">
        <v>2400</v>
      </c>
      <c r="D95" s="31">
        <f t="shared" si="5"/>
        <v>227.84779439002057</v>
      </c>
      <c r="E95" s="22">
        <f t="shared" si="6"/>
        <v>78.17151354303148</v>
      </c>
      <c r="G95">
        <v>2800</v>
      </c>
      <c r="H95" s="8">
        <v>230</v>
      </c>
      <c r="I95" s="8">
        <v>92</v>
      </c>
      <c r="J95" s="1"/>
    </row>
    <row r="96" spans="1:10">
      <c r="C96" s="24">
        <v>2600</v>
      </c>
      <c r="D96" s="31">
        <f t="shared" si="5"/>
        <v>229.59163471492687</v>
      </c>
      <c r="E96" s="22">
        <f t="shared" si="6"/>
        <v>85.290959648310405</v>
      </c>
      <c r="G96">
        <v>3000</v>
      </c>
      <c r="H96" s="8">
        <v>229</v>
      </c>
      <c r="I96" s="8">
        <v>98</v>
      </c>
      <c r="J96" s="1"/>
    </row>
    <row r="97" spans="1:13">
      <c r="C97" s="24">
        <v>2800</v>
      </c>
      <c r="D97" s="31">
        <f t="shared" si="5"/>
        <v>229.74642007749577</v>
      </c>
      <c r="E97" s="22">
        <f t="shared" si="6"/>
        <v>91.849987724684738</v>
      </c>
      <c r="G97">
        <v>3250</v>
      </c>
      <c r="H97" s="8">
        <v>226</v>
      </c>
      <c r="I97" s="8">
        <v>105</v>
      </c>
      <c r="J97" s="1"/>
    </row>
    <row r="98" spans="1:13">
      <c r="C98" s="24">
        <v>3000</v>
      </c>
      <c r="D98" s="31">
        <f t="shared" si="5"/>
        <v>228.15279297693306</v>
      </c>
      <c r="E98" s="22">
        <f t="shared" si="6"/>
        <v>97.662847299762305</v>
      </c>
      <c r="G98">
        <v>3500</v>
      </c>
      <c r="H98" s="8">
        <v>214</v>
      </c>
      <c r="I98" s="8">
        <v>107</v>
      </c>
      <c r="J98" s="1"/>
      <c r="M98" s="30"/>
    </row>
    <row r="99" spans="1:13">
      <c r="C99" s="24">
        <v>3200</v>
      </c>
      <c r="D99" s="31">
        <f t="shared" si="5"/>
        <v>224.67642403174071</v>
      </c>
      <c r="E99" s="22">
        <f t="shared" si="6"/>
        <v>102.53706353468698</v>
      </c>
      <c r="G99">
        <v>3800</v>
      </c>
      <c r="H99" s="8">
        <v>199</v>
      </c>
      <c r="I99" s="8">
        <v>108</v>
      </c>
      <c r="J99" s="1"/>
    </row>
    <row r="100" spans="1:13">
      <c r="C100" s="24">
        <v>3400</v>
      </c>
      <c r="D100" s="31">
        <f t="shared" si="5"/>
        <v>219.20801197971682</v>
      </c>
      <c r="E100" s="22">
        <f t="shared" si="6"/>
        <v>106.27343722413853</v>
      </c>
      <c r="G100">
        <v>4000</v>
      </c>
      <c r="H100" s="8">
        <v>191</v>
      </c>
      <c r="I100" s="8">
        <v>109</v>
      </c>
      <c r="J100" s="1"/>
    </row>
    <row r="101" spans="1:13">
      <c r="C101" s="24">
        <v>3500</v>
      </c>
      <c r="D101" s="31">
        <f t="shared" si="5"/>
        <v>215.69947677057479</v>
      </c>
      <c r="E101" s="22">
        <f t="shared" si="6"/>
        <v>107.65084466869439</v>
      </c>
      <c r="G101">
        <v>4200</v>
      </c>
      <c r="H101" s="8">
        <v>177</v>
      </c>
      <c r="I101" s="8">
        <v>106</v>
      </c>
      <c r="J101" s="1"/>
    </row>
    <row r="102" spans="1:13">
      <c r="C102" s="24">
        <v>3800</v>
      </c>
      <c r="D102" s="31">
        <f t="shared" si="5"/>
        <v>201.98299410284551</v>
      </c>
      <c r="E102" s="22">
        <f t="shared" si="6"/>
        <v>109.50223831302181</v>
      </c>
      <c r="G102" s="28"/>
      <c r="H102" s="30" t="s">
        <v>72</v>
      </c>
    </row>
    <row r="103" spans="1:13">
      <c r="C103" s="24">
        <v>4000</v>
      </c>
      <c r="D103" s="31">
        <f t="shared" si="5"/>
        <v>190.13292635007397</v>
      </c>
      <c r="E103" s="22">
        <f t="shared" si="6"/>
        <v>108.56264546949318</v>
      </c>
    </row>
    <row r="104" spans="1:13">
      <c r="C104" s="26">
        <v>4200</v>
      </c>
      <c r="D104" s="31">
        <f t="shared" si="5"/>
        <v>176.10389163462253</v>
      </c>
      <c r="E104" s="22">
        <f t="shared" si="6"/>
        <v>105.62116959457084</v>
      </c>
    </row>
    <row r="106" spans="1:13">
      <c r="A106" t="s">
        <v>21</v>
      </c>
      <c r="D106" t="s">
        <v>67</v>
      </c>
      <c r="H106" t="s">
        <v>65</v>
      </c>
    </row>
    <row r="124" spans="1:9">
      <c r="C124" t="s">
        <v>85</v>
      </c>
      <c r="D124" t="s">
        <v>74</v>
      </c>
      <c r="E124" t="s">
        <v>115</v>
      </c>
      <c r="F124" t="s">
        <v>116</v>
      </c>
      <c r="G124" t="s">
        <v>117</v>
      </c>
      <c r="H124" t="s">
        <v>73</v>
      </c>
      <c r="I124" t="s">
        <v>99</v>
      </c>
    </row>
    <row r="125" spans="1:9">
      <c r="C125" t="s">
        <v>87</v>
      </c>
      <c r="D125" s="32">
        <v>0</v>
      </c>
      <c r="E125">
        <v>6.5177394000000003E-13</v>
      </c>
      <c r="F125" s="32">
        <v>-1.035910648521E-8</v>
      </c>
      <c r="G125">
        <v>3.4475821591420003E-5</v>
      </c>
      <c r="H125">
        <v>-1.0124117314028999E-2</v>
      </c>
      <c r="I125">
        <v>175.14493655691001</v>
      </c>
    </row>
    <row r="126" spans="1:9">
      <c r="C126" t="s">
        <v>86</v>
      </c>
      <c r="D126">
        <v>0</v>
      </c>
      <c r="E126" s="29">
        <v>-1.7511371E-13</v>
      </c>
      <c r="F126" s="29">
        <v>-1.9785734401699998E-9</v>
      </c>
      <c r="G126">
        <v>1.5537264098018499E-5</v>
      </c>
      <c r="H126">
        <v>5.9910660198913704E-3</v>
      </c>
      <c r="I126">
        <v>7.4599657525117102</v>
      </c>
    </row>
    <row r="128" spans="1:9">
      <c r="A128" t="s">
        <v>100</v>
      </c>
    </row>
    <row r="145" spans="1:8">
      <c r="C145" t="s">
        <v>66</v>
      </c>
      <c r="H145" t="s">
        <v>65</v>
      </c>
    </row>
    <row r="146" spans="1:8">
      <c r="A146" t="s">
        <v>22</v>
      </c>
    </row>
    <row r="148" spans="1:8">
      <c r="B148" t="s">
        <v>14</v>
      </c>
      <c r="C148" t="s">
        <v>27</v>
      </c>
      <c r="D148" t="s">
        <v>0</v>
      </c>
      <c r="E148" t="s">
        <v>55</v>
      </c>
      <c r="F148" t="s">
        <v>2</v>
      </c>
      <c r="G148" t="s">
        <v>3</v>
      </c>
      <c r="H148" t="s">
        <v>4</v>
      </c>
    </row>
    <row r="149" spans="1:8">
      <c r="B149" t="s">
        <v>26</v>
      </c>
      <c r="D149">
        <f>(0.98^D150)*(0.97^D151)*(0.995^D152)</f>
        <v>0.9222954096999999</v>
      </c>
      <c r="E149">
        <f>(0.98^E150)*(0.97^E151)*(0.995^E152)</f>
        <v>0.9222954096999999</v>
      </c>
      <c r="F149" s="1">
        <f>(0.98^F150)*(0.97^F151)*(0.995^F152)</f>
        <v>0.9222954096999999</v>
      </c>
      <c r="G149" s="1">
        <f>(0.98^G150)*(0.97^G151)*(0.995^G152)</f>
        <v>0.96032424999999999</v>
      </c>
      <c r="H149" s="1">
        <f>(0.98^H150)*(0.97^H151)*(0.995^H152)</f>
        <v>0.9222954096999999</v>
      </c>
    </row>
    <row r="150" spans="1:8">
      <c r="B150" t="s">
        <v>23</v>
      </c>
      <c r="D150" s="8">
        <v>2</v>
      </c>
      <c r="E150" s="8">
        <v>2</v>
      </c>
      <c r="F150" s="9">
        <v>2</v>
      </c>
      <c r="G150" s="9">
        <v>0</v>
      </c>
      <c r="H150" s="9">
        <v>2</v>
      </c>
    </row>
    <row r="151" spans="1:8">
      <c r="B151" t="s">
        <v>24</v>
      </c>
      <c r="D151" s="8">
        <v>1</v>
      </c>
      <c r="E151" s="8">
        <v>1</v>
      </c>
      <c r="F151" s="9">
        <v>1</v>
      </c>
      <c r="G151" s="9">
        <v>1</v>
      </c>
      <c r="H151" s="9">
        <v>1</v>
      </c>
    </row>
    <row r="152" spans="1:8">
      <c r="B152" t="s">
        <v>25</v>
      </c>
      <c r="D152" s="8">
        <v>2</v>
      </c>
      <c r="E152" s="8">
        <v>2</v>
      </c>
      <c r="F152" s="9">
        <v>2</v>
      </c>
      <c r="G152" s="9">
        <v>2</v>
      </c>
      <c r="H152" s="9">
        <v>2</v>
      </c>
    </row>
    <row r="154" spans="1:8">
      <c r="A154" t="s">
        <v>30</v>
      </c>
    </row>
    <row r="157" spans="1:8">
      <c r="B157" s="19" t="s">
        <v>8</v>
      </c>
      <c r="C157" s="18" t="s">
        <v>0</v>
      </c>
      <c r="D157" s="20" t="s">
        <v>1</v>
      </c>
      <c r="E157" s="18" t="s">
        <v>2</v>
      </c>
      <c r="F157" s="18" t="s">
        <v>3</v>
      </c>
      <c r="G157" s="18" t="s">
        <v>4</v>
      </c>
    </row>
    <row r="158" spans="1:8">
      <c r="B158" s="21">
        <v>600</v>
      </c>
      <c r="C158" s="27">
        <f>$D86*$D$3*D$149</f>
        <v>2880.3365868442761</v>
      </c>
      <c r="D158" s="27">
        <f t="shared" ref="D158:D176" si="7">$D86*$D$4*E$149</f>
        <v>1664.194472398915</v>
      </c>
      <c r="E158" s="27">
        <f t="shared" ref="E158:E176" si="8">$D86*$D$5*F$149</f>
        <v>992.1159354685841</v>
      </c>
      <c r="F158" s="27">
        <f>$D86*$D$6*G$149</f>
        <v>740.51876194699651</v>
      </c>
      <c r="G158" s="27">
        <f>$D86*$D$7*H$149</f>
        <v>603.80389190883716</v>
      </c>
    </row>
    <row r="159" spans="1:8">
      <c r="B159" s="21">
        <v>800</v>
      </c>
      <c r="C159" s="27">
        <f t="shared" ref="C159" si="9">$D87*$D$3*D$149</f>
        <v>2956.5434071629775</v>
      </c>
      <c r="D159" s="27">
        <f t="shared" si="7"/>
        <v>1708.2250796941646</v>
      </c>
      <c r="E159" s="27">
        <f t="shared" si="8"/>
        <v>1018.3649513561367</v>
      </c>
      <c r="F159" s="27">
        <f t="shared" ref="F159:F176" si="10">$D87*$D$6*G$149</f>
        <v>760.11111809456384</v>
      </c>
      <c r="G159" s="27">
        <f t="shared" ref="G159:G176" si="11">$D87*$D$7*H$149</f>
        <v>619.77909942749807</v>
      </c>
    </row>
    <row r="160" spans="1:8">
      <c r="B160" s="21">
        <v>1000</v>
      </c>
      <c r="C160" s="27">
        <f t="shared" ref="C160" si="12">$D88*$D$3*D$149</f>
        <v>3048.3530836235796</v>
      </c>
      <c r="D160" s="27">
        <f t="shared" si="7"/>
        <v>1761.2706705380681</v>
      </c>
      <c r="E160" s="27">
        <f t="shared" si="8"/>
        <v>1049.9882843592329</v>
      </c>
      <c r="F160" s="27">
        <f t="shared" si="10"/>
        <v>783.71488310518248</v>
      </c>
      <c r="G160" s="27">
        <f t="shared" si="11"/>
        <v>639.02512790035041</v>
      </c>
    </row>
    <row r="161" spans="2:7">
      <c r="B161" s="23">
        <v>1200</v>
      </c>
      <c r="C161" s="27">
        <f t="shared" ref="C161" si="13">$D89*$D$3*D$149</f>
        <v>3149.5880878857738</v>
      </c>
      <c r="D161" s="27">
        <f t="shared" si="7"/>
        <v>1819.7620063340028</v>
      </c>
      <c r="E161" s="27">
        <f t="shared" si="8"/>
        <v>1084.8581191606554</v>
      </c>
      <c r="F161" s="27">
        <f t="shared" si="10"/>
        <v>809.74184827458055</v>
      </c>
      <c r="G161" s="27">
        <f t="shared" si="11"/>
        <v>660.24698434938819</v>
      </c>
    </row>
    <row r="162" spans="2:7">
      <c r="B162" s="24">
        <v>1400</v>
      </c>
      <c r="C162" s="27">
        <f t="shared" ref="C162" si="14">$D90*$D$3*D$149</f>
        <v>3254.4728876190429</v>
      </c>
      <c r="D162" s="27">
        <f t="shared" si="7"/>
        <v>1880.3621128465581</v>
      </c>
      <c r="E162" s="27">
        <f t="shared" si="8"/>
        <v>1120.9851057354483</v>
      </c>
      <c r="F162" s="27">
        <f t="shared" si="10"/>
        <v>836.70715587102166</v>
      </c>
      <c r="G162" s="27">
        <f t="shared" si="11"/>
        <v>682.23394607125124</v>
      </c>
    </row>
    <row r="163" spans="2:7">
      <c r="B163" s="25">
        <v>1600</v>
      </c>
      <c r="C163" s="27">
        <f t="shared" ref="C163" si="15">$D91*$D$3*D$149</f>
        <v>3357.6339465026595</v>
      </c>
      <c r="D163" s="27">
        <f t="shared" si="7"/>
        <v>1939.9662802015366</v>
      </c>
      <c r="E163" s="27">
        <f t="shared" si="8"/>
        <v>1156.5183593509159</v>
      </c>
      <c r="F163" s="27">
        <f t="shared" si="10"/>
        <v>863.22929913530356</v>
      </c>
      <c r="G163" s="27">
        <f t="shared" si="11"/>
        <v>703.85956063722415</v>
      </c>
    </row>
    <row r="164" spans="2:7">
      <c r="B164" s="24">
        <v>1800</v>
      </c>
      <c r="C164" s="27">
        <f t="shared" ref="C164" si="16">$D92*$D$3*D$149</f>
        <v>3454.099724225689</v>
      </c>
      <c r="D164" s="27">
        <f t="shared" si="7"/>
        <v>1995.7020628859534</v>
      </c>
      <c r="E164" s="27">
        <f t="shared" si="8"/>
        <v>1189.7454605666262</v>
      </c>
      <c r="F164" s="27">
        <f t="shared" si="10"/>
        <v>888.03012228075988</v>
      </c>
      <c r="G164" s="27">
        <f t="shared" si="11"/>
        <v>724.08164589323701</v>
      </c>
    </row>
    <row r="165" spans="2:7">
      <c r="B165" s="24">
        <v>2000</v>
      </c>
      <c r="C165" s="27">
        <f t="shared" ref="C165" si="17">$D93*$D$3*D$149</f>
        <v>3539.3006764869865</v>
      </c>
      <c r="D165" s="27">
        <f t="shared" si="7"/>
        <v>2044.9292797480364</v>
      </c>
      <c r="E165" s="27">
        <f t="shared" si="8"/>
        <v>1219.0924552344065</v>
      </c>
      <c r="F165" s="27">
        <f t="shared" si="10"/>
        <v>909.93482049325814</v>
      </c>
      <c r="G165" s="27">
        <f t="shared" si="11"/>
        <v>741.94228995986452</v>
      </c>
    </row>
    <row r="166" spans="2:7">
      <c r="B166" s="24">
        <v>2200</v>
      </c>
      <c r="C166" s="27">
        <f t="shared" ref="C166" si="18">$D94*$D$3*D$149</f>
        <v>3609.0692549952</v>
      </c>
      <c r="D166" s="27">
        <f t="shared" si="7"/>
        <v>2085.2400139972269</v>
      </c>
      <c r="E166" s="27">
        <f t="shared" si="8"/>
        <v>1243.1238544983469</v>
      </c>
      <c r="F166" s="27">
        <f t="shared" si="10"/>
        <v>927.87193993120161</v>
      </c>
      <c r="G166" s="27">
        <f t="shared" si="11"/>
        <v>756.56785123232714</v>
      </c>
    </row>
    <row r="167" spans="2:7">
      <c r="B167" s="24">
        <v>2400</v>
      </c>
      <c r="C167" s="27">
        <f t="shared" ref="C167" si="19">$D95*$D$3*D$149</f>
        <v>3659.6399074687679</v>
      </c>
      <c r="D167" s="27">
        <f t="shared" si="7"/>
        <v>2114.4586132041768</v>
      </c>
      <c r="E167" s="27">
        <f t="shared" si="8"/>
        <v>1260.5426347947978</v>
      </c>
      <c r="F167" s="27">
        <f t="shared" si="10"/>
        <v>940.87337772552803</v>
      </c>
      <c r="G167" s="27">
        <f t="shared" si="11"/>
        <v>767.16895838048981</v>
      </c>
    </row>
    <row r="168" spans="2:7">
      <c r="B168" s="24">
        <v>2600</v>
      </c>
      <c r="C168" s="27">
        <f t="shared" ref="C168" si="20">$D96*$D$3*D$149</f>
        <v>3687.6490776359201</v>
      </c>
      <c r="D168" s="27">
        <f t="shared" si="7"/>
        <v>2130.6416893007536</v>
      </c>
      <c r="E168" s="27">
        <f t="shared" si="8"/>
        <v>1270.1902378523725</v>
      </c>
      <c r="F168" s="27">
        <f t="shared" si="10"/>
        <v>948.07438197971032</v>
      </c>
      <c r="G168" s="27">
        <f t="shared" si="11"/>
        <v>773.04051034886322</v>
      </c>
    </row>
    <row r="169" spans="2:7">
      <c r="B169" s="24">
        <v>2800</v>
      </c>
      <c r="C169" s="27">
        <f t="shared" ref="C169" si="21">$D97*$D$3*D$149</f>
        <v>3690.1352052346783</v>
      </c>
      <c r="D169" s="27">
        <f t="shared" si="7"/>
        <v>2132.0781185800361</v>
      </c>
      <c r="E169" s="27">
        <f t="shared" si="8"/>
        <v>1271.0465706919447</v>
      </c>
      <c r="F169" s="27">
        <f t="shared" si="10"/>
        <v>948.71355176975601</v>
      </c>
      <c r="G169" s="27">
        <f t="shared" si="11"/>
        <v>773.5616763566029</v>
      </c>
    </row>
    <row r="170" spans="2:7">
      <c r="B170" s="24">
        <v>3000</v>
      </c>
      <c r="C170" s="27">
        <f t="shared" ref="C170" si="22">$D98*$D$3*D$149</f>
        <v>3664.5387260128518</v>
      </c>
      <c r="D170" s="27">
        <f t="shared" si="7"/>
        <v>2117.2890416963146</v>
      </c>
      <c r="E170" s="27">
        <f t="shared" si="8"/>
        <v>1262.230005626649</v>
      </c>
      <c r="F170" s="27">
        <f t="shared" si="10"/>
        <v>942.13283714420754</v>
      </c>
      <c r="G170" s="27">
        <f t="shared" si="11"/>
        <v>768.19589589750899</v>
      </c>
    </row>
    <row r="171" spans="2:7">
      <c r="B171" s="24">
        <v>3200</v>
      </c>
      <c r="C171" s="27">
        <f t="shared" ref="C171" si="23">$D99*$D$3*D$149</f>
        <v>3608.7020717280466</v>
      </c>
      <c r="D171" s="27">
        <f t="shared" si="7"/>
        <v>2085.0278636650937</v>
      </c>
      <c r="E171" s="27">
        <f t="shared" si="8"/>
        <v>1242.9973802618829</v>
      </c>
      <c r="F171" s="27">
        <f t="shared" si="10"/>
        <v>927.77753912414244</v>
      </c>
      <c r="G171" s="27">
        <f t="shared" si="11"/>
        <v>756.49087874002748</v>
      </c>
    </row>
    <row r="172" spans="2:7">
      <c r="B172" s="24">
        <v>3400</v>
      </c>
      <c r="C172" s="27">
        <f t="shared" ref="C172" si="24">$D100*$D$3*D$149</f>
        <v>3520.8696701476592</v>
      </c>
      <c r="D172" s="27">
        <f t="shared" si="7"/>
        <v>2034.280253863092</v>
      </c>
      <c r="E172" s="27">
        <f t="shared" si="8"/>
        <v>1212.7439974953049</v>
      </c>
      <c r="F172" s="27">
        <f t="shared" si="10"/>
        <v>905.19630970317394</v>
      </c>
      <c r="G172" s="27">
        <f t="shared" si="11"/>
        <v>738.07860492725001</v>
      </c>
    </row>
    <row r="173" spans="2:7">
      <c r="B173" s="24">
        <v>3500</v>
      </c>
      <c r="C173" s="27">
        <f t="shared" ref="C173" si="25">$D101*$D$3*D$149</f>
        <v>3464.5163685828588</v>
      </c>
      <c r="D173" s="27">
        <f t="shared" si="7"/>
        <v>2001.7205685145409</v>
      </c>
      <c r="E173" s="27">
        <f t="shared" si="8"/>
        <v>1193.3334158452071</v>
      </c>
      <c r="F173" s="27">
        <f t="shared" si="10"/>
        <v>890.70818449690705</v>
      </c>
      <c r="G173" s="27">
        <f t="shared" si="11"/>
        <v>726.26528319181409</v>
      </c>
    </row>
    <row r="174" spans="2:7">
      <c r="B174" s="24">
        <v>3800</v>
      </c>
      <c r="C174" s="27">
        <f t="shared" ref="C174" si="26">$D102*$D$3*D$149</f>
        <v>3244.2053162186658</v>
      </c>
      <c r="D174" s="27">
        <f t="shared" si="7"/>
        <v>1874.4297382596735</v>
      </c>
      <c r="E174" s="27">
        <f t="shared" si="8"/>
        <v>1117.4484978086516</v>
      </c>
      <c r="F174" s="27">
        <f t="shared" si="10"/>
        <v>834.06741949564889</v>
      </c>
      <c r="G174" s="27">
        <f t="shared" si="11"/>
        <v>680.08155888139436</v>
      </c>
    </row>
    <row r="175" spans="2:7">
      <c r="B175" s="24">
        <v>4000</v>
      </c>
      <c r="C175" s="27">
        <f t="shared" ref="C175" si="27">$D103*$D$3*D$149</f>
        <v>3053.8721994538064</v>
      </c>
      <c r="D175" s="27">
        <f t="shared" si="7"/>
        <v>1764.4594930177548</v>
      </c>
      <c r="E175" s="27">
        <f t="shared" si="8"/>
        <v>1051.8893131452</v>
      </c>
      <c r="F175" s="27">
        <f t="shared" si="10"/>
        <v>785.13381755899206</v>
      </c>
      <c r="G175" s="27">
        <f t="shared" si="11"/>
        <v>640.18209810772385</v>
      </c>
    </row>
    <row r="176" spans="2:7">
      <c r="B176" s="26">
        <v>4200</v>
      </c>
      <c r="C176" s="27">
        <f t="shared" ref="C176" si="28">$D104*$D$3*D$149</f>
        <v>2828.5410065608567</v>
      </c>
      <c r="D176" s="27">
        <f t="shared" si="7"/>
        <v>1634.2681371240506</v>
      </c>
      <c r="E176" s="27">
        <f t="shared" si="8"/>
        <v>974.27523559318411</v>
      </c>
      <c r="F176" s="27">
        <f t="shared" si="10"/>
        <v>727.2024019212306</v>
      </c>
      <c r="G176" s="27">
        <f t="shared" si="11"/>
        <v>592.94600359757214</v>
      </c>
    </row>
    <row r="178" spans="1:1">
      <c r="A178" t="s">
        <v>69</v>
      </c>
    </row>
    <row r="236" spans="1:5">
      <c r="A236" t="s">
        <v>58</v>
      </c>
    </row>
    <row r="238" spans="1:5">
      <c r="B238" t="s">
        <v>14</v>
      </c>
      <c r="C238" t="s">
        <v>27</v>
      </c>
      <c r="D238" s="15" t="s">
        <v>28</v>
      </c>
      <c r="E238" t="s">
        <v>63</v>
      </c>
    </row>
    <row r="239" spans="1:5">
      <c r="B239" t="s">
        <v>52</v>
      </c>
      <c r="D239" s="8">
        <v>2.0680000000000001</v>
      </c>
      <c r="E239" t="s">
        <v>61</v>
      </c>
    </row>
    <row r="240" spans="1:5">
      <c r="B240" t="s">
        <v>53</v>
      </c>
      <c r="D240" s="8">
        <v>2.1720000000000002</v>
      </c>
      <c r="E240" t="s">
        <v>61</v>
      </c>
    </row>
    <row r="241" spans="1:7">
      <c r="B241" t="s">
        <v>54</v>
      </c>
      <c r="D241">
        <f>0.79*D239*D240</f>
        <v>3.5484398400000003</v>
      </c>
      <c r="E241" t="s">
        <v>62</v>
      </c>
    </row>
    <row r="242" spans="1:7">
      <c r="B242" t="s">
        <v>59</v>
      </c>
      <c r="D242" s="8">
        <v>0.45</v>
      </c>
      <c r="E242" t="s">
        <v>60</v>
      </c>
    </row>
    <row r="244" spans="1:7">
      <c r="A244" t="s">
        <v>64</v>
      </c>
    </row>
    <row r="246" spans="1:7" ht="15.75" thickBot="1">
      <c r="B246" s="2" t="s">
        <v>8</v>
      </c>
      <c r="C246" s="6" t="s">
        <v>9</v>
      </c>
      <c r="D246" s="2" t="s">
        <v>10</v>
      </c>
      <c r="E246" s="2" t="s">
        <v>11</v>
      </c>
      <c r="F246" s="2" t="s">
        <v>12</v>
      </c>
      <c r="G246" s="7" t="s">
        <v>13</v>
      </c>
    </row>
    <row r="247" spans="1:7" ht="15.75" thickTop="1">
      <c r="B247" s="3">
        <v>600</v>
      </c>
      <c r="C247" s="1">
        <f>0.5*D242*D241*1.22*((C44/3.6)^2)</f>
        <v>1.4833428172460801</v>
      </c>
      <c r="D247" s="1">
        <f>0.5*D241*D242*1.22*((D44/3.6)^2)</f>
        <v>4.4434455694131829</v>
      </c>
      <c r="E247" s="1">
        <f>0.5*D241*D242*1.22*((E44/3.6)^2)</f>
        <v>12.50268139406165</v>
      </c>
      <c r="F247" s="1">
        <f>0.5*D241*D242*1.22*((F44/3.6)^2)</f>
        <v>24.330530559878824</v>
      </c>
      <c r="G247" s="1">
        <f>0.5*D241*D242*1.22*((G44/3.6)^2)</f>
        <v>33.754851283334553</v>
      </c>
    </row>
    <row r="248" spans="1:7">
      <c r="B248" s="4">
        <v>800</v>
      </c>
      <c r="C248" s="1">
        <f>0.5*D242*D241*1.22*((C45/3.6)^2)</f>
        <v>2.6370538973263646</v>
      </c>
      <c r="D248" s="1">
        <f>0.5*D242*D241*1.22*((D45/3.6)^2)</f>
        <v>7.8994587900678823</v>
      </c>
      <c r="E248" s="1">
        <f>0.5*D242*D241*1.22*((E45/3.6)^2)</f>
        <v>22.226989144998498</v>
      </c>
      <c r="F248" s="1">
        <f>0.5*D242*D241*1.22*((F45/3.6)^2)</f>
        <v>43.254276550895703</v>
      </c>
      <c r="G248" s="1">
        <f>0.5*D242*D241*1.22*((G45/3.6)^2)</f>
        <v>60.008624503705853</v>
      </c>
    </row>
    <row r="249" spans="1:7">
      <c r="B249" s="3">
        <v>1000</v>
      </c>
      <c r="C249" s="1">
        <f>0.5*D241*D242*1.22*((C46/3.6)^2)</f>
        <v>4.1203967145724452</v>
      </c>
      <c r="D249" s="1">
        <f>0.5*D241*D242*1.22*((D46/3.6)^2)</f>
        <v>12.342904359481066</v>
      </c>
      <c r="E249" s="1">
        <f>0.5*D241*D242*1.22*((E46/3.6)^2)</f>
        <v>34.729670539060137</v>
      </c>
      <c r="F249" s="1">
        <f>0.5*D241*D242*1.22*((F46/3.6)^2)</f>
        <v>67.58480711077452</v>
      </c>
      <c r="G249" s="1">
        <f>0.5*D241*D242*1.22*((G46/3.6)^2)</f>
        <v>93.763475787040434</v>
      </c>
    </row>
    <row r="250" spans="1:7">
      <c r="B250" s="4">
        <v>1200</v>
      </c>
      <c r="C250" s="1">
        <f>0.5*D241*D242*1.22*((C47/3.6)^2)</f>
        <v>5.9333712689843203</v>
      </c>
      <c r="D250" s="1">
        <f>0.5*D241*D242*1.22*((D47/3.6)^2)</f>
        <v>17.773782277652732</v>
      </c>
      <c r="E250" s="1">
        <f>0.5*D241*D242*1.22*((E47/3.6)^2)</f>
        <v>50.0107255762466</v>
      </c>
      <c r="F250" s="1">
        <f>0.5*D241*D242*1.22*((F47/3.6)^2)</f>
        <v>97.322122239515295</v>
      </c>
      <c r="G250" s="1">
        <f>0.5*D241*D242*1.22*((G47/3.6)^2)</f>
        <v>135.01940513333821</v>
      </c>
    </row>
    <row r="251" spans="1:7">
      <c r="B251" s="3">
        <v>1400</v>
      </c>
      <c r="C251" s="1">
        <f>0.5*D241*D242*1.22*((C48/3.6)^2)</f>
        <v>8.0759775605619932</v>
      </c>
      <c r="D251" s="1">
        <f>0.5*D241*D242*1.22*((D48/3.6)^2)</f>
        <v>24.192092544582902</v>
      </c>
      <c r="E251" s="1">
        <f>0.5*D241*D242*1.22*((E48/3.6)^2)</f>
        <v>68.070154256557856</v>
      </c>
      <c r="F251" s="1">
        <f>0.5*D241*D242*1.22*((F48/3.6)^2)</f>
        <v>132.46622193711809</v>
      </c>
      <c r="G251" s="1">
        <f>0.5*D241*D242*1.22*((G48/3.6)^2)</f>
        <v>183.77641254259922</v>
      </c>
    </row>
    <row r="252" spans="1:7">
      <c r="B252" s="4">
        <v>1600</v>
      </c>
      <c r="C252" s="1">
        <f>0.5*D241*D242*1.22*((C49/3.6)^2)</f>
        <v>10.548215589305459</v>
      </c>
      <c r="D252" s="1">
        <f>0.5*D241*D242*1.22*((D49/3.6)^2)</f>
        <v>31.597835160271529</v>
      </c>
      <c r="E252" s="1">
        <f>0.5*D241*D242*1.22*((E49/3.6)^2)</f>
        <v>88.907956579993993</v>
      </c>
      <c r="F252" s="1">
        <f>0.5*D241*D242*1.22*((F49/3.6)^2)</f>
        <v>173.01710620358281</v>
      </c>
      <c r="G252" s="1">
        <f>0.5*D241*D242*1.22*((G49/3.6)^2)</f>
        <v>240.03449801482341</v>
      </c>
    </row>
    <row r="253" spans="1:7">
      <c r="B253" s="3">
        <v>1800</v>
      </c>
      <c r="C253" s="1">
        <f>0.5*D241*D242*1.22*((C50/3.6)^2)</f>
        <v>13.350085355214718</v>
      </c>
      <c r="D253" s="1">
        <f>0.5*D242*D241*1.22*((D50/3.6)^2)</f>
        <v>39.991010124718642</v>
      </c>
      <c r="E253" s="1">
        <f>0.5*D241*D242*1.22*((E50/3.6)^2)</f>
        <v>112.5241325465549</v>
      </c>
      <c r="F253" s="1">
        <f>0.5*D241*D242*1.22*((F50/3.6)^2)</f>
        <v>218.97477503890946</v>
      </c>
      <c r="G253" s="1">
        <f>0.5*D241*D242*1.22*((G50/3.6)^2)</f>
        <v>303.79366155001088</v>
      </c>
    </row>
    <row r="254" spans="1:7">
      <c r="B254" s="4">
        <v>2000</v>
      </c>
      <c r="C254" s="1">
        <f>0.5*D241*D242*1.22*((C51/3.6)^2)</f>
        <v>16.481586858289781</v>
      </c>
      <c r="D254" s="1">
        <f>0.5*D241*D242*1.22*((D51/3.6)^2)</f>
        <v>49.371617437924264</v>
      </c>
      <c r="E254" s="1">
        <f>0.5*D241*D242*1.22*((E51/3.6)^2)</f>
        <v>138.91868215624055</v>
      </c>
      <c r="F254" s="1">
        <f>0.5*D241*D242*1.22*((F51/3.6)^2)</f>
        <v>270.33922844309808</v>
      </c>
      <c r="G254" s="1">
        <f>0.5*D241*D242*1.22*((G51/3.6)^2)</f>
        <v>375.05390314816174</v>
      </c>
    </row>
    <row r="255" spans="1:7">
      <c r="B255" s="3">
        <v>2200</v>
      </c>
      <c r="C255" s="1">
        <f>0.5*D242*D241*1.22*((C52/3.6)^2)</f>
        <v>19.942720098530629</v>
      </c>
      <c r="D255" s="1">
        <f>0.5*D241*D242*1.22*((D52/3.6)^2)</f>
        <v>59.739657099888355</v>
      </c>
      <c r="E255" s="1">
        <f>0.5*D241*D242*1.22*((E52/3.6)^2)</f>
        <v>168.09160540905106</v>
      </c>
      <c r="F255" s="1">
        <f>0.5*D241*D242*1.22*((F52/3.6)^2)</f>
        <v>327.1104664161486</v>
      </c>
      <c r="G255" s="1">
        <f>0.5*D241*D242*1.22*((G52/3.6)^2)</f>
        <v>453.81522280927555</v>
      </c>
    </row>
    <row r="256" spans="1:7">
      <c r="B256" s="4">
        <v>2400</v>
      </c>
      <c r="C256" s="1">
        <f>0.5*D241*D242*1.22*((C53/3.6)^2)</f>
        <v>23.733485075937281</v>
      </c>
      <c r="D256" s="1">
        <f>0.5*D241*D242*1.22*((D53/3.6)^2)</f>
        <v>71.095129110610927</v>
      </c>
      <c r="E256" s="1">
        <f>0.5*D241*D242*1.22*((E53/3.6)^2)</f>
        <v>200.0429023049864</v>
      </c>
      <c r="F256" s="1">
        <f>0.5*D241*D242*1.22*((F53/3.6)^2)</f>
        <v>389.28848895806118</v>
      </c>
      <c r="G256" s="1">
        <f>0.5*D241*D242*1.22*((G53/3.6)^2)</f>
        <v>540.07762053335284</v>
      </c>
    </row>
    <row r="257" spans="1:13">
      <c r="B257" s="3">
        <v>2600</v>
      </c>
      <c r="C257" s="1">
        <f>0.5*D241*D242*1.22*((C54/3.6)^2)</f>
        <v>27.853881790509732</v>
      </c>
      <c r="D257" s="1">
        <f>0.5*D241*D242*1.22*((D54/3.6)^2)</f>
        <v>83.438033470092009</v>
      </c>
      <c r="E257" s="1">
        <f>0.5*D241*D242*1.22*((E54/3.6)^2)</f>
        <v>234.77257284404655</v>
      </c>
      <c r="F257" s="1">
        <f>0.5*D241*D242*1.22*((F54/3.6)^2)</f>
        <v>456.87329606883594</v>
      </c>
      <c r="G257" s="1">
        <f>0.5*D241*D242*1.22*((G54/3.6)^2)</f>
        <v>633.84109632039338</v>
      </c>
    </row>
    <row r="258" spans="1:13">
      <c r="B258" s="4">
        <v>2800</v>
      </c>
      <c r="C258" s="1">
        <f>0.5*D241*D242*1.22*((C55/3.6)^2)</f>
        <v>32.303910242247973</v>
      </c>
      <c r="D258" s="1">
        <f>0.5*D241*D242*1.22*((D55/3.6)^2)</f>
        <v>96.768370178331608</v>
      </c>
      <c r="E258" s="1">
        <f>0.5*D241*D242*1.22*((E55/3.6)^2)</f>
        <v>272.28061702623143</v>
      </c>
      <c r="F258" s="1">
        <f>0.5*D241*D242*1.22*((F55/3.6)^2)</f>
        <v>529.86488774847237</v>
      </c>
      <c r="G258" s="1">
        <f>0.5*D241*D242*1.22*((G55/3.6)^2)</f>
        <v>735.10565017039687</v>
      </c>
    </row>
    <row r="259" spans="1:13">
      <c r="B259" s="3">
        <v>3000</v>
      </c>
      <c r="C259" s="1">
        <f>0.5*D241*D242*1.22*((C56/3.6)^2)</f>
        <v>37.083570431152012</v>
      </c>
      <c r="D259" s="1">
        <f>0.5*D241*D242*1.22*((D56/3.6)^2)</f>
        <v>111.0861392353296</v>
      </c>
      <c r="E259" s="1">
        <f>0.5*D241*D242*1.22*((E56/3.6)^2)</f>
        <v>312.56703485154134</v>
      </c>
      <c r="F259" s="1">
        <f>0.5*D241*D242*1.22*((F56/3.6)^2)</f>
        <v>608.26326399697075</v>
      </c>
      <c r="G259" s="1">
        <f>0.5*D241*D242*1.22*((G56/3.6)^2)</f>
        <v>843.87128208336401</v>
      </c>
    </row>
    <row r="260" spans="1:13">
      <c r="B260" s="4">
        <v>3200</v>
      </c>
      <c r="C260" s="1">
        <f>0.5*D241*D242*1.22*((C57/3.6)^2)</f>
        <v>42.192862357221834</v>
      </c>
      <c r="D260" s="1">
        <f>0.5*D241*D242*1.22*((D57/3.6)^2)</f>
        <v>126.39134064108612</v>
      </c>
      <c r="E260" s="1">
        <f>0.5*D241*D242*1.22*((E57/3.6)^2)</f>
        <v>355.63182631997597</v>
      </c>
      <c r="F260" s="1">
        <f>0.5*D241*D242*1.22*((F57/3.6)^2)</f>
        <v>692.06842481433125</v>
      </c>
      <c r="G260" s="1">
        <f>0.5*D241*D242*1.22*((G57/3.6)^2)</f>
        <v>960.13799205929365</v>
      </c>
    </row>
    <row r="261" spans="1:13">
      <c r="B261" s="3">
        <v>3400</v>
      </c>
      <c r="C261" s="1">
        <f>0.5*D241*D242*1.22*((C58/3.6)^2)</f>
        <v>47.631786020457454</v>
      </c>
      <c r="D261" s="1">
        <f>0.5*D241*D242*1.22*((D58/3.6)^2)</f>
        <v>142.68397439560115</v>
      </c>
      <c r="E261" s="1">
        <f>0.5*D241*D242*1.22*((E58/3.6)^2)</f>
        <v>401.47499143153533</v>
      </c>
      <c r="F261" s="1">
        <f>0.5*D241*D242*1.22*((F58/3.6)^2)</f>
        <v>781.28037020055353</v>
      </c>
      <c r="G261" s="1">
        <f>0.5*D241*D242*1.22*((G58/3.6)^2)</f>
        <v>1083.9057800981875</v>
      </c>
    </row>
    <row r="262" spans="1:13">
      <c r="B262" s="5">
        <v>3600</v>
      </c>
      <c r="C262" s="1">
        <f>0.5*D241*D242*1.22*((C59/3.6)^2)</f>
        <v>53.400341420858872</v>
      </c>
      <c r="D262" s="1">
        <f>0.5*D241*D242*1.22*((D59/3.6)^2)</f>
        <v>159.96404049887457</v>
      </c>
      <c r="E262" s="1">
        <f>0.5*D241*D242*1.22*((E59/3.6)^2)</f>
        <v>450.09653018621958</v>
      </c>
      <c r="F262" s="1">
        <f>0.5*D241*D242*1.22*((F59/3.6)^2)</f>
        <v>875.89910015563783</v>
      </c>
      <c r="G262" s="1">
        <f>0.5*D241*D242*1.22*((G59/3.6)^2)</f>
        <v>1215.1746462000435</v>
      </c>
    </row>
    <row r="263" spans="1:13">
      <c r="B263" s="5">
        <v>3800</v>
      </c>
      <c r="C263" s="1">
        <f>0.5*D241*D242*1.22*((C60/3.6)^2)</f>
        <v>59.498528558426095</v>
      </c>
      <c r="D263" s="1">
        <f>0.5*D241*D242*1.22*((D60/3.6)^2)</f>
        <v>178.23153895090658</v>
      </c>
      <c r="E263" s="1">
        <f>0.5*D241*D242*1.22*((E60/3.6)^2)</f>
        <v>501.49644258402861</v>
      </c>
      <c r="F263" s="1">
        <f>0.5*D241*D242*1.22*((F60/3.6)^2)</f>
        <v>975.92461467958412</v>
      </c>
      <c r="G263" s="1">
        <f>0.5*D241*D242*1.22*((G60/3.6)^2)</f>
        <v>1353.9445903648641</v>
      </c>
    </row>
    <row r="264" spans="1:13">
      <c r="B264" s="5">
        <v>4000</v>
      </c>
      <c r="C264" s="1">
        <f>0.5*D241*D242*1.22*((C61/3.6)^2)</f>
        <v>65.926347433159123</v>
      </c>
      <c r="D264" s="1">
        <f>0.5*D241*D242*1.22*((D61/3.6)^2)</f>
        <v>197.48646975169706</v>
      </c>
      <c r="E264" s="1">
        <f>0.5*D241*D242*1.22*((E61/3.6)^2)</f>
        <v>555.6747286249622</v>
      </c>
      <c r="F264" s="1">
        <f>0.5*D241*D242*1.22*((F61/3.6)^2)</f>
        <v>1081.3569137723923</v>
      </c>
      <c r="G264" s="1">
        <f>0.5*D241*D242*1.22*((G61/3.6)^2)</f>
        <v>1500.2156125926469</v>
      </c>
    </row>
    <row r="265" spans="1:13">
      <c r="B265" s="5">
        <v>4200</v>
      </c>
      <c r="C265" s="1">
        <f>0.5*D241*D242*1.22*((C62/3.6)^2)</f>
        <v>72.683798045057955</v>
      </c>
      <c r="D265" s="1">
        <f>0.5*D241*D242*1.22*((D62/3.6)^2)</f>
        <v>217.72883290124599</v>
      </c>
      <c r="E265" s="1">
        <f>0.5*D241*D242*1.22*((E62/3.6)^2)</f>
        <v>612.63138830902108</v>
      </c>
      <c r="F265" s="1">
        <f>0.5*D241*D242*1.22*((F62/3.6)^2)</f>
        <v>1192.1959974340627</v>
      </c>
      <c r="G265" s="1">
        <f>0.5*D241*D242*1.22*((G62/3.6)^2)</f>
        <v>1653.9877128833934</v>
      </c>
    </row>
    <row r="267" spans="1:13">
      <c r="A267" t="s">
        <v>68</v>
      </c>
    </row>
    <row r="270" spans="1:13">
      <c r="B270" t="s">
        <v>70</v>
      </c>
      <c r="C270" t="s">
        <v>71</v>
      </c>
      <c r="D270" t="s">
        <v>77</v>
      </c>
      <c r="E270" t="s">
        <v>75</v>
      </c>
      <c r="F270" t="s">
        <v>78</v>
      </c>
      <c r="G270" t="s">
        <v>76</v>
      </c>
      <c r="H270" t="s">
        <v>82</v>
      </c>
      <c r="I270" t="s">
        <v>79</v>
      </c>
      <c r="J270" t="s">
        <v>83</v>
      </c>
      <c r="K270" t="s">
        <v>80</v>
      </c>
      <c r="L270" t="s">
        <v>84</v>
      </c>
      <c r="M270" t="s">
        <v>81</v>
      </c>
    </row>
    <row r="271" spans="1:13">
      <c r="B271">
        <v>0</v>
      </c>
      <c r="C271">
        <f t="shared" ref="C271:C301" si="29">0.5*$D$241*$D$242*1.22*((B271/3.6)^2)</f>
        <v>0</v>
      </c>
    </row>
    <row r="272" spans="1:13">
      <c r="B272">
        <v>5</v>
      </c>
      <c r="C272">
        <f t="shared" si="29"/>
        <v>1.8789481791666669</v>
      </c>
      <c r="D272">
        <f>($B$44/$C$44)*$B272</f>
        <v>675.28621633588659</v>
      </c>
      <c r="E272">
        <f>(($D$125*(D272^5)+$E$125*(D272^4)+$F$125*(D272^3)+$G$125*(D272^2)+$H$125*D272+$I$125)*$D$3*$D$149)</f>
        <v>2906.7828429877704</v>
      </c>
    </row>
    <row r="273" spans="2:13">
      <c r="B273">
        <v>10</v>
      </c>
      <c r="C273">
        <f t="shared" si="29"/>
        <v>7.5157927166666676</v>
      </c>
      <c r="D273">
        <f>($B$44/$C$44)*B273</f>
        <v>1350.5724326717732</v>
      </c>
      <c r="E273">
        <f t="shared" ref="E273:E277" si="30">(($D$125*(D273^5)+$E$125*(D273^4)+$F$125*(D273^3)+$G$125*(D273^2)+$H$125*D273+$I$125)*$D$3*$D$149)</f>
        <v>3228.5112426008368</v>
      </c>
      <c r="F273">
        <f t="shared" ref="F273:F282" si="31">($B$44/$D$44)*$B273</f>
        <v>780.3307388770246</v>
      </c>
      <c r="G273">
        <f>(($D$125*(F273^5)+$E$125*(F273^4)+$F$125*(F273^3)+$G$125*(F273^2)+$H$125*F273+$I$125)*$D$4*$E$149)</f>
        <v>1703.4352178706586</v>
      </c>
    </row>
    <row r="274" spans="2:13">
      <c r="B274">
        <v>15</v>
      </c>
      <c r="C274">
        <f t="shared" si="29"/>
        <v>16.910533612500007</v>
      </c>
      <c r="D274">
        <f t="shared" ref="D274:D277" si="32">($B$44/$C$44)*B274</f>
        <v>2025.8586490076598</v>
      </c>
      <c r="E274">
        <f t="shared" si="30"/>
        <v>3549.2737142426108</v>
      </c>
      <c r="F274">
        <f t="shared" si="31"/>
        <v>1170.496108315537</v>
      </c>
      <c r="G274">
        <f t="shared" ref="G274:G282" si="33">(($D$125*(F274^5)+$E$125*(F274^4)+$F$125*(F274^3)+$G$125*(F274^2)+$H$125*F274+$I$125)*$D$4*$E$149)</f>
        <v>1810.9231271412511</v>
      </c>
      <c r="H274">
        <f>($B$44/$E$44)*B274</f>
        <v>697.79575688041609</v>
      </c>
      <c r="I274">
        <f>(($D$125*(H274^5)+$E$125*(H274^4)+$F$125*(H274^3)+$G$125*(H274^2)+$H$125*H274+$I$125)*$D$5*$F$149)</f>
        <v>1004.1403137115344</v>
      </c>
    </row>
    <row r="275" spans="2:13">
      <c r="B275">
        <v>20</v>
      </c>
      <c r="C275">
        <f t="shared" si="29"/>
        <v>30.06317086666667</v>
      </c>
      <c r="D275">
        <f t="shared" si="32"/>
        <v>2701.1448653435464</v>
      </c>
      <c r="E275">
        <f t="shared" si="30"/>
        <v>3692.2663176126425</v>
      </c>
      <c r="F275">
        <f t="shared" si="31"/>
        <v>1560.6614777540492</v>
      </c>
      <c r="G275">
        <f t="shared" si="33"/>
        <v>1928.4609703142035</v>
      </c>
      <c r="H275">
        <f t="shared" ref="H275:H288" si="34">($B$44/$E$44)*B275</f>
        <v>930.39434250722149</v>
      </c>
      <c r="I275">
        <f t="shared" ref="I275:I289" si="35">(($D$125*(H275^5)+$E$125*(H275^4)+$F$125*(H275^3)+$G$125*(H275^2)+$H$125*H275+$I$125)*$D$5*$F$149)</f>
        <v>1038.5085882461451</v>
      </c>
      <c r="J275">
        <f>($B$44/$F$44)*B275</f>
        <v>666.94934946754233</v>
      </c>
      <c r="K275">
        <f>($D$125*(J275^5)+$E$125*(J275^4)+$F$125*(J275^3)+$G$125*(J275^2)+$H$125*J275+$I$125)*$D$6*$G$149</f>
        <v>746.52816892534133</v>
      </c>
    </row>
    <row r="276" spans="2:13">
      <c r="B276">
        <v>25</v>
      </c>
      <c r="C276">
        <f t="shared" si="29"/>
        <v>46.973704479166678</v>
      </c>
      <c r="D276">
        <f t="shared" si="32"/>
        <v>3376.4310816794327</v>
      </c>
      <c r="E276">
        <f t="shared" si="30"/>
        <v>3532.9311429961649</v>
      </c>
      <c r="F276">
        <f t="shared" si="31"/>
        <v>1950.8268471925614</v>
      </c>
      <c r="G276">
        <f t="shared" si="33"/>
        <v>2033.5638362216864</v>
      </c>
      <c r="H276">
        <f t="shared" si="34"/>
        <v>1162.9929281340269</v>
      </c>
      <c r="I276">
        <f t="shared" si="35"/>
        <v>1078.2538009189257</v>
      </c>
      <c r="J276">
        <f t="shared" ref="J276:J297" si="36">($B$44/$F$44)*B276</f>
        <v>833.68668683442786</v>
      </c>
      <c r="K276">
        <f t="shared" ref="K276:K297" si="37">($D$125*(J276^5)+$E$125*(J276^4)+$F$125*(J276^3)+$G$125*(J276^2)+$H$125*J276+$I$125)*$D$6*$G$149</f>
        <v>763.85046559373063</v>
      </c>
      <c r="L276">
        <f t="shared" ref="L276:L301" si="38">($B$44/$G$44)*B276</f>
        <v>707.79999712242932</v>
      </c>
      <c r="M276">
        <f>($D$125*(L276^5)+$E$125*(L276^4)+$F$125*(L276^3)+$G$125*(L276^2)+$H$125*L276+$I$125)*$D$7*$H$149</f>
        <v>611.92667328795812</v>
      </c>
    </row>
    <row r="277" spans="2:13">
      <c r="B277">
        <v>30</v>
      </c>
      <c r="C277">
        <f t="shared" si="29"/>
        <v>67.642134450000029</v>
      </c>
      <c r="D277">
        <f t="shared" si="32"/>
        <v>4051.7172980153196</v>
      </c>
      <c r="E277">
        <f t="shared" si="30"/>
        <v>2998.9563112640944</v>
      </c>
      <c r="F277">
        <f t="shared" si="31"/>
        <v>2340.9922166310739</v>
      </c>
      <c r="G277">
        <f t="shared" si="33"/>
        <v>2107.1108251922001</v>
      </c>
      <c r="H277">
        <f t="shared" si="34"/>
        <v>1395.5915137608322</v>
      </c>
      <c r="I277">
        <f t="shared" si="35"/>
        <v>1120.1886335948034</v>
      </c>
      <c r="J277">
        <f t="shared" si="36"/>
        <v>1000.4240242013135</v>
      </c>
      <c r="K277">
        <f t="shared" si="37"/>
        <v>783.76804304562779</v>
      </c>
      <c r="L277">
        <f t="shared" si="38"/>
        <v>849.35999654691523</v>
      </c>
      <c r="M277">
        <f t="shared" ref="M277:M301" si="39">($D$125*(L277^5)+$E$125*(L277^4)+$F$125*(L277^3)+$G$125*(L277^2)+$H$125*L277+$I$125)*$D$7*$H$149</f>
        <v>624.27646246820314</v>
      </c>
    </row>
    <row r="278" spans="2:13">
      <c r="B278">
        <v>35</v>
      </c>
      <c r="C278">
        <f t="shared" si="29"/>
        <v>92.068460779166671</v>
      </c>
      <c r="F278">
        <f t="shared" si="31"/>
        <v>2731.1575860695862</v>
      </c>
      <c r="G278">
        <f t="shared" si="33"/>
        <v>2133.3450490505725</v>
      </c>
      <c r="H278">
        <f t="shared" si="34"/>
        <v>1628.1900993876377</v>
      </c>
      <c r="I278">
        <f t="shared" si="35"/>
        <v>1161.3790763232294</v>
      </c>
      <c r="J278">
        <f t="shared" si="36"/>
        <v>1167.161361568199</v>
      </c>
      <c r="K278">
        <f t="shared" si="37"/>
        <v>805.3657362209334</v>
      </c>
      <c r="L278">
        <f t="shared" si="38"/>
        <v>990.91999597140102</v>
      </c>
      <c r="M278">
        <f t="shared" si="39"/>
        <v>638.09907511116114</v>
      </c>
    </row>
    <row r="279" spans="2:13">
      <c r="B279">
        <v>40</v>
      </c>
      <c r="C279">
        <f t="shared" si="29"/>
        <v>120.25268346666668</v>
      </c>
      <c r="F279">
        <f t="shared" si="31"/>
        <v>3121.3229555080984</v>
      </c>
      <c r="G279">
        <f t="shared" si="33"/>
        <v>2099.8736311179609</v>
      </c>
      <c r="H279">
        <f t="shared" si="34"/>
        <v>1860.788685014443</v>
      </c>
      <c r="I279">
        <f t="shared" si="35"/>
        <v>1199.1444273381755</v>
      </c>
      <c r="J279">
        <f t="shared" si="36"/>
        <v>1333.8986989350847</v>
      </c>
      <c r="K279">
        <f t="shared" si="37"/>
        <v>827.77830597453317</v>
      </c>
      <c r="L279">
        <f t="shared" si="38"/>
        <v>1132.4799953958868</v>
      </c>
      <c r="M279">
        <f t="shared" si="39"/>
        <v>652.93832326548602</v>
      </c>
    </row>
    <row r="280" spans="2:13">
      <c r="B280">
        <v>45</v>
      </c>
      <c r="C280">
        <f t="shared" si="29"/>
        <v>152.19480251250002</v>
      </c>
      <c r="F280">
        <f t="shared" si="31"/>
        <v>3511.4883249466106</v>
      </c>
      <c r="G280">
        <f t="shared" si="33"/>
        <v>1997.6677062118515</v>
      </c>
      <c r="H280">
        <f t="shared" si="34"/>
        <v>2093.3872706412485</v>
      </c>
      <c r="I280">
        <f t="shared" si="35"/>
        <v>1231.0572930581377</v>
      </c>
      <c r="J280">
        <f t="shared" si="36"/>
        <v>1500.6360363019701</v>
      </c>
      <c r="K280">
        <f t="shared" si="37"/>
        <v>850.19043907629828</v>
      </c>
      <c r="L280">
        <f t="shared" si="38"/>
        <v>1274.0399948203728</v>
      </c>
      <c r="M280">
        <f t="shared" si="39"/>
        <v>668.35916928487677</v>
      </c>
    </row>
    <row r="281" spans="2:13">
      <c r="B281">
        <v>50</v>
      </c>
      <c r="C281">
        <f t="shared" si="29"/>
        <v>187.89481791666671</v>
      </c>
      <c r="F281">
        <f t="shared" si="31"/>
        <v>3901.6536943851229</v>
      </c>
      <c r="G281">
        <f t="shared" si="33"/>
        <v>1821.0624206460595</v>
      </c>
      <c r="H281">
        <f t="shared" si="34"/>
        <v>2325.9858562680538</v>
      </c>
      <c r="I281">
        <f t="shared" si="35"/>
        <v>1254.9435880861345</v>
      </c>
      <c r="J281">
        <f t="shared" si="36"/>
        <v>1667.3733736688557</v>
      </c>
      <c r="K281">
        <f t="shared" si="37"/>
        <v>871.83674821108536</v>
      </c>
      <c r="L281">
        <f t="shared" si="38"/>
        <v>1415.5999942448586</v>
      </c>
      <c r="M281">
        <f t="shared" si="39"/>
        <v>683.94772582807821</v>
      </c>
    </row>
    <row r="282" spans="2:13">
      <c r="B282">
        <v>55</v>
      </c>
      <c r="C282">
        <f t="shared" si="29"/>
        <v>227.35272967916666</v>
      </c>
      <c r="F282">
        <f t="shared" si="31"/>
        <v>4291.8190638236356</v>
      </c>
      <c r="G282">
        <f t="shared" si="33"/>
        <v>1567.7569322307274</v>
      </c>
      <c r="H282">
        <f t="shared" si="34"/>
        <v>2558.5844418948591</v>
      </c>
      <c r="I282">
        <f t="shared" si="35"/>
        <v>1268.8825352097069</v>
      </c>
      <c r="J282">
        <f t="shared" si="36"/>
        <v>1834.1107110357414</v>
      </c>
      <c r="K282">
        <f t="shared" si="37"/>
        <v>892.00177197873609</v>
      </c>
      <c r="L282">
        <f t="shared" si="38"/>
        <v>1557.1599936693444</v>
      </c>
      <c r="M282">
        <f t="shared" si="39"/>
        <v>699.31125585888026</v>
      </c>
    </row>
    <row r="283" spans="2:13">
      <c r="B283">
        <v>60</v>
      </c>
      <c r="C283">
        <f t="shared" si="29"/>
        <v>270.56853780000012</v>
      </c>
      <c r="H283">
        <f t="shared" si="34"/>
        <v>2791.1830275216644</v>
      </c>
      <c r="I283">
        <f t="shared" si="35"/>
        <v>1271.2066654009186</v>
      </c>
      <c r="J283">
        <f t="shared" si="36"/>
        <v>2000.848048402627</v>
      </c>
      <c r="K283">
        <f t="shared" si="37"/>
        <v>910.01997489407768</v>
      </c>
      <c r="L283">
        <f t="shared" si="38"/>
        <v>1698.7199930938305</v>
      </c>
      <c r="M283">
        <f t="shared" si="39"/>
        <v>714.07817264611867</v>
      </c>
    </row>
    <row r="284" spans="2:13">
      <c r="B284">
        <v>65</v>
      </c>
      <c r="C284">
        <f t="shared" si="29"/>
        <v>317.54224227916666</v>
      </c>
      <c r="H284">
        <f t="shared" si="34"/>
        <v>3023.7816131484701</v>
      </c>
      <c r="I284">
        <f t="shared" si="35"/>
        <v>1260.5018178163564</v>
      </c>
      <c r="J284">
        <f t="shared" si="36"/>
        <v>2167.5853857695124</v>
      </c>
      <c r="K284">
        <f t="shared" si="37"/>
        <v>925.27574738692317</v>
      </c>
      <c r="L284">
        <f t="shared" si="38"/>
        <v>1840.2799925183162</v>
      </c>
      <c r="M284">
        <f t="shared" si="39"/>
        <v>727.89803976367477</v>
      </c>
    </row>
    <row r="285" spans="2:13">
      <c r="B285">
        <v>70</v>
      </c>
      <c r="C285">
        <f t="shared" si="29"/>
        <v>368.27384311666668</v>
      </c>
      <c r="H285">
        <f t="shared" si="34"/>
        <v>3256.3801987752754</v>
      </c>
      <c r="I285">
        <f t="shared" si="35"/>
        <v>1235.6071397971289</v>
      </c>
      <c r="J285">
        <f t="shared" si="36"/>
        <v>2334.3227231363981</v>
      </c>
      <c r="K285">
        <f t="shared" si="37"/>
        <v>937.20340580207017</v>
      </c>
      <c r="L285">
        <f t="shared" si="38"/>
        <v>1981.839991942802</v>
      </c>
      <c r="M285">
        <f t="shared" si="39"/>
        <v>740.44157109047489</v>
      </c>
    </row>
    <row r="286" spans="2:13">
      <c r="B286">
        <v>75</v>
      </c>
      <c r="C286">
        <f t="shared" si="29"/>
        <v>422.76334031250002</v>
      </c>
      <c r="H286">
        <f t="shared" si="34"/>
        <v>3488.9787844020807</v>
      </c>
      <c r="I286">
        <f t="shared" si="35"/>
        <v>1195.6150868688678</v>
      </c>
      <c r="J286">
        <f t="shared" si="36"/>
        <v>2501.0600605032837</v>
      </c>
      <c r="K286">
        <f t="shared" si="37"/>
        <v>945.28719239930217</v>
      </c>
      <c r="L286">
        <f t="shared" si="38"/>
        <v>2123.3999913672878</v>
      </c>
      <c r="M286">
        <f t="shared" si="39"/>
        <v>751.40063081049118</v>
      </c>
    </row>
    <row r="287" spans="2:13">
      <c r="B287">
        <v>80</v>
      </c>
      <c r="C287">
        <f t="shared" si="29"/>
        <v>481.01073386666673</v>
      </c>
      <c r="H287">
        <f t="shared" si="34"/>
        <v>3721.577370028886</v>
      </c>
      <c r="I287">
        <f t="shared" si="35"/>
        <v>1139.8714227417283</v>
      </c>
      <c r="J287">
        <f t="shared" si="36"/>
        <v>2667.7973978701693</v>
      </c>
      <c r="K287">
        <f t="shared" si="37"/>
        <v>949.06127535338783</v>
      </c>
      <c r="L287">
        <f t="shared" si="38"/>
        <v>2264.9599907917736</v>
      </c>
      <c r="M287">
        <f t="shared" si="39"/>
        <v>760.48823341274169</v>
      </c>
    </row>
    <row r="288" spans="2:13">
      <c r="B288">
        <v>85</v>
      </c>
      <c r="C288">
        <f t="shared" si="29"/>
        <v>543.01602377916674</v>
      </c>
      <c r="H288">
        <f t="shared" si="34"/>
        <v>3954.1759556556913</v>
      </c>
      <c r="I288">
        <f t="shared" si="35"/>
        <v>1067.9752193103884</v>
      </c>
      <c r="J288">
        <f t="shared" si="36"/>
        <v>2834.534735237055</v>
      </c>
      <c r="K288">
        <f t="shared" si="37"/>
        <v>948.10974875408112</v>
      </c>
      <c r="L288">
        <f t="shared" si="38"/>
        <v>2406.5199902162599</v>
      </c>
      <c r="M288">
        <f t="shared" si="39"/>
        <v>767.43854369128928</v>
      </c>
    </row>
    <row r="289" spans="1:13">
      <c r="B289">
        <v>90</v>
      </c>
      <c r="C289">
        <f t="shared" si="29"/>
        <v>608.77921005000007</v>
      </c>
      <c r="H289">
        <f>($B$44/$E$44)*B289</f>
        <v>4186.774541282497</v>
      </c>
      <c r="I289">
        <f t="shared" si="35"/>
        <v>979.77885665404585</v>
      </c>
      <c r="J289">
        <f t="shared" si="36"/>
        <v>3001.2720726039402</v>
      </c>
      <c r="K289">
        <f t="shared" si="37"/>
        <v>942.06663260612186</v>
      </c>
      <c r="L289">
        <f t="shared" si="38"/>
        <v>2548.0799896407457</v>
      </c>
      <c r="M289">
        <f t="shared" si="39"/>
        <v>772.00687674524227</v>
      </c>
    </row>
    <row r="290" spans="1:13">
      <c r="B290">
        <v>95</v>
      </c>
      <c r="C290">
        <f t="shared" si="29"/>
        <v>678.30029267916677</v>
      </c>
      <c r="J290">
        <f t="shared" si="36"/>
        <v>3168.0094099708258</v>
      </c>
      <c r="K290">
        <f t="shared" si="37"/>
        <v>930.61587282923415</v>
      </c>
      <c r="L290">
        <f t="shared" si="38"/>
        <v>2689.6399890652315</v>
      </c>
      <c r="M290">
        <f t="shared" si="39"/>
        <v>773.96969797875511</v>
      </c>
    </row>
    <row r="291" spans="1:13">
      <c r="B291">
        <v>100</v>
      </c>
      <c r="C291">
        <f t="shared" si="29"/>
        <v>751.57927166666684</v>
      </c>
      <c r="J291">
        <f t="shared" si="36"/>
        <v>3334.7467473377114</v>
      </c>
      <c r="K291">
        <f t="shared" si="37"/>
        <v>913.49134125812861</v>
      </c>
      <c r="L291">
        <f t="shared" si="38"/>
        <v>2831.1999884897173</v>
      </c>
      <c r="M291">
        <f t="shared" si="39"/>
        <v>773.1246231010274</v>
      </c>
    </row>
    <row r="292" spans="1:13">
      <c r="B292">
        <v>105</v>
      </c>
      <c r="C292">
        <f t="shared" si="29"/>
        <v>828.61614701250005</v>
      </c>
      <c r="J292">
        <f t="shared" si="36"/>
        <v>3501.4840847045971</v>
      </c>
      <c r="K292">
        <f t="shared" si="37"/>
        <v>890.47683564250121</v>
      </c>
      <c r="L292">
        <f t="shared" si="38"/>
        <v>2972.7599879142031</v>
      </c>
      <c r="M292">
        <f t="shared" si="39"/>
        <v>769.29041812630408</v>
      </c>
    </row>
    <row r="293" spans="1:13">
      <c r="B293">
        <v>110</v>
      </c>
      <c r="C293">
        <f t="shared" si="29"/>
        <v>909.41091871666663</v>
      </c>
      <c r="J293">
        <f t="shared" si="36"/>
        <v>3668.2214220714827</v>
      </c>
      <c r="K293">
        <f t="shared" si="37"/>
        <v>861.40607964703213</v>
      </c>
      <c r="L293">
        <f t="shared" si="38"/>
        <v>3114.3199873386889</v>
      </c>
      <c r="M293">
        <f t="shared" si="39"/>
        <v>762.3069993738759</v>
      </c>
    </row>
    <row r="294" spans="1:13">
      <c r="B294">
        <v>115</v>
      </c>
      <c r="C294">
        <f t="shared" si="29"/>
        <v>993.96358677916669</v>
      </c>
      <c r="J294">
        <f>($B$44/$F$44)*B294</f>
        <v>3834.9587594383684</v>
      </c>
      <c r="K294">
        <f t="shared" si="37"/>
        <v>826.16272285138803</v>
      </c>
      <c r="L294">
        <f t="shared" si="38"/>
        <v>3255.8799867631747</v>
      </c>
      <c r="M294">
        <f t="shared" si="39"/>
        <v>752.03543346807862</v>
      </c>
    </row>
    <row r="295" spans="1:13">
      <c r="B295">
        <v>120</v>
      </c>
      <c r="C295">
        <f t="shared" si="29"/>
        <v>1082.2741512000005</v>
      </c>
      <c r="J295">
        <f t="shared" si="36"/>
        <v>4001.696096805254</v>
      </c>
      <c r="K295">
        <f t="shared" si="37"/>
        <v>784.68034075021967</v>
      </c>
      <c r="L295">
        <f t="shared" si="38"/>
        <v>3397.4399861876609</v>
      </c>
      <c r="M295">
        <f t="shared" si="39"/>
        <v>738.35793733829405</v>
      </c>
    </row>
    <row r="296" spans="1:13">
      <c r="B296">
        <v>125</v>
      </c>
      <c r="C296">
        <f t="shared" si="29"/>
        <v>1174.3426119791668</v>
      </c>
      <c r="J296">
        <f t="shared" si="36"/>
        <v>4168.4334341721396</v>
      </c>
      <c r="K296">
        <f t="shared" si="37"/>
        <v>736.94243475316591</v>
      </c>
      <c r="L296">
        <f t="shared" si="38"/>
        <v>3538.9999856121467</v>
      </c>
      <c r="M296">
        <f t="shared" si="39"/>
        <v>721.17787821894933</v>
      </c>
    </row>
    <row r="297" spans="1:13">
      <c r="B297">
        <v>130</v>
      </c>
      <c r="C297">
        <f t="shared" si="29"/>
        <v>1270.1689691166666</v>
      </c>
      <c r="J297">
        <f t="shared" si="36"/>
        <v>4335.1707715390248</v>
      </c>
      <c r="K297">
        <f t="shared" si="37"/>
        <v>682.9824321848464</v>
      </c>
      <c r="L297">
        <f t="shared" si="38"/>
        <v>3680.5599850366325</v>
      </c>
      <c r="M297">
        <f t="shared" si="39"/>
        <v>700.41977364951708</v>
      </c>
    </row>
    <row r="298" spans="1:13">
      <c r="B298">
        <v>135</v>
      </c>
      <c r="C298">
        <f t="shared" si="29"/>
        <v>1369.7532226125002</v>
      </c>
      <c r="L298">
        <f t="shared" si="38"/>
        <v>3822.1199844611183</v>
      </c>
      <c r="M298">
        <f t="shared" si="39"/>
        <v>676.02929147451493</v>
      </c>
    </row>
    <row r="299" spans="1:13">
      <c r="B299">
        <v>140</v>
      </c>
      <c r="C299">
        <f t="shared" si="29"/>
        <v>1473.0953724666667</v>
      </c>
      <c r="L299">
        <f t="shared" si="38"/>
        <v>3963.6799838856041</v>
      </c>
      <c r="M299">
        <f t="shared" si="39"/>
        <v>647.97324984350678</v>
      </c>
    </row>
    <row r="300" spans="1:13">
      <c r="B300">
        <v>145</v>
      </c>
      <c r="C300">
        <f t="shared" si="29"/>
        <v>1580.195418679167</v>
      </c>
      <c r="L300">
        <f t="shared" si="38"/>
        <v>4105.2399833100899</v>
      </c>
      <c r="M300">
        <f t="shared" si="39"/>
        <v>616.23961721110106</v>
      </c>
    </row>
    <row r="301" spans="1:13">
      <c r="B301">
        <v>150</v>
      </c>
      <c r="C301">
        <f t="shared" si="29"/>
        <v>1691.0533612500001</v>
      </c>
      <c r="L301">
        <f t="shared" si="38"/>
        <v>4246.7999827345757</v>
      </c>
      <c r="M301">
        <f t="shared" si="39"/>
        <v>580.83751233695295</v>
      </c>
    </row>
    <row r="303" spans="1:13">
      <c r="A303" t="s">
        <v>101</v>
      </c>
    </row>
    <row r="320" spans="1:1">
      <c r="A320" t="s">
        <v>102</v>
      </c>
    </row>
    <row r="324" spans="1:7">
      <c r="B324" t="s">
        <v>14</v>
      </c>
      <c r="C324" t="s">
        <v>27</v>
      </c>
      <c r="D324" s="15" t="s">
        <v>28</v>
      </c>
    </row>
    <row r="325" spans="1:7">
      <c r="B325" t="s">
        <v>31</v>
      </c>
      <c r="D325" s="8">
        <v>2275</v>
      </c>
    </row>
    <row r="326" spans="1:7">
      <c r="B326" t="s">
        <v>32</v>
      </c>
      <c r="D326">
        <f>D325+70</f>
        <v>2345</v>
      </c>
    </row>
    <row r="327" spans="1:7">
      <c r="B327" t="s">
        <v>33</v>
      </c>
      <c r="D327" s="8">
        <v>3500</v>
      </c>
    </row>
    <row r="328" spans="1:7">
      <c r="B328" t="s">
        <v>39</v>
      </c>
      <c r="D328">
        <f>D327-D326-70*(D329-1)</f>
        <v>735</v>
      </c>
    </row>
    <row r="329" spans="1:7">
      <c r="B329" s="10" t="s">
        <v>57</v>
      </c>
      <c r="C329" s="10"/>
      <c r="D329" s="16">
        <v>7</v>
      </c>
    </row>
    <row r="331" spans="1:7">
      <c r="A331" t="s">
        <v>56</v>
      </c>
    </row>
    <row r="333" spans="1:7">
      <c r="B333" t="s">
        <v>14</v>
      </c>
      <c r="C333" t="s">
        <v>27</v>
      </c>
      <c r="D333" t="s">
        <v>28</v>
      </c>
      <c r="E333" t="s">
        <v>63</v>
      </c>
      <c r="F333" t="s">
        <v>88</v>
      </c>
      <c r="G333" t="s">
        <v>90</v>
      </c>
    </row>
    <row r="334" spans="1:7">
      <c r="B334">
        <v>1</v>
      </c>
      <c r="C334" t="s">
        <v>40</v>
      </c>
      <c r="F334">
        <v>8.0000000000000002E-3</v>
      </c>
      <c r="G334">
        <v>1.4999999999999999E-2</v>
      </c>
    </row>
    <row r="335" spans="1:7">
      <c r="B335">
        <v>2</v>
      </c>
      <c r="C335" t="s">
        <v>41</v>
      </c>
      <c r="F335">
        <v>1.4999999999999999E-2</v>
      </c>
      <c r="G335">
        <v>0.03</v>
      </c>
    </row>
    <row r="336" spans="1:7">
      <c r="B336">
        <v>3</v>
      </c>
      <c r="C336" t="s">
        <v>42</v>
      </c>
      <c r="F336">
        <v>1.4999999999999999E-2</v>
      </c>
      <c r="G336">
        <v>0.02</v>
      </c>
    </row>
    <row r="337" spans="1:7">
      <c r="B337">
        <v>4</v>
      </c>
      <c r="C337" t="s">
        <v>43</v>
      </c>
      <c r="F337">
        <v>0.02</v>
      </c>
      <c r="G337">
        <v>2.5000000000000001E-2</v>
      </c>
    </row>
    <row r="338" spans="1:7">
      <c r="B338">
        <v>5</v>
      </c>
      <c r="C338" t="s">
        <v>44</v>
      </c>
      <c r="F338">
        <v>2.5000000000000001E-2</v>
      </c>
      <c r="G338">
        <v>0.03</v>
      </c>
    </row>
    <row r="339" spans="1:7">
      <c r="B339">
        <v>6</v>
      </c>
      <c r="C339" t="s">
        <v>45</v>
      </c>
      <c r="F339">
        <v>3.5000000000000003E-2</v>
      </c>
      <c r="G339">
        <v>0.05</v>
      </c>
    </row>
    <row r="340" spans="1:7">
      <c r="B340">
        <v>7</v>
      </c>
      <c r="C340" t="s">
        <v>46</v>
      </c>
      <c r="F340">
        <v>2.5000000000000001E-2</v>
      </c>
      <c r="G340">
        <v>3.5000000000000003E-2</v>
      </c>
    </row>
    <row r="341" spans="1:7">
      <c r="B341">
        <v>8</v>
      </c>
      <c r="C341" t="s">
        <v>47</v>
      </c>
      <c r="F341">
        <v>0.05</v>
      </c>
      <c r="G341">
        <v>0.15</v>
      </c>
    </row>
    <row r="342" spans="1:7">
      <c r="A342" t="s">
        <v>138</v>
      </c>
    </row>
    <row r="346" spans="1:7">
      <c r="B346" t="s">
        <v>14</v>
      </c>
      <c r="C346" t="s">
        <v>27</v>
      </c>
      <c r="D346" t="s">
        <v>28</v>
      </c>
      <c r="E346" t="s">
        <v>63</v>
      </c>
      <c r="F346" t="s">
        <v>88</v>
      </c>
      <c r="G346" t="s">
        <v>90</v>
      </c>
    </row>
    <row r="347" spans="1:7">
      <c r="B347" t="s">
        <v>48</v>
      </c>
      <c r="D347" t="s">
        <v>70</v>
      </c>
      <c r="E347" t="s">
        <v>70</v>
      </c>
      <c r="F347" t="s">
        <v>89</v>
      </c>
      <c r="G347" t="s">
        <v>89</v>
      </c>
    </row>
    <row r="348" spans="1:7">
      <c r="B348" t="s">
        <v>49</v>
      </c>
      <c r="C348">
        <v>1</v>
      </c>
      <c r="D348">
        <v>4.0000000000000003E-5</v>
      </c>
      <c r="E348">
        <v>5.0000000000000002E-5</v>
      </c>
      <c r="F348" s="33">
        <v>5.1000000000000004E-4</v>
      </c>
      <c r="G348">
        <v>6.4999999999999997E-4</v>
      </c>
    </row>
    <row r="349" spans="1:7">
      <c r="B349" t="s">
        <v>50</v>
      </c>
      <c r="C349">
        <v>2</v>
      </c>
      <c r="D349" s="33">
        <v>2.0000000000000002E-5</v>
      </c>
      <c r="E349">
        <v>3.0000000000000001E-5</v>
      </c>
      <c r="F349">
        <v>2.5999999999999998E-4</v>
      </c>
      <c r="G349">
        <v>3.8999999999999999E-4</v>
      </c>
    </row>
    <row r="350" spans="1:7">
      <c r="A350" t="s">
        <v>51</v>
      </c>
    </row>
    <row r="353" spans="2:10">
      <c r="B353" t="s">
        <v>70</v>
      </c>
      <c r="C353" t="s">
        <v>91</v>
      </c>
      <c r="D353" t="s">
        <v>92</v>
      </c>
      <c r="E353" t="s">
        <v>93</v>
      </c>
      <c r="F353" t="s">
        <v>94</v>
      </c>
      <c r="G353" t="s">
        <v>95</v>
      </c>
      <c r="H353" t="s">
        <v>96</v>
      </c>
      <c r="I353" t="s">
        <v>97</v>
      </c>
      <c r="J353" t="s">
        <v>98</v>
      </c>
    </row>
    <row r="354" spans="2:10">
      <c r="B354">
        <v>0</v>
      </c>
      <c r="C354" s="1">
        <f t="shared" ref="C354:C384" si="40">$F$334*(1+$D$349*$B354^2)*$D$327</f>
        <v>28</v>
      </c>
      <c r="D354" s="1">
        <f t="shared" ref="D354:D384" si="41">$F$335*(1+$D$349*$B354^2)*$D$327</f>
        <v>52.5</v>
      </c>
      <c r="E354" s="1">
        <f t="shared" ref="E354:E384" si="42">$F$336*(1+$D$349*$B354^2)*$D$327</f>
        <v>52.5</v>
      </c>
      <c r="F354" s="1">
        <f t="shared" ref="F354:F384" si="43">$F$337*(1+$D$349*$B354^2)*$D$327</f>
        <v>70</v>
      </c>
      <c r="G354" s="1">
        <f t="shared" ref="G354:G384" si="44">$F$338*(1+$D$349*$B354^2)*$D$327</f>
        <v>87.5</v>
      </c>
      <c r="H354" s="1">
        <f t="shared" ref="H354:H384" si="45">$F$339*(1+$D$349*$B354^2)*$D$327</f>
        <v>122.50000000000001</v>
      </c>
      <c r="I354" s="1">
        <f t="shared" ref="I354:I384" si="46">$F$340*(1+$D$349*$B354^2)*$D$327</f>
        <v>87.5</v>
      </c>
      <c r="J354" s="1">
        <f t="shared" ref="J354:J384" si="47">$F$341*(1+$D$349*$B354^2)*$D$327</f>
        <v>175</v>
      </c>
    </row>
    <row r="355" spans="2:10">
      <c r="B355">
        <v>5</v>
      </c>
      <c r="C355" s="1">
        <f t="shared" si="40"/>
        <v>28.013999999999996</v>
      </c>
      <c r="D355" s="1">
        <f t="shared" si="41"/>
        <v>52.526249999999997</v>
      </c>
      <c r="E355" s="1">
        <f t="shared" si="42"/>
        <v>52.526249999999997</v>
      </c>
      <c r="F355" s="1">
        <f t="shared" si="43"/>
        <v>70.034999999999997</v>
      </c>
      <c r="G355" s="1">
        <f t="shared" si="44"/>
        <v>87.543750000000003</v>
      </c>
      <c r="H355" s="1">
        <f t="shared" si="45"/>
        <v>122.56125</v>
      </c>
      <c r="I355" s="1">
        <f t="shared" si="46"/>
        <v>87.543750000000003</v>
      </c>
      <c r="J355" s="1">
        <f t="shared" si="47"/>
        <v>175.08750000000001</v>
      </c>
    </row>
    <row r="356" spans="2:10">
      <c r="B356">
        <v>10</v>
      </c>
      <c r="C356" s="1">
        <f t="shared" si="40"/>
        <v>28.056000000000001</v>
      </c>
      <c r="D356" s="1">
        <f t="shared" si="41"/>
        <v>52.604999999999997</v>
      </c>
      <c r="E356" s="1">
        <f t="shared" si="42"/>
        <v>52.604999999999997</v>
      </c>
      <c r="F356" s="1">
        <f t="shared" si="43"/>
        <v>70.14</v>
      </c>
      <c r="G356" s="1">
        <f t="shared" si="44"/>
        <v>87.675000000000011</v>
      </c>
      <c r="H356" s="1">
        <f t="shared" si="45"/>
        <v>122.74500000000002</v>
      </c>
      <c r="I356" s="1">
        <f t="shared" si="46"/>
        <v>87.675000000000011</v>
      </c>
      <c r="J356" s="1">
        <f t="shared" si="47"/>
        <v>175.35000000000002</v>
      </c>
    </row>
    <row r="357" spans="2:10">
      <c r="B357">
        <v>15</v>
      </c>
      <c r="C357" s="1">
        <f t="shared" si="40"/>
        <v>28.125999999999998</v>
      </c>
      <c r="D357" s="1">
        <f t="shared" si="41"/>
        <v>52.736249999999998</v>
      </c>
      <c r="E357" s="1">
        <f t="shared" si="42"/>
        <v>52.736249999999998</v>
      </c>
      <c r="F357" s="1">
        <f t="shared" si="43"/>
        <v>70.314999999999998</v>
      </c>
      <c r="G357" s="1">
        <f t="shared" si="44"/>
        <v>87.893749999999997</v>
      </c>
      <c r="H357" s="1">
        <f t="shared" si="45"/>
        <v>123.05125000000001</v>
      </c>
      <c r="I357" s="1">
        <f t="shared" si="46"/>
        <v>87.893749999999997</v>
      </c>
      <c r="J357" s="1">
        <f t="shared" si="47"/>
        <v>175.78749999999999</v>
      </c>
    </row>
    <row r="358" spans="2:10">
      <c r="B358">
        <v>20</v>
      </c>
      <c r="C358" s="1">
        <f t="shared" si="40"/>
        <v>28.224</v>
      </c>
      <c r="D358" s="1">
        <f t="shared" si="41"/>
        <v>52.92</v>
      </c>
      <c r="E358" s="1">
        <f t="shared" si="42"/>
        <v>52.92</v>
      </c>
      <c r="F358" s="1">
        <f t="shared" si="43"/>
        <v>70.56</v>
      </c>
      <c r="G358" s="1">
        <f t="shared" si="44"/>
        <v>88.2</v>
      </c>
      <c r="H358" s="1">
        <f t="shared" si="45"/>
        <v>123.48000000000002</v>
      </c>
      <c r="I358" s="1">
        <f t="shared" si="46"/>
        <v>88.2</v>
      </c>
      <c r="J358" s="1">
        <f t="shared" si="47"/>
        <v>176.4</v>
      </c>
    </row>
    <row r="359" spans="2:10">
      <c r="B359">
        <v>25</v>
      </c>
      <c r="C359" s="1">
        <f t="shared" si="40"/>
        <v>28.349999999999998</v>
      </c>
      <c r="D359" s="1">
        <f t="shared" si="41"/>
        <v>53.15625</v>
      </c>
      <c r="E359" s="1">
        <f t="shared" si="42"/>
        <v>53.15625</v>
      </c>
      <c r="F359" s="1">
        <f t="shared" si="43"/>
        <v>70.875</v>
      </c>
      <c r="G359" s="1">
        <f t="shared" si="44"/>
        <v>88.59375</v>
      </c>
      <c r="H359" s="1">
        <f t="shared" si="45"/>
        <v>124.03125000000001</v>
      </c>
      <c r="I359" s="1">
        <f t="shared" si="46"/>
        <v>88.59375</v>
      </c>
      <c r="J359" s="1">
        <f t="shared" si="47"/>
        <v>177.1875</v>
      </c>
    </row>
    <row r="360" spans="2:10">
      <c r="B360">
        <v>30</v>
      </c>
      <c r="C360" s="1">
        <f t="shared" si="40"/>
        <v>28.504000000000001</v>
      </c>
      <c r="D360" s="1">
        <f t="shared" si="41"/>
        <v>53.444999999999993</v>
      </c>
      <c r="E360" s="1">
        <f t="shared" si="42"/>
        <v>53.444999999999993</v>
      </c>
      <c r="F360" s="1">
        <f t="shared" si="43"/>
        <v>71.260000000000005</v>
      </c>
      <c r="G360" s="1">
        <f t="shared" si="44"/>
        <v>89.075000000000003</v>
      </c>
      <c r="H360" s="1">
        <f t="shared" si="45"/>
        <v>124.70500000000001</v>
      </c>
      <c r="I360" s="1">
        <f t="shared" si="46"/>
        <v>89.075000000000003</v>
      </c>
      <c r="J360" s="1">
        <f t="shared" si="47"/>
        <v>178.15</v>
      </c>
    </row>
    <row r="361" spans="2:10">
      <c r="B361">
        <v>35</v>
      </c>
      <c r="C361" s="1">
        <f t="shared" si="40"/>
        <v>28.686</v>
      </c>
      <c r="D361" s="1">
        <f t="shared" si="41"/>
        <v>53.786249999999995</v>
      </c>
      <c r="E361" s="1">
        <f t="shared" si="42"/>
        <v>53.786249999999995</v>
      </c>
      <c r="F361" s="1">
        <f t="shared" si="43"/>
        <v>71.715000000000003</v>
      </c>
      <c r="G361" s="1">
        <f t="shared" si="44"/>
        <v>89.643749999999997</v>
      </c>
      <c r="H361" s="1">
        <f t="shared" si="45"/>
        <v>125.50125</v>
      </c>
      <c r="I361" s="1">
        <f t="shared" si="46"/>
        <v>89.643749999999997</v>
      </c>
      <c r="J361" s="1">
        <f t="shared" si="47"/>
        <v>179.28749999999999</v>
      </c>
    </row>
    <row r="362" spans="2:10">
      <c r="B362">
        <v>40</v>
      </c>
      <c r="C362" s="1">
        <f t="shared" si="40"/>
        <v>28.896000000000004</v>
      </c>
      <c r="D362" s="1">
        <f t="shared" si="41"/>
        <v>54.18</v>
      </c>
      <c r="E362" s="1">
        <f t="shared" si="42"/>
        <v>54.18</v>
      </c>
      <c r="F362" s="1">
        <f t="shared" si="43"/>
        <v>72.240000000000009</v>
      </c>
      <c r="G362" s="1">
        <f t="shared" si="44"/>
        <v>90.300000000000011</v>
      </c>
      <c r="H362" s="1">
        <f t="shared" si="45"/>
        <v>126.42000000000002</v>
      </c>
      <c r="I362" s="1">
        <f t="shared" si="46"/>
        <v>90.300000000000011</v>
      </c>
      <c r="J362" s="1">
        <f t="shared" si="47"/>
        <v>180.60000000000002</v>
      </c>
    </row>
    <row r="363" spans="2:10">
      <c r="B363">
        <v>45</v>
      </c>
      <c r="C363" s="1">
        <f t="shared" si="40"/>
        <v>29.134</v>
      </c>
      <c r="D363" s="1">
        <f t="shared" si="41"/>
        <v>54.626249999999999</v>
      </c>
      <c r="E363" s="1">
        <f t="shared" si="42"/>
        <v>54.626249999999999</v>
      </c>
      <c r="F363" s="1">
        <f t="shared" si="43"/>
        <v>72.834999999999994</v>
      </c>
      <c r="G363" s="1">
        <f t="shared" si="44"/>
        <v>91.043750000000003</v>
      </c>
      <c r="H363" s="1">
        <f t="shared" si="45"/>
        <v>127.46125000000002</v>
      </c>
      <c r="I363" s="1">
        <f t="shared" si="46"/>
        <v>91.043750000000003</v>
      </c>
      <c r="J363" s="1">
        <f t="shared" si="47"/>
        <v>182.08750000000001</v>
      </c>
    </row>
    <row r="364" spans="2:10">
      <c r="B364">
        <v>50</v>
      </c>
      <c r="C364" s="1">
        <f t="shared" si="40"/>
        <v>29.400000000000006</v>
      </c>
      <c r="D364" s="1">
        <f t="shared" si="41"/>
        <v>55.125</v>
      </c>
      <c r="E364" s="1">
        <f t="shared" si="42"/>
        <v>55.125</v>
      </c>
      <c r="F364" s="1">
        <f t="shared" si="43"/>
        <v>73.5</v>
      </c>
      <c r="G364" s="1">
        <f t="shared" si="44"/>
        <v>91.875000000000014</v>
      </c>
      <c r="H364" s="1">
        <f t="shared" si="45"/>
        <v>128.62500000000003</v>
      </c>
      <c r="I364" s="1">
        <f t="shared" si="46"/>
        <v>91.875000000000014</v>
      </c>
      <c r="J364" s="1">
        <f t="shared" si="47"/>
        <v>183.75000000000003</v>
      </c>
    </row>
    <row r="365" spans="2:10">
      <c r="B365">
        <v>55</v>
      </c>
      <c r="C365" s="1">
        <f t="shared" si="40"/>
        <v>29.693999999999999</v>
      </c>
      <c r="D365" s="1">
        <f t="shared" si="41"/>
        <v>55.676249999999996</v>
      </c>
      <c r="E365" s="1">
        <f t="shared" si="42"/>
        <v>55.676249999999996</v>
      </c>
      <c r="F365" s="1">
        <f t="shared" si="43"/>
        <v>74.234999999999999</v>
      </c>
      <c r="G365" s="1">
        <f t="shared" si="44"/>
        <v>92.793750000000003</v>
      </c>
      <c r="H365" s="1">
        <f t="shared" si="45"/>
        <v>129.91125000000002</v>
      </c>
      <c r="I365" s="1">
        <f t="shared" si="46"/>
        <v>92.793750000000003</v>
      </c>
      <c r="J365" s="1">
        <f t="shared" si="47"/>
        <v>185.58750000000001</v>
      </c>
    </row>
    <row r="366" spans="2:10">
      <c r="B366">
        <v>60</v>
      </c>
      <c r="C366" s="1">
        <f t="shared" si="40"/>
        <v>30.016000000000002</v>
      </c>
      <c r="D366" s="1">
        <f t="shared" si="41"/>
        <v>56.28</v>
      </c>
      <c r="E366" s="1">
        <f t="shared" si="42"/>
        <v>56.28</v>
      </c>
      <c r="F366" s="1">
        <f t="shared" si="43"/>
        <v>75.040000000000006</v>
      </c>
      <c r="G366" s="1">
        <f t="shared" si="44"/>
        <v>93.800000000000011</v>
      </c>
      <c r="H366" s="1">
        <f t="shared" si="45"/>
        <v>131.32000000000002</v>
      </c>
      <c r="I366" s="1">
        <f t="shared" si="46"/>
        <v>93.800000000000011</v>
      </c>
      <c r="J366" s="1">
        <f t="shared" si="47"/>
        <v>187.60000000000002</v>
      </c>
    </row>
    <row r="367" spans="2:10">
      <c r="B367">
        <v>65</v>
      </c>
      <c r="C367" s="1">
        <f t="shared" si="40"/>
        <v>30.366</v>
      </c>
      <c r="D367" s="1">
        <f t="shared" si="41"/>
        <v>56.936250000000001</v>
      </c>
      <c r="E367" s="1">
        <f t="shared" si="42"/>
        <v>56.936250000000001</v>
      </c>
      <c r="F367" s="1">
        <f t="shared" si="43"/>
        <v>75.915000000000006</v>
      </c>
      <c r="G367" s="1">
        <f t="shared" si="44"/>
        <v>94.893749999999997</v>
      </c>
      <c r="H367" s="1">
        <f t="shared" si="45"/>
        <v>132.85125000000002</v>
      </c>
      <c r="I367" s="1">
        <f t="shared" si="46"/>
        <v>94.893749999999997</v>
      </c>
      <c r="J367" s="1">
        <f t="shared" si="47"/>
        <v>189.78749999999999</v>
      </c>
    </row>
    <row r="368" spans="2:10">
      <c r="B368">
        <v>70</v>
      </c>
      <c r="C368" s="1">
        <f t="shared" si="40"/>
        <v>30.744</v>
      </c>
      <c r="D368" s="1">
        <f t="shared" si="41"/>
        <v>57.64500000000001</v>
      </c>
      <c r="E368" s="1">
        <f t="shared" si="42"/>
        <v>57.64500000000001</v>
      </c>
      <c r="F368" s="1">
        <f t="shared" si="43"/>
        <v>76.860000000000014</v>
      </c>
      <c r="G368" s="1">
        <f t="shared" si="44"/>
        <v>96.075000000000003</v>
      </c>
      <c r="H368" s="1">
        <f t="shared" si="45"/>
        <v>134.50500000000002</v>
      </c>
      <c r="I368" s="1">
        <f t="shared" si="46"/>
        <v>96.075000000000003</v>
      </c>
      <c r="J368" s="1">
        <f t="shared" si="47"/>
        <v>192.15</v>
      </c>
    </row>
    <row r="369" spans="2:10">
      <c r="B369">
        <v>75</v>
      </c>
      <c r="C369" s="1">
        <f t="shared" si="40"/>
        <v>31.15</v>
      </c>
      <c r="D369" s="1">
        <f t="shared" si="41"/>
        <v>58.40625</v>
      </c>
      <c r="E369" s="1">
        <f t="shared" si="42"/>
        <v>58.40625</v>
      </c>
      <c r="F369" s="1">
        <f t="shared" si="43"/>
        <v>77.875000000000014</v>
      </c>
      <c r="G369" s="1">
        <f t="shared" si="44"/>
        <v>97.343750000000014</v>
      </c>
      <c r="H369" s="1">
        <f t="shared" si="45"/>
        <v>136.28125000000003</v>
      </c>
      <c r="I369" s="1">
        <f t="shared" si="46"/>
        <v>97.343750000000014</v>
      </c>
      <c r="J369" s="1">
        <f t="shared" si="47"/>
        <v>194.68750000000003</v>
      </c>
    </row>
    <row r="370" spans="2:10">
      <c r="B370">
        <v>80</v>
      </c>
      <c r="C370" s="1">
        <f t="shared" si="40"/>
        <v>31.584000000000003</v>
      </c>
      <c r="D370" s="1">
        <f t="shared" si="41"/>
        <v>59.220000000000006</v>
      </c>
      <c r="E370" s="1">
        <f t="shared" si="42"/>
        <v>59.220000000000006</v>
      </c>
      <c r="F370" s="1">
        <f t="shared" si="43"/>
        <v>78.960000000000008</v>
      </c>
      <c r="G370" s="1">
        <f t="shared" si="44"/>
        <v>98.700000000000017</v>
      </c>
      <c r="H370" s="1">
        <f t="shared" si="45"/>
        <v>138.18000000000004</v>
      </c>
      <c r="I370" s="1">
        <f t="shared" si="46"/>
        <v>98.700000000000017</v>
      </c>
      <c r="J370" s="1">
        <f t="shared" si="47"/>
        <v>197.40000000000003</v>
      </c>
    </row>
    <row r="371" spans="2:10">
      <c r="B371">
        <v>85</v>
      </c>
      <c r="C371" s="1">
        <f t="shared" si="40"/>
        <v>32.046000000000006</v>
      </c>
      <c r="D371" s="1">
        <f t="shared" si="41"/>
        <v>60.086249999999993</v>
      </c>
      <c r="E371" s="1">
        <f t="shared" si="42"/>
        <v>60.086249999999993</v>
      </c>
      <c r="F371" s="1">
        <f t="shared" si="43"/>
        <v>80.115000000000009</v>
      </c>
      <c r="G371" s="1">
        <f t="shared" si="44"/>
        <v>100.14375000000001</v>
      </c>
      <c r="H371" s="1">
        <f t="shared" si="45"/>
        <v>140.20125000000004</v>
      </c>
      <c r="I371" s="1">
        <f t="shared" si="46"/>
        <v>100.14375000000001</v>
      </c>
      <c r="J371" s="1">
        <f t="shared" si="47"/>
        <v>200.28750000000002</v>
      </c>
    </row>
    <row r="372" spans="2:10">
      <c r="B372">
        <v>90</v>
      </c>
      <c r="C372" s="1">
        <f t="shared" si="40"/>
        <v>32.535999999999994</v>
      </c>
      <c r="D372" s="1">
        <f t="shared" si="41"/>
        <v>61.004999999999988</v>
      </c>
      <c r="E372" s="1">
        <f t="shared" si="42"/>
        <v>61.004999999999988</v>
      </c>
      <c r="F372" s="1">
        <f t="shared" si="43"/>
        <v>81.34</v>
      </c>
      <c r="G372" s="1">
        <f t="shared" si="44"/>
        <v>101.675</v>
      </c>
      <c r="H372" s="1">
        <f t="shared" si="45"/>
        <v>142.345</v>
      </c>
      <c r="I372" s="1">
        <f t="shared" si="46"/>
        <v>101.675</v>
      </c>
      <c r="J372" s="1">
        <f t="shared" si="47"/>
        <v>203.35</v>
      </c>
    </row>
    <row r="373" spans="2:10">
      <c r="B373">
        <v>95</v>
      </c>
      <c r="C373" s="1">
        <f t="shared" si="40"/>
        <v>33.054000000000002</v>
      </c>
      <c r="D373" s="1">
        <f t="shared" si="41"/>
        <v>61.97625</v>
      </c>
      <c r="E373" s="1">
        <f t="shared" si="42"/>
        <v>61.97625</v>
      </c>
      <c r="F373" s="1">
        <f t="shared" si="43"/>
        <v>82.635000000000005</v>
      </c>
      <c r="G373" s="1">
        <f t="shared" si="44"/>
        <v>103.29375000000002</v>
      </c>
      <c r="H373" s="1">
        <f t="shared" si="45"/>
        <v>144.61125000000001</v>
      </c>
      <c r="I373" s="1">
        <f t="shared" si="46"/>
        <v>103.29375000000002</v>
      </c>
      <c r="J373" s="1">
        <f t="shared" si="47"/>
        <v>206.58750000000003</v>
      </c>
    </row>
    <row r="374" spans="2:10">
      <c r="B374">
        <v>100</v>
      </c>
      <c r="C374" s="1">
        <f t="shared" si="40"/>
        <v>33.599999999999994</v>
      </c>
      <c r="D374" s="1">
        <f t="shared" si="41"/>
        <v>62.999999999999993</v>
      </c>
      <c r="E374" s="1">
        <f t="shared" si="42"/>
        <v>62.999999999999993</v>
      </c>
      <c r="F374" s="1">
        <f t="shared" si="43"/>
        <v>84</v>
      </c>
      <c r="G374" s="1">
        <f t="shared" si="44"/>
        <v>105</v>
      </c>
      <c r="H374" s="1">
        <f t="shared" si="45"/>
        <v>147</v>
      </c>
      <c r="I374" s="1">
        <f t="shared" si="46"/>
        <v>105</v>
      </c>
      <c r="J374" s="1">
        <f t="shared" si="47"/>
        <v>210</v>
      </c>
    </row>
    <row r="375" spans="2:10">
      <c r="B375">
        <v>105</v>
      </c>
      <c r="C375" s="1">
        <f t="shared" si="40"/>
        <v>34.173999999999999</v>
      </c>
      <c r="D375" s="1">
        <f t="shared" si="41"/>
        <v>64.076249999999987</v>
      </c>
      <c r="E375" s="1">
        <f t="shared" si="42"/>
        <v>64.076249999999987</v>
      </c>
      <c r="F375" s="1">
        <f t="shared" si="43"/>
        <v>85.434999999999988</v>
      </c>
      <c r="G375" s="1">
        <f t="shared" si="44"/>
        <v>106.79374999999999</v>
      </c>
      <c r="H375" s="1">
        <f t="shared" si="45"/>
        <v>149.51124999999999</v>
      </c>
      <c r="I375" s="1">
        <f t="shared" si="46"/>
        <v>106.79374999999999</v>
      </c>
      <c r="J375" s="1">
        <f t="shared" si="47"/>
        <v>213.58749999999998</v>
      </c>
    </row>
    <row r="376" spans="2:10">
      <c r="B376">
        <v>110</v>
      </c>
      <c r="C376" s="1">
        <f t="shared" si="40"/>
        <v>34.776000000000003</v>
      </c>
      <c r="D376" s="1">
        <f t="shared" si="41"/>
        <v>65.204999999999998</v>
      </c>
      <c r="E376" s="1">
        <f t="shared" si="42"/>
        <v>65.204999999999998</v>
      </c>
      <c r="F376" s="1">
        <f t="shared" si="43"/>
        <v>86.94</v>
      </c>
      <c r="G376" s="1">
        <f t="shared" si="44"/>
        <v>108.675</v>
      </c>
      <c r="H376" s="1">
        <f t="shared" si="45"/>
        <v>152.14500000000001</v>
      </c>
      <c r="I376" s="1">
        <f t="shared" si="46"/>
        <v>108.675</v>
      </c>
      <c r="J376" s="1">
        <f t="shared" si="47"/>
        <v>217.35</v>
      </c>
    </row>
    <row r="377" spans="2:10">
      <c r="B377">
        <v>115</v>
      </c>
      <c r="C377" s="1">
        <f t="shared" si="40"/>
        <v>35.405999999999999</v>
      </c>
      <c r="D377" s="1">
        <f t="shared" si="41"/>
        <v>66.38624999999999</v>
      </c>
      <c r="E377" s="1">
        <f t="shared" si="42"/>
        <v>66.38624999999999</v>
      </c>
      <c r="F377" s="1">
        <f t="shared" si="43"/>
        <v>88.515000000000001</v>
      </c>
      <c r="G377" s="1">
        <f t="shared" si="44"/>
        <v>110.64375000000001</v>
      </c>
      <c r="H377" s="1">
        <f t="shared" si="45"/>
        <v>154.90125</v>
      </c>
      <c r="I377" s="1">
        <f t="shared" si="46"/>
        <v>110.64375000000001</v>
      </c>
      <c r="J377" s="1">
        <f t="shared" si="47"/>
        <v>221.28750000000002</v>
      </c>
    </row>
    <row r="378" spans="2:10">
      <c r="B378">
        <v>120</v>
      </c>
      <c r="C378" s="1">
        <f t="shared" si="40"/>
        <v>36.064</v>
      </c>
      <c r="D378" s="1">
        <f t="shared" si="41"/>
        <v>67.62</v>
      </c>
      <c r="E378" s="1">
        <f t="shared" si="42"/>
        <v>67.62</v>
      </c>
      <c r="F378" s="1">
        <f t="shared" si="43"/>
        <v>90.160000000000011</v>
      </c>
      <c r="G378" s="1">
        <f t="shared" si="44"/>
        <v>112.7</v>
      </c>
      <c r="H378" s="1">
        <f t="shared" si="45"/>
        <v>157.78</v>
      </c>
      <c r="I378" s="1">
        <f t="shared" si="46"/>
        <v>112.7</v>
      </c>
      <c r="J378" s="1">
        <f t="shared" si="47"/>
        <v>225.4</v>
      </c>
    </row>
    <row r="379" spans="2:10">
      <c r="B379">
        <v>125</v>
      </c>
      <c r="C379" s="1">
        <f t="shared" si="40"/>
        <v>36.75</v>
      </c>
      <c r="D379" s="1">
        <f t="shared" si="41"/>
        <v>68.90625</v>
      </c>
      <c r="E379" s="1">
        <f t="shared" si="42"/>
        <v>68.90625</v>
      </c>
      <c r="F379" s="1">
        <f t="shared" si="43"/>
        <v>91.875</v>
      </c>
      <c r="G379" s="1">
        <f t="shared" si="44"/>
        <v>114.84375</v>
      </c>
      <c r="H379" s="1">
        <f t="shared" si="45"/>
        <v>160.78125000000003</v>
      </c>
      <c r="I379" s="1">
        <f t="shared" si="46"/>
        <v>114.84375</v>
      </c>
      <c r="J379" s="1">
        <f t="shared" si="47"/>
        <v>229.6875</v>
      </c>
    </row>
    <row r="380" spans="2:10">
      <c r="B380">
        <v>130</v>
      </c>
      <c r="C380" s="1">
        <f t="shared" si="40"/>
        <v>37.464000000000006</v>
      </c>
      <c r="D380" s="1">
        <f t="shared" si="41"/>
        <v>70.245000000000005</v>
      </c>
      <c r="E380" s="1">
        <f t="shared" si="42"/>
        <v>70.245000000000005</v>
      </c>
      <c r="F380" s="1">
        <f t="shared" si="43"/>
        <v>93.660000000000011</v>
      </c>
      <c r="G380" s="1">
        <f t="shared" si="44"/>
        <v>117.075</v>
      </c>
      <c r="H380" s="1">
        <f t="shared" si="45"/>
        <v>163.90500000000003</v>
      </c>
      <c r="I380" s="1">
        <f t="shared" si="46"/>
        <v>117.075</v>
      </c>
      <c r="J380" s="1">
        <f t="shared" si="47"/>
        <v>234.15</v>
      </c>
    </row>
    <row r="381" spans="2:10">
      <c r="B381">
        <v>135</v>
      </c>
      <c r="C381" s="1">
        <f t="shared" si="40"/>
        <v>38.206000000000003</v>
      </c>
      <c r="D381" s="1">
        <f t="shared" si="41"/>
        <v>71.636250000000004</v>
      </c>
      <c r="E381" s="1">
        <f t="shared" si="42"/>
        <v>71.636250000000004</v>
      </c>
      <c r="F381" s="1">
        <f t="shared" si="43"/>
        <v>95.515000000000001</v>
      </c>
      <c r="G381" s="1">
        <f t="shared" si="44"/>
        <v>119.39375000000001</v>
      </c>
      <c r="H381" s="1">
        <f t="shared" si="45"/>
        <v>167.15125000000003</v>
      </c>
      <c r="I381" s="1">
        <f t="shared" si="46"/>
        <v>119.39375000000001</v>
      </c>
      <c r="J381" s="1">
        <f t="shared" si="47"/>
        <v>238.78750000000002</v>
      </c>
    </row>
    <row r="382" spans="2:10">
      <c r="B382">
        <v>140</v>
      </c>
      <c r="C382" s="1">
        <f t="shared" si="40"/>
        <v>38.975999999999999</v>
      </c>
      <c r="D382" s="1">
        <f t="shared" si="41"/>
        <v>73.08</v>
      </c>
      <c r="E382" s="1">
        <f t="shared" si="42"/>
        <v>73.08</v>
      </c>
      <c r="F382" s="1">
        <f t="shared" si="43"/>
        <v>97.44</v>
      </c>
      <c r="G382" s="1">
        <f t="shared" si="44"/>
        <v>121.8</v>
      </c>
      <c r="H382" s="1">
        <f t="shared" si="45"/>
        <v>170.52</v>
      </c>
      <c r="I382" s="1">
        <f t="shared" si="46"/>
        <v>121.8</v>
      </c>
      <c r="J382" s="1">
        <f t="shared" si="47"/>
        <v>243.6</v>
      </c>
    </row>
    <row r="383" spans="2:10">
      <c r="B383">
        <v>145</v>
      </c>
      <c r="C383" s="1">
        <f t="shared" si="40"/>
        <v>39.774000000000001</v>
      </c>
      <c r="D383" s="1">
        <f t="shared" si="41"/>
        <v>74.576250000000002</v>
      </c>
      <c r="E383" s="1">
        <f t="shared" si="42"/>
        <v>74.576250000000002</v>
      </c>
      <c r="F383" s="1">
        <f t="shared" si="43"/>
        <v>99.435000000000002</v>
      </c>
      <c r="G383" s="1">
        <f t="shared" si="44"/>
        <v>124.29375</v>
      </c>
      <c r="H383" s="1">
        <f t="shared" si="45"/>
        <v>174.01125000000002</v>
      </c>
      <c r="I383" s="1">
        <f t="shared" si="46"/>
        <v>124.29375</v>
      </c>
      <c r="J383" s="1">
        <f t="shared" si="47"/>
        <v>248.58750000000001</v>
      </c>
    </row>
    <row r="384" spans="2:10">
      <c r="B384">
        <v>150</v>
      </c>
      <c r="C384" s="1">
        <f t="shared" si="40"/>
        <v>40.599999999999994</v>
      </c>
      <c r="D384" s="1">
        <f t="shared" si="41"/>
        <v>76.125</v>
      </c>
      <c r="E384" s="1">
        <f t="shared" si="42"/>
        <v>76.125</v>
      </c>
      <c r="F384" s="1">
        <f t="shared" si="43"/>
        <v>101.5</v>
      </c>
      <c r="G384" s="1">
        <f t="shared" si="44"/>
        <v>126.87499999999999</v>
      </c>
      <c r="H384" s="1">
        <f t="shared" si="45"/>
        <v>177.625</v>
      </c>
      <c r="I384" s="1">
        <f t="shared" si="46"/>
        <v>126.87499999999999</v>
      </c>
      <c r="J384" s="1">
        <f t="shared" si="47"/>
        <v>253.74999999999997</v>
      </c>
    </row>
    <row r="386" spans="1:1">
      <c r="A386" t="s">
        <v>139</v>
      </c>
    </row>
    <row r="404" spans="1:3">
      <c r="A404" t="s">
        <v>124</v>
      </c>
    </row>
    <row r="409" spans="1:3">
      <c r="B409" t="s">
        <v>118</v>
      </c>
      <c r="C409" t="s">
        <v>119</v>
      </c>
    </row>
    <row r="410" spans="1:3">
      <c r="B410">
        <v>-20</v>
      </c>
      <c r="C410">
        <f t="shared" ref="C410:C418" si="48">$D$327*$B410/100</f>
        <v>-700</v>
      </c>
    </row>
    <row r="411" spans="1:3">
      <c r="B411">
        <v>-15</v>
      </c>
      <c r="C411">
        <f t="shared" si="48"/>
        <v>-525</v>
      </c>
    </row>
    <row r="412" spans="1:3">
      <c r="B412">
        <v>-10</v>
      </c>
      <c r="C412">
        <f t="shared" si="48"/>
        <v>-350</v>
      </c>
    </row>
    <row r="413" spans="1:3">
      <c r="B413">
        <v>-5</v>
      </c>
      <c r="C413">
        <f t="shared" si="48"/>
        <v>-175</v>
      </c>
    </row>
    <row r="414" spans="1:3">
      <c r="B414">
        <v>0</v>
      </c>
      <c r="C414">
        <f t="shared" si="48"/>
        <v>0</v>
      </c>
    </row>
    <row r="415" spans="1:3">
      <c r="B415">
        <v>5</v>
      </c>
      <c r="C415">
        <f t="shared" si="48"/>
        <v>175</v>
      </c>
    </row>
    <row r="416" spans="1:3">
      <c r="B416">
        <v>10</v>
      </c>
      <c r="C416">
        <f t="shared" si="48"/>
        <v>350</v>
      </c>
    </row>
    <row r="417" spans="2:7">
      <c r="B417">
        <v>15</v>
      </c>
      <c r="C417">
        <f t="shared" si="48"/>
        <v>525</v>
      </c>
    </row>
    <row r="418" spans="2:7">
      <c r="B418">
        <v>20</v>
      </c>
      <c r="C418">
        <f t="shared" si="48"/>
        <v>700</v>
      </c>
    </row>
    <row r="421" spans="2:7" ht="15.75" thickBot="1">
      <c r="B421" s="2" t="s">
        <v>8</v>
      </c>
      <c r="C421" t="s">
        <v>0</v>
      </c>
      <c r="D421" t="s">
        <v>1</v>
      </c>
      <c r="E421" t="s">
        <v>2</v>
      </c>
      <c r="F421" t="s">
        <v>3</v>
      </c>
      <c r="G421" t="s">
        <v>4</v>
      </c>
    </row>
    <row r="422" spans="2:7" ht="15.75" thickTop="1">
      <c r="B422" s="3">
        <v>600</v>
      </c>
      <c r="C422">
        <f>$F$334*(1+$D$349*C44^2)*$D$327</f>
        <v>28.011052353477176</v>
      </c>
      <c r="D422">
        <f>$F$334*(1+$D$349*D44^2)*$D$327</f>
        <v>28.033108011525563</v>
      </c>
      <c r="E422">
        <f>$F$334*(1+$D$349*E44^2)*$D$327</f>
        <v>28.093157193720213</v>
      </c>
      <c r="F422">
        <f>$F$334*(1+$D$349*F44^2)*$D$327</f>
        <v>28.181286227909368</v>
      </c>
      <c r="G422">
        <f>$F$334*(1+$D$349*G44^2)*$D$327</f>
        <v>28.251506626529888</v>
      </c>
    </row>
    <row r="423" spans="2:7">
      <c r="B423" s="4">
        <v>800</v>
      </c>
      <c r="C423">
        <f>$F$334*(1+$D$349*C45^2)*$D$327</f>
        <v>28.019648628403868</v>
      </c>
      <c r="D423">
        <f>$F$334*(1+$D$349*D45^2)*$D$327</f>
        <v>28.058858687156555</v>
      </c>
      <c r="E423">
        <f>$F$334*(1+$D$349*E45^2)*$D$327</f>
        <v>28.165612788835929</v>
      </c>
      <c r="F423">
        <f>$F$334*(1+$D$349*F45^2)*$D$327</f>
        <v>28.322286627394437</v>
      </c>
      <c r="G423">
        <f>$F$334*(1+$D$349*G45^2)*$D$327</f>
        <v>28.447122891608689</v>
      </c>
    </row>
    <row r="424" spans="2:7">
      <c r="B424" s="3">
        <v>1000</v>
      </c>
      <c r="C424">
        <f>$F$334*(1+$D$349*C46^2)*$D$327</f>
        <v>28.03070098188104</v>
      </c>
      <c r="D424">
        <f>$F$334*(1+$D$349*D46^2)*$D$327</f>
        <v>28.091966698682118</v>
      </c>
      <c r="E424">
        <f>$F$334*(1+$D$349*E46^2)*$D$327</f>
        <v>28.258769982556135</v>
      </c>
      <c r="F424">
        <f>$F$334*(1+$D$349*F46^2)*$D$327</f>
        <v>28.503572855303805</v>
      </c>
      <c r="G424">
        <f>$F$334*(1+$D$349*G46^2)*$D$327</f>
        <v>28.698629518138578</v>
      </c>
    </row>
    <row r="425" spans="2:7">
      <c r="B425" s="4">
        <v>1200</v>
      </c>
      <c r="C425">
        <f>$F$334*(1+$D$349*C47^2)*$D$327</f>
        <v>28.0442094139087</v>
      </c>
      <c r="D425">
        <f>$F$334*(1+$D$349*D47^2)*$D$327</f>
        <v>28.132432046102249</v>
      </c>
      <c r="E425">
        <f>$F$334*(1+$D$349*E47^2)*$D$327</f>
        <v>28.372628774880834</v>
      </c>
      <c r="F425">
        <f>$F$334*(1+$D$349*F47^2)*$D$327</f>
        <v>28.725144911637479</v>
      </c>
      <c r="G425">
        <f>$F$334*(1+$D$349*G47^2)*$D$327</f>
        <v>29.006026506119554</v>
      </c>
    </row>
    <row r="426" spans="2:7">
      <c r="B426" s="3">
        <v>1400</v>
      </c>
      <c r="C426">
        <f>$F$334*(1+$D$349*C48^2)*$D$327</f>
        <v>28.060173924486847</v>
      </c>
      <c r="D426">
        <f>$F$334*(1+$D$349*D48^2)*$D$327</f>
        <v>28.180254729416955</v>
      </c>
      <c r="E426">
        <f>$F$334*(1+$D$349*E48^2)*$D$327</f>
        <v>28.507189165810026</v>
      </c>
      <c r="F426">
        <f>$F$334*(1+$D$349*F48^2)*$D$327</f>
        <v>28.987002796395458</v>
      </c>
      <c r="G426">
        <f>$F$334*(1+$D$349*G48^2)*$D$327</f>
        <v>29.369313855551614</v>
      </c>
    </row>
    <row r="427" spans="2:7">
      <c r="B427" s="4">
        <v>1600</v>
      </c>
      <c r="C427">
        <f>$F$334*(1+$D$349*C49^2)*$D$327</f>
        <v>28.078594513615467</v>
      </c>
      <c r="D427">
        <f>$F$334*(1+$D$349*D49^2)*$D$327</f>
        <v>28.235434748626222</v>
      </c>
      <c r="E427">
        <f>$F$334*(1+$D$349*E49^2)*$D$327</f>
        <v>28.662451155343714</v>
      </c>
      <c r="F427">
        <f>$F$334*(1+$D$349*F49^2)*$D$327</f>
        <v>29.289146509577737</v>
      </c>
      <c r="G427">
        <f>$F$334*(1+$D$349*G49^2)*$D$327</f>
        <v>29.788491566434757</v>
      </c>
    </row>
    <row r="428" spans="2:7">
      <c r="B428" s="3">
        <v>1800</v>
      </c>
      <c r="C428">
        <f>$F$334*(1+$D$349*C50^2)*$D$327</f>
        <v>28.099471181294575</v>
      </c>
      <c r="D428">
        <f>$F$334*(1+$D$349*D50^2)*$D$327</f>
        <v>28.297972103730064</v>
      </c>
      <c r="E428">
        <f>$F$334*(1+$D$349*E50^2)*$D$327</f>
        <v>28.838414743481881</v>
      </c>
      <c r="F428">
        <f>$F$334*(1+$D$349*F50^2)*$D$327</f>
        <v>29.631576051184325</v>
      </c>
      <c r="G428">
        <f>$F$334*(1+$D$349*G50^2)*$D$327</f>
        <v>30.263559638768996</v>
      </c>
    </row>
    <row r="429" spans="2:7">
      <c r="B429" s="4">
        <v>2000</v>
      </c>
      <c r="C429">
        <f>$F$334*(1+$D$349*C51^2)*$D$327</f>
        <v>28.122803927524167</v>
      </c>
      <c r="D429">
        <f>$F$334*(1+$D$349*D51^2)*$D$327</f>
        <v>28.367866794728471</v>
      </c>
      <c r="E429">
        <f>$F$334*(1+$D$349*E51^2)*$D$327</f>
        <v>29.035079930224548</v>
      </c>
      <c r="F429">
        <f>$F$334*(1+$D$349*F51^2)*$D$327</f>
        <v>30.014291421215219</v>
      </c>
      <c r="G429">
        <f>$F$334*(1+$D$349*G51^2)*$D$327</f>
        <v>30.794518072554315</v>
      </c>
    </row>
    <row r="430" spans="2:7">
      <c r="B430" s="3">
        <v>2200</v>
      </c>
      <c r="C430">
        <f>$F$334*(1+$D$349*C52^2)*$D$327</f>
        <v>28.148592752304246</v>
      </c>
      <c r="D430">
        <f>$F$334*(1+$D$349*D52^2)*$D$327</f>
        <v>28.445118821621449</v>
      </c>
      <c r="E430">
        <f>$F$334*(1+$D$349*E52^2)*$D$327</f>
        <v>29.252446715571697</v>
      </c>
      <c r="F430">
        <f>$F$334*(1+$D$349*F52^2)*$D$327</f>
        <v>30.437292619670412</v>
      </c>
      <c r="G430">
        <f>$F$334*(1+$D$349*G52^2)*$D$327</f>
        <v>31.381366867790714</v>
      </c>
    </row>
    <row r="431" spans="2:7">
      <c r="B431" s="4">
        <v>2400</v>
      </c>
      <c r="C431">
        <f>$F$334*(1+$D$349*C53^2)*$D$327</f>
        <v>28.176837655634813</v>
      </c>
      <c r="D431">
        <f>$F$334*(1+$D$349*D53^2)*$D$327</f>
        <v>28.529728184408999</v>
      </c>
      <c r="E431">
        <f>$F$334*(1+$D$349*E53^2)*$D$327</f>
        <v>29.490515099523346</v>
      </c>
      <c r="F431">
        <f>$F$334*(1+$D$349*F53^2)*$D$327</f>
        <v>30.900579646549918</v>
      </c>
      <c r="G431">
        <f>$F$334*(1+$D$349*G53^2)*$D$327</f>
        <v>32.024106024478208</v>
      </c>
    </row>
    <row r="432" spans="2:7">
      <c r="B432" s="3">
        <v>2600</v>
      </c>
      <c r="C432">
        <f>$F$334*(1+$D$349*C54^2)*$D$327</f>
        <v>28.207538637515849</v>
      </c>
      <c r="D432">
        <f>$F$334*(1+$D$349*D54^2)*$D$327</f>
        <v>28.621694883091116</v>
      </c>
      <c r="E432">
        <f>$F$334*(1+$D$349*E54^2)*$D$327</f>
        <v>29.749285082079478</v>
      </c>
      <c r="F432">
        <f>$F$334*(1+$D$349*F54^2)*$D$327</f>
        <v>31.404152501853723</v>
      </c>
      <c r="G432">
        <f>$F$334*(1+$D$349*G54^2)*$D$327</f>
        <v>32.722735542616782</v>
      </c>
    </row>
    <row r="433" spans="1:7">
      <c r="B433" s="4">
        <v>2800</v>
      </c>
      <c r="C433">
        <f>$F$334*(1+$D$349*C55^2)*$D$327</f>
        <v>28.240695697947373</v>
      </c>
      <c r="D433">
        <f>$F$334*(1+$D$349*D55^2)*$D$327</f>
        <v>28.721018917667809</v>
      </c>
      <c r="E433">
        <f>$F$334*(1+$D$349*E55^2)*$D$327</f>
        <v>30.02875666324011</v>
      </c>
      <c r="F433">
        <f>$F$334*(1+$D$349*F55^2)*$D$327</f>
        <v>31.948011185581837</v>
      </c>
      <c r="G433">
        <f>$F$334*(1+$D$349*G55^2)*$D$327</f>
        <v>33.477255422206447</v>
      </c>
    </row>
    <row r="434" spans="1:7">
      <c r="B434" s="3">
        <v>3000</v>
      </c>
      <c r="C434">
        <f>$F$334*(1+$D$349*C56^2)*$D$327</f>
        <v>28.276308836929388</v>
      </c>
      <c r="D434">
        <f>$F$334*(1+$D$349*D56^2)*$D$327</f>
        <v>28.827700288139063</v>
      </c>
      <c r="E434">
        <f>$F$334*(1+$D$349*E56^2)*$D$327</f>
        <v>30.328929843005227</v>
      </c>
      <c r="F434">
        <f>$F$334*(1+$D$349*F56^2)*$D$327</f>
        <v>32.532155697734247</v>
      </c>
      <c r="G434">
        <f>$F$334*(1+$D$349*G56^2)*$D$327</f>
        <v>34.287665663247196</v>
      </c>
    </row>
    <row r="435" spans="1:7">
      <c r="B435" s="4">
        <v>3200</v>
      </c>
      <c r="C435">
        <f>$F$334*(1+$D$349*C57^2)*$D$327</f>
        <v>28.31437805446188</v>
      </c>
      <c r="D435">
        <f>$F$334*(1+$D$349*D57^2)*$D$327</f>
        <v>28.941738994504888</v>
      </c>
      <c r="E435">
        <f>$F$334*(1+$D$349*E57^2)*$D$327</f>
        <v>30.649804621374834</v>
      </c>
      <c r="F435">
        <f>$F$334*(1+$D$349*F57^2)*$D$327</f>
        <v>33.156586038310962</v>
      </c>
      <c r="G435">
        <f>$F$334*(1+$D$349*G57^2)*$D$327</f>
        <v>35.153966265739037</v>
      </c>
    </row>
    <row r="436" spans="1:7">
      <c r="B436" s="3">
        <v>3400</v>
      </c>
      <c r="C436">
        <f>$F$334*(1+$D$349*C58^2)*$D$327</f>
        <v>28.354903350544856</v>
      </c>
      <c r="D436">
        <f>$F$334*(1+$D$349*D58^2)*$D$327</f>
        <v>29.063135036765285</v>
      </c>
      <c r="E436">
        <f>$F$334*(1+$D$349*E58^2)*$D$327</f>
        <v>30.991380998348937</v>
      </c>
      <c r="F436">
        <f>$F$334*(1+$D$349*F58^2)*$D$327</f>
        <v>33.82130220731198</v>
      </c>
      <c r="G436">
        <f>$F$334*(1+$D$349*G58^2)*$D$327</f>
        <v>36.076157229681961</v>
      </c>
    </row>
    <row r="437" spans="1:7">
      <c r="B437" s="4">
        <v>3600</v>
      </c>
      <c r="C437">
        <f>$F$334*(1+$D$349*C59^2)*$D$327</f>
        <v>28.397884725178315</v>
      </c>
      <c r="D437">
        <f>$F$334*(1+$D$349*D59^2)*$D$327</f>
        <v>29.191888414920253</v>
      </c>
      <c r="E437">
        <f>$F$334*(1+$D$349*E59^2)*$D$327</f>
        <v>31.353658973927526</v>
      </c>
      <c r="F437">
        <f>$F$334*(1+$D$349*F59^2)*$D$327</f>
        <v>34.526304204737308</v>
      </c>
      <c r="G437">
        <f>$F$334*(1+$D$349*G59^2)*$D$327</f>
        <v>37.054238555075962</v>
      </c>
    </row>
    <row r="438" spans="1:7">
      <c r="B438" s="4">
        <v>3800</v>
      </c>
      <c r="C438">
        <f>$F$334*(1+$D$349*C60^2)*$D$327</f>
        <v>28.443322178362255</v>
      </c>
      <c r="D438">
        <f>$F$334*(1+$D$349*D60^2)*$D$327</f>
        <v>29.327999128969783</v>
      </c>
      <c r="E438">
        <f>$F$334*(1+$D$349*E60^2)*$D$327</f>
        <v>31.736638548110609</v>
      </c>
      <c r="F438">
        <f>$F$334*(1+$D$349*F60^2)*$D$327</f>
        <v>35.271592030586937</v>
      </c>
      <c r="G438">
        <f>$F$334*(1+$D$349*G60^2)*$D$327</f>
        <v>38.088210241921061</v>
      </c>
    </row>
    <row r="439" spans="1:7">
      <c r="B439" s="4">
        <v>4000</v>
      </c>
      <c r="C439">
        <f>$F$334*(1+$D$349*C61^2)*$D$327</f>
        <v>28.491215710096686</v>
      </c>
      <c r="D439">
        <f>$F$334*(1+$D$349*D61^2)*$D$327</f>
        <v>29.471467178913887</v>
      </c>
      <c r="E439">
        <f>$F$334*(1+$D$349*E61^2)*$D$327</f>
        <v>32.140319720898177</v>
      </c>
      <c r="F439">
        <f>$F$334*(1+$D$349*F61^2)*$D$327</f>
        <v>36.057165684860877</v>
      </c>
      <c r="G439">
        <f>$F$334*(1+$D$349*G61^2)*$D$327</f>
        <v>39.178072290217237</v>
      </c>
    </row>
    <row r="440" spans="1:7">
      <c r="B440" s="5">
        <v>4200</v>
      </c>
      <c r="C440">
        <f>$F$334*(1+$D$349*C62^2)*$D$327</f>
        <v>28.541565320381597</v>
      </c>
      <c r="D440">
        <f>$F$334*(1+$D$349*D62^2)*$D$327</f>
        <v>29.622292564752559</v>
      </c>
      <c r="E440">
        <f>$F$334*(1+$D$349*E62^2)*$D$327</f>
        <v>32.564702492290238</v>
      </c>
      <c r="F440">
        <f>$F$334*(1+$D$349*F62^2)*$D$327</f>
        <v>36.883025167559119</v>
      </c>
      <c r="G440">
        <f>$F$334*(1+$D$349*G62^2)*$D$327</f>
        <v>40.323824699964511</v>
      </c>
    </row>
    <row r="442" spans="1:7">
      <c r="A442" t="s">
        <v>140</v>
      </c>
    </row>
    <row r="444" spans="1:7" ht="15.75" thickBot="1">
      <c r="B444" s="2" t="s">
        <v>8</v>
      </c>
      <c r="C444" t="s">
        <v>0</v>
      </c>
      <c r="D444" t="s">
        <v>1</v>
      </c>
      <c r="E444" t="s">
        <v>2</v>
      </c>
      <c r="F444" t="s">
        <v>3</v>
      </c>
      <c r="G444" t="s">
        <v>4</v>
      </c>
    </row>
    <row r="445" spans="1:7" ht="15.75" thickTop="1">
      <c r="B445" s="3">
        <v>600</v>
      </c>
      <c r="C445">
        <f>C422+C247</f>
        <v>29.494395170723255</v>
      </c>
      <c r="D445">
        <f>D422+D247</f>
        <v>32.476553580938749</v>
      </c>
      <c r="E445">
        <f>E422+E247</f>
        <v>40.595838587781863</v>
      </c>
      <c r="F445">
        <f>F422+F247</f>
        <v>52.511816787788192</v>
      </c>
      <c r="G445">
        <f>G422+G247</f>
        <v>62.006357909864441</v>
      </c>
    </row>
    <row r="446" spans="1:7">
      <c r="B446" s="4">
        <v>800</v>
      </c>
      <c r="C446">
        <f>C423+C248</f>
        <v>30.656702525730232</v>
      </c>
      <c r="D446">
        <f>D423+D248</f>
        <v>35.95831747722444</v>
      </c>
      <c r="E446">
        <f>E423+E248</f>
        <v>50.392601933834428</v>
      </c>
      <c r="F446">
        <f>F423+F248</f>
        <v>71.576563178290144</v>
      </c>
      <c r="G446">
        <f>G423+G248</f>
        <v>88.455747395314546</v>
      </c>
    </row>
    <row r="447" spans="1:7">
      <c r="B447" s="3">
        <v>1000</v>
      </c>
      <c r="C447">
        <f>C424+C249</f>
        <v>32.151097696453483</v>
      </c>
      <c r="D447">
        <f>D424+D249</f>
        <v>40.434871058163182</v>
      </c>
      <c r="E447">
        <f>E424+E249</f>
        <v>62.988440521616269</v>
      </c>
      <c r="F447">
        <f>F424+F249</f>
        <v>96.088379966078321</v>
      </c>
      <c r="G447">
        <f>G424+G249</f>
        <v>122.46210530517901</v>
      </c>
    </row>
    <row r="448" spans="1:7">
      <c r="B448" s="4">
        <v>1200</v>
      </c>
      <c r="C448">
        <f>C425+C250</f>
        <v>33.97758068289302</v>
      </c>
      <c r="D448">
        <f>D425+D250</f>
        <v>45.90621432375498</v>
      </c>
      <c r="E448">
        <f>E425+E250</f>
        <v>78.383354351127437</v>
      </c>
      <c r="F448">
        <f>F425+F250</f>
        <v>126.04726715115277</v>
      </c>
      <c r="G448">
        <f>G425+G250</f>
        <v>164.02543163945776</v>
      </c>
    </row>
    <row r="449" spans="2:7">
      <c r="B449" s="3">
        <v>1400</v>
      </c>
      <c r="C449">
        <f>C426+C251</f>
        <v>36.136151485048842</v>
      </c>
      <c r="D449">
        <f>D426+D251</f>
        <v>52.372347273999857</v>
      </c>
      <c r="E449">
        <f>E426+E251</f>
        <v>96.577343422367875</v>
      </c>
      <c r="F449">
        <f>F426+F251</f>
        <v>161.45322473351354</v>
      </c>
      <c r="G449">
        <f>G426+G251</f>
        <v>213.14572639815083</v>
      </c>
    </row>
    <row r="450" spans="2:7">
      <c r="B450" s="4">
        <v>1600</v>
      </c>
      <c r="C450">
        <f>C427+C252</f>
        <v>38.626810102920928</v>
      </c>
      <c r="D450">
        <f>D427+D252</f>
        <v>59.833269908897748</v>
      </c>
      <c r="E450">
        <f>E427+E252</f>
        <v>117.57040773533771</v>
      </c>
      <c r="F450">
        <f>F427+F252</f>
        <v>202.30625271316055</v>
      </c>
      <c r="G450">
        <f>G427+G252</f>
        <v>269.82298958125818</v>
      </c>
    </row>
    <row r="451" spans="2:7">
      <c r="B451" s="3">
        <v>1800</v>
      </c>
      <c r="C451">
        <f>C428+C253</f>
        <v>41.449556536509292</v>
      </c>
      <c r="D451">
        <f>D428+D253</f>
        <v>68.288982228448702</v>
      </c>
      <c r="E451">
        <f>E428+E253</f>
        <v>141.36254729003679</v>
      </c>
      <c r="F451">
        <f>F428+F253</f>
        <v>248.60635109009377</v>
      </c>
      <c r="G451">
        <f>G428+G253</f>
        <v>334.05722118877986</v>
      </c>
    </row>
    <row r="452" spans="2:7">
      <c r="B452" s="4">
        <v>2000</v>
      </c>
      <c r="C452">
        <f>C429+C254</f>
        <v>44.604390785813948</v>
      </c>
      <c r="D452">
        <f>D429+D254</f>
        <v>77.739484232652728</v>
      </c>
      <c r="E452">
        <f>E429+E254</f>
        <v>167.9537620864651</v>
      </c>
      <c r="F452">
        <f>F429+F254</f>
        <v>300.35351986431328</v>
      </c>
      <c r="G452">
        <f>G429+G254</f>
        <v>405.84842122071603</v>
      </c>
    </row>
    <row r="453" spans="2:7">
      <c r="B453" s="3">
        <v>2200</v>
      </c>
      <c r="C453">
        <f>C430+C255</f>
        <v>48.091312850834875</v>
      </c>
      <c r="D453">
        <f>D430+D255</f>
        <v>88.184775921509811</v>
      </c>
      <c r="E453">
        <f>E430+E255</f>
        <v>197.34405212462275</v>
      </c>
      <c r="F453">
        <f>F430+F255</f>
        <v>357.54775903581901</v>
      </c>
      <c r="G453">
        <f>G430+G255</f>
        <v>485.19658967706624</v>
      </c>
    </row>
    <row r="454" spans="2:7">
      <c r="B454" s="4">
        <v>2400</v>
      </c>
      <c r="C454">
        <f>C431+C256</f>
        <v>51.910322731572094</v>
      </c>
      <c r="D454">
        <f>D431+D256</f>
        <v>99.624857295019922</v>
      </c>
      <c r="E454">
        <f>E431+E256</f>
        <v>229.53341740450975</v>
      </c>
      <c r="F454">
        <f>F431+F256</f>
        <v>420.18906860461112</v>
      </c>
      <c r="G454">
        <f>G431+G256</f>
        <v>572.10172655783106</v>
      </c>
    </row>
    <row r="455" spans="2:7">
      <c r="B455" s="3">
        <v>2600</v>
      </c>
      <c r="C455">
        <f>C432+C257</f>
        <v>56.061420428025585</v>
      </c>
      <c r="D455">
        <f>D432+D257</f>
        <v>112.05972835318312</v>
      </c>
      <c r="E455">
        <f>E432+E257</f>
        <v>264.52185792612602</v>
      </c>
      <c r="F455">
        <f>F432+F257</f>
        <v>488.27744857068967</v>
      </c>
      <c r="G455">
        <f>G432+G257</f>
        <v>666.56383186301014</v>
      </c>
    </row>
    <row r="456" spans="2:7">
      <c r="B456" s="4">
        <v>2800</v>
      </c>
      <c r="C456">
        <f>C433+C258</f>
        <v>60.544605940195346</v>
      </c>
      <c r="D456">
        <f>D433+D258</f>
        <v>125.48938909599941</v>
      </c>
      <c r="E456">
        <f>E433+E258</f>
        <v>302.30937368947156</v>
      </c>
      <c r="F456">
        <f>F433+F258</f>
        <v>561.81289893405426</v>
      </c>
      <c r="G456">
        <f>G433+G258</f>
        <v>768.58290559260331</v>
      </c>
    </row>
    <row r="457" spans="2:7">
      <c r="B457" s="3">
        <v>3000</v>
      </c>
      <c r="C457">
        <f>C434+C259</f>
        <v>65.3598792680814</v>
      </c>
      <c r="D457">
        <f>D434+D259</f>
        <v>139.91383952346865</v>
      </c>
      <c r="E457">
        <f>E434+E259</f>
        <v>342.89596469454659</v>
      </c>
      <c r="F457">
        <f>F434+F259</f>
        <v>640.79541969470495</v>
      </c>
      <c r="G457">
        <f>G434+G259</f>
        <v>878.15894774661115</v>
      </c>
    </row>
    <row r="458" spans="2:7">
      <c r="B458" s="4">
        <v>3200</v>
      </c>
      <c r="C458">
        <f>C435+C260</f>
        <v>70.507240411683711</v>
      </c>
      <c r="D458">
        <f>D435+D260</f>
        <v>155.33307963559099</v>
      </c>
      <c r="E458">
        <f>E435+E260</f>
        <v>386.28163094135078</v>
      </c>
      <c r="F458">
        <f>F435+F260</f>
        <v>725.22501085264219</v>
      </c>
      <c r="G458">
        <f>G435+G260</f>
        <v>995.29195832503274</v>
      </c>
    </row>
    <row r="459" spans="2:7">
      <c r="B459" s="3">
        <v>3400</v>
      </c>
      <c r="C459">
        <f>C436+C261</f>
        <v>75.986689371002313</v>
      </c>
      <c r="D459">
        <f>D436+D261</f>
        <v>171.74710943236644</v>
      </c>
      <c r="E459">
        <f>E436+E261</f>
        <v>432.46637242988425</v>
      </c>
      <c r="F459">
        <f>F436+F261</f>
        <v>815.10167240786552</v>
      </c>
      <c r="G459">
        <f>G436+G261</f>
        <v>1119.9819373278694</v>
      </c>
    </row>
    <row r="460" spans="2:7">
      <c r="B460" s="4">
        <v>3600</v>
      </c>
      <c r="C460">
        <f>C437+C262</f>
        <v>81.798226146037194</v>
      </c>
      <c r="D460">
        <f>D437+D262</f>
        <v>189.15592891379481</v>
      </c>
      <c r="E460">
        <f>E437+E262</f>
        <v>481.45018916014709</v>
      </c>
      <c r="F460">
        <f>F437+F262</f>
        <v>910.42540436037518</v>
      </c>
      <c r="G460">
        <f>G437+G262</f>
        <v>1252.2288847551195</v>
      </c>
    </row>
    <row r="461" spans="2:7">
      <c r="B461" s="4">
        <v>3800</v>
      </c>
      <c r="C461">
        <f>C438+C263</f>
        <v>87.941850736788354</v>
      </c>
      <c r="D461">
        <f>D438+D263</f>
        <v>207.55953807987638</v>
      </c>
      <c r="E461">
        <f>E438+E263</f>
        <v>533.2330811321392</v>
      </c>
      <c r="F461">
        <f>F438+F263</f>
        <v>1011.1962067101711</v>
      </c>
      <c r="G461">
        <f>G438+G263</f>
        <v>1392.0328006067853</v>
      </c>
    </row>
    <row r="462" spans="2:7">
      <c r="B462" s="4">
        <v>4000</v>
      </c>
      <c r="C462">
        <f>C439+C264</f>
        <v>94.417563143255805</v>
      </c>
      <c r="D462">
        <f>D439+D264</f>
        <v>226.95793693061094</v>
      </c>
      <c r="E462">
        <f>E439+E264</f>
        <v>587.81504834586042</v>
      </c>
      <c r="F462">
        <f>F439+F264</f>
        <v>1117.4140794572531</v>
      </c>
      <c r="G462">
        <f>G439+G264</f>
        <v>1539.3936848828641</v>
      </c>
    </row>
    <row r="463" spans="2:7">
      <c r="B463" s="5">
        <v>4200</v>
      </c>
      <c r="C463">
        <f>C440+C265</f>
        <v>101.22536336543955</v>
      </c>
      <c r="D463">
        <f>D440+D265</f>
        <v>247.35112546599856</v>
      </c>
      <c r="E463">
        <f>E440+E265</f>
        <v>645.19609080131136</v>
      </c>
      <c r="F463">
        <f>F440+F265</f>
        <v>1229.0790226016218</v>
      </c>
      <c r="G463">
        <f>G440+G265</f>
        <v>1694.3115375833579</v>
      </c>
    </row>
    <row r="466" spans="1:7">
      <c r="A466" t="s">
        <v>125</v>
      </c>
    </row>
    <row r="469" spans="1:7" ht="15.75" thickBot="1"/>
    <row r="470" spans="1:7">
      <c r="B470" s="34" t="s">
        <v>8</v>
      </c>
      <c r="C470" t="s">
        <v>0</v>
      </c>
      <c r="D470" t="s">
        <v>1</v>
      </c>
      <c r="E470" t="s">
        <v>2</v>
      </c>
      <c r="F470" t="s">
        <v>3</v>
      </c>
      <c r="G470" t="s">
        <v>4</v>
      </c>
    </row>
    <row r="471" spans="1:7">
      <c r="B471" s="35">
        <v>600</v>
      </c>
      <c r="C471" s="1">
        <f>C158-C445</f>
        <v>2850.8421916735529</v>
      </c>
      <c r="D471" s="1">
        <f>D158-D445</f>
        <v>1631.7179188179762</v>
      </c>
      <c r="E471" s="1">
        <f>E158-E445</f>
        <v>951.52009688080227</v>
      </c>
      <c r="F471" s="1">
        <f>F158-F445</f>
        <v>688.00694515920827</v>
      </c>
      <c r="G471" s="1">
        <f>G158-G445</f>
        <v>541.79753399897277</v>
      </c>
    </row>
    <row r="472" spans="1:7">
      <c r="B472" s="36">
        <v>800</v>
      </c>
      <c r="C472" s="1">
        <f>C159-C446</f>
        <v>2925.886704637247</v>
      </c>
      <c r="D472" s="1">
        <f>D159-D446</f>
        <v>1672.2667622169402</v>
      </c>
      <c r="E472" s="1">
        <f>E159-E446</f>
        <v>967.97234942230227</v>
      </c>
      <c r="F472" s="1">
        <f>F159-F446</f>
        <v>688.53455491627369</v>
      </c>
      <c r="G472" s="1">
        <f>G159-G446</f>
        <v>531.32335203218349</v>
      </c>
    </row>
    <row r="473" spans="1:7">
      <c r="B473" s="35">
        <v>1000</v>
      </c>
      <c r="C473" s="1">
        <f>C160-C447</f>
        <v>3016.2019859271259</v>
      </c>
      <c r="D473" s="1">
        <f>D160-D447</f>
        <v>1720.8357994799048</v>
      </c>
      <c r="E473" s="1">
        <f>E160-E447</f>
        <v>986.99984383761671</v>
      </c>
      <c r="F473" s="1">
        <f>F160-F447</f>
        <v>687.62650313910422</v>
      </c>
      <c r="G473" s="1">
        <f>G160-G447</f>
        <v>516.56302259517145</v>
      </c>
    </row>
    <row r="474" spans="1:7">
      <c r="B474" s="37">
        <v>1200</v>
      </c>
      <c r="C474" s="1">
        <f>C161-C448</f>
        <v>3115.6105072028809</v>
      </c>
      <c r="D474" s="1">
        <f>D161-D448</f>
        <v>1773.8557920102478</v>
      </c>
      <c r="E474" s="1">
        <f>E161-E448</f>
        <v>1006.474764809528</v>
      </c>
      <c r="F474" s="1">
        <f>F161-F448</f>
        <v>683.69458112342772</v>
      </c>
      <c r="G474" s="1">
        <f>G161-G448</f>
        <v>496.22155270993039</v>
      </c>
    </row>
    <row r="475" spans="1:7">
      <c r="B475" s="35">
        <v>1400</v>
      </c>
      <c r="C475" s="1">
        <f>C162-C449</f>
        <v>3218.3367361339942</v>
      </c>
      <c r="D475" s="1">
        <f>D162-D449</f>
        <v>1827.9897655725583</v>
      </c>
      <c r="E475" s="1">
        <f>E162-E449</f>
        <v>1024.4077623130804</v>
      </c>
      <c r="F475" s="1">
        <f>F162-F449</f>
        <v>675.25393113750806</v>
      </c>
      <c r="G475" s="1">
        <f>G162-G449</f>
        <v>469.08821967310041</v>
      </c>
    </row>
    <row r="476" spans="1:7">
      <c r="B476" s="38">
        <v>1600</v>
      </c>
      <c r="C476" s="1">
        <f>C163-C450</f>
        <v>3319.0071363997386</v>
      </c>
      <c r="D476" s="1">
        <f>D163-D450</f>
        <v>1880.1330102926388</v>
      </c>
      <c r="E476" s="1">
        <f>E163-E450</f>
        <v>1038.9479516155782</v>
      </c>
      <c r="F476" s="1">
        <f>F163-F450</f>
        <v>660.92304642214299</v>
      </c>
      <c r="G476" s="1">
        <f>G163-G450</f>
        <v>434.03657105596596</v>
      </c>
    </row>
    <row r="477" spans="1:7">
      <c r="B477" s="35">
        <v>1800</v>
      </c>
      <c r="C477" s="1">
        <f>C164-C451</f>
        <v>3412.6501676891799</v>
      </c>
      <c r="D477" s="1">
        <f>D164-D451</f>
        <v>1927.4130806575047</v>
      </c>
      <c r="E477" s="1">
        <f>E164-E451</f>
        <v>1048.3829132765895</v>
      </c>
      <c r="F477" s="1">
        <f>F164-F451</f>
        <v>639.42377119066612</v>
      </c>
      <c r="G477" s="1">
        <f>G164-G451</f>
        <v>390.02442470445715</v>
      </c>
    </row>
    <row r="478" spans="1:7">
      <c r="B478" s="36">
        <v>2000</v>
      </c>
      <c r="C478" s="1">
        <f>C165-C452</f>
        <v>3494.6962857011727</v>
      </c>
      <c r="D478" s="1">
        <f>D165-D452</f>
        <v>1967.1897955153836</v>
      </c>
      <c r="E478" s="1">
        <f>E165-E452</f>
        <v>1051.1386931479415</v>
      </c>
      <c r="F478" s="1">
        <f>F165-F452</f>
        <v>609.58130062894486</v>
      </c>
      <c r="G478" s="1">
        <f>G165-G452</f>
        <v>336.09386873914849</v>
      </c>
    </row>
    <row r="479" spans="1:7">
      <c r="B479" s="35">
        <v>2200</v>
      </c>
      <c r="C479" s="1">
        <f>C166-C453</f>
        <v>3560.977942144365</v>
      </c>
      <c r="D479" s="1">
        <f>D166-D453</f>
        <v>1997.0552380757172</v>
      </c>
      <c r="E479" s="1">
        <f>E166-E453</f>
        <v>1045.7798023737241</v>
      </c>
      <c r="F479" s="1">
        <f>F166-F453</f>
        <v>570.3241808953826</v>
      </c>
      <c r="G479" s="1">
        <f>G166-G453</f>
        <v>271.3712615552609</v>
      </c>
    </row>
    <row r="480" spans="1:7">
      <c r="B480" s="36">
        <v>2400</v>
      </c>
      <c r="C480" s="1">
        <f>C167-C454</f>
        <v>3607.7295847371956</v>
      </c>
      <c r="D480" s="1">
        <f>D167-D454</f>
        <v>2014.8337559091569</v>
      </c>
      <c r="E480" s="1">
        <f>E167-E454</f>
        <v>1031.0092173902881</v>
      </c>
      <c r="F480" s="1">
        <f>F167-F454</f>
        <v>520.68430912091685</v>
      </c>
      <c r="G480" s="1">
        <f>G167-G454</f>
        <v>195.06723182265875</v>
      </c>
    </row>
    <row r="481" spans="1:7">
      <c r="B481" s="35">
        <v>2600</v>
      </c>
      <c r="C481" s="1">
        <f>C168-C455</f>
        <v>3631.5876572078946</v>
      </c>
      <c r="D481" s="1">
        <f>D168-D455</f>
        <v>2018.5819609475705</v>
      </c>
      <c r="E481" s="1">
        <f>E168-E455</f>
        <v>1005.6683799262465</v>
      </c>
      <c r="F481" s="1">
        <f>F168-F455</f>
        <v>459.79693340902065</v>
      </c>
      <c r="G481" s="1">
        <f>G168-G455</f>
        <v>106.47667848585309</v>
      </c>
    </row>
    <row r="482" spans="1:7">
      <c r="B482" s="36">
        <v>2800</v>
      </c>
      <c r="C482" s="1">
        <f>C169-C456</f>
        <v>3629.5905992944831</v>
      </c>
      <c r="D482" s="1">
        <f>D169-D456</f>
        <v>2006.5887294840365</v>
      </c>
      <c r="E482" s="1">
        <f>E169-E456</f>
        <v>968.73719700247307</v>
      </c>
      <c r="F482" s="1">
        <f>F169-F456</f>
        <v>386.90065283570175</v>
      </c>
      <c r="G482" s="1">
        <f>G169-G456</f>
        <v>4.9787707639995915</v>
      </c>
    </row>
    <row r="483" spans="1:7">
      <c r="B483" s="35">
        <v>3000</v>
      </c>
      <c r="C483" s="1">
        <f>C170-C457</f>
        <v>3599.1788467447705</v>
      </c>
      <c r="D483" s="1">
        <f>D170-D457</f>
        <v>1977.375202172846</v>
      </c>
      <c r="E483" s="1">
        <f>E170-E457</f>
        <v>919.33404093210243</v>
      </c>
      <c r="F483" s="1">
        <f>F170-F457</f>
        <v>301.3374174495026</v>
      </c>
      <c r="G483" s="1">
        <f>G170-G457</f>
        <v>-109.96305184910216</v>
      </c>
    </row>
    <row r="484" spans="1:7">
      <c r="B484" s="36">
        <v>3200</v>
      </c>
      <c r="C484" s="1">
        <f>C171-C458</f>
        <v>3538.194831316363</v>
      </c>
      <c r="D484" s="1">
        <f>D171-D458</f>
        <v>1929.6947840295027</v>
      </c>
      <c r="E484" s="1">
        <f>E171-E458</f>
        <v>856.71574932053204</v>
      </c>
      <c r="F484" s="1">
        <f>F171-F458</f>
        <v>202.55252827150025</v>
      </c>
      <c r="G484" s="1">
        <f>G171-G458</f>
        <v>-238.80107958500525</v>
      </c>
    </row>
    <row r="485" spans="1:7">
      <c r="B485" s="35">
        <v>3400</v>
      </c>
      <c r="C485" s="1">
        <f>C172-C459</f>
        <v>3444.882980776657</v>
      </c>
      <c r="D485" s="1">
        <f>D172-D459</f>
        <v>1862.5331444307255</v>
      </c>
      <c r="E485" s="1">
        <f>E172-E459</f>
        <v>780.27762506542069</v>
      </c>
      <c r="F485" s="1">
        <f>F172-F459</f>
        <v>90.094637295308416</v>
      </c>
      <c r="G485" s="1">
        <f>G172-G459</f>
        <v>-381.90333240061943</v>
      </c>
    </row>
    <row r="486" spans="1:7">
      <c r="B486" s="36">
        <v>3500</v>
      </c>
      <c r="C486" s="1">
        <f>C173-C460</f>
        <v>3382.7181424368218</v>
      </c>
      <c r="D486" s="1">
        <f>D173-D460</f>
        <v>1812.564639600746</v>
      </c>
      <c r="E486" s="1">
        <f>E173-E460</f>
        <v>711.88322668505998</v>
      </c>
      <c r="F486" s="1">
        <f>F173-F460</f>
        <v>-19.717219863468131</v>
      </c>
      <c r="G486" s="1">
        <f>G173-G460</f>
        <v>-525.96360156330536</v>
      </c>
    </row>
    <row r="487" spans="1:7">
      <c r="B487" s="35">
        <v>3800</v>
      </c>
      <c r="C487" s="1">
        <f>C174-C461</f>
        <v>3156.2634654818776</v>
      </c>
      <c r="D487" s="1">
        <f>D174-D461</f>
        <v>1666.8702001797972</v>
      </c>
      <c r="E487" s="1">
        <f>E174-E461</f>
        <v>584.2154166765124</v>
      </c>
      <c r="F487" s="1">
        <f>F174-F461</f>
        <v>-177.12878721452216</v>
      </c>
      <c r="G487" s="1">
        <f>G174-G461</f>
        <v>-711.9512417253909</v>
      </c>
    </row>
    <row r="488" spans="1:7">
      <c r="B488" s="36">
        <v>4000</v>
      </c>
      <c r="C488" s="1">
        <f>C175-C462</f>
        <v>2959.4546363105505</v>
      </c>
      <c r="D488" s="1">
        <f>D175-D462</f>
        <v>1537.5015560871439</v>
      </c>
      <c r="E488" s="1">
        <f>E175-E462</f>
        <v>464.07426479933963</v>
      </c>
      <c r="F488" s="1">
        <f>F175-F462</f>
        <v>-332.28026189826107</v>
      </c>
      <c r="G488" s="1">
        <f>G175-G462</f>
        <v>-899.21158677514029</v>
      </c>
    </row>
    <row r="489" spans="1:7" ht="15.75" thickBot="1">
      <c r="B489" s="39">
        <v>4200</v>
      </c>
      <c r="C489" s="1">
        <f>C176-C463</f>
        <v>2727.3156431954171</v>
      </c>
      <c r="D489" s="1">
        <f>D176-D463</f>
        <v>1386.9170116580519</v>
      </c>
      <c r="E489" s="1">
        <f>E176-E463</f>
        <v>329.07914479187275</v>
      </c>
      <c r="F489" s="1">
        <f>F176-F463</f>
        <v>-501.87662068039117</v>
      </c>
      <c r="G489" s="1">
        <f>G176-G463</f>
        <v>-1101.3655339857858</v>
      </c>
    </row>
    <row r="491" spans="1:7">
      <c r="A491" t="s">
        <v>123</v>
      </c>
    </row>
    <row r="500" spans="2:13" ht="15.75" thickBot="1">
      <c r="B500" s="2" t="s">
        <v>70</v>
      </c>
      <c r="C500" t="s">
        <v>126</v>
      </c>
      <c r="D500" t="s">
        <v>127</v>
      </c>
      <c r="E500" t="s">
        <v>128</v>
      </c>
      <c r="F500" t="s">
        <v>129</v>
      </c>
      <c r="G500" t="s">
        <v>131</v>
      </c>
      <c r="H500" t="s">
        <v>130</v>
      </c>
      <c r="I500" t="s">
        <v>132</v>
      </c>
      <c r="J500" t="s">
        <v>135</v>
      </c>
      <c r="K500" t="s">
        <v>133</v>
      </c>
      <c r="L500" t="s">
        <v>136</v>
      </c>
      <c r="M500" t="s">
        <v>134</v>
      </c>
    </row>
    <row r="501" spans="2:13" ht="15.75" thickTop="1">
      <c r="B501" s="3">
        <v>0</v>
      </c>
      <c r="C501">
        <f>$C$414+$C354+$C271</f>
        <v>28</v>
      </c>
      <c r="E501" s="1"/>
      <c r="F501" s="1"/>
      <c r="G501" s="1"/>
      <c r="H501" s="1"/>
      <c r="I501" s="1"/>
      <c r="J501" s="1"/>
      <c r="K501" s="1"/>
      <c r="L501" s="1"/>
      <c r="M501" s="1"/>
    </row>
    <row r="502" spans="2:13">
      <c r="B502" s="4">
        <v>5</v>
      </c>
      <c r="C502">
        <f>$C$414+$C355+$C272</f>
        <v>29.892948179166662</v>
      </c>
      <c r="D502">
        <f>($B$44/$C$44)*$B502</f>
        <v>675.28621633588659</v>
      </c>
      <c r="E502" s="1">
        <f>(($D$125*(D272^5)+$E$125*(D272^4)+$F$125*(D272^3)+$G$125*(D272^2)+$H$125*D272+$I$125)*$D$3*$D$149)-C502</f>
        <v>2876.8898948086039</v>
      </c>
      <c r="F502" s="1"/>
      <c r="G502" s="1"/>
      <c r="H502" s="1"/>
      <c r="I502" s="1"/>
      <c r="J502" s="1"/>
      <c r="K502" s="1"/>
      <c r="L502" s="1"/>
      <c r="M502" s="1"/>
    </row>
    <row r="503" spans="2:13">
      <c r="B503" s="3">
        <v>10</v>
      </c>
      <c r="C503">
        <f>$C$414+$C356+$C273</f>
        <v>35.571792716666671</v>
      </c>
      <c r="D503">
        <f>($B$44/$C$44)*$B503</f>
        <v>1350.5724326717732</v>
      </c>
      <c r="E503" s="1">
        <f>(($D$125*(D273^5)+$E$125*(D273^4)+$F$125*(D273^3)+$G$125*(D273^2)+$H$125*D273+$I$125)*$D$3*$D$149)-C503</f>
        <v>3192.9394498841702</v>
      </c>
      <c r="F503" s="1">
        <f>($B$44/$D$44)*$B503</f>
        <v>780.3307388770246</v>
      </c>
      <c r="G503" s="1">
        <f>(($D$125*(F273^5)+$E$125*(F273^4)+$F$125*(F273^3)+$G$125*(F273^2)+$H$125*F273+$I$125)*$D$4*$D$149)-$C503</f>
        <v>1667.8634251539918</v>
      </c>
      <c r="H503" s="1"/>
      <c r="I503" s="1"/>
      <c r="J503" s="1"/>
      <c r="K503" s="1"/>
      <c r="L503" s="1"/>
      <c r="M503" s="1"/>
    </row>
    <row r="504" spans="2:13">
      <c r="B504" s="4">
        <v>15</v>
      </c>
      <c r="C504">
        <f>$C$414+$C357+$C274</f>
        <v>45.036533612500008</v>
      </c>
      <c r="D504">
        <f>($B$44/$C$44)*$B504</f>
        <v>2025.8586490076598</v>
      </c>
      <c r="E504" s="1">
        <f>(($D$125*(D274^5)+$E$125*(D274^4)+$F$125*(D274^3)+$G$125*(D274^2)+$H$125*D274+$I$125)*$D$3*$D$149)-C504</f>
        <v>3504.2371806301107</v>
      </c>
      <c r="F504" s="1">
        <f>($B$44/$D$44)*$B504</f>
        <v>1170.496108315537</v>
      </c>
      <c r="G504" s="1">
        <f>(($D$125*(F274^5)+$E$125*(F274^4)+$F$125*(F274^3)+$G$125*(F274^2)+$H$125*F274+$I$125)*$D$4*$D$149)-$C504</f>
        <v>1765.8865935287511</v>
      </c>
      <c r="H504" s="1">
        <f t="shared" ref="H504:H519" si="49">($B$44/$E$44)*B504</f>
        <v>697.79575688041609</v>
      </c>
      <c r="I504" s="1">
        <f>(($D$125*(H274^5)+$E$125*(H274^4)+$F$125*(H274^3)+$G$125*(H274^2)+$H$125*H274+$I$125)*$D$5*$D$149)-$C504</f>
        <v>959.10378009903445</v>
      </c>
      <c r="J504" s="1"/>
      <c r="K504" s="1"/>
      <c r="L504" s="1"/>
      <c r="M504" s="1"/>
    </row>
    <row r="505" spans="2:13">
      <c r="B505" s="3">
        <v>20</v>
      </c>
      <c r="C505">
        <f>$C$414+$C358+$C275</f>
        <v>58.287170866666671</v>
      </c>
      <c r="D505">
        <f>($B$44/$C$44)*$B505</f>
        <v>2701.1448653435464</v>
      </c>
      <c r="E505" s="1">
        <f>(($D$125*(D275^5)+$E$125*(D275^4)+$F$125*(D275^3)+$G$125*(D275^2)+$H$125*D275+$I$125)*$D$3*$D$149)-C505</f>
        <v>3633.9791467459759</v>
      </c>
      <c r="F505" s="1">
        <f>($B$44/$D$44)*$B505</f>
        <v>1560.6614777540492</v>
      </c>
      <c r="G505" s="1">
        <f>(($D$125*(F275^5)+$E$125*(F275^4)+$F$125*(F275^3)+$G$125*(F275^2)+$H$125*F275+$I$125)*$D$4*$D$149)-$C505</f>
        <v>1870.1737994475368</v>
      </c>
      <c r="H505" s="1">
        <f t="shared" si="49"/>
        <v>930.39434250722149</v>
      </c>
      <c r="I505" s="1">
        <f>(($D$125*(H275^5)+$E$125*(H275^4)+$F$125*(H275^3)+$G$125*(H275^2)+$H$125*H275+$I$125)*$D$5*$D$149)-$C505</f>
        <v>980.22141737947845</v>
      </c>
      <c r="J505" s="1">
        <f>($B$44/$F$44)*$B505</f>
        <v>666.94934946754233</v>
      </c>
      <c r="K505" s="1">
        <f>(($D$125*(J275^5)+$E$125*(J275^4)+$F$125*(J275^3)+$G$125*(J275^2)+$H$125*J275+$I$125)*$D$6*$D$149)-$C505</f>
        <v>658.67848256923105</v>
      </c>
      <c r="L505" s="1"/>
      <c r="M505" s="1"/>
    </row>
    <row r="506" spans="2:13">
      <c r="B506" s="4">
        <v>25</v>
      </c>
      <c r="C506">
        <f>$C$414+$C359+$C276</f>
        <v>75.323704479166679</v>
      </c>
      <c r="D506">
        <f>($B$44/$C$44)*$B506</f>
        <v>3376.4310816794327</v>
      </c>
      <c r="E506" s="1">
        <f>(($D$125*(D276^5)+$E$125*(D276^4)+$F$125*(D276^3)+$G$125*(D276^2)+$H$125*D276+$I$125)*$D$3*$D$149)-C506</f>
        <v>3457.6074385169982</v>
      </c>
      <c r="F506" s="1">
        <f>($B$44/$D$44)*$B506</f>
        <v>1950.8268471925614</v>
      </c>
      <c r="G506" s="1">
        <f>(($D$125*(F276^5)+$E$125*(F276^4)+$F$125*(F276^3)+$G$125*(F276^2)+$H$125*F276+$I$125)*$D$4*$D$149)-$C506</f>
        <v>1958.2401317425197</v>
      </c>
      <c r="H506" s="1">
        <f t="shared" si="49"/>
        <v>1162.9929281340269</v>
      </c>
      <c r="I506" s="1">
        <f>(($D$125*(H276^5)+$E$125*(H276^4)+$F$125*(H276^3)+$G$125*(H276^2)+$H$125*H276+$I$125)*$D$5*$D$149)-$C506</f>
        <v>1002.9300964397589</v>
      </c>
      <c r="J506" s="1">
        <f>($B$44/$F$44)*$B506</f>
        <v>833.68668683442786</v>
      </c>
      <c r="K506" s="1">
        <f>(($D$125*(J276^5)+$E$125*(J276^4)+$F$125*(J276^3)+$G$125*(J276^2)+$H$125*J276+$I$125)*$D$6*$D$149)-$C506</f>
        <v>658.27828267705218</v>
      </c>
      <c r="L506" s="1">
        <f>($B$44/$G$44)*$B506</f>
        <v>707.79999712242932</v>
      </c>
      <c r="M506" s="1">
        <f>(($D$125*(L276^5)+$E$125*(L276^4)+$F$125*(L276^3)+$G$125*(L276^2)+$H$125*L276+$I$125)*$D$7*$D$149)-$C506</f>
        <v>536.6029688087915</v>
      </c>
    </row>
    <row r="507" spans="2:13">
      <c r="B507" s="3">
        <v>30</v>
      </c>
      <c r="C507">
        <f>$C$414+$C360+$C277</f>
        <v>96.146134450000034</v>
      </c>
      <c r="D507">
        <f>($B$44/$C$44)*$B507</f>
        <v>4051.7172980153196</v>
      </c>
      <c r="E507" s="1">
        <f>(($D$125*(D277^5)+$E$125*(D277^4)+$F$125*(D277^3)+$G$125*(D277^2)+$H$125*D277+$I$125)*$D$3*$D$149)-C507</f>
        <v>2902.8101768140946</v>
      </c>
      <c r="F507" s="1">
        <f>($B$44/$D$44)*$B507</f>
        <v>2340.9922166310739</v>
      </c>
      <c r="G507" s="1">
        <f>(($D$125*(F277^5)+$E$125*(F277^4)+$F$125*(F277^3)+$G$125*(F277^2)+$H$125*F277+$I$125)*$D$4*$D$149)-$C507</f>
        <v>2010.9646907422</v>
      </c>
      <c r="H507" s="1">
        <f t="shared" si="49"/>
        <v>1395.5915137608322</v>
      </c>
      <c r="I507" s="1">
        <f>(($D$125*(H277^5)+$E$125*(H277^4)+$F$125*(H277^3)+$G$125*(H277^2)+$H$125*H277+$I$125)*$D$5*$D$149)-$C507</f>
        <v>1024.0424991448033</v>
      </c>
      <c r="J507" s="1">
        <f>($B$44/$F$44)*$B507</f>
        <v>1000.4240242013135</v>
      </c>
      <c r="K507" s="1">
        <f>(($D$125*(J277^5)+$E$125*(J277^4)+$F$125*(J277^3)+$G$125*(J277^2)+$H$125*J277+$I$125)*$D$6*$D$149)-$C507</f>
        <v>656.58469409102076</v>
      </c>
      <c r="L507" s="1">
        <f>($B$44/$G$44)*$B507</f>
        <v>849.35999654691523</v>
      </c>
      <c r="M507" s="1">
        <f>(($D$125*(L277^5)+$E$125*(L277^4)+$F$125*(L277^3)+$G$125*(L277^2)+$H$125*L277+$I$125)*$D$7*$D$149)-$C507</f>
        <v>528.13032801820304</v>
      </c>
    </row>
    <row r="508" spans="2:13">
      <c r="B508" s="4">
        <v>35</v>
      </c>
      <c r="C508">
        <f>$C$414+$C361+$C278</f>
        <v>120.75446077916666</v>
      </c>
      <c r="E508" s="1"/>
      <c r="F508" s="1">
        <f>($B$44/$D$44)*$B508</f>
        <v>2731.1575860695862</v>
      </c>
      <c r="G508" s="1">
        <f>(($D$125*(F278^5)+$E$125*(F278^4)+$F$125*(F278^3)+$G$125*(F278^2)+$H$125*F278+$I$125)*$D$4*$D$149)-$C508</f>
        <v>2012.5905882714057</v>
      </c>
      <c r="H508" s="1">
        <f t="shared" si="49"/>
        <v>1628.1900993876377</v>
      </c>
      <c r="I508" s="1">
        <f>(($D$125*(H278^5)+$E$125*(H278^4)+$F$125*(H278^3)+$G$125*(H278^2)+$H$125*H278+$I$125)*$D$5*$D$149)-$C508</f>
        <v>1040.6246155440626</v>
      </c>
      <c r="J508" s="1">
        <f>($B$44/$F$44)*$B508</f>
        <v>1167.161361568199</v>
      </c>
      <c r="K508" s="1">
        <f>(($D$125*(J278^5)+$E$125*(J278^4)+$F$125*(J278^3)+$G$125*(J278^2)+$H$125*J278+$I$125)*$D$6*$D$149)-$C508</f>
        <v>652.71879228741773</v>
      </c>
      <c r="L508" s="1">
        <f>($B$44/$G$44)*$B508</f>
        <v>990.91999597140102</v>
      </c>
      <c r="M508" s="1">
        <f>(($D$125*(L278^5)+$E$125*(L278^4)+$F$125*(L278^3)+$G$125*(L278^2)+$H$125*L278+$I$125)*$D$7*$D$149)-$C508</f>
        <v>517.34461433199453</v>
      </c>
    </row>
    <row r="509" spans="2:13">
      <c r="B509" s="3">
        <v>40</v>
      </c>
      <c r="C509">
        <f>$C$414+$C362+$C279</f>
        <v>149.14868346666668</v>
      </c>
      <c r="E509" s="1"/>
      <c r="F509" s="1">
        <f>($B$44/$D$44)*$B509</f>
        <v>3121.3229555080984</v>
      </c>
      <c r="G509" s="1">
        <f>(($D$125*(F279^5)+$E$125*(F279^4)+$F$125*(F279^3)+$G$125*(F279^2)+$H$125*F279+$I$125)*$D$4*$D$149)-$C509</f>
        <v>1950.7249476512943</v>
      </c>
      <c r="H509" s="1">
        <f t="shared" si="49"/>
        <v>1860.788685014443</v>
      </c>
      <c r="I509" s="1">
        <f>(($D$125*(H279^5)+$E$125*(H279^4)+$F$125*(H279^3)+$G$125*(H279^2)+$H$125*H279+$I$125)*$D$5*$D$149)-$C509</f>
        <v>1049.9957438715089</v>
      </c>
      <c r="J509" s="1">
        <f>($B$44/$F$44)*$B509</f>
        <v>1333.8986989350847</v>
      </c>
      <c r="K509" s="1">
        <f>(($D$125*(J279^5)+$E$125*(J279^4)+$F$125*(J279^3)+$G$125*(J279^2)+$H$125*J279+$I$125)*$D$6*$D$149)-$C509</f>
        <v>645.8496015912749</v>
      </c>
      <c r="L509" s="1">
        <f>($B$44/$G$44)*$B509</f>
        <v>1132.4799953958868</v>
      </c>
      <c r="M509" s="1">
        <f>(($D$125*(L279^5)+$E$125*(L279^4)+$F$125*(L279^3)+$G$125*(L279^2)+$H$125*L279+$I$125)*$D$7*$D$149)-$C509</f>
        <v>503.78963979881934</v>
      </c>
    </row>
    <row r="510" spans="2:13">
      <c r="B510" s="4">
        <v>45</v>
      </c>
      <c r="C510">
        <f>$C$414+$C363+$C280</f>
        <v>181.32880251250003</v>
      </c>
      <c r="E510" s="1"/>
      <c r="F510" s="1">
        <f>($B$44/$D$44)*$B510</f>
        <v>3511.4883249466106</v>
      </c>
      <c r="G510" s="1">
        <f>(($D$125*(F280^5)+$E$125*(F280^4)+$F$125*(F280^3)+$G$125*(F280^2)+$H$125*F280+$I$125)*$D$4*$D$149)-$C510</f>
        <v>1816.3389036993515</v>
      </c>
      <c r="H510" s="1">
        <f t="shared" si="49"/>
        <v>2093.3872706412485</v>
      </c>
      <c r="I510" s="1">
        <f>(($D$125*(H280^5)+$E$125*(H280^4)+$F$125*(H280^3)+$G$125*(H280^2)+$H$125*H280+$I$125)*$D$5*$D$149)-$C510</f>
        <v>1049.7284905456377</v>
      </c>
      <c r="J510" s="1">
        <f>($B$44/$F$44)*$B510</f>
        <v>1500.6360363019701</v>
      </c>
      <c r="K510" s="1">
        <f>(($D$125*(J280^5)+$E$125*(J280^4)+$F$125*(J280^3)+$G$125*(J280^2)+$H$125*J280+$I$125)*$D$6*$D$149)-$C510</f>
        <v>635.19409517637678</v>
      </c>
      <c r="L510" s="1">
        <f>($B$44/$G$44)*$B510</f>
        <v>1274.0399948203728</v>
      </c>
      <c r="M510" s="1">
        <f>(($D$125*(L280^5)+$E$125*(L280^4)+$F$125*(L280^3)+$G$125*(L280^2)+$H$125*L280+$I$125)*$D$7*$D$149)-$C510</f>
        <v>487.03036677237674</v>
      </c>
    </row>
    <row r="511" spans="2:13">
      <c r="B511" s="3">
        <v>50</v>
      </c>
      <c r="C511">
        <f>$C$414+$C364+$C281</f>
        <v>217.29481791666672</v>
      </c>
      <c r="E511" s="1"/>
      <c r="F511" s="1">
        <f>($B$44/$D$44)*$B511</f>
        <v>3901.6536943851229</v>
      </c>
      <c r="G511" s="1">
        <f>(($D$125*(F281^5)+$E$125*(F281^4)+$F$125*(F281^3)+$G$125*(F281^2)+$H$125*F281+$I$125)*$D$4*$D$149)-$C511</f>
        <v>1603.7676027293928</v>
      </c>
      <c r="H511" s="1">
        <f t="shared" si="49"/>
        <v>2325.9858562680538</v>
      </c>
      <c r="I511" s="1">
        <f>(($D$125*(H281^5)+$E$125*(H281^4)+$F$125*(H281^3)+$G$125*(H281^2)+$H$125*H281+$I$125)*$D$5*$D$149)-$C511</f>
        <v>1037.6487701694678</v>
      </c>
      <c r="J511" s="1">
        <f>($B$44/$F$44)*$B511</f>
        <v>1667.3733736688557</v>
      </c>
      <c r="K511" s="1">
        <f>(($D$125*(J281^5)+$E$125*(J281^4)+$F$125*(J281^3)+$G$125*(J281^2)+$H$125*J281+$I$125)*$D$6*$D$149)-$C511</f>
        <v>620.01719506525956</v>
      </c>
      <c r="L511" s="1">
        <f>($B$44/$G$44)*$B511</f>
        <v>1415.5999942448586</v>
      </c>
      <c r="M511" s="1">
        <f>(($D$125*(L281^5)+$E$125*(L281^4)+$F$125*(L281^3)+$G$125*(L281^2)+$H$125*L281+$I$125)*$D$7*$D$149)-$C511</f>
        <v>466.65290791141149</v>
      </c>
    </row>
    <row r="512" spans="2:13">
      <c r="B512" s="4">
        <v>55</v>
      </c>
      <c r="C512">
        <f>$C$414+$C365+$C282</f>
        <v>257.04672967916667</v>
      </c>
      <c r="E512" s="1"/>
      <c r="F512" s="1">
        <f>($B$44/$D$44)*$B512</f>
        <v>4291.8190638236356</v>
      </c>
      <c r="G512" s="1">
        <f>(($D$125*(F282^5)+$E$125*(F282^4)+$F$125*(F282^3)+$G$125*(F282^2)+$H$125*F282+$I$125)*$D$4*$D$149)-$C512</f>
        <v>1310.7102025515608</v>
      </c>
      <c r="H512" s="1">
        <f t="shared" si="49"/>
        <v>2558.5844418948591</v>
      </c>
      <c r="I512" s="1">
        <f>(($D$125*(H282^5)+$E$125*(H282^4)+$F$125*(H282^3)+$G$125*(H282^2)+$H$125*H282+$I$125)*$D$5*$D$149)-$C512</f>
        <v>1011.8358055305403</v>
      </c>
      <c r="J512" s="1">
        <f>($B$44/$F$44)*$B512</f>
        <v>1834.1107110357414</v>
      </c>
      <c r="K512" s="1">
        <f>(($D$125*(J282^5)+$E$125*(J282^4)+$F$125*(J282^3)+$G$125*(J282^2)+$H$125*J282+$I$125)*$D$6*$D$149)-$C512</f>
        <v>599.6317721292113</v>
      </c>
      <c r="L512" s="1">
        <f>($B$44/$G$44)*$B512</f>
        <v>1557.1599936693444</v>
      </c>
      <c r="M512" s="1">
        <f>(($D$125*(L282^5)+$E$125*(L282^4)+$F$125*(L282^3)+$G$125*(L282^2)+$H$125*L282+$I$125)*$D$7*$D$149)-$C512</f>
        <v>442.26452617971358</v>
      </c>
    </row>
    <row r="513" spans="2:13">
      <c r="B513" s="3">
        <v>60</v>
      </c>
      <c r="C513">
        <f>$C$414+$C366+$C283</f>
        <v>300.58453780000013</v>
      </c>
      <c r="E513" s="1"/>
      <c r="F513" s="1"/>
      <c r="G513" s="1"/>
      <c r="H513" s="1">
        <f t="shared" si="49"/>
        <v>2791.1830275216644</v>
      </c>
      <c r="I513" s="1">
        <f>(($D$125*(H283^5)+$E$125*(H283^4)+$F$125*(H283^3)+$G$125*(H283^2)+$H$125*H283+$I$125)*$D$5*$D$149)-$C513</f>
        <v>970.62212760091847</v>
      </c>
      <c r="J513" s="1">
        <f>($B$44/$F$44)*$B513</f>
        <v>2000.848048402627</v>
      </c>
      <c r="K513" s="1">
        <f>(($D$125*(J283^5)+$E$125*(J283^4)+$F$125*(J283^3)+$G$125*(J283^2)+$H$125*J283+$I$125)*$D$6*$D$149)-$C513</f>
        <v>573.39864608827202</v>
      </c>
      <c r="L513" s="1">
        <f>($B$44/$G$44)*$B513</f>
        <v>1698.7199930938305</v>
      </c>
      <c r="M513" s="1">
        <f>(($D$125*(L283^5)+$E$125*(L283^4)+$F$125*(L283^3)+$G$125*(L283^2)+$H$125*L283+$I$125)*$D$7*$D$149)-$C513</f>
        <v>413.49363484611854</v>
      </c>
    </row>
    <row r="514" spans="2:13">
      <c r="B514" s="4">
        <v>65</v>
      </c>
      <c r="C514">
        <f>$C$414+$C367+$C284</f>
        <v>347.90824227916664</v>
      </c>
      <c r="E514" s="1"/>
      <c r="F514" s="1"/>
      <c r="G514" s="1"/>
      <c r="H514" s="1">
        <f t="shared" si="49"/>
        <v>3023.7816131484701</v>
      </c>
      <c r="I514" s="1">
        <f>(($D$125*(H284^5)+$E$125*(H284^4)+$F$125*(H284^3)+$G$125*(H284^2)+$H$125*H284+$I$125)*$D$5*$D$149)-$C514</f>
        <v>912.59357553718974</v>
      </c>
      <c r="J514" s="1">
        <f>($B$44/$F$44)*$B514</f>
        <v>2167.5853857695124</v>
      </c>
      <c r="K514" s="1">
        <f>(($D$125*(J284^5)+$E$125*(J284^4)+$F$125*(J284^3)+$G$125*(J284^2)+$H$125*J284+$I$125)*$D$6*$D$149)-$C514</f>
        <v>540.72658551123436</v>
      </c>
      <c r="L514" s="1">
        <f>($B$44/$G$44)*$B514</f>
        <v>1840.2799925183162</v>
      </c>
      <c r="M514" s="1">
        <f>(($D$125*(L284^5)+$E$125*(L284^4)+$F$125*(L284^3)+$G$125*(L284^2)+$H$125*L284+$I$125)*$D$7*$D$149)-$C514</f>
        <v>379.98979748450813</v>
      </c>
    </row>
    <row r="515" spans="2:13">
      <c r="B515" s="3">
        <v>70</v>
      </c>
      <c r="C515">
        <f>$C$414+$C368+$C285</f>
        <v>399.01784311666665</v>
      </c>
      <c r="E515" s="1"/>
      <c r="F515" s="1"/>
      <c r="G515" s="1"/>
      <c r="H515" s="1">
        <f t="shared" si="49"/>
        <v>3256.3801987752754</v>
      </c>
      <c r="I515" s="1">
        <f>(($D$125*(H285^5)+$E$125*(H285^4)+$F$125*(H285^3)+$G$125*(H285^2)+$H$125*H285+$I$125)*$D$5*$D$149)-$C515</f>
        <v>836.58929668046221</v>
      </c>
      <c r="J515" s="1">
        <f>($B$44/$F$44)*$B515</f>
        <v>2334.3227231363981</v>
      </c>
      <c r="K515" s="1">
        <f>(($D$125*(J285^5)+$E$125*(J285^4)+$F$125*(J285^3)+$G$125*(J285^2)+$H$125*J285+$I$125)*$D$6*$D$149)-$C515</f>
        <v>501.07230781564147</v>
      </c>
      <c r="L515" s="1">
        <f>($B$44/$G$44)*$B515</f>
        <v>1981.839991942802</v>
      </c>
      <c r="M515" s="1">
        <f>(($D$125*(L285^5)+$E$125*(L285^4)+$F$125*(L285^3)+$G$125*(L285^2)+$H$125*L285+$I$125)*$D$7*$D$149)-$C515</f>
        <v>341.42372797380824</v>
      </c>
    </row>
    <row r="516" spans="2:13">
      <c r="B516" s="4">
        <v>75</v>
      </c>
      <c r="C516">
        <f>$C$414+$C369+$C286</f>
        <v>453.9133403125</v>
      </c>
      <c r="E516" s="1"/>
      <c r="F516" s="1"/>
      <c r="G516" s="1"/>
      <c r="H516" s="1">
        <f t="shared" si="49"/>
        <v>3488.9787844020807</v>
      </c>
      <c r="I516" s="1">
        <f>(($D$125*(H286^5)+$E$125*(H286^4)+$F$125*(H286^3)+$G$125*(H286^2)+$H$125*H286+$I$125)*$D$5*$D$149)-$C516</f>
        <v>741.70174655636788</v>
      </c>
      <c r="J516" s="1">
        <f>($B$44/$F$44)*$B516</f>
        <v>2501.0600605032837</v>
      </c>
      <c r="K516" s="1">
        <f>(($D$125*(J286^5)+$E$125*(J286^4)+$F$125*(J286^3)+$G$125*(J286^2)+$H$125*J286+$I$125)*$D$6*$D$149)-$C516</f>
        <v>453.94047926778973</v>
      </c>
      <c r="L516" s="1">
        <f>($B$44/$G$44)*$B516</f>
        <v>2123.3999913672878</v>
      </c>
      <c r="M516" s="1">
        <f>(($D$125*(L286^5)+$E$125*(L286^4)+$F$125*(L286^3)+$G$125*(L286^2)+$H$125*L286+$I$125)*$D$7*$D$149)-$C516</f>
        <v>297.48729049799118</v>
      </c>
    </row>
    <row r="517" spans="2:13">
      <c r="B517" s="3">
        <v>80</v>
      </c>
      <c r="C517">
        <f>$C$414+$C370+$C287</f>
        <v>512.59473386666673</v>
      </c>
      <c r="E517" s="1"/>
      <c r="F517" s="1"/>
      <c r="G517" s="1"/>
      <c r="H517" s="1">
        <f t="shared" si="49"/>
        <v>3721.577370028886</v>
      </c>
      <c r="I517" s="1">
        <f>(($D$125*(H287^5)+$E$125*(H287^4)+$F$125*(H287^3)+$G$125*(H287^2)+$H$125*H287+$I$125)*$D$5*$D$149)-$C517</f>
        <v>627.27668887506161</v>
      </c>
      <c r="J517" s="1">
        <f>($B$44/$F$44)*$B517</f>
        <v>2667.7973978701693</v>
      </c>
      <c r="K517" s="1">
        <f>(($D$125*(J287^5)+$E$125*(J287^4)+$F$125*(J287^3)+$G$125*(J287^2)+$H$125*J287+$I$125)*$D$6*$D$149)-$C517</f>
        <v>398.88371498272681</v>
      </c>
      <c r="L517" s="1">
        <f>($B$44/$G$44)*$B517</f>
        <v>2264.9599907917736</v>
      </c>
      <c r="M517" s="1">
        <f>(($D$125*(L287^5)+$E$125*(L287^4)+$F$125*(L287^3)+$G$125*(L287^2)+$H$125*L287+$I$125)*$D$7*$D$149)-$C517</f>
        <v>247.89349954607496</v>
      </c>
    </row>
    <row r="518" spans="2:13">
      <c r="B518" s="4">
        <v>85</v>
      </c>
      <c r="C518">
        <f>$C$414+$C371+$C288</f>
        <v>575.06202377916679</v>
      </c>
      <c r="E518" s="1"/>
      <c r="F518" s="1"/>
      <c r="G518" s="1"/>
      <c r="H518" s="1">
        <f t="shared" si="49"/>
        <v>3954.1759556556913</v>
      </c>
      <c r="I518" s="1">
        <f>(($D$125*(H288^5)+$E$125*(H288^4)+$F$125*(H288^3)+$G$125*(H288^2)+$H$125*H288+$I$125)*$D$5*$D$149)-$C518</f>
        <v>492.91319553122162</v>
      </c>
      <c r="J518" s="1">
        <f>($B$44/$F$44)*$B518</f>
        <v>2834.534735237055</v>
      </c>
      <c r="K518" s="1">
        <f>(($D$125*(J288^5)+$E$125*(J288^4)+$F$125*(J288^3)+$G$125*(J288^2)+$H$125*J288+$I$125)*$D$6*$D$149)-$C518</f>
        <v>335.5025789242527</v>
      </c>
      <c r="L518" s="1">
        <f>($B$44/$G$44)*$B518</f>
        <v>2406.5199902162599</v>
      </c>
      <c r="M518" s="1">
        <f>(($D$125*(L288^5)+$E$125*(L288^4)+$F$125*(L288^3)+$G$125*(L288^2)+$H$125*L288+$I$125)*$D$7*$D$149)-$C518</f>
        <v>192.37651991212249</v>
      </c>
    </row>
    <row r="519" spans="2:13">
      <c r="B519" s="3">
        <v>90</v>
      </c>
      <c r="C519">
        <f>$C$414+$C372+$C289</f>
        <v>641.31521005000002</v>
      </c>
      <c r="E519" s="1"/>
      <c r="F519" s="1"/>
      <c r="G519" s="1"/>
      <c r="H519" s="1">
        <f t="shared" si="49"/>
        <v>4186.774541282497</v>
      </c>
      <c r="I519" s="1">
        <f>(($D$125*(H289^5)+$E$125*(H289^4)+$F$125*(H289^3)+$G$125*(H289^2)+$H$125*H289+$I$125)*$D$5*$D$149)-$C519</f>
        <v>338.46364660404583</v>
      </c>
      <c r="J519" s="1">
        <f>($B$44/$F$44)*$B519</f>
        <v>3001.2720726039402</v>
      </c>
      <c r="K519" s="1">
        <f>(($D$125*(J289^5)+$E$125*(J289^4)+$F$125*(J289^3)+$G$125*(J289^2)+$H$125*J289+$I$125)*$D$6*$D$149)-$C519</f>
        <v>263.44558390491932</v>
      </c>
      <c r="L519" s="1">
        <f>($B$44/$G$44)*$B519</f>
        <v>2548.0799896407457</v>
      </c>
      <c r="M519" s="1">
        <f>(($D$125*(L289^5)+$E$125*(L289^4)+$F$125*(L289^3)+$G$125*(L289^2)+$H$125*L289+$I$125)*$D$7*$D$149)-$C519</f>
        <v>130.69166669524225</v>
      </c>
    </row>
    <row r="520" spans="2:13">
      <c r="B520" s="4">
        <v>95</v>
      </c>
      <c r="C520">
        <f>$C$414+$C373+$C290</f>
        <v>711.35429267916675</v>
      </c>
      <c r="E520" s="1"/>
      <c r="F520" s="1"/>
      <c r="G520" s="1"/>
      <c r="H520" s="1"/>
      <c r="I520" s="1"/>
      <c r="J520" s="1">
        <f>($B$44/$F$44)*$B520</f>
        <v>3168.0094099708258</v>
      </c>
      <c r="K520" s="1">
        <f>(($D$125*(J290^5)+$E$125*(J290^4)+$F$125*(J290^3)+$G$125*(J290^2)+$H$125*J290+$I$125)*$D$6*$D$149)-$C520</f>
        <v>182.40919158602969</v>
      </c>
      <c r="L520" s="1">
        <f>($B$44/$G$44)*$B520</f>
        <v>2689.6399890652315</v>
      </c>
      <c r="M520" s="1">
        <f>(($D$125*(L290^5)+$E$125*(L290^4)+$F$125*(L290^3)+$G$125*(L290^2)+$H$125*L290+$I$125)*$D$7*$D$149)-$C520</f>
        <v>62.61540529958836</v>
      </c>
    </row>
    <row r="521" spans="2:13">
      <c r="B521" s="3">
        <v>100</v>
      </c>
      <c r="C521">
        <f>$C$414+$C374+$C291</f>
        <v>785.17927166666686</v>
      </c>
      <c r="E521" s="1"/>
      <c r="F521" s="1"/>
      <c r="G521" s="1"/>
      <c r="H521" s="1"/>
      <c r="I521" s="1"/>
      <c r="J521" s="1">
        <f>($B$44/$F$44)*$B521</f>
        <v>3334.7467473377114</v>
      </c>
      <c r="K521" s="1">
        <f>(($D$125*(J291^5)+$E$125*(J291^4)+$F$125*(J291^3)+$G$125*(J291^2)+$H$125*J291+$I$125)*$D$6*$D$149)-$C521</f>
        <v>92.137812477639841</v>
      </c>
      <c r="L521" s="1">
        <f>($B$44/$G$44)*$B521</f>
        <v>2831.1999884897173</v>
      </c>
      <c r="M521" s="1">
        <f>(($D$125*(L291^5)+$E$125*(L291^4)+$F$125*(L291^3)+$G$125*(L291^2)+$H$125*L291+$I$125)*$D$7*$D$149)-$C521</f>
        <v>-12.054648565639468</v>
      </c>
    </row>
    <row r="522" spans="2:13">
      <c r="B522" s="4">
        <v>105</v>
      </c>
      <c r="C522">
        <f>$C$414+$C375+$C292</f>
        <v>862.79014701250003</v>
      </c>
      <c r="E522" s="1"/>
      <c r="F522" s="1"/>
      <c r="G522" s="1"/>
      <c r="H522" s="1"/>
      <c r="I522" s="1"/>
      <c r="J522" s="1">
        <f>($B$44/$F$44)*$B522</f>
        <v>3501.4840847045971</v>
      </c>
      <c r="K522" s="1">
        <f>(($D$125*(J292^5)+$E$125*(J292^4)+$F$125*(J292^3)+$G$125*(J292^2)+$H$125*J292+$I$125)*$D$6*$D$149)-$C522</f>
        <v>-7.5761940614419245</v>
      </c>
      <c r="L522" s="1">
        <f>($B$44/$G$44)*$B522</f>
        <v>2972.7599879142031</v>
      </c>
      <c r="M522" s="1">
        <f>(($D$125*(L292^5)+$E$125*(L292^4)+$F$125*(L292^3)+$G$125*(L292^2)+$H$125*L292+$I$125)*$D$7*$D$149)-$C522</f>
        <v>-93.499728886195953</v>
      </c>
    </row>
    <row r="523" spans="2:13">
      <c r="B523" s="3">
        <v>110</v>
      </c>
      <c r="C523">
        <f>$C$414+$C376+$C293</f>
        <v>944.18691871666658</v>
      </c>
      <c r="E523" s="1"/>
      <c r="F523" s="1"/>
      <c r="G523" s="1"/>
      <c r="H523" s="1"/>
      <c r="I523" s="1"/>
      <c r="J523" s="1">
        <f>($B$44/$F$44)*$B523</f>
        <v>3668.2214220714827</v>
      </c>
      <c r="K523" s="1">
        <f>(($D$125*(J293^5)+$E$125*(J293^4)+$F$125*(J293^3)+$G$125*(J293^2)+$H$125*J293+$I$125)*$D$6*$D$149)-$C523</f>
        <v>-116.89251982365704</v>
      </c>
      <c r="L523" s="1">
        <f>($B$44/$G$44)*$B523</f>
        <v>3114.3199873386889</v>
      </c>
      <c r="M523" s="1">
        <f>(($D$125*(L293^5)+$E$125*(L293^4)+$F$125*(L293^3)+$G$125*(L293^2)+$H$125*L293+$I$125)*$D$7*$D$149)-$C523</f>
        <v>-181.87991934279069</v>
      </c>
    </row>
    <row r="524" spans="2:13">
      <c r="B524" s="4">
        <v>115</v>
      </c>
      <c r="C524">
        <f>$C$414+$C377+$C294</f>
        <v>1029.3695867791666</v>
      </c>
      <c r="E524" s="1"/>
      <c r="F524" s="1"/>
      <c r="G524" s="1"/>
      <c r="H524" s="1"/>
      <c r="I524" s="1"/>
      <c r="J524" s="1">
        <f>($B$44/$F$44)*$B524</f>
        <v>3834.9587594383684</v>
      </c>
      <c r="K524" s="1">
        <f>(($D$125*(J294^5)+$E$125*(J294^4)+$F$125*(J294^3)+$G$125*(J294^2)+$H$125*J294+$I$125)*$D$6*$D$149)-$C524</f>
        <v>-235.92290775269362</v>
      </c>
      <c r="L524" s="1">
        <f>($B$44/$G$44)*$B524</f>
        <v>3255.8799867631747</v>
      </c>
      <c r="M524" s="1">
        <f>(($D$125*(L294^5)+$E$125*(L294^4)+$F$125*(L294^3)+$G$125*(L294^2)+$H$125*L294+$I$125)*$D$7*$D$149)-$C524</f>
        <v>-277.33415331108802</v>
      </c>
    </row>
    <row r="525" spans="2:13">
      <c r="B525" s="3">
        <v>120</v>
      </c>
      <c r="C525">
        <f>$C$414+$C378+$C295</f>
        <v>1118.3381512000005</v>
      </c>
      <c r="E525" s="1"/>
      <c r="F525" s="1"/>
      <c r="G525" s="1"/>
      <c r="H525" s="1"/>
      <c r="I525" s="1"/>
      <c r="J525" s="1">
        <f>($B$44/$F$44)*$B525</f>
        <v>4001.696096805254</v>
      </c>
      <c r="K525" s="1">
        <f>(($D$125*(J295^5)+$E$125*(J295^4)+$F$125*(J295^3)+$G$125*(J295^2)+$H$125*J295+$I$125)*$D$6*$D$149)-$C525</f>
        <v>-364.73115194348964</v>
      </c>
      <c r="L525" s="1">
        <f>($B$44/$G$44)*$B525</f>
        <v>3397.4399861876609</v>
      </c>
      <c r="M525" s="1">
        <f>(($D$125*(L295^5)+$E$125*(L295^4)+$F$125*(L295^3)+$G$125*(L295^2)+$H$125*L295+$I$125)*$D$7*$D$149)-$C525</f>
        <v>-379.98021386170649</v>
      </c>
    </row>
    <row r="526" spans="2:13">
      <c r="B526" s="4">
        <v>125</v>
      </c>
      <c r="C526">
        <f>$C$414+$C379+$C296</f>
        <v>1211.0926119791668</v>
      </c>
      <c r="E526" s="1"/>
      <c r="F526" s="1"/>
      <c r="G526" s="1"/>
      <c r="H526" s="1"/>
      <c r="I526" s="1"/>
      <c r="J526" s="1">
        <f>($B$44/$F$44)*$B526</f>
        <v>4168.4334341721396</v>
      </c>
      <c r="K526" s="1">
        <f>(($D$125*(J296^5)+$E$125*(J296^4)+$F$125*(J296^3)+$G$125*(J296^2)+$H$125*J296+$I$125)*$D$6*$D$149)-$C526</f>
        <v>-503.33309764222633</v>
      </c>
      <c r="L526" s="1">
        <f>($B$44/$G$44)*$B526</f>
        <v>3538.9999856121467</v>
      </c>
      <c r="M526" s="1">
        <f>(($D$125*(L296^5)+$E$125*(L296^4)+$F$125*(L296^3)+$G$125*(L296^2)+$H$125*L296+$I$125)*$D$7*$D$149)-$C526</f>
        <v>-489.91473376021747</v>
      </c>
    </row>
    <row r="527" spans="2:13">
      <c r="B527" s="3">
        <v>130</v>
      </c>
      <c r="C527">
        <f>$C$414+$C380+$C297</f>
        <v>1307.6329691166666</v>
      </c>
      <c r="E527" s="1"/>
      <c r="F527" s="1"/>
      <c r="G527" s="1"/>
      <c r="H527" s="1"/>
      <c r="I527" s="1"/>
      <c r="J527" s="1"/>
      <c r="K527" s="1"/>
      <c r="L527" s="1">
        <f>($B$44/$G$44)*$B527</f>
        <v>3680.5599850366325</v>
      </c>
      <c r="M527" s="1">
        <f>(($D$125*(L297^5)+$E$125*(L297^4)+$F$125*(L297^3)+$G$125*(L297^2)+$H$125*L297+$I$125)*$D$7*$D$149)-$C527</f>
        <v>-607.21319546714949</v>
      </c>
    </row>
    <row r="528" spans="2:13">
      <c r="B528" s="4">
        <v>135</v>
      </c>
      <c r="C528">
        <f>$C$414+$C381+$C298</f>
        <v>1407.9592226125001</v>
      </c>
      <c r="E528" s="1"/>
      <c r="F528" s="1"/>
      <c r="G528" s="1"/>
      <c r="H528" s="1"/>
      <c r="I528" s="1"/>
      <c r="J528" s="1"/>
      <c r="K528" s="1"/>
      <c r="L528" s="1">
        <f>($B$44/$G$44)*$B528</f>
        <v>3822.1199844611183</v>
      </c>
      <c r="M528" s="1">
        <f>(($D$125*(L298^5)+$E$125*(L298^4)+$F$125*(L298^3)+$G$125*(L298^2)+$H$125*L298+$I$125)*$D$7*$D$149)-$C528</f>
        <v>-731.92993113798514</v>
      </c>
    </row>
    <row r="529" spans="1:13">
      <c r="B529" s="3">
        <v>140</v>
      </c>
      <c r="C529">
        <f>$C$414+$C382+$C299</f>
        <v>1512.0713724666666</v>
      </c>
      <c r="E529" s="1"/>
      <c r="F529" s="1"/>
      <c r="G529" s="1"/>
      <c r="H529" s="1"/>
      <c r="I529" s="1"/>
      <c r="J529" s="1"/>
      <c r="K529" s="1"/>
      <c r="L529" s="1">
        <f>($B$44/$G$44)*$B529</f>
        <v>3963.6799838856041</v>
      </c>
      <c r="M529" s="1">
        <f>(($D$125*(L299^5)+$E$125*(L299^4)+$F$125*(L299^3)+$G$125*(L299^2)+$H$125*L299+$I$125)*$D$7*$D$149)-$C529</f>
        <v>-864.09812262315984</v>
      </c>
    </row>
    <row r="530" spans="1:13">
      <c r="B530" s="4">
        <v>145</v>
      </c>
      <c r="C530">
        <f>$C$414+$C383+$C300</f>
        <v>1619.9694186791671</v>
      </c>
      <c r="E530" s="1"/>
      <c r="F530" s="1"/>
      <c r="G530" s="1"/>
      <c r="H530" s="1"/>
      <c r="I530" s="1"/>
      <c r="J530" s="1"/>
      <c r="K530" s="1"/>
      <c r="L530" s="1">
        <f>($B$44/$G$44)*$B530</f>
        <v>4105.2399833100899</v>
      </c>
      <c r="M530" s="1">
        <f>(($D$125*(L300^5)+$E$125*(L300^4)+$F$125*(L300^3)+$G$125*(L300^2)+$H$125*L300+$I$125)*$D$7*$D$149)-$C530</f>
        <v>-1003.7298014680661</v>
      </c>
    </row>
    <row r="531" spans="1:13">
      <c r="B531" s="40">
        <v>150</v>
      </c>
      <c r="C531">
        <f>$C$414+$C384+$C301</f>
        <v>1731.65336125</v>
      </c>
      <c r="E531" s="1"/>
      <c r="F531" s="1"/>
      <c r="G531" s="1"/>
      <c r="H531" s="1"/>
      <c r="I531" s="1"/>
      <c r="J531" s="1"/>
      <c r="K531" s="1"/>
      <c r="L531" s="1">
        <f>($B$44/$G$44)*$B531</f>
        <v>4246.7999827345757</v>
      </c>
      <c r="M531" s="1">
        <f>(($D$125*(L301^5)+$E$125*(L301^4)+$F$125*(L301^3)+$G$125*(L301^2)+$H$125*L301+$I$125)*$D$7*$D$149)-$C531</f>
        <v>-1150.8158489130469</v>
      </c>
    </row>
    <row r="533" spans="1:13">
      <c r="A533" t="s">
        <v>137</v>
      </c>
    </row>
    <row r="555" spans="1:3">
      <c r="A555" t="s">
        <v>141</v>
      </c>
    </row>
    <row r="560" spans="1:3" ht="15.75" thickBot="1">
      <c r="B560" s="2" t="s">
        <v>8</v>
      </c>
      <c r="C560" t="s">
        <v>14</v>
      </c>
    </row>
    <row r="561" spans="2:3" ht="15.75" thickTop="1">
      <c r="B561" s="3">
        <v>600</v>
      </c>
      <c r="C561">
        <f>1.25-0.99*(B561/$B$579)+0.98*(B561/$B$579)^2-0.24*(B561/$B$579)^3</f>
        <v>1.127871720116618</v>
      </c>
    </row>
    <row r="562" spans="2:3">
      <c r="B562" s="4">
        <v>800</v>
      </c>
      <c r="C562">
        <f>1.25-0.99*(B562/$B$579)+0.98*(B562/$B$579)^2-0.24*(B562/$B$579)^3</f>
        <v>1.0953255587949464</v>
      </c>
    </row>
    <row r="563" spans="2:3">
      <c r="B563" s="3">
        <v>1000</v>
      </c>
      <c r="C563">
        <f>1.25-0.99*(B563/$B$579)+0.98*(B563/$B$579)^2-0.24*(B563/$B$579)^3</f>
        <v>1.0666018788467768</v>
      </c>
    </row>
    <row r="564" spans="2:3">
      <c r="B564" s="4">
        <v>1200</v>
      </c>
      <c r="C564">
        <f>1.25-0.99*(B564/$B$579)+0.98*(B564/$B$579)^2-0.24*(B564/$B$579)^3</f>
        <v>1.0415451895043732</v>
      </c>
    </row>
    <row r="565" spans="2:3">
      <c r="B565" s="3">
        <v>1400</v>
      </c>
      <c r="C565">
        <f>1.25-0.99*(B565/$B$579)+0.98*(B565/$B$579)^2-0.24*(B565/$B$579)^3</f>
        <v>1.02</v>
      </c>
    </row>
    <row r="566" spans="2:3">
      <c r="B566" s="4">
        <v>1600</v>
      </c>
      <c r="C566">
        <f>1.25-0.99*(B566/$B$579)+0.98*(B566/$B$579)^2-0.24*(B566/$B$579)^3</f>
        <v>1.0018108195659217</v>
      </c>
    </row>
    <row r="567" spans="2:3">
      <c r="B567" s="3">
        <v>1800</v>
      </c>
      <c r="C567">
        <f>1.25-0.99*(B567/$B$579)+0.98*(B567/$B$579)^2-0.24*(B567/$B$579)^3</f>
        <v>0.98682215743440238</v>
      </c>
    </row>
    <row r="568" spans="2:3">
      <c r="B568" s="4">
        <v>2000</v>
      </c>
      <c r="C568">
        <f>1.25-0.99*(B568/$B$579)+0.98*(B568/$B$579)^2-0.24*(B568/$B$579)^3</f>
        <v>0.97487852283770648</v>
      </c>
    </row>
    <row r="569" spans="2:3">
      <c r="B569" s="3">
        <v>2200</v>
      </c>
      <c r="C569">
        <f>1.25-0.99*(B569/$B$579)+0.98*(B569/$B$579)^2-0.24*(B569/$B$579)^3</f>
        <v>0.9658244250080984</v>
      </c>
    </row>
    <row r="570" spans="2:3">
      <c r="B570" s="4">
        <v>2400</v>
      </c>
      <c r="C570">
        <f>1.25-0.99*(B570/$B$579)+0.98*(B570/$B$579)^2-0.24*(B570/$B$579)^3</f>
        <v>0.95950437317784254</v>
      </c>
    </row>
    <row r="571" spans="2:3">
      <c r="B571" s="3">
        <v>2600</v>
      </c>
      <c r="C571">
        <f>1.25-0.99*(B571/$B$579)+0.98*(B571/$B$579)^2-0.24*(B571/$B$579)^3</f>
        <v>0.95576287657920311</v>
      </c>
    </row>
    <row r="572" spans="2:3">
      <c r="B572" s="4">
        <v>2800</v>
      </c>
      <c r="C572">
        <f>1.25-0.99*(B572/$B$579)+0.98*(B572/$B$579)^2-0.24*(B572/$B$579)^3</f>
        <v>0.95444444444444443</v>
      </c>
    </row>
    <row r="573" spans="2:3">
      <c r="B573" s="3">
        <v>3000</v>
      </c>
      <c r="C573">
        <f>1.25-0.99*(B573/$B$579)+0.98*(B573/$B$579)^2-0.24*(B573/$B$579)^3</f>
        <v>0.95539358600583069</v>
      </c>
    </row>
    <row r="574" spans="2:3">
      <c r="B574" s="4">
        <v>3200</v>
      </c>
      <c r="C574">
        <f>1.25-0.99*(B574/$B$579)+0.98*(B574/$B$579)^2-0.24*(B574/$B$579)^3</f>
        <v>0.95845481049562675</v>
      </c>
    </row>
    <row r="575" spans="2:3">
      <c r="B575" s="3">
        <v>3400</v>
      </c>
      <c r="C575">
        <f>1.25-0.99*(B575/$B$579)+0.98*(B575/$B$579)^2-0.24*(B575/$B$579)^3</f>
        <v>0.96347262714609661</v>
      </c>
    </row>
    <row r="576" spans="2:3">
      <c r="B576" s="4">
        <v>3600</v>
      </c>
      <c r="C576">
        <f>1.25-0.99*(B576/$B$579)+0.98*(B576/$B$579)^2-0.24*(B576/$B$579)^3</f>
        <v>0.97029154518950445</v>
      </c>
    </row>
    <row r="577" spans="1:7">
      <c r="B577" s="4">
        <v>3800</v>
      </c>
      <c r="C577">
        <f>1.25-0.99*(B577/$B$579)+0.98*(B577/$B$579)^2-0.24*(B577/$B$579)^3</f>
        <v>0.97875607385811469</v>
      </c>
    </row>
    <row r="578" spans="1:7">
      <c r="B578" s="4">
        <v>4000</v>
      </c>
      <c r="C578">
        <f>1.25-0.99*(B578/$B$579)+0.98*(B578/$B$579)^2-0.24*(B578/$B$579)^3</f>
        <v>0.98871072238419178</v>
      </c>
    </row>
    <row r="579" spans="1:7">
      <c r="B579" s="5">
        <v>4200</v>
      </c>
      <c r="C579">
        <f>1.25-0.99*(B579/$B$579)+0.98*(B579/$B$579)^2-0.24*(B579/$B$579)^3</f>
        <v>1</v>
      </c>
    </row>
    <row r="581" spans="1:7">
      <c r="A581" t="s">
        <v>122</v>
      </c>
    </row>
    <row r="584" spans="1:7" ht="15.75" thickBot="1">
      <c r="B584" s="2" t="s">
        <v>8</v>
      </c>
      <c r="C584" t="s">
        <v>0</v>
      </c>
      <c r="D584" t="s">
        <v>1</v>
      </c>
      <c r="E584" t="s">
        <v>2</v>
      </c>
      <c r="F584" t="s">
        <v>3</v>
      </c>
      <c r="G584" t="s">
        <v>4</v>
      </c>
    </row>
    <row r="585" spans="1:7" ht="15.75" thickTop="1">
      <c r="B585" s="3">
        <v>600</v>
      </c>
      <c r="C585" s="1">
        <f>3.27-8.22*(C445/C158)+9.13*(C445/C158)^2-3.18*(C445/C158)^3</f>
        <v>3.1867818368290637</v>
      </c>
      <c r="D585" s="1">
        <f>3.27-8.22*(D445/D158)+9.13*(D445/D158)^2-3.18*(D445/D158)^3</f>
        <v>3.1130410446410366</v>
      </c>
      <c r="E585" s="1">
        <f>3.27-8.22*(E445/E158)+9.13*(E445/E158)^2-3.18*(E445/E158)^3</f>
        <v>2.9487190731235917</v>
      </c>
      <c r="F585" s="1">
        <f>3.27-8.22*(F445/F158)+9.13*(F445/F158)^2-3.18*(F445/F158)^3</f>
        <v>2.7318783263330841</v>
      </c>
      <c r="G585" s="1">
        <f>3.27-8.22*(G445/G158)+9.13*(G445/G158)^2-3.18*(G445/G158)^3</f>
        <v>2.5187040804136038</v>
      </c>
    </row>
    <row r="586" spans="1:7">
      <c r="B586" s="4">
        <v>800</v>
      </c>
      <c r="C586" s="1">
        <f>3.27-8.22*(C446/C159)+9.13*(C446/C159)^2-3.18*(C446/C159)^3</f>
        <v>3.185744071705594</v>
      </c>
      <c r="D586" s="1">
        <f>3.27-8.22*(D446/D159)+9.13*(D446/D159)^2-3.18*(D446/D159)^3</f>
        <v>3.1009840409483855</v>
      </c>
      <c r="E586" s="1">
        <f>3.27-8.22*(E446/E159)+9.13*(E446/E159)^2-3.18*(E446/E159)^3</f>
        <v>2.8852137433037255</v>
      </c>
      <c r="F586" s="1">
        <f>3.27-8.22*(F446/F159)+9.13*(F446/F159)^2-3.18*(F446/F159)^3</f>
        <v>2.5742585887295757</v>
      </c>
      <c r="G586" s="1">
        <f>3.27-8.22*(G446/G159)+9.13*(G446/G159)^2-3.18*(G446/G159)^3</f>
        <v>2.2735578999038482</v>
      </c>
    </row>
    <row r="587" spans="1:7">
      <c r="B587" s="3">
        <v>1000</v>
      </c>
      <c r="C587" s="1">
        <f>3.27-8.22*(C447/C160)+9.13*(C447/C160)^2-3.18*(C447/C160)^3</f>
        <v>3.1843152330258806</v>
      </c>
      <c r="D587" s="1">
        <f>3.27-8.22*(D447/D160)+9.13*(D447/D160)^2-3.18*(D447/D160)^3</f>
        <v>3.0860605960036125</v>
      </c>
      <c r="E587" s="1">
        <f>3.27-8.22*(E447/E160)+9.13*(E447/E160)^2-3.18*(E447/E160)^3</f>
        <v>2.8090551400170978</v>
      </c>
      <c r="F587" s="1">
        <f>3.27-8.22*(F447/F160)+9.13*(F447/F160)^2-3.18*(F447/F160)^3</f>
        <v>2.393560257517386</v>
      </c>
      <c r="G587" s="1">
        <f>3.27-8.22*(G447/G160)+9.13*(G447/G160)^2-3.18*(G447/G160)^3</f>
        <v>2.0076505751535354</v>
      </c>
    </row>
    <row r="588" spans="1:7">
      <c r="B588" s="4">
        <v>1200</v>
      </c>
      <c r="C588" s="1">
        <f>3.27-8.22*(C448/C161)+9.13*(C448/C161)^2-3.18*(C448/C161)^3</f>
        <v>3.1823816528676176</v>
      </c>
      <c r="D588" s="1">
        <f>3.27-8.22*(D448/D161)+9.13*(D448/D161)^2-3.18*(D448/D161)^3</f>
        <v>3.0683972862652724</v>
      </c>
      <c r="E588" s="1">
        <f>3.27-8.22*(E448/E161)+9.13*(E448/E161)^2-3.18*(E448/E161)^3</f>
        <v>2.7225497455435632</v>
      </c>
      <c r="F588" s="1">
        <f>3.27-8.22*(F448/F161)+9.13*(F448/F161)^2-3.18*(F448/F161)^3</f>
        <v>2.1996814383440437</v>
      </c>
      <c r="G588" s="1">
        <f>3.27-8.22*(G448/G161)+9.13*(G448/G161)^2-3.18*(G448/G161)^3</f>
        <v>1.7426268319223654</v>
      </c>
    </row>
    <row r="589" spans="1:7">
      <c r="B589" s="3">
        <v>1400</v>
      </c>
      <c r="C589" s="1">
        <f>3.27-8.22*(C449/C162)+9.13*(C449/C162)^2-3.18*(C449/C162)^3</f>
        <v>3.1798502182319859</v>
      </c>
      <c r="D589" s="1">
        <f>3.27-8.22*(D449/D162)+9.13*(D449/D162)^2-3.18*(D449/D162)^3</f>
        <v>3.0480682447984591</v>
      </c>
      <c r="E589" s="1">
        <f>3.27-8.22*(E449/E162)+9.13*(E449/E162)^2-3.18*(E449/E162)^3</f>
        <v>2.6275481527190974</v>
      </c>
      <c r="F589" s="1">
        <f>3.27-8.22*(F449/F162)+9.13*(F449/F162)^2-3.18*(F449/F162)^3</f>
        <v>2.0009508725363307</v>
      </c>
      <c r="G589" s="1">
        <f>3.27-8.22*(G449/G162)+9.13*(G449/G162)^2-3.18*(G449/G162)^3</f>
        <v>1.4960702365287919</v>
      </c>
    </row>
    <row r="590" spans="1:7">
      <c r="B590" s="4">
        <v>1600</v>
      </c>
      <c r="C590" s="1">
        <f>3.27-8.22*(C450/C163)+9.13*(C450/C163)^2-3.18*(C450/C163)^3</f>
        <v>3.1766391554065407</v>
      </c>
      <c r="D590" s="1">
        <f>3.27-8.22*(D450/D163)+9.13*(D450/D163)^2-3.18*(D450/D163)^3</f>
        <v>3.0250669068447236</v>
      </c>
      <c r="E590" s="1">
        <f>3.27-8.22*(E450/E163)+9.13*(E450/E163)^2-3.18*(E450/E163)^3</f>
        <v>2.525377088481958</v>
      </c>
      <c r="F590" s="1">
        <f>3.27-8.22*(F450/F163)+9.13*(F450/F163)^2-3.18*(F450/F163)^3</f>
        <v>1.804089965133195</v>
      </c>
      <c r="G590" s="1">
        <f>3.27-8.22*(G450/G163)+9.13*(G450/G163)^2-3.18*(G450/G163)^3</f>
        <v>1.2814396581533503</v>
      </c>
    </row>
    <row r="591" spans="1:7">
      <c r="B591" s="3">
        <v>1800</v>
      </c>
      <c r="C591" s="1">
        <f>3.27-8.22*(C451/C164)+9.13*(C451/C164)^2-3.18*(C451/C164)^3</f>
        <v>3.1726683912906486</v>
      </c>
      <c r="D591" s="1">
        <f>3.27-8.22*(D451/D164)+9.13*(D451/D164)^2-3.18*(D451/D164)^3</f>
        <v>2.9992905037782727</v>
      </c>
      <c r="E591" s="1">
        <f>3.27-8.22*(E451/E164)+9.13*(E451/E164)^2-3.18*(E451/E164)^3</f>
        <v>2.4168798107358107</v>
      </c>
      <c r="F591" s="1">
        <f>3.27-8.22*(F451/F164)+9.13*(F451/F164)^2-3.18*(F451/F164)^3</f>
        <v>1.6145673467999295</v>
      </c>
      <c r="G591" s="1">
        <f>3.27-8.22*(G451/G164)+9.13*(G451/G164)^2-3.18*(G451/G164)^3</f>
        <v>1.1086999849273997</v>
      </c>
    </row>
    <row r="592" spans="1:7">
      <c r="B592" s="4">
        <v>2000</v>
      </c>
      <c r="C592" s="1">
        <f>3.27-8.22*(C452/C165)+9.13*(C452/C165)^2-3.18*(C452/C165)^3</f>
        <v>3.1678503397435906</v>
      </c>
      <c r="D592" s="1">
        <f>3.27-8.22*(D452/D165)+9.13*(D452/D165)^2-3.18*(D452/D165)^3</f>
        <v>2.9705306087131378</v>
      </c>
      <c r="E592" s="1">
        <f>3.27-8.22*(E452/E165)+9.13*(E452/E165)^2-3.18*(E452/E165)^3</f>
        <v>2.3025106013826928</v>
      </c>
      <c r="F592" s="1">
        <f>3.27-8.22*(F452/F165)+9.13*(F452/F165)^2-3.18*(F452/F165)^3</f>
        <v>1.4371107933993483</v>
      </c>
      <c r="G592" s="1">
        <f>3.27-8.22*(G452/G165)+9.13*(G452/G165)^2-3.18*(G452/G165)^3</f>
        <v>0.98496731554093886</v>
      </c>
    </row>
    <row r="593" spans="1:7">
      <c r="B593" s="3">
        <v>2200</v>
      </c>
      <c r="C593" s="1">
        <f>3.27-8.22*(C453/C166)+9.13*(C453/C166)^2-3.18*(C453/C166)^3</f>
        <v>3.1620810311901555</v>
      </c>
      <c r="D593" s="1">
        <f>3.27-8.22*(D453/D166)+9.13*(D453/D166)^2-3.18*(D453/D166)^3</f>
        <v>2.9384642676203638</v>
      </c>
      <c r="E593" s="1">
        <f>3.27-8.22*(E453/E166)+9.13*(E453/E166)^2-3.18*(E453/E166)^3</f>
        <v>2.1824512073632549</v>
      </c>
      <c r="F593" s="1">
        <f>3.27-8.22*(F453/F166)+9.13*(F453/F166)^2-3.18*(F453/F166)^3</f>
        <v>1.2762332208681095</v>
      </c>
      <c r="G593" s="1">
        <f>3.27-8.22*(G453/G166)+9.13*(G453/G166)^2-3.18*(G453/G166)^3</f>
        <v>0.91465613169683946</v>
      </c>
    </row>
    <row r="594" spans="1:7">
      <c r="B594" s="4">
        <v>2400</v>
      </c>
      <c r="C594" s="1">
        <f>3.27-8.22*(C454/C167)+9.13*(C454/C167)^2-3.18*(C454/C167)^3</f>
        <v>3.1552309417462223</v>
      </c>
      <c r="D594" s="1">
        <f>3.27-8.22*(D454/D167)+9.13*(D454/D167)^2-3.18*(D454/D167)^3</f>
        <v>2.9026416303998999</v>
      </c>
      <c r="E594" s="1">
        <f>3.27-8.22*(E454/E167)+9.13*(E454/E167)^2-3.18*(E454/E167)^3</f>
        <v>2.0567371937797345</v>
      </c>
      <c r="F594" s="1">
        <f>3.27-8.22*(F454/F167)+9.13*(F454/F167)^2-3.18*(F454/F167)^3</f>
        <v>1.13669245054173</v>
      </c>
      <c r="G594" s="1">
        <f>3.27-8.22*(G454/G167)+9.13*(G454/G167)^2-3.18*(G454/G167)^3</f>
        <v>0.89863449298950981</v>
      </c>
    </row>
    <row r="595" spans="1:7">
      <c r="B595" s="3">
        <v>2600</v>
      </c>
      <c r="C595" s="1">
        <f>3.27-8.22*(C455/C168)+9.13*(C455/C168)^2-3.18*(C455/C168)^3</f>
        <v>3.1471345054105409</v>
      </c>
      <c r="D595" s="1">
        <f>3.27-8.22*(D455/D168)+9.13*(D455/D168)^2-3.18*(D455/D168)^3</f>
        <v>2.8624668475249031</v>
      </c>
      <c r="E595" s="1">
        <f>3.27-8.22*(E455/E168)+9.13*(E455/E168)^2-3.18*(E455/E168)^3</f>
        <v>1.9253975301738999</v>
      </c>
      <c r="F595" s="1">
        <f>3.27-8.22*(F455/F168)+9.13*(F455/F168)^2-3.18*(F455/F168)^3</f>
        <v>1.0238180861574204</v>
      </c>
      <c r="G595" s="1">
        <f>3.27-8.22*(G455/G168)+9.13*(G455/G168)^2-3.18*(G455/G168)^3</f>
        <v>0.93166254867674914</v>
      </c>
    </row>
    <row r="596" spans="1:7">
      <c r="B596" s="4">
        <v>2800</v>
      </c>
      <c r="C596" s="1">
        <f>3.27-8.22*(C456/C169)+9.13*(C456/C169)^2-3.18*(C456/C169)^3</f>
        <v>3.1375769194590362</v>
      </c>
      <c r="D596" s="1">
        <f>3.27-8.22*(D456/D169)+9.13*(D456/D169)^2-3.18*(D456/D169)^3</f>
        <v>2.817169135816568</v>
      </c>
      <c r="E596" s="1">
        <f>3.27-8.22*(E456/E169)+9.13*(E456/E169)^2-3.18*(E456/E169)^3</f>
        <v>1.7886230626810362</v>
      </c>
      <c r="F596" s="1">
        <f>3.27-8.22*(F456/F169)+9.13*(F456/F169)^2-3.18*(F456/F169)^3</f>
        <v>0.94358835381770889</v>
      </c>
      <c r="G596" s="1">
        <f>3.27-8.22*(G456/G169)+9.13*(G456/G169)^2-3.18*(G456/G169)^3</f>
        <v>0.99676578128382687</v>
      </c>
    </row>
    <row r="597" spans="1:7">
      <c r="B597" s="3">
        <v>3000</v>
      </c>
      <c r="C597" s="1">
        <f>3.27-8.22*(C457/C170)+9.13*(C457/C170)^2-3.18*(C457/C170)^3</f>
        <v>3.1262762947376892</v>
      </c>
      <c r="D597" s="1">
        <f>3.27-8.22*(D457/D170)+9.13*(D457/D170)^2-3.18*(D457/D170)^3</f>
        <v>2.765760324089626</v>
      </c>
      <c r="E597" s="1">
        <f>3.27-8.22*(E457/E170)+9.13*(E457/E170)^2-3.18*(E457/E170)^3</f>
        <v>1.6469920821147901</v>
      </c>
      <c r="F597" s="1">
        <f>3.27-8.22*(F457/F170)+9.13*(F457/F170)^2-3.18*(F457/F170)^3</f>
        <v>0.90218526983201519</v>
      </c>
      <c r="G597" s="1"/>
    </row>
    <row r="598" spans="1:7">
      <c r="B598" s="4">
        <v>3200</v>
      </c>
      <c r="C598" s="1">
        <f>3.27-8.22*(C458/C171)+9.13*(C458/C171)^2-3.18*(C458/C171)^3</f>
        <v>3.1128582347863869</v>
      </c>
      <c r="D598" s="1">
        <f>3.27-8.22*(D458/D171)+9.13*(D458/D171)^2-3.18*(D458/D171)^3</f>
        <v>2.7069738332155007</v>
      </c>
      <c r="E598" s="1">
        <f>3.27-8.22*(E458/E171)+9.13*(E458/E171)^2-3.18*(E458/E171)^3</f>
        <v>1.5017976193618476</v>
      </c>
      <c r="F598" s="1">
        <f>3.27-8.22*(F458/F171)+9.13*(F458/F171)^2-3.18*(F458/F171)^3</f>
        <v>0.90438871404660026</v>
      </c>
      <c r="G598" s="1"/>
    </row>
    <row r="599" spans="1:7">
      <c r="B599" s="3">
        <v>3400</v>
      </c>
      <c r="C599" s="1">
        <f>3.27-8.22*(C459/C172)+9.13*(C459/C172)^2-3.18*(C459/C172)^3</f>
        <v>3.0968181901829896</v>
      </c>
      <c r="D599" s="1">
        <f>3.27-8.22*(D459/D172)+9.13*(D459/D172)^2-3.18*(D459/D172)^3</f>
        <v>2.6391778131123527</v>
      </c>
      <c r="E599" s="1">
        <f>3.27-8.22*(E459/E172)+9.13*(E459/E172)^2-3.18*(E459/E172)^3</f>
        <v>1.3555448637639977</v>
      </c>
      <c r="F599" s="1">
        <f>3.27-8.22*(F459/F172)+9.13*(F459/F172)^2-3.18*(F459/F172)^3</f>
        <v>0.94930858044154265</v>
      </c>
      <c r="G599" s="1"/>
    </row>
    <row r="600" spans="1:7">
      <c r="B600" s="4">
        <v>3600</v>
      </c>
      <c r="C600" s="1">
        <f>3.27-8.22*(C460/C173)+9.13*(C460/C173)^2-3.18*(C460/C173)^3</f>
        <v>3.0809710654209592</v>
      </c>
      <c r="D600" s="1">
        <f>3.27-8.22*(D460/D173)+9.13*(D460/D173)^2-3.18*(D460/D173)^3</f>
        <v>2.5720814602939539</v>
      </c>
      <c r="E600" s="1">
        <f>3.27-8.22*(E460/E173)+9.13*(E460/E173)^2-3.18*(E460/E173)^3</f>
        <v>1.2309171970802995</v>
      </c>
      <c r="F600" s="1"/>
      <c r="G600" s="1"/>
    </row>
    <row r="601" spans="1:7">
      <c r="B601" s="4">
        <v>3800</v>
      </c>
      <c r="C601" s="1">
        <f>3.27-8.22*(C461/C174)+9.13*(C461/C174)^2-3.18*(C461/C174)^3</f>
        <v>3.0538229428925097</v>
      </c>
      <c r="D601" s="1">
        <f>3.27-8.22*(D461/D174)+9.13*(D461/D174)^2-3.18*(D461/D174)^3</f>
        <v>2.4674128851222918</v>
      </c>
      <c r="E601" s="1">
        <f>3.27-8.22*(E461/E174)+9.13*(E461/E174)^2-3.18*(E461/E174)^3</f>
        <v>1.0809542376385874</v>
      </c>
      <c r="F601" s="1"/>
      <c r="G601" s="1"/>
    </row>
    <row r="602" spans="1:7">
      <c r="B602" s="4">
        <v>4000</v>
      </c>
      <c r="C602" s="1">
        <f>3.27-8.22*(C462/C175)+9.13*(C462/C175)^2-3.18*(C462/C175)^3</f>
        <v>3.0244927928059604</v>
      </c>
      <c r="D602" s="1">
        <f>3.27-8.22*(D462/D175)+9.13*(D462/D175)^2-3.18*(D462/D175)^3</f>
        <v>2.3569708642906004</v>
      </c>
      <c r="E602" s="1">
        <f>3.27-8.22*(E462/E175)+9.13*(E462/E175)^2-3.18*(E462/E175)^3</f>
        <v>0.97267969281800726</v>
      </c>
      <c r="F602" s="1"/>
      <c r="G602" s="1"/>
    </row>
    <row r="603" spans="1:7">
      <c r="B603" s="5">
        <v>4200</v>
      </c>
      <c r="C603" s="1">
        <f>3.27-8.22*(C463/C176)+9.13*(C463/C176)^2-3.18*(C463/C176)^3</f>
        <v>2.9873770067773684</v>
      </c>
      <c r="D603" s="1">
        <f>3.27-8.22*(D463/D176)+9.13*(D463/D176)^2-3.18*(D463/D176)^3</f>
        <v>2.2240012739822821</v>
      </c>
      <c r="E603" s="1">
        <f>3.27-8.22*(E463/E176)+9.13*(E463/E176)^2-3.18*(E463/E176)^3</f>
        <v>0.906881626561719</v>
      </c>
      <c r="F603" s="1"/>
      <c r="G603" s="1"/>
    </row>
    <row r="605" spans="1:7">
      <c r="A605" t="s">
        <v>121</v>
      </c>
    </row>
    <row r="609" spans="2:7" ht="15.75" thickBot="1">
      <c r="B609" s="2" t="s">
        <v>8</v>
      </c>
      <c r="C609" t="s">
        <v>0</v>
      </c>
      <c r="D609" t="s">
        <v>1</v>
      </c>
      <c r="E609" t="s">
        <v>2</v>
      </c>
      <c r="F609" t="s">
        <v>3</v>
      </c>
      <c r="G609" t="s">
        <v>4</v>
      </c>
    </row>
    <row r="610" spans="2:7" ht="15.75" thickTop="1">
      <c r="B610" s="3">
        <v>600</v>
      </c>
      <c r="C610" s="1">
        <f>$C561*C585*370/(36000*0.73)*C445</f>
        <v>1.4925465968033433</v>
      </c>
      <c r="D610" s="1">
        <f>$C561*D585*370/(36000*0.73)*D445</f>
        <v>1.605428073269102</v>
      </c>
      <c r="E610" s="1">
        <f>$C561*E585*370/(36000*0.73)*E445</f>
        <v>1.9008637410357043</v>
      </c>
      <c r="F610" s="1">
        <f>$C561*F585*370/(36000*0.73)*F445</f>
        <v>2.2780039215823416</v>
      </c>
      <c r="G610" s="1">
        <f>$C561*G585*370/(36000*0.73)*G445</f>
        <v>2.4799871991088578</v>
      </c>
    </row>
    <row r="611" spans="2:7">
      <c r="B611" s="4">
        <v>800</v>
      </c>
      <c r="C611" s="1">
        <f>$C562*C586*370/(36000*0.73)*C446</f>
        <v>1.5061072820499446</v>
      </c>
      <c r="D611" s="1">
        <f>$C562*D586*370/(36000*0.73)*D446</f>
        <v>1.7195645317392445</v>
      </c>
      <c r="E611" s="1">
        <f>$C562*E586*370/(36000*0.73)*E446</f>
        <v>2.2421484336739623</v>
      </c>
      <c r="F611" s="1">
        <f>$C562*F586*370/(36000*0.73)*F446</f>
        <v>2.8414668704408066</v>
      </c>
      <c r="G611" s="1">
        <f>$C562*G586*370/(36000*0.73)*G446</f>
        <v>3.1013562780818926</v>
      </c>
    </row>
    <row r="612" spans="2:7">
      <c r="B612" s="3">
        <v>1000</v>
      </c>
      <c r="C612" s="1">
        <f>$C563*C587*370/(36000*0.73)*C447</f>
        <v>1.537413063830845</v>
      </c>
      <c r="D612" s="1">
        <f>$C563*D587*370/(36000*0.73)*D447</f>
        <v>1.8738689691316766</v>
      </c>
      <c r="E612" s="1">
        <f>$C563*E587*370/(36000*0.73)*E447</f>
        <v>2.6570506175099293</v>
      </c>
      <c r="F612" s="1">
        <f>$C563*F587*370/(36000*0.73)*F447</f>
        <v>3.4537742250727681</v>
      </c>
      <c r="G612" s="1">
        <f>$C563*G587*370/(36000*0.73)*G447</f>
        <v>3.6920583529654998</v>
      </c>
    </row>
    <row r="613" spans="2:7">
      <c r="B613" s="4">
        <v>1200</v>
      </c>
      <c r="C613" s="1">
        <f>$C564*C588*370/(36000*0.73)*C448</f>
        <v>1.5856202917601581</v>
      </c>
      <c r="D613" s="1">
        <f>$C564*D588*370/(36000*0.73)*D448</f>
        <v>2.0655587431131406</v>
      </c>
      <c r="E613" s="1">
        <f>$C564*E588*370/(36000*0.73)*E448</f>
        <v>3.1293500718498204</v>
      </c>
      <c r="F613" s="1">
        <f>$C564*F588*370/(36000*0.73)*F448</f>
        <v>4.0658158523071295</v>
      </c>
      <c r="G613" s="1">
        <f>$C564*G588*370/(36000*0.73)*G448</f>
        <v>4.1915057536584275</v>
      </c>
    </row>
    <row r="614" spans="2:7">
      <c r="B614" s="3">
        <v>1400</v>
      </c>
      <c r="C614" s="1">
        <f>$C565*C589*370/(36000*0.73)*C449</f>
        <v>1.6501563570289064</v>
      </c>
      <c r="D614" s="1">
        <f>$C565*D589*370/(36000*0.73)*D449</f>
        <v>2.2924678846843221</v>
      </c>
      <c r="E614" s="1">
        <f>$C565*E589*370/(36000*0.73)*E449</f>
        <v>3.6442022641824479</v>
      </c>
      <c r="F614" s="1">
        <f>$C565*F589*370/(36000*0.73)*F449</f>
        <v>4.6393772077356727</v>
      </c>
      <c r="G614" s="1">
        <f>$C565*G589*370/(36000*0.73)*G449</f>
        <v>4.5793638065403988</v>
      </c>
    </row>
    <row r="615" spans="2:7">
      <c r="B615" s="4">
        <v>1600</v>
      </c>
      <c r="C615" s="1">
        <f>$C566*C590*370/(36000*0.73)*C450</f>
        <v>1.7306881105963325</v>
      </c>
      <c r="D615" s="1">
        <f>$C566*D590*370/(36000*0.73)*D450</f>
        <v>2.5529352701024357</v>
      </c>
      <c r="E615" s="1">
        <f>$C566*E590*370/(36000*0.73)*E450</f>
        <v>4.1878039412155328</v>
      </c>
      <c r="F615" s="1">
        <f>$C566*F590*370/(36000*0.73)*F450</f>
        <v>5.147893784150642</v>
      </c>
      <c r="G615" s="1">
        <f>$C566*G590*370/(36000*0.73)*G450</f>
        <v>4.8768476790633555</v>
      </c>
    </row>
    <row r="616" spans="2:7">
      <c r="B616" s="3">
        <v>1800</v>
      </c>
      <c r="C616" s="1">
        <f>$C567*C591*370/(36000*0.73)*C451</f>
        <v>1.8270895165608758</v>
      </c>
      <c r="D616" s="1">
        <f>$C567*D591*370/(36000*0.73)*D451</f>
        <v>2.8456692962796932</v>
      </c>
      <c r="E616" s="1">
        <f>$C567*E591*370/(36000*0.73)*E451</f>
        <v>4.7468408561661928</v>
      </c>
      <c r="F616" s="1">
        <f>$C567*F591*370/(36000*0.73)*F451</f>
        <v>5.5767816375092139</v>
      </c>
      <c r="G616" s="1">
        <f>$C567*G591*370/(36000*0.73)*G451</f>
        <v>5.1457675185164229</v>
      </c>
    </row>
    <row r="617" spans="2:7">
      <c r="B617" s="4">
        <v>2000</v>
      </c>
      <c r="C617" s="1">
        <f>$C568*C592*370/(36000*0.73)*C452</f>
        <v>1.9394077815284894</v>
      </c>
      <c r="D617" s="1">
        <f>$C568*D592*370/(36000*0.73)*D452</f>
        <v>3.1695860926014068</v>
      </c>
      <c r="E617" s="1">
        <f>$C568*E592*370/(36000*0.73)*E452</f>
        <v>5.3078451049298065</v>
      </c>
      <c r="F617" s="1">
        <f>$C568*F592*370/(36000*0.73)*F452</f>
        <v>5.9244746141929641</v>
      </c>
      <c r="G617" s="1">
        <f>$C568*G592*370/(36000*0.73)*G452</f>
        <v>5.4867168223924594</v>
      </c>
    </row>
    <row r="618" spans="2:7">
      <c r="B618" s="3">
        <v>2200</v>
      </c>
      <c r="C618" s="1">
        <f>$C569*C593*370/(36000*0.73)*C453</f>
        <v>2.0678268748341986</v>
      </c>
      <c r="D618" s="1">
        <f>$C569*D593*370/(36000*0.73)*D453</f>
        <v>3.5236160298922088</v>
      </c>
      <c r="E618" s="1">
        <f>$C569*E593*370/(36000*0.73)*E453</f>
        <v>5.8565672136146372</v>
      </c>
      <c r="F618" s="1">
        <f>$C569*F593*370/(36000*0.73)*F453</f>
        <v>6.2049552407694497</v>
      </c>
      <c r="G618" s="1">
        <f>$C569*G593*370/(36000*0.73)*G453</f>
        <v>6.0346229100160436</v>
      </c>
    </row>
    <row r="619" spans="2:7">
      <c r="B619" s="4">
        <v>2400</v>
      </c>
      <c r="C619" s="1">
        <f>$C570*C594*370/(36000*0.73)*C454</f>
        <v>2.2126269752241434</v>
      </c>
      <c r="D619" s="1">
        <f>$C570*D594*370/(36000*0.73)*D454</f>
        <v>3.9064696423100322</v>
      </c>
      <c r="E619" s="1">
        <f>$C570*E594*370/(36000*0.73)*E454</f>
        <v>6.3774644477514064</v>
      </c>
      <c r="F619" s="1">
        <f>$C570*F594*370/(36000*0.73)*F454</f>
        <v>6.4522479322777704</v>
      </c>
      <c r="G619" s="1">
        <f>$C570*G594*370/(36000*0.73)*G454</f>
        <v>6.9451185690222186</v>
      </c>
    </row>
    <row r="620" spans="2:7">
      <c r="B620" s="3">
        <v>2600</v>
      </c>
      <c r="C620" s="1">
        <f>$C571*C595*370/(36000*0.73)*C455</f>
        <v>2.3741378008429912</v>
      </c>
      <c r="D620" s="1">
        <f>$C571*D595*370/(36000*0.73)*D455</f>
        <v>4.3163489932370656</v>
      </c>
      <c r="E620" s="1">
        <f>$C571*E595*370/(36000*0.73)*E455</f>
        <v>6.8534381183100264</v>
      </c>
      <c r="F620" s="1">
        <f>$C571*F595*370/(36000*0.73)*F455</f>
        <v>6.7269156930169931</v>
      </c>
      <c r="G620" s="1">
        <f>$C571*G595*370/(36000*0.73)*G455</f>
        <v>8.3565478395906378</v>
      </c>
    </row>
    <row r="621" spans="2:7">
      <c r="B621" s="4">
        <v>2800</v>
      </c>
      <c r="C621" s="1">
        <f>$C572*C596*370/(36000*0.73)*C456</f>
        <v>2.5526828232428183</v>
      </c>
      <c r="D621" s="1">
        <f>$C572*D596*370/(36000*0.73)*D456</f>
        <v>4.7505833729652052</v>
      </c>
      <c r="E621" s="1">
        <f>$C572*E596*370/(36000*0.73)*E456</f>
        <v>7.2660345297176754</v>
      </c>
      <c r="F621" s="1">
        <f>$C572*F596*370/(36000*0.73)*F456</f>
        <v>7.1236290407340199</v>
      </c>
      <c r="G621" s="1">
        <f>$C572*G596*370/(36000*0.73)*G456</f>
        <v>10.294632763622406</v>
      </c>
    </row>
    <row r="622" spans="2:7">
      <c r="B622" s="3">
        <v>3000</v>
      </c>
      <c r="C622" s="1">
        <f>$C573*C597*370/(36000*0.73)*C457</f>
        <v>2.7485097592604024</v>
      </c>
      <c r="D622" s="1">
        <f>$C573*D597*370/(36000*0.73)*D457</f>
        <v>5.2051578151352187</v>
      </c>
      <c r="E622" s="1">
        <f>$C573*E597*370/(36000*0.73)*E457</f>
        <v>7.5964829962520843</v>
      </c>
      <c r="F622" s="1">
        <f>$C573*F597*370/(36000*0.73)*F457</f>
        <v>7.7763144776946023</v>
      </c>
      <c r="G622" s="1"/>
    </row>
    <row r="623" spans="2:7">
      <c r="B623" s="4">
        <v>3200</v>
      </c>
      <c r="C623" s="1">
        <f>$C574*C598*370/(36000*0.73)*C458</f>
        <v>2.9616999930930166</v>
      </c>
      <c r="D623" s="1">
        <f>$C574*D598*370/(36000*0.73)*D458</f>
        <v>5.6740873203130091</v>
      </c>
      <c r="E623" s="1">
        <f>$C574*E598*370/(36000*0.73)*E458</f>
        <v>7.8282281158480593</v>
      </c>
      <c r="F623" s="1">
        <f>$C574*F598*370/(36000*0.73)*F458</f>
        <v>8.8506651843546766</v>
      </c>
      <c r="G623" s="1"/>
    </row>
    <row r="624" spans="2:7">
      <c r="B624" s="3">
        <v>3400</v>
      </c>
      <c r="C624" s="1">
        <f>$C575*C599*370/(36000*0.73)*C459</f>
        <v>3.1920447883180381</v>
      </c>
      <c r="D624" s="1">
        <f>$C575*D599*370/(36000*0.73)*D459</f>
        <v>6.1485658948363486</v>
      </c>
      <c r="E624" s="1">
        <f>$C575*E599*370/(36000*0.73)*E459</f>
        <v>7.9521027490022202</v>
      </c>
      <c r="F624" s="1">
        <f>$C575*F599*370/(36000*0.73)*F459</f>
        <v>10.496268564000115</v>
      </c>
      <c r="G624" s="1"/>
    </row>
    <row r="625" spans="1:14">
      <c r="B625" s="4">
        <v>3600</v>
      </c>
      <c r="C625" s="1">
        <f>$C576*C600*370/(36000*0.73)*C460</f>
        <v>3.4427866937626224</v>
      </c>
      <c r="D625" s="1">
        <f>$C576*D600*370/(36000*0.73)*D460</f>
        <v>6.6463512236486038</v>
      </c>
      <c r="E625" s="1">
        <f>$C576*E600*370/(36000*0.73)*E460</f>
        <v>8.0957821125639793</v>
      </c>
      <c r="F625" s="1"/>
      <c r="G625" s="1"/>
    </row>
    <row r="626" spans="1:14">
      <c r="B626" s="4">
        <v>3800</v>
      </c>
      <c r="C626" s="1">
        <f>$C577*C601*370/(36000*0.73)*C461</f>
        <v>3.700754603293849</v>
      </c>
      <c r="D626" s="1">
        <f>$C577*D601*370/(36000*0.73)*D461</f>
        <v>7.0572476405531974</v>
      </c>
      <c r="E626" s="1">
        <f>$C577*E601*370/(36000*0.73)*E461</f>
        <v>7.9428292498720987</v>
      </c>
      <c r="F626" s="1"/>
      <c r="G626" s="1"/>
    </row>
    <row r="627" spans="1:14">
      <c r="B627" s="4">
        <v>4000</v>
      </c>
      <c r="C627" s="1">
        <f>$C578*C602*370/(36000*0.73)*C462</f>
        <v>3.9751264525041399</v>
      </c>
      <c r="D627" s="1">
        <f>$C578*D602*370/(36000*0.73)*D462</f>
        <v>7.4463800189415705</v>
      </c>
      <c r="E627" s="1">
        <f>$C578*E602*370/(36000*0.73)*E462</f>
        <v>7.9589569606120669</v>
      </c>
      <c r="F627" s="1"/>
      <c r="G627" s="1"/>
      <c r="N627" s="1"/>
    </row>
    <row r="628" spans="1:14">
      <c r="B628" s="5">
        <v>4200</v>
      </c>
      <c r="C628" s="1">
        <f>$C579*C603*370/(36000*0.73)*C463</f>
        <v>4.2575106361347554</v>
      </c>
      <c r="D628" s="1">
        <f>$C579*D603*370/(36000*0.73)*D463</f>
        <v>7.7450689009974454</v>
      </c>
      <c r="E628" s="1">
        <f>$C579*E603*370/(36000*0.73)*E463</f>
        <v>8.2379413128823309</v>
      </c>
      <c r="F628" s="1"/>
      <c r="G628" s="1"/>
      <c r="N628" s="1"/>
    </row>
    <row r="629" spans="1:14">
      <c r="N629" s="1"/>
    </row>
    <row r="630" spans="1:14">
      <c r="A630" t="s">
        <v>142</v>
      </c>
      <c r="N630" s="1"/>
    </row>
    <row r="631" spans="1:14">
      <c r="N631" s="1"/>
    </row>
    <row r="632" spans="1:14">
      <c r="N632" s="1"/>
    </row>
    <row r="633" spans="1:14" ht="15.75" thickBot="1">
      <c r="B633" s="2" t="s">
        <v>8</v>
      </c>
      <c r="C633" s="6" t="s">
        <v>0</v>
      </c>
      <c r="D633" s="6" t="s">
        <v>1</v>
      </c>
      <c r="E633" s="6" t="s">
        <v>2</v>
      </c>
      <c r="F633" s="6" t="s">
        <v>3</v>
      </c>
      <c r="G633" s="6" t="s">
        <v>4</v>
      </c>
      <c r="N633" s="1"/>
    </row>
    <row r="634" spans="1:14" ht="15.75" thickTop="1">
      <c r="B634" s="3">
        <v>600</v>
      </c>
      <c r="C634">
        <f>C610*100/C44</f>
        <v>33.59653813534446</v>
      </c>
      <c r="D634">
        <f>D610*100/D44</f>
        <v>20.879414577133272</v>
      </c>
      <c r="E634">
        <f>E610*100/E44</f>
        <v>14.737940587806095</v>
      </c>
      <c r="F634">
        <f>F610*100/F44</f>
        <v>12.660943613198775</v>
      </c>
      <c r="G634">
        <f>G610*100/G44</f>
        <v>11.702232882619406</v>
      </c>
      <c r="N634" s="1"/>
    </row>
    <row r="635" spans="1:14">
      <c r="B635" s="4">
        <v>800</v>
      </c>
      <c r="C635">
        <f>C611*100/C45</f>
        <v>25.426337197285825</v>
      </c>
      <c r="D635">
        <f>D611*100/D45</f>
        <v>16.772863269985116</v>
      </c>
      <c r="E635">
        <f>E611*100/E45</f>
        <v>13.038013860948016</v>
      </c>
      <c r="F635">
        <f>F611*100/F45</f>
        <v>11.844465504837931</v>
      </c>
      <c r="G635">
        <f>G611*100/G45</f>
        <v>10.975699823509959</v>
      </c>
      <c r="N635" s="1"/>
    </row>
    <row r="636" spans="1:14">
      <c r="B636" s="3">
        <v>1000</v>
      </c>
      <c r="C636">
        <f>C612*100/C46</f>
        <v>20.763877016393881</v>
      </c>
      <c r="D636">
        <f>D612*100/D46</f>
        <v>14.622375572412492</v>
      </c>
      <c r="E636">
        <f>E612*100/E46</f>
        <v>12.360524311432789</v>
      </c>
      <c r="F636">
        <f>F612*100/F46</f>
        <v>11.51746236310024</v>
      </c>
      <c r="G636">
        <f>G612*100/G46</f>
        <v>10.452955566419286</v>
      </c>
      <c r="N636" s="1"/>
    </row>
    <row r="637" spans="1:14">
      <c r="B637" s="4">
        <v>1200</v>
      </c>
      <c r="C637">
        <f>C613*100/C47</f>
        <v>17.845792122802028</v>
      </c>
      <c r="D637">
        <f>D613*100/D47</f>
        <v>13.431824835061461</v>
      </c>
      <c r="E637">
        <f>E613*100/E47</f>
        <v>12.131373344056835</v>
      </c>
      <c r="F637">
        <f>F613*100/F47</f>
        <v>11.298721823962754</v>
      </c>
      <c r="G637">
        <f>G613*100/G47</f>
        <v>9.88915920126027</v>
      </c>
      <c r="N637" s="1"/>
    </row>
    <row r="638" spans="1:14">
      <c r="B638" s="3">
        <v>1400</v>
      </c>
      <c r="C638">
        <f>C614*100/C48</f>
        <v>15.918969181438008</v>
      </c>
      <c r="D638">
        <f>D614*100/D48</f>
        <v>12.777736845054044</v>
      </c>
      <c r="E638">
        <f>E614*100/E48</f>
        <v>12.109089891240561</v>
      </c>
      <c r="F638">
        <f>F614*100/F48</f>
        <v>11.050820037978033</v>
      </c>
      <c r="G638">
        <f>G614*100/G48</f>
        <v>9.2607819688338591</v>
      </c>
      <c r="N638" s="1"/>
    </row>
    <row r="639" spans="1:14">
      <c r="B639" s="4">
        <v>1600</v>
      </c>
      <c r="C639">
        <f>C615*100/C49</f>
        <v>14.60887282327627</v>
      </c>
      <c r="D639">
        <f>D615*100/D49</f>
        <v>12.450836660151559</v>
      </c>
      <c r="E639">
        <f>E615*100/E49</f>
        <v>12.175965920113676</v>
      </c>
      <c r="F639">
        <f>F615*100/F49</f>
        <v>10.729326282710236</v>
      </c>
      <c r="G639">
        <f>G615*100/G49</f>
        <v>8.6295819330189225</v>
      </c>
      <c r="N639" s="1"/>
    </row>
    <row r="640" spans="1:14">
      <c r="B640" s="3">
        <v>1800</v>
      </c>
      <c r="C640">
        <f>C616*100/C50</f>
        <v>13.708981850503978</v>
      </c>
      <c r="D640">
        <f>D616*100/D50</f>
        <v>12.336462358697753</v>
      </c>
      <c r="E640">
        <f>E616*100/E50</f>
        <v>12.267871881553225</v>
      </c>
      <c r="F640">
        <f>F616*100/F50</f>
        <v>10.331752459053627</v>
      </c>
      <c r="G640">
        <f>G616*100/G50</f>
        <v>8.0937205217746975</v>
      </c>
      <c r="N640" s="1"/>
    </row>
    <row r="641" spans="1:17">
      <c r="B641" s="4">
        <v>2000</v>
      </c>
      <c r="C641">
        <f>C617*100/C51</f>
        <v>13.096553427207493</v>
      </c>
      <c r="D641">
        <f>D617*100/D51</f>
        <v>12.366627287869983</v>
      </c>
      <c r="E641">
        <f>E617*100/E51</f>
        <v>12.345972641328355</v>
      </c>
      <c r="F641">
        <f>F617*100/F51</f>
        <v>9.878311224682415</v>
      </c>
      <c r="G641">
        <f>G617*100/G51</f>
        <v>7.7669963022019326</v>
      </c>
    </row>
    <row r="642" spans="1:17">
      <c r="B642" s="3">
        <v>2200</v>
      </c>
      <c r="C642">
        <f>C618*100/C52</f>
        <v>12.69431805767679</v>
      </c>
      <c r="D642">
        <f>D618*100/D52</f>
        <v>12.498117727839613</v>
      </c>
      <c r="E642">
        <f>E618*100/E52</f>
        <v>12.383902277409867</v>
      </c>
      <c r="F642">
        <f>F618*100/F52</f>
        <v>9.405433775696368</v>
      </c>
      <c r="G642">
        <f>G618*100/G52</f>
        <v>7.7660110515350933</v>
      </c>
    </row>
    <row r="643" spans="1:17">
      <c r="B643" s="4">
        <v>2400</v>
      </c>
      <c r="C643">
        <f>C619*100/C53</f>
        <v>12.451304152181908</v>
      </c>
      <c r="D643">
        <f>D619*100/D53</f>
        <v>12.701409759935222</v>
      </c>
      <c r="E643">
        <f>E619*100/E53</f>
        <v>12.361576753601772</v>
      </c>
      <c r="F643">
        <f>F619*100/F53</f>
        <v>8.9652553354915714</v>
      </c>
      <c r="G643">
        <f>G619*100/G53</f>
        <v>8.1929248386147613</v>
      </c>
      <c r="Q643" s="1"/>
    </row>
    <row r="644" spans="1:17">
      <c r="B644" s="3">
        <v>2600</v>
      </c>
      <c r="C644">
        <f>C620*100/C54</f>
        <v>12.332481019932814</v>
      </c>
      <c r="D644">
        <f>D620*100/D54</f>
        <v>12.95453768901454</v>
      </c>
      <c r="E644">
        <f>E620*100/E54</f>
        <v>12.262307792305744</v>
      </c>
      <c r="F644">
        <f>F620*100/F54</f>
        <v>8.6279077795782406</v>
      </c>
      <c r="G644">
        <f>G620*100/G54</f>
        <v>9.0996377489472238</v>
      </c>
      <c r="Q644" s="1"/>
    </row>
    <row r="645" spans="1:17">
      <c r="B645" s="4">
        <v>2800</v>
      </c>
      <c r="C645">
        <f>C621*100/C55</f>
        <v>12.312796608666082</v>
      </c>
      <c r="D645">
        <f>D621*100/D55</f>
        <v>13.239379405438733</v>
      </c>
      <c r="E645">
        <f>E621*100/E55</f>
        <v>12.071923962341868</v>
      </c>
      <c r="F645">
        <f>F621*100/F55</f>
        <v>8.4841067045815119</v>
      </c>
      <c r="G645">
        <f>G621*100/G55</f>
        <v>10.409344343526293</v>
      </c>
      <c r="Q645" s="1"/>
    </row>
    <row r="646" spans="1:17">
      <c r="B646" s="3">
        <v>3000</v>
      </c>
      <c r="C646">
        <f>C622*100/C56</f>
        <v>12.373538372621436</v>
      </c>
      <c r="D646">
        <f>D622*100/D56</f>
        <v>13.539148812853279</v>
      </c>
      <c r="E646">
        <f>E622*100/E56</f>
        <v>11.779541337775409</v>
      </c>
      <c r="F646">
        <f>F622*100/F56</f>
        <v>8.6440131369224087</v>
      </c>
      <c r="Q646" s="1"/>
    </row>
    <row r="647" spans="1:17">
      <c r="B647" s="4">
        <v>3200</v>
      </c>
      <c r="C647">
        <f>C623*100/C57</f>
        <v>12.499969889111277</v>
      </c>
      <c r="D647">
        <f>D623*100/D57</f>
        <v>13.836452347226894</v>
      </c>
      <c r="E647">
        <f>E623*100/E57</f>
        <v>11.380217423189062</v>
      </c>
      <c r="F647">
        <f>F623*100/F57</f>
        <v>9.2233521672818384</v>
      </c>
      <c r="Q647" s="1"/>
    </row>
    <row r="648" spans="1:17">
      <c r="B648" s="3">
        <v>3400</v>
      </c>
      <c r="C648">
        <f>C624*100/C58</f>
        <v>12.679669691046904</v>
      </c>
      <c r="D648">
        <f>D624*100/D58</f>
        <v>14.111514611034472</v>
      </c>
      <c r="E648">
        <f>E624*100/E58</f>
        <v>10.880281483393807</v>
      </c>
      <c r="F648">
        <f>F624*100/F58</f>
        <v>10.294822780288957</v>
      </c>
      <c r="Q648" s="1"/>
    </row>
    <row r="649" spans="1:17">
      <c r="B649" s="4">
        <v>3600</v>
      </c>
      <c r="C649">
        <f>C625*100/C59</f>
        <v>12.915924444902767</v>
      </c>
      <c r="D649">
        <f>D625*100/D59</f>
        <v>14.406533781072032</v>
      </c>
      <c r="E649">
        <f>E625*100/E59</f>
        <v>10.461485938473178</v>
      </c>
      <c r="Q649" s="1"/>
    </row>
    <row r="650" spans="1:17">
      <c r="B650" s="4">
        <v>3800</v>
      </c>
      <c r="C650">
        <f>C626*100/C60</f>
        <v>13.152992492873254</v>
      </c>
      <c r="D650">
        <f>D626*100/D60</f>
        <v>14.492071752081616</v>
      </c>
      <c r="E650">
        <f>E626*100/E60</f>
        <v>9.7236360494498406</v>
      </c>
      <c r="Q650" s="1"/>
    </row>
    <row r="651" spans="1:17">
      <c r="B651" s="4">
        <v>4000</v>
      </c>
      <c r="C651">
        <f>C627*100/C61</f>
        <v>13.421740507841079</v>
      </c>
      <c r="D651">
        <f>D627*100/D61</f>
        <v>14.526598055349467</v>
      </c>
      <c r="E651">
        <f>E627*100/E61</f>
        <v>9.2562106605149239</v>
      </c>
      <c r="Q651" s="1"/>
    </row>
    <row r="652" spans="1:17">
      <c r="B652" s="5">
        <v>4200</v>
      </c>
      <c r="C652">
        <f>C628*100/C62</f>
        <v>13.690658326120152</v>
      </c>
      <c r="D652">
        <f>D628*100/D62</f>
        <v>14.389798424211431</v>
      </c>
      <c r="E652">
        <f>E628*100/E62</f>
        <v>9.1244452278717052</v>
      </c>
      <c r="Q652" s="1"/>
    </row>
    <row r="653" spans="1:17">
      <c r="Q653" s="1"/>
    </row>
    <row r="654" spans="1:17">
      <c r="A654" t="s">
        <v>143</v>
      </c>
      <c r="Q654" s="1"/>
    </row>
    <row r="655" spans="1:17">
      <c r="Q655" s="1"/>
    </row>
    <row r="656" spans="1:17">
      <c r="Q656" s="1"/>
    </row>
    <row r="657" spans="2:17" ht="15.75" thickBot="1">
      <c r="B657" s="2" t="s">
        <v>8</v>
      </c>
      <c r="C657" t="s">
        <v>0</v>
      </c>
      <c r="D657" t="s">
        <v>1</v>
      </c>
      <c r="E657" t="s">
        <v>2</v>
      </c>
      <c r="F657" t="s">
        <v>3</v>
      </c>
      <c r="G657" t="s">
        <v>4</v>
      </c>
      <c r="Q657" s="1"/>
    </row>
    <row r="658" spans="2:17" ht="15.75" thickTop="1">
      <c r="B658" s="3">
        <v>600</v>
      </c>
      <c r="C658" s="1">
        <f>3.27-8.22*(C471/C158)+9.13*(C471/C158)^2-3.18*(C471/C158)^3</f>
        <v>0.99484046718314412</v>
      </c>
      <c r="D658" s="1">
        <f>3.27-8.22*(D471/D158)+9.13*(D471/D158)^2-3.18*(D471/D158)^3</f>
        <v>0.99011005336809443</v>
      </c>
      <c r="E658" s="1">
        <f>3.27-8.22*(E471/E158)+9.13*(E471/E158)^2-3.18*(E471/E158)^3</f>
        <v>0.97907217159094451</v>
      </c>
      <c r="F658" s="1">
        <f>3.27-8.22*(F471/F158)+9.13*(F471/F158)^2-3.18*(F471/F158)^3</f>
        <v>0.96361613681157321</v>
      </c>
      <c r="G658" s="1">
        <f>3.27-8.22*(G471/G158)+9.13*(G471/G158)^2-3.18*(G471/G158)^3</f>
        <v>0.94777365372880729</v>
      </c>
      <c r="Q658" s="1"/>
    </row>
    <row r="659" spans="2:17">
      <c r="B659" s="4">
        <v>800</v>
      </c>
      <c r="C659" s="1">
        <f>3.27-8.22*(C472/C159)+9.13*(C472/C159)^2-3.18*(C472/C159)^3</f>
        <v>0.99477491138017893</v>
      </c>
      <c r="D659" s="1">
        <f>3.27-8.22*(D472/D159)+9.13*(D472/D159)^2-3.18*(D472/D159)^3</f>
        <v>0.98932293488882594</v>
      </c>
      <c r="E659" s="1">
        <f>3.27-8.22*(E472/E159)+9.13*(E472/E159)^2-3.18*(E472/E159)^3</f>
        <v>0.97463945279759479</v>
      </c>
      <c r="F659" s="1">
        <f>3.27-8.22*(F472/F159)+9.13*(F472/F159)^2-3.18*(F472/F159)^3</f>
        <v>0.95193674743495782</v>
      </c>
      <c r="G659" s="1">
        <f>3.27-8.22*(G472/G159)+9.13*(G472/G159)^2-3.18*(G472/G159)^3</f>
        <v>0.92953257611511342</v>
      </c>
      <c r="Q659" s="1"/>
    </row>
    <row r="660" spans="2:17">
      <c r="B660" s="3">
        <v>1000</v>
      </c>
      <c r="C660" s="1">
        <f>3.27-8.22*(C473/C160)+9.13*(C473/C160)^2-3.18*(C473/C160)^3</f>
        <v>0.99468460322493968</v>
      </c>
      <c r="D660" s="1">
        <f>3.27-8.22*(D473/D160)+9.13*(D473/D160)^2-3.18*(D473/D160)^3</f>
        <v>0.98834349202789573</v>
      </c>
      <c r="E660" s="1">
        <f>3.27-8.22*(E473/E160)+9.13*(E473/E160)^2-3.18*(E473/E160)^3</f>
        <v>0.96921620346220916</v>
      </c>
      <c r="F660" s="1">
        <f>3.27-8.22*(F473/F160)+9.13*(F473/F160)^2-3.18*(F473/F160)^3</f>
        <v>0.93839452202558604</v>
      </c>
      <c r="G660" s="1">
        <f>3.27-8.22*(G473/G160)+9.13*(G473/G160)^2-3.18*(G473/G160)^3</f>
        <v>0.91150402237011208</v>
      </c>
    </row>
    <row r="661" spans="2:17">
      <c r="B661" s="4">
        <v>1200</v>
      </c>
      <c r="C661" s="1">
        <f>3.27-8.22*(C474/C161)+9.13*(C474/C161)^2-3.18*(C474/C161)^3</f>
        <v>0.99456230466845152</v>
      </c>
      <c r="D661" s="1">
        <f>3.27-8.22*(D474/D161)+9.13*(D474/D161)^2-3.18*(D474/D161)^3</f>
        <v>0.98717688936830417</v>
      </c>
      <c r="E661" s="1">
        <f>3.27-8.22*(E474/E161)+9.13*(E474/E161)^2-3.18*(E474/E161)^3</f>
        <v>0.96293300382265112</v>
      </c>
      <c r="F661" s="1">
        <f>3.27-8.22*(F474/F161)+9.13*(F474/F161)^2-3.18*(F474/F161)^3</f>
        <v>0.92422812795936959</v>
      </c>
      <c r="G661" s="1">
        <f>3.27-8.22*(G474/G161)+9.13*(G474/G161)^2-3.18*(G474/G161)^3</f>
        <v>0.89923804579569189</v>
      </c>
    </row>
    <row r="662" spans="2:17">
      <c r="B662" s="3">
        <v>1400</v>
      </c>
      <c r="C662" s="1">
        <f>3.27-8.22*(C475/C162)+9.13*(C475/C162)^2-3.18*(C475/C162)^3</f>
        <v>0.99440203777463543</v>
      </c>
      <c r="D662" s="1">
        <f>3.27-8.22*(D475/D162)+9.13*(D475/D162)^2-3.18*(D475/D162)^3</f>
        <v>0.98582451782862934</v>
      </c>
      <c r="E662" s="1">
        <f>3.27-8.22*(E475/E162)+9.13*(E475/E162)^2-3.18*(E475/E162)^3</f>
        <v>0.95591331694236947</v>
      </c>
      <c r="F662" s="1">
        <f>3.27-8.22*(F475/F162)+9.13*(F475/F162)^2-3.18*(F475/F162)^3</f>
        <v>0.91110042867388596</v>
      </c>
      <c r="G662" s="1">
        <f>3.27-8.22*(G475/G162)+9.13*(G475/G162)^2-3.18*(G475/G162)^3</f>
        <v>0.90074338464626758</v>
      </c>
    </row>
    <row r="663" spans="2:17">
      <c r="B663" s="4">
        <v>1600</v>
      </c>
      <c r="C663" s="1">
        <f>3.27-8.22*(C476/C163)+9.13*(C476/C163)^2-3.18*(C476/C163)^3</f>
        <v>0.99419849203285215</v>
      </c>
      <c r="D663" s="1">
        <f>3.27-8.22*(D476/D163)+9.13*(D476/D163)^2-3.18*(D476/D163)^3</f>
        <v>0.98428206950947406</v>
      </c>
      <c r="E663" s="1">
        <f>3.27-8.22*(E476/E163)+9.13*(E476/E163)^2-3.18*(E476/E163)^3</f>
        <v>0.94827428098996958</v>
      </c>
      <c r="F663" s="1">
        <f>3.27-8.22*(F476/F163)+9.13*(F476/F163)^2-3.18*(F476/F163)^3</f>
        <v>0.90123432056397679</v>
      </c>
      <c r="G663" s="1">
        <f>3.27-8.22*(G476/G163)+9.13*(G476/G163)^2-3.18*(G476/G163)^3</f>
        <v>0.92721986852430927</v>
      </c>
    </row>
    <row r="664" spans="2:17">
      <c r="B664" s="3">
        <v>1800</v>
      </c>
      <c r="C664" s="1">
        <f>3.27-8.22*(C477/C164)+9.13*(C477/C164)^2-3.18*(C477/C164)^3</f>
        <v>0.99394640206832374</v>
      </c>
      <c r="D664" s="1">
        <f>3.27-8.22*(D477/D164)+9.13*(D477/D164)^2-3.18*(D477/D164)^3</f>
        <v>0.98253833629774467</v>
      </c>
      <c r="E664" s="1">
        <f>3.27-8.22*(E477/E164)+9.13*(E477/E164)^2-3.18*(E477/E164)^3</f>
        <v>0.94013723631018298</v>
      </c>
      <c r="F664" s="1">
        <f>3.27-8.22*(F477/F164)+9.13*(F477/F164)^2-3.18*(F477/F164)^3</f>
        <v>0.89766249614707472</v>
      </c>
      <c r="G664" s="1">
        <f>3.27-8.22*(G477/G164)+9.13*(G477/G164)^2-3.18*(G477/G164)^3</f>
        <v>0.99432414230029331</v>
      </c>
    </row>
    <row r="665" spans="2:17">
      <c r="B665" s="4">
        <v>2000</v>
      </c>
      <c r="C665" s="1">
        <f>3.27-8.22*(C478/C165)+9.13*(C478/C165)^2-3.18*(C478/C165)^3</f>
        <v>0.99363994665685595</v>
      </c>
      <c r="D665" s="1">
        <f>3.27-8.22*(D478/D165)+9.13*(D478/D165)^2-3.18*(D478/D165)^3</f>
        <v>0.98057431326336575</v>
      </c>
      <c r="E665" s="1">
        <f>3.27-8.22*(E478/E165)+9.13*(E478/E165)^2-3.18*(E478/E165)^3</f>
        <v>0.93164873183630981</v>
      </c>
      <c r="F665" s="1">
        <f>3.27-8.22*(F478/F165)+9.13*(F478/F165)^2-3.18*(F478/F165)^3</f>
        <v>0.90465280191535846</v>
      </c>
      <c r="G665" s="1">
        <f>3.27-8.22*(G478/G165)+9.13*(G478/G165)^2-3.18*(G478/G165)^3</f>
        <v>1.1243017811024321</v>
      </c>
    </row>
    <row r="666" spans="2:17">
      <c r="B666" s="3">
        <v>2200</v>
      </c>
      <c r="C666" s="1">
        <f>3.27-8.22*(C479/C166)+9.13*(C479/C166)^2-3.18*(C479/C166)^3</f>
        <v>0.99327216023247544</v>
      </c>
      <c r="D666" s="1">
        <f>3.27-8.22*(D479/D166)+9.13*(D479/D166)^2-3.18*(D479/D166)^3</f>
        <v>0.9783622578407587</v>
      </c>
      <c r="E666" s="1">
        <f>3.27-8.22*(E479/E166)+9.13*(E479/E166)^2-3.18*(E479/E166)^3</f>
        <v>0.92301532125563934</v>
      </c>
      <c r="F666" s="1">
        <f>3.27-8.22*(F479/F166)+9.13*(F479/F166)^2-3.18*(F479/F166)^3</f>
        <v>0.92840446581819291</v>
      </c>
      <c r="G666" s="1">
        <f>3.27-8.22*(G479/G166)+9.13*(G479/G166)^2-3.18*(G479/G166)^3</f>
        <v>1.3494760422781145</v>
      </c>
    </row>
    <row r="667" spans="2:17">
      <c r="B667" s="4">
        <v>2400</v>
      </c>
      <c r="C667" s="1">
        <f>3.27-8.22*(C480/C167)+9.13*(C480/C167)^2-3.18*(C480/C167)^3</f>
        <v>0.99283431110605047</v>
      </c>
      <c r="D667" s="1">
        <f>3.27-8.22*(D480/D167)+9.13*(D480/D167)^2-3.18*(D480/D167)^3</f>
        <v>0.97586443540371537</v>
      </c>
      <c r="E667" s="1">
        <f>3.27-8.22*(E480/E167)+9.13*(E480/E167)^2-3.18*(E480/E167)^3</f>
        <v>0.91455970626144745</v>
      </c>
      <c r="F667" s="1">
        <f>3.27-8.22*(F480/F167)+9.13*(F480/F167)^2-3.18*(F480/F167)^3</f>
        <v>0.97817808407851914</v>
      </c>
      <c r="G667" s="1">
        <f>3.27-8.22*(G480/G167)+9.13*(G480/G167)^2-3.18*(G480/G167)^3</f>
        <v>1.7179118742317856</v>
      </c>
    </row>
    <row r="668" spans="2:17">
      <c r="B668" s="3">
        <v>2600</v>
      </c>
      <c r="C668" s="1">
        <f>3.27-8.22*(C481/C168)+9.13*(C481/C168)^2-3.18*(C481/C168)^3</f>
        <v>0.99231517444715189</v>
      </c>
      <c r="D668" s="1">
        <f>3.27-8.22*(D481/D168)+9.13*(D481/D168)^2-3.18*(D481/D168)^3</f>
        <v>0.97303133507569717</v>
      </c>
      <c r="E668" s="1">
        <f>3.27-8.22*(E481/E168)+9.13*(E481/E168)^2-3.18*(E481/E168)^3</f>
        <v>0.90681298390698273</v>
      </c>
      <c r="F668" s="1">
        <f>3.27-8.22*(F481/F168)+9.13*(F481/F168)^2-3.18*(F481/F168)^3</f>
        <v>1.0681491991645402</v>
      </c>
      <c r="G668" s="1">
        <f>3.27-8.22*(G481/G168)+9.13*(G481/G168)^2-3.18*(G481/G168)^3</f>
        <v>2.3026988767191066</v>
      </c>
    </row>
    <row r="669" spans="2:17">
      <c r="B669" s="4">
        <v>2800</v>
      </c>
      <c r="C669" s="1">
        <f>3.27-8.22*(C482/C169)+9.13*(C482/C169)^2-3.18*(C482/C169)^3</f>
        <v>0.99170009981310425</v>
      </c>
      <c r="D669" s="1">
        <f>3.27-8.22*(D482/D169)+9.13*(D482/D169)^2-3.18*(D482/D169)^3</f>
        <v>0.96979916493231588</v>
      </c>
      <c r="E669" s="1">
        <f>3.27-8.22*(E482/E169)+9.13*(E482/E169)^2-3.18*(E482/E169)^3</f>
        <v>0.90067076972370175</v>
      </c>
      <c r="F669" s="1">
        <f>3.27-8.22*(F482/F169)+9.13*(F482/F169)^2-3.18*(F482/F169)^3</f>
        <v>1.220513098284433</v>
      </c>
      <c r="G669" s="1">
        <f>3.27-8.22*(G482/G169)+9.13*(G482/G169)^2-3.18*(G482/G169)^3</f>
        <v>3.2174720771409597</v>
      </c>
    </row>
    <row r="670" spans="2:17">
      <c r="B670" s="3">
        <v>3000</v>
      </c>
      <c r="C670" s="1">
        <f>3.27-8.22*(C483/C170)+9.13*(C483/C170)^2-3.18*(C483/C170)^3</f>
        <v>0.99096972941401562</v>
      </c>
      <c r="D670" s="1">
        <f>3.27-8.22*(D483/D170)+9.13*(D483/D170)^2-3.18*(D483/D170)^3</f>
        <v>0.96608645548140171</v>
      </c>
      <c r="E670" s="1">
        <f>3.27-8.22*(E483/E170)+9.13*(E483/E170)^2-3.18*(E483/E170)^3</f>
        <v>0.89766589352067627</v>
      </c>
      <c r="F670" s="1">
        <f>3.27-8.22*(F483/F170)+9.13*(F483/F170)^2-3.18*(F483/F170)^3</f>
        <v>1.4708263803736155</v>
      </c>
      <c r="G670" s="1"/>
    </row>
    <row r="671" spans="2:17">
      <c r="B671" s="4">
        <v>3200</v>
      </c>
      <c r="C671" s="1">
        <f>3.27-8.22*(C484/C171)+9.13*(C484/C171)^2-3.18*(C484/C171)^3</f>
        <v>0.99009814716856237</v>
      </c>
      <c r="D671" s="1">
        <f>3.27-8.22*(D484/D171)+9.13*(D484/D171)^2-3.18*(D484/D171)^3</f>
        <v>0.96178967186728048</v>
      </c>
      <c r="E671" s="1">
        <f>3.27-8.22*(E484/E171)+9.13*(E484/E171)^2-3.18*(E484/E171)^3</f>
        <v>0.90046046426793791</v>
      </c>
      <c r="F671" s="1">
        <f>3.27-8.22*(F484/F171)+9.13*(F484/F171)^2-3.18*(F484/F171)^3</f>
        <v>1.8774869535448162</v>
      </c>
      <c r="G671" s="1"/>
    </row>
    <row r="672" spans="2:17">
      <c r="B672" s="3">
        <v>3400</v>
      </c>
      <c r="C672" s="1">
        <f>3.27-8.22*(C485/C172)+9.13*(C485/C172)^2-3.18*(C485/C172)^3</f>
        <v>0.98905010104141899</v>
      </c>
      <c r="D672" s="1">
        <f>3.27-8.22*(D485/D172)+9.13*(D485/D172)^2-3.18*(D485/D172)^3</f>
        <v>0.95677800527529788</v>
      </c>
      <c r="E672" s="1">
        <f>3.27-8.22*(E485/E172)+9.13*(E485/E172)^2-3.18*(E485/E172)^3</f>
        <v>0.91376553777454628</v>
      </c>
      <c r="F672" s="1">
        <f>3.27-8.22*(F485/F172)+9.13*(F485/F172)^2-3.18*(F485/F172)^3</f>
        <v>2.5391686046315471</v>
      </c>
      <c r="G672" s="1"/>
    </row>
    <row r="673" spans="1:14">
      <c r="B673" s="4">
        <v>3600</v>
      </c>
      <c r="C673" s="1">
        <f>3.27-8.22*(C486/C173)+9.13*(C486/C173)^2-3.18*(C486/C173)^3</f>
        <v>0.98800815714488444</v>
      </c>
      <c r="D673" s="1">
        <f>3.27-8.22*(D486/D173)+9.13*(D486/D173)^2-3.18*(D486/D173)^3</f>
        <v>0.95177386605074732</v>
      </c>
      <c r="E673" s="1">
        <f>3.27-8.22*(E486/E173)+9.13*(E486/E173)^2-3.18*(E486/E173)^3</f>
        <v>0.94037004312535633</v>
      </c>
      <c r="F673" s="1"/>
      <c r="G673" s="1"/>
    </row>
    <row r="674" spans="1:14">
      <c r="B674" s="4">
        <v>3800</v>
      </c>
      <c r="C674" s="1">
        <f>3.27-8.22*(C487/C174)+9.13*(C487/C174)^2-3.18*(C487/C174)^3</f>
        <v>0.9862083884095032</v>
      </c>
      <c r="D674" s="1">
        <f>3.27-8.22*(D487/D174)+9.13*(D487/D174)^2-3.18*(D487/D174)^3</f>
        <v>0.94392434855241758</v>
      </c>
      <c r="E674" s="1">
        <f>3.27-8.22*(E487/E174)+9.13*(E487/E174)^2-3.18*(E487/E174)^3</f>
        <v>1.0135835160192412</v>
      </c>
      <c r="F674" s="1"/>
      <c r="G674" s="1"/>
      <c r="H674" s="1"/>
      <c r="K674" s="1"/>
      <c r="N674" s="1"/>
    </row>
    <row r="675" spans="1:14">
      <c r="B675" s="4">
        <v>4000</v>
      </c>
      <c r="C675" s="1">
        <f>3.27-8.22*(C488/C175)+9.13*(C488/C175)^2-3.18*(C488/C175)^3</f>
        <v>0.98424340508643215</v>
      </c>
      <c r="D675" s="1">
        <f>3.27-8.22*(D488/D175)+9.13*(D488/D175)^2-3.18*(D488/D175)^3</f>
        <v>0.93567031089728658</v>
      </c>
      <c r="E675" s="1">
        <f>3.27-8.22*(E488/E175)+9.13*(E488/E175)^2-3.18*(E488/E175)^3</f>
        <v>1.1474880023706715</v>
      </c>
      <c r="F675" s="1"/>
      <c r="G675" s="1"/>
      <c r="H675" s="1"/>
      <c r="K675" s="1"/>
      <c r="N675" s="1"/>
    </row>
    <row r="676" spans="1:14">
      <c r="B676" s="5">
        <v>4200</v>
      </c>
      <c r="C676" s="1">
        <f>3.27-8.22*(C489/C176)+9.13*(C489/C176)^2-3.18*(C489/C176)^3</f>
        <v>0.98172709031123828</v>
      </c>
      <c r="D676" s="1">
        <f>3.27-8.22*(D489/D176)+9.13*(D489/D176)^2-3.18*(D489/D176)^3</f>
        <v>0.92595694387446392</v>
      </c>
      <c r="E676" s="1">
        <f>3.27-8.22*(E489/E176)+9.13*(E489/E176)^2-3.18*(E489/E176)^3</f>
        <v>1.4126215608045494</v>
      </c>
      <c r="F676" s="1"/>
      <c r="G676" s="1"/>
      <c r="H676" s="1"/>
    </row>
    <row r="677" spans="1:14">
      <c r="H677" s="1"/>
    </row>
    <row r="678" spans="1:14">
      <c r="A678" t="s">
        <v>144</v>
      </c>
      <c r="H678" s="1"/>
    </row>
    <row r="679" spans="1:14">
      <c r="E679" s="1"/>
      <c r="H679" s="1"/>
    </row>
    <row r="680" spans="1:14" ht="15.75" thickBot="1">
      <c r="B680" s="2" t="s">
        <v>8</v>
      </c>
      <c r="C680" t="s">
        <v>0</v>
      </c>
      <c r="D680" t="s">
        <v>1</v>
      </c>
      <c r="E680" t="s">
        <v>2</v>
      </c>
      <c r="F680" t="s">
        <v>3</v>
      </c>
      <c r="G680" t="s">
        <v>4</v>
      </c>
      <c r="H680" s="1"/>
    </row>
    <row r="681" spans="1:14" ht="15.75" thickTop="1">
      <c r="B681" s="3">
        <v>600</v>
      </c>
      <c r="C681" s="1">
        <f>C658*$C561*370/(36000*0.73)*C158</f>
        <v>45.502237652030509</v>
      </c>
      <c r="D681" s="1">
        <f>D658*$C561*370/(36000*0.73)*D158</f>
        <v>26.165173330468622</v>
      </c>
      <c r="E681" s="1">
        <f>E658*$C561*370/(36000*0.73)*E158</f>
        <v>15.424574861705501</v>
      </c>
      <c r="F681" s="1">
        <f>F658*$C561*370/(36000*0.73)*F158</f>
        <v>11.331207724031277</v>
      </c>
      <c r="G681" s="1">
        <f>G658*$C561*370/(36000*0.73)*G158</f>
        <v>9.0873365110512587</v>
      </c>
      <c r="H681" s="1"/>
    </row>
    <row r="682" spans="1:14">
      <c r="B682" s="4">
        <v>800</v>
      </c>
      <c r="C682" s="1">
        <f>C659*$C562*370/(36000*0.73)*C159</f>
        <v>45.355365199128798</v>
      </c>
      <c r="D682" s="1">
        <f>D659*$C562*370/(36000*0.73)*D159</f>
        <v>26.061700881258336</v>
      </c>
      <c r="E682" s="1">
        <f>E659*$C562*370/(36000*0.73)*E159</f>
        <v>15.306187049236408</v>
      </c>
      <c r="F682" s="1">
        <f>F659*$C562*370/(36000*0.73)*F159</f>
        <v>11.158472876105487</v>
      </c>
      <c r="G682" s="1">
        <f>G659*$C562*370/(36000*0.73)*G159</f>
        <v>8.8842572652620522</v>
      </c>
      <c r="H682" s="1"/>
    </row>
    <row r="683" spans="1:14">
      <c r="B683" s="3">
        <v>1000</v>
      </c>
      <c r="C683" s="1">
        <f>C660*$C563*370/(36000*0.73)*C160</f>
        <v>45.53332571596696</v>
      </c>
      <c r="D683" s="1">
        <f>D660*$C563*370/(36000*0.73)*D160</f>
        <v>26.140429413890207</v>
      </c>
      <c r="E683" s="1">
        <f>E660*$C563*370/(36000*0.73)*E160</f>
        <v>15.282127789709124</v>
      </c>
      <c r="F683" s="1">
        <f>F660*$C563*370/(36000*0.73)*F160</f>
        <v>11.043894918529038</v>
      </c>
      <c r="G683" s="1">
        <f>G660*$C563*370/(36000*0.73)*G160</f>
        <v>8.7469215812713408</v>
      </c>
      <c r="H683" s="1"/>
    </row>
    <row r="684" spans="1:14">
      <c r="B684" s="4">
        <v>1200</v>
      </c>
      <c r="C684" s="1">
        <f>C661*$C564*370/(36000*0.73)*C161</f>
        <v>45.934631284342373</v>
      </c>
      <c r="D684" s="1">
        <f>D661*$C564*370/(36000*0.73)*D161</f>
        <v>26.342928532042098</v>
      </c>
      <c r="E684" s="1">
        <f>E661*$C564*370/(36000*0.73)*E161</f>
        <v>15.318755915813542</v>
      </c>
      <c r="F684" s="1">
        <f>F661*$C564*370/(36000*0.73)*F161</f>
        <v>10.974386390366316</v>
      </c>
      <c r="G684" s="1">
        <f>G661*$C564*370/(36000*0.73)*G161</f>
        <v>8.7063391336956446</v>
      </c>
      <c r="H684" s="1"/>
    </row>
    <row r="685" spans="1:14">
      <c r="B685" s="3">
        <v>1400</v>
      </c>
      <c r="C685" s="1">
        <f>C662*$C565*370/(36000*0.73)*C162</f>
        <v>46.474978595136903</v>
      </c>
      <c r="D685" s="1">
        <f>D662*$C565*370/(36000*0.73)*D162</f>
        <v>26.620587878266523</v>
      </c>
      <c r="E685" s="1">
        <f>E662*$C565*370/(36000*0.73)*E162</f>
        <v>15.388450400211632</v>
      </c>
      <c r="F685" s="1">
        <f>F662*$C565*370/(36000*0.73)*F162</f>
        <v>10.947533156082802</v>
      </c>
      <c r="G685" s="1">
        <f>G662*$C565*370/(36000*0.73)*G162</f>
        <v>8.8249233315141087</v>
      </c>
      <c r="H685" s="1"/>
    </row>
    <row r="686" spans="1:14">
      <c r="B686" s="4">
        <v>1600</v>
      </c>
      <c r="C686" s="1">
        <f>C663*$C566*370/(36000*0.73)*C163</f>
        <v>47.083477122224089</v>
      </c>
      <c r="D686" s="1">
        <f>D663*$C566*370/(36000*0.73)*D163</f>
        <v>26.932448365784062</v>
      </c>
      <c r="E686" s="1">
        <f>E663*$C566*370/(36000*0.73)*E163</f>
        <v>15.468513625618144</v>
      </c>
      <c r="F686" s="1">
        <f>F663*$C566*370/(36000*0.73)*F163</f>
        <v>10.97301506490075</v>
      </c>
      <c r="G686" s="1">
        <f>G663*$C566*370/(36000*0.73)*G163</f>
        <v>9.2051490322217155</v>
      </c>
      <c r="H686" s="1"/>
    </row>
    <row r="687" spans="1:14">
      <c r="B687" s="3">
        <v>1800</v>
      </c>
      <c r="C687" s="1">
        <f>C664*$C567*370/(36000*0.73)*C164</f>
        <v>47.699419472546971</v>
      </c>
      <c r="D687" s="1">
        <f>D664*$C567*370/(36000*0.73)*D164</f>
        <v>27.243347260048438</v>
      </c>
      <c r="E687" s="1">
        <f>E664*$C567*370/(36000*0.73)*E164</f>
        <v>15.540341784127866</v>
      </c>
      <c r="F687" s="1">
        <f>F664*$C567*370/(36000*0.73)*F164</f>
        <v>11.075313642387689</v>
      </c>
      <c r="G687" s="1">
        <f>G664*$C567*370/(36000*0.73)*G164</f>
        <v>10.003011746432959</v>
      </c>
      <c r="H687" s="1"/>
    </row>
    <row r="688" spans="1:14">
      <c r="B688" s="4">
        <v>2000</v>
      </c>
      <c r="C688" s="1">
        <f>C665*$C568*370/(36000*0.73)*C165</f>
        <v>48.269563091289513</v>
      </c>
      <c r="D688" s="1">
        <f>D665*$C568*370/(36000*0.73)*D165</f>
        <v>27.522360026203909</v>
      </c>
      <c r="E688" s="1">
        <f>E665*$C568*370/(36000*0.73)*E165</f>
        <v>15.588908449847658</v>
      </c>
      <c r="F688" s="1">
        <f>F665*$C568*370/(36000*0.73)*F165</f>
        <v>11.298455593781716</v>
      </c>
      <c r="G688" s="1">
        <f>G665*$C568*370/(36000*0.73)*G165</f>
        <v>11.449325192381483</v>
      </c>
      <c r="H688" s="1"/>
    </row>
    <row r="689" spans="1:8">
      <c r="B689" s="3">
        <v>2200</v>
      </c>
      <c r="C689" s="1">
        <f>C666*$C569*370/(36000*0.73)*C166</f>
        <v>48.745892494866688</v>
      </c>
      <c r="D689" s="1">
        <f>D666*$C569*370/(36000*0.73)*D166</f>
        <v>27.741522238421929</v>
      </c>
      <c r="E689" s="1">
        <f>E666*$C569*370/(36000*0.73)*E166</f>
        <v>15.602631720078934</v>
      </c>
      <c r="F689" s="1">
        <f>F666*$C569*370/(36000*0.73)*F166</f>
        <v>11.71385407458023</v>
      </c>
      <c r="G689" s="1">
        <f>G666*$C569*370/(36000*0.73)*G166</f>
        <v>13.883136991523084</v>
      </c>
      <c r="H689" s="1"/>
    </row>
    <row r="690" spans="1:8">
      <c r="B690" s="4">
        <v>2400</v>
      </c>
      <c r="C690" s="1">
        <f>C667*$C570*370/(36000*0.73)*C167</f>
        <v>49.083831201123992</v>
      </c>
      <c r="D690" s="1">
        <f>D667*$C570*370/(36000*0.73)*D167</f>
        <v>27.874815495504571</v>
      </c>
      <c r="E690" s="1">
        <f>E667*$C570*370/(36000*0.73)*E167</f>
        <v>15.573740150277423</v>
      </c>
      <c r="F690" s="1">
        <f>F667*$C570*370/(36000*0.73)*F167</f>
        <v>12.43289970292115</v>
      </c>
      <c r="G690" s="1">
        <f>G667*$C570*370/(36000*0.73)*G167</f>
        <v>17.803903228862275</v>
      </c>
      <c r="H690" s="1"/>
    </row>
    <row r="691" spans="1:8">
      <c r="B691" s="3">
        <v>2600</v>
      </c>
      <c r="C691" s="1">
        <f>C668*$C571*370/(36000*0.73)*C168</f>
        <v>49.240872523689369</v>
      </c>
      <c r="D691" s="1">
        <f>D668*$C571*370/(36000*0.73)*D168</f>
        <v>27.897402454181531</v>
      </c>
      <c r="E691" s="1">
        <f>E668*$C571*370/(36000*0.73)*E168</f>
        <v>15.499333438606604</v>
      </c>
      <c r="F691" s="1">
        <f>F668*$C571*370/(36000*0.73)*F168</f>
        <v>13.627018697321473</v>
      </c>
      <c r="G691" s="1">
        <f>G668*$C571*370/(36000*0.73)*G168</f>
        <v>23.953331412767049</v>
      </c>
    </row>
    <row r="692" spans="1:8">
      <c r="B692" s="4">
        <v>2800</v>
      </c>
      <c r="C692" s="1">
        <f>C669*$C572*370/(36000*0.73)*C169</f>
        <v>49.175598396084276</v>
      </c>
      <c r="D692" s="1">
        <f>D669*$C572*370/(36000*0.73)*D169</f>
        <v>27.785098225259546</v>
      </c>
      <c r="E692" s="1">
        <f>E669*$C572*370/(36000*0.73)*E169</f>
        <v>15.38347851206372</v>
      </c>
      <c r="F692" s="1">
        <f>F669*$C572*370/(36000*0.73)*F169</f>
        <v>15.559819917506832</v>
      </c>
      <c r="G692" s="1">
        <f>G669*$C572*370/(36000*0.73)*G169</f>
        <v>33.445427386539301</v>
      </c>
    </row>
    <row r="693" spans="1:8">
      <c r="B693" s="3">
        <v>3000</v>
      </c>
      <c r="C693" s="1">
        <f>C670*$C573*370/(36000*0.73)*C170</f>
        <v>48.847055394642886</v>
      </c>
      <c r="D693" s="1">
        <f>D670*$C573*370/(36000*0.73)*D170</f>
        <v>27.51406935295136</v>
      </c>
      <c r="E693" s="1">
        <f>E670*$C573*370/(36000*0.73)*E170</f>
        <v>15.240945466294297</v>
      </c>
      <c r="F693" s="1">
        <f>F670*$C573*370/(36000*0.73)*F170</f>
        <v>18.639413210622759</v>
      </c>
      <c r="G693" s="1"/>
    </row>
    <row r="694" spans="1:8">
      <c r="B694" s="4">
        <v>3200</v>
      </c>
      <c r="C694" s="1">
        <f>C671*$C574*370/(36000*0.73)*C171</f>
        <v>48.214457147994217</v>
      </c>
      <c r="D694" s="1">
        <f>D671*$C574*370/(36000*0.73)*D171</f>
        <v>27.060759208755147</v>
      </c>
      <c r="E694" s="1">
        <f>E671*$C574*370/(36000*0.73)*E171</f>
        <v>15.103683187077701</v>
      </c>
      <c r="F694" s="1">
        <f>F671*$C574*370/(36000*0.73)*F171</f>
        <v>23.505461735686911</v>
      </c>
      <c r="G694" s="1"/>
    </row>
    <row r="695" spans="1:8">
      <c r="B695" s="3">
        <v>3400</v>
      </c>
      <c r="C695" s="1">
        <f>C672*$C575*370/(36000*0.73)*C172</f>
        <v>47.237182381794824</v>
      </c>
      <c r="D695" s="1">
        <f>D672*$C575*370/(36000*0.73)*D172</f>
        <v>26.402053720225634</v>
      </c>
      <c r="E695" s="1">
        <f>E672*$C575*370/(36000*0.73)*E172</f>
        <v>15.032099866042994</v>
      </c>
      <c r="F695" s="1">
        <f>F672*$C575*370/(36000*0.73)*F172</f>
        <v>31.178129614071569</v>
      </c>
      <c r="G695" s="1"/>
    </row>
    <row r="696" spans="1:8">
      <c r="B696" s="4">
        <v>3600</v>
      </c>
      <c r="C696" s="1">
        <f>C673*$C576*370/(36000*0.73)*C173</f>
        <v>46.760781202905392</v>
      </c>
      <c r="D696" s="1">
        <f>D673*$C576*370/(36000*0.73)*D173</f>
        <v>26.026504128265326</v>
      </c>
      <c r="E696" s="1">
        <f>E673*$C576*370/(36000*0.73)*E173</f>
        <v>15.329895620678462</v>
      </c>
      <c r="F696" s="1"/>
      <c r="G696" s="1"/>
    </row>
    <row r="697" spans="1:8">
      <c r="B697" s="4">
        <v>3800</v>
      </c>
      <c r="C697" s="1">
        <f>C674*$C577*370/(36000*0.73)*C174</f>
        <v>44.088757233425234</v>
      </c>
      <c r="D697" s="1">
        <f>D674*$C577*370/(36000*0.73)*D174</f>
        <v>24.381318512797392</v>
      </c>
      <c r="E697" s="1">
        <f>E674*$C577*370/(36000*0.73)*E174</f>
        <v>15.607663328019635</v>
      </c>
      <c r="F697" s="1"/>
      <c r="G697" s="1"/>
    </row>
    <row r="698" spans="1:8">
      <c r="B698" s="4">
        <v>4000</v>
      </c>
      <c r="C698" s="1">
        <f>C675*$C578*370/(36000*0.73)*C175</f>
        <v>41.840703604785489</v>
      </c>
      <c r="D698" s="1">
        <f>D675*$C578*370/(36000*0.73)*D175</f>
        <v>22.98159406597275</v>
      </c>
      <c r="E698" s="1">
        <f>E675*$C578*370/(36000*0.73)*E175</f>
        <v>16.802109221072161</v>
      </c>
      <c r="F698" s="1"/>
      <c r="G698" s="1"/>
    </row>
    <row r="699" spans="1:8">
      <c r="B699" s="5">
        <v>4200</v>
      </c>
      <c r="C699" s="1">
        <f>C676*$C579*370/(36000*0.73)*C176</f>
        <v>39.095756199120778</v>
      </c>
      <c r="D699" s="1">
        <f>D676*$C579*370/(36000*0.73)*D176</f>
        <v>21.305438127756304</v>
      </c>
      <c r="E699" s="1">
        <f>E676*$C579*370/(36000*0.73)*E176</f>
        <v>19.37688034490257</v>
      </c>
      <c r="F699" s="1"/>
      <c r="G699" s="1"/>
    </row>
    <row r="701" spans="1:8">
      <c r="A701" t="s">
        <v>142</v>
      </c>
    </row>
    <row r="704" spans="1:8" ht="15.75" thickBot="1">
      <c r="B704" s="2" t="s">
        <v>8</v>
      </c>
      <c r="C704" t="s">
        <v>14</v>
      </c>
      <c r="D704" s="1" t="s">
        <v>27</v>
      </c>
      <c r="E704" t="s">
        <v>28</v>
      </c>
      <c r="F704" t="s">
        <v>63</v>
      </c>
      <c r="G704" s="1" t="s">
        <v>88</v>
      </c>
    </row>
    <row r="705" spans="2:7" ht="15.75" thickTop="1">
      <c r="B705" s="3">
        <v>600</v>
      </c>
      <c r="C705">
        <f>C681*100/C44</f>
        <v>1024.2344632951999</v>
      </c>
      <c r="D705">
        <f>D681*100/D44</f>
        <v>340.29148396350001</v>
      </c>
      <c r="E705">
        <f>E681*100/E44</f>
        <v>119.59114322424922</v>
      </c>
      <c r="F705">
        <f>F681*100/F44</f>
        <v>62.977846835202087</v>
      </c>
      <c r="G705">
        <f>G681*100/G44</f>
        <v>42.880111709150853</v>
      </c>
    </row>
    <row r="706" spans="2:7">
      <c r="B706" s="4">
        <v>800</v>
      </c>
      <c r="C706">
        <f>C682*100/C45</f>
        <v>765.69632389630078</v>
      </c>
      <c r="D706">
        <f>D682*100/D45</f>
        <v>254.20932881330393</v>
      </c>
      <c r="E706">
        <f>E682*100/E45</f>
        <v>89.004936474792842</v>
      </c>
      <c r="F706">
        <f>F682*100/F45</f>
        <v>46.513351411061059</v>
      </c>
      <c r="G706">
        <f>G682*100/G45</f>
        <v>31.441386333937015</v>
      </c>
    </row>
    <row r="707" spans="2:7">
      <c r="B707" s="3">
        <v>1000</v>
      </c>
      <c r="C707">
        <f>C683*100/C46</f>
        <v>614.96054479849704</v>
      </c>
      <c r="D707">
        <f>D683*100/D46</f>
        <v>203.98180599103648</v>
      </c>
      <c r="E707">
        <f>E683*100/E46</f>
        <v>71.092026185088812</v>
      </c>
      <c r="F707">
        <f>F683*100/F46</f>
        <v>36.828592657504188</v>
      </c>
      <c r="G707">
        <f>G683*100/G46</f>
        <v>24.764284280215875</v>
      </c>
    </row>
    <row r="708" spans="2:7">
      <c r="B708" s="4">
        <v>1200</v>
      </c>
      <c r="C708">
        <f>C684*100/C47</f>
        <v>516.98372264646014</v>
      </c>
      <c r="D708">
        <f>D684*100/D47</f>
        <v>171.3016407132755</v>
      </c>
      <c r="E708">
        <f>E684*100/E47</f>
        <v>59.385349326341469</v>
      </c>
      <c r="F708">
        <f>F684*100/F47</f>
        <v>30.497332766084437</v>
      </c>
      <c r="G708">
        <f>G684*100/G47</f>
        <v>20.541156045922236</v>
      </c>
    </row>
    <row r="709" spans="2:7">
      <c r="B709" s="3">
        <v>1400</v>
      </c>
      <c r="C709">
        <f>C685*100/C48</f>
        <v>448.34160642573306</v>
      </c>
      <c r="D709">
        <f>D685*100/D48</f>
        <v>148.37759291706053</v>
      </c>
      <c r="E709">
        <f>E685*100/E48</f>
        <v>51.133311401106759</v>
      </c>
      <c r="F709">
        <f>F685*100/F48</f>
        <v>26.076607559727766</v>
      </c>
      <c r="G709">
        <f>G685*100/G48</f>
        <v>17.846516310432413</v>
      </c>
    </row>
    <row r="710" spans="2:7">
      <c r="B710" s="4">
        <v>1600</v>
      </c>
      <c r="C710">
        <f>C686*100/C49</f>
        <v>397.4352889725497</v>
      </c>
      <c r="D710">
        <f>D686*100/D49</f>
        <v>131.35135833149741</v>
      </c>
      <c r="E710">
        <f>E686*100/E49</f>
        <v>44.97442988834684</v>
      </c>
      <c r="F710">
        <f>F686*100/F49</f>
        <v>22.870141435103427</v>
      </c>
      <c r="G710">
        <f>G686*100/G49</f>
        <v>16.288511146295161</v>
      </c>
    </row>
    <row r="711" spans="2:7">
      <c r="B711" s="3">
        <v>1800</v>
      </c>
      <c r="C711">
        <f>C687*100/C50</f>
        <v>357.89733885593949</v>
      </c>
      <c r="D711">
        <f>D687*100/D50</f>
        <v>118.10456276064978</v>
      </c>
      <c r="E711">
        <f>E687*100/E50</f>
        <v>40.162905768280964</v>
      </c>
      <c r="F711">
        <f>F687*100/F50</f>
        <v>20.518536747054071</v>
      </c>
      <c r="G711">
        <f>G687*100/G50</f>
        <v>15.733625967424166</v>
      </c>
    </row>
    <row r="712" spans="2:7">
      <c r="B712" s="4">
        <v>2000</v>
      </c>
      <c r="C712">
        <f>C688*100/C51</f>
        <v>325.95770624103255</v>
      </c>
      <c r="D712">
        <f>D688*100/D51</f>
        <v>107.3827176744359</v>
      </c>
      <c r="E712">
        <f>E688*100/E51</f>
        <v>36.259580569003212</v>
      </c>
      <c r="F712">
        <f>F688*100/F51</f>
        <v>18.838744020651575</v>
      </c>
      <c r="G712">
        <f>G688*100/G51</f>
        <v>16.207664676442739</v>
      </c>
    </row>
    <row r="713" spans="2:7">
      <c r="B713" s="3">
        <v>2200</v>
      </c>
      <c r="C713">
        <f>C689*100/C52</f>
        <v>299.24935731613107</v>
      </c>
      <c r="D713">
        <f>D689*100/D52</f>
        <v>98.398011572187229</v>
      </c>
      <c r="E713">
        <f>E689*100/E52</f>
        <v>32.992273364966273</v>
      </c>
      <c r="F713">
        <f>F689*100/F52</f>
        <v>17.755789442725007</v>
      </c>
      <c r="G713">
        <f>G689*100/G52</f>
        <v>17.866335132091507</v>
      </c>
    </row>
    <row r="714" spans="2:7">
      <c r="B714" s="4">
        <v>2400</v>
      </c>
      <c r="C714">
        <f>C690*100/C53</f>
        <v>276.21362212563628</v>
      </c>
      <c r="D714">
        <f>D690*100/D53</f>
        <v>90.6315640486159</v>
      </c>
      <c r="E714">
        <f>E690*100/E53</f>
        <v>30.186916098949339</v>
      </c>
      <c r="F714">
        <f>F690*100/F53</f>
        <v>17.275238268455126</v>
      </c>
      <c r="G714">
        <f>G690*100/G53</f>
        <v>21.002671090261213</v>
      </c>
    </row>
    <row r="715" spans="2:7">
      <c r="B715" s="3">
        <v>2600</v>
      </c>
      <c r="C715">
        <f>C691*100/C54</f>
        <v>255.78217304307623</v>
      </c>
      <c r="D715">
        <f>D691*100/D54</f>
        <v>83.727694883927654</v>
      </c>
      <c r="E715">
        <f>E691*100/E54</f>
        <v>27.731715661370355</v>
      </c>
      <c r="F715">
        <f>F691*100/F54</f>
        <v>17.47794472184729</v>
      </c>
      <c r="G715">
        <f>G691*100/G54</f>
        <v>26.083335238506322</v>
      </c>
    </row>
    <row r="716" spans="2:7">
      <c r="B716" s="4">
        <v>2800</v>
      </c>
      <c r="C716">
        <f>C692*100/C55</f>
        <v>237.19716983532032</v>
      </c>
      <c r="D716">
        <f>D692*100/D55</f>
        <v>77.434165099598133</v>
      </c>
      <c r="E716">
        <f>E692*100/E55</f>
        <v>25.558395313759817</v>
      </c>
      <c r="F716">
        <f>F692*100/F55</f>
        <v>18.531449592523728</v>
      </c>
      <c r="G716">
        <f>G692*100/G55</f>
        <v>33.818104868501329</v>
      </c>
    </row>
    <row r="717" spans="2:7">
      <c r="B717" s="3">
        <v>3000</v>
      </c>
      <c r="C717">
        <f>C693*100/C56</f>
        <v>219.90495477731898</v>
      </c>
      <c r="D717">
        <f>D693*100/D56</f>
        <v>71.566913559007432</v>
      </c>
      <c r="E717">
        <f>E693*100/E56</f>
        <v>23.6334823938355</v>
      </c>
      <c r="F717">
        <f>F693*100/F56</f>
        <v>20.719240858802603</v>
      </c>
    </row>
    <row r="718" spans="2:7">
      <c r="B718" s="4">
        <v>3200</v>
      </c>
      <c r="C718">
        <f>C694*100/C57</f>
        <v>203.49098962598595</v>
      </c>
      <c r="D718">
        <f>D694*100/D57</f>
        <v>65.988569462316093</v>
      </c>
      <c r="E718">
        <f>E694*100/E57</f>
        <v>21.956845919185209</v>
      </c>
      <c r="F718">
        <f>F694*100/F57</f>
        <v>24.495238146172802</v>
      </c>
    </row>
    <row r="719" spans="2:7">
      <c r="B719" s="3">
        <v>3400</v>
      </c>
      <c r="C719">
        <f>C695*100/C58</f>
        <v>187.63893035864959</v>
      </c>
      <c r="D719">
        <f>D695*100/D58</f>
        <v>60.595100256984004</v>
      </c>
      <c r="E719">
        <f>E695*100/E58</f>
        <v>20.567324516720536</v>
      </c>
      <c r="F719">
        <f>F695*100/F58</f>
        <v>30.579754799587864</v>
      </c>
    </row>
    <row r="720" spans="2:7">
      <c r="B720" s="4">
        <v>3600</v>
      </c>
      <c r="C720">
        <f>C696*100/C59</f>
        <v>175.42728339677907</v>
      </c>
      <c r="D720">
        <f>D696*100/D59</f>
        <v>56.41466999109781</v>
      </c>
      <c r="E720">
        <f>E696*100/E59</f>
        <v>19.809511328757598</v>
      </c>
    </row>
    <row r="721" spans="1:7">
      <c r="B721" s="4">
        <v>3800</v>
      </c>
      <c r="C721">
        <f>C697*100/C60</f>
        <v>156.69752660584828</v>
      </c>
      <c r="D721">
        <f>D697*100/D60</f>
        <v>50.067084973387544</v>
      </c>
      <c r="E721">
        <f>E697*100/E60</f>
        <v>19.106949552824869</v>
      </c>
    </row>
    <row r="722" spans="1:7">
      <c r="B722" s="4">
        <v>4000</v>
      </c>
      <c r="C722">
        <f>C698*100/C61</f>
        <v>141.27225213053441</v>
      </c>
      <c r="D722">
        <f>D698*100/D61</f>
        <v>44.833110695180892</v>
      </c>
      <c r="E722">
        <f>E698*100/E61</f>
        <v>19.540734201842451</v>
      </c>
    </row>
    <row r="723" spans="1:7">
      <c r="B723" s="5">
        <v>4200</v>
      </c>
      <c r="C723">
        <f>C699*100/C62</f>
        <v>125.7182156118788</v>
      </c>
      <c r="D723">
        <f>D699*100/D62</f>
        <v>39.584019705549544</v>
      </c>
      <c r="E723">
        <f>E699*100/E62</f>
        <v>21.462071248019917</v>
      </c>
    </row>
    <row r="725" spans="1:7">
      <c r="A725" t="s">
        <v>145</v>
      </c>
    </row>
    <row r="727" spans="1:7" ht="15.75" thickBot="1">
      <c r="B727" s="2" t="s">
        <v>8</v>
      </c>
      <c r="C727" t="s">
        <v>0</v>
      </c>
      <c r="D727" t="s">
        <v>1</v>
      </c>
      <c r="E727" t="s">
        <v>2</v>
      </c>
      <c r="F727" t="s">
        <v>3</v>
      </c>
      <c r="G727" t="s">
        <v>4</v>
      </c>
    </row>
    <row r="728" spans="1:7" ht="15.75" thickTop="1">
      <c r="B728" s="3">
        <v>600</v>
      </c>
      <c r="C728" s="1">
        <f t="shared" ref="C728:G746" si="50">C158/100*20</f>
        <v>576.06731736885524</v>
      </c>
      <c r="D728" s="1">
        <f t="shared" si="50"/>
        <v>332.83889447978299</v>
      </c>
      <c r="E728" s="1">
        <f t="shared" si="50"/>
        <v>198.42318709371682</v>
      </c>
      <c r="F728" s="1">
        <f t="shared" si="50"/>
        <v>148.10375238939929</v>
      </c>
      <c r="G728" s="1">
        <f t="shared" si="50"/>
        <v>120.76077838176744</v>
      </c>
    </row>
    <row r="729" spans="1:7">
      <c r="B729" s="4">
        <v>800</v>
      </c>
      <c r="C729" s="1">
        <f t="shared" ref="C729" si="51">C159/100*20</f>
        <v>591.30868143259545</v>
      </c>
      <c r="D729" s="1">
        <f t="shared" ref="D729:G729" si="52">D159/100*20</f>
        <v>341.64501593883296</v>
      </c>
      <c r="E729" s="1">
        <f t="shared" si="52"/>
        <v>203.67299027122732</v>
      </c>
      <c r="F729" s="1">
        <f t="shared" si="52"/>
        <v>152.02222361891276</v>
      </c>
      <c r="G729" s="1">
        <f t="shared" si="52"/>
        <v>123.95581988549962</v>
      </c>
    </row>
    <row r="730" spans="1:7">
      <c r="B730" s="3">
        <v>1000</v>
      </c>
      <c r="C730" s="1">
        <f t="shared" ref="C730" si="53">C160/100*20</f>
        <v>609.67061672471596</v>
      </c>
      <c r="D730" s="1">
        <f t="shared" ref="D730:G730" si="54">D160/100*20</f>
        <v>352.2541341076136</v>
      </c>
      <c r="E730" s="1">
        <f t="shared" si="54"/>
        <v>209.9976568718466</v>
      </c>
      <c r="F730" s="1">
        <f t="shared" si="54"/>
        <v>156.74297662103649</v>
      </c>
      <c r="G730" s="1">
        <f t="shared" si="54"/>
        <v>127.80502558007008</v>
      </c>
    </row>
    <row r="731" spans="1:7">
      <c r="B731" s="4">
        <v>1200</v>
      </c>
      <c r="C731" s="1">
        <f t="shared" ref="C731" si="55">C161/100*20</f>
        <v>629.91761757715472</v>
      </c>
      <c r="D731" s="1">
        <f t="shared" ref="D731:G731" si="56">D161/100*20</f>
        <v>363.95240126680056</v>
      </c>
      <c r="E731" s="1">
        <f t="shared" si="56"/>
        <v>216.97162383213109</v>
      </c>
      <c r="F731" s="1">
        <f t="shared" si="56"/>
        <v>161.94836965491612</v>
      </c>
      <c r="G731" s="1">
        <f t="shared" si="56"/>
        <v>132.04939686987763</v>
      </c>
    </row>
    <row r="732" spans="1:7">
      <c r="B732" s="3">
        <v>1400</v>
      </c>
      <c r="C732" s="1">
        <f t="shared" ref="C732" si="57">C162/100*20</f>
        <v>650.89457752380849</v>
      </c>
      <c r="D732" s="1">
        <f t="shared" ref="D732:G732" si="58">D162/100*20</f>
        <v>376.07242256931164</v>
      </c>
      <c r="E732" s="1">
        <f t="shared" si="58"/>
        <v>224.19702114708966</v>
      </c>
      <c r="F732" s="1">
        <f t="shared" si="58"/>
        <v>167.34143117420433</v>
      </c>
      <c r="G732" s="1">
        <f t="shared" si="58"/>
        <v>136.44678921425023</v>
      </c>
    </row>
    <row r="733" spans="1:7">
      <c r="B733" s="4">
        <v>1600</v>
      </c>
      <c r="C733" s="1">
        <f t="shared" ref="C733" si="59">C163/100*20</f>
        <v>671.52678930053185</v>
      </c>
      <c r="D733" s="1">
        <f t="shared" ref="D733:G733" si="60">D163/100*20</f>
        <v>387.99325604030736</v>
      </c>
      <c r="E733" s="1">
        <f t="shared" si="60"/>
        <v>231.30367187018319</v>
      </c>
      <c r="F733" s="1">
        <f t="shared" si="60"/>
        <v>172.64585982706069</v>
      </c>
      <c r="G733" s="1">
        <f t="shared" si="60"/>
        <v>140.77191212744484</v>
      </c>
    </row>
    <row r="734" spans="1:7">
      <c r="B734" s="3">
        <v>1800</v>
      </c>
      <c r="C734" s="1">
        <f t="shared" ref="C734" si="61">C164/100*20</f>
        <v>690.8199448451378</v>
      </c>
      <c r="D734" s="1">
        <f t="shared" ref="D734:G734" si="62">D164/100*20</f>
        <v>399.14041257719072</v>
      </c>
      <c r="E734" s="1">
        <f t="shared" si="62"/>
        <v>237.94909211332524</v>
      </c>
      <c r="F734" s="1">
        <f t="shared" si="62"/>
        <v>177.606024456152</v>
      </c>
      <c r="G734" s="1">
        <f t="shared" si="62"/>
        <v>144.81632917864741</v>
      </c>
    </row>
    <row r="735" spans="1:7">
      <c r="B735" s="4">
        <v>2000</v>
      </c>
      <c r="C735" s="1">
        <f t="shared" ref="C735" si="63">C165/100*20</f>
        <v>707.86013529739739</v>
      </c>
      <c r="D735" s="1">
        <f t="shared" ref="D735:G735" si="64">D165/100*20</f>
        <v>408.9858559496073</v>
      </c>
      <c r="E735" s="1">
        <f t="shared" si="64"/>
        <v>243.81849104688129</v>
      </c>
      <c r="F735" s="1">
        <f t="shared" si="64"/>
        <v>181.98696409865164</v>
      </c>
      <c r="G735" s="1">
        <f t="shared" si="64"/>
        <v>148.3884579919729</v>
      </c>
    </row>
    <row r="736" spans="1:7">
      <c r="B736" s="3">
        <v>2200</v>
      </c>
      <c r="C736" s="1">
        <f t="shared" ref="C736" si="65">C166/100*20</f>
        <v>721.81385099904003</v>
      </c>
      <c r="D736" s="1">
        <f t="shared" ref="D736:G736" si="66">D166/100*20</f>
        <v>417.04800279944538</v>
      </c>
      <c r="E736" s="1">
        <f t="shared" si="66"/>
        <v>248.62477089966939</v>
      </c>
      <c r="F736" s="1">
        <f t="shared" si="66"/>
        <v>185.57438798624034</v>
      </c>
      <c r="G736" s="1">
        <f t="shared" si="66"/>
        <v>151.31357024646542</v>
      </c>
    </row>
    <row r="737" spans="1:7">
      <c r="B737" s="4">
        <v>2400</v>
      </c>
      <c r="C737" s="1">
        <f t="shared" ref="C737" si="67">C167/100*20</f>
        <v>731.92798149375358</v>
      </c>
      <c r="D737" s="1">
        <f t="shared" ref="D737:G737" si="68">D167/100*20</f>
        <v>422.89172264083533</v>
      </c>
      <c r="E737" s="1">
        <f t="shared" si="68"/>
        <v>252.10852695895954</v>
      </c>
      <c r="F737" s="1">
        <f t="shared" si="68"/>
        <v>188.1746755451056</v>
      </c>
      <c r="G737" s="1">
        <f t="shared" si="68"/>
        <v>153.43379167609797</v>
      </c>
    </row>
    <row r="738" spans="1:7">
      <c r="B738" s="3">
        <v>2600</v>
      </c>
      <c r="C738" s="1">
        <f t="shared" ref="C738" si="69">C168/100*20</f>
        <v>737.52981552718393</v>
      </c>
      <c r="D738" s="1">
        <f t="shared" ref="D738:G738" si="70">D168/100*20</f>
        <v>426.12833786015074</v>
      </c>
      <c r="E738" s="1">
        <f t="shared" si="70"/>
        <v>254.0380475704745</v>
      </c>
      <c r="F738" s="1">
        <f t="shared" si="70"/>
        <v>189.61487639594208</v>
      </c>
      <c r="G738" s="1">
        <f t="shared" si="70"/>
        <v>154.60810206977266</v>
      </c>
    </row>
    <row r="739" spans="1:7">
      <c r="B739" s="4">
        <v>2800</v>
      </c>
      <c r="C739" s="1">
        <f t="shared" ref="C739" si="71">C169/100*20</f>
        <v>738.02704104693566</v>
      </c>
      <c r="D739" s="1">
        <f t="shared" ref="D739:G739" si="72">D169/100*20</f>
        <v>426.41562371600719</v>
      </c>
      <c r="E739" s="1">
        <f t="shared" si="72"/>
        <v>254.20931413838895</v>
      </c>
      <c r="F739" s="1">
        <f t="shared" si="72"/>
        <v>189.7427103539512</v>
      </c>
      <c r="G739" s="1">
        <f t="shared" si="72"/>
        <v>154.7123352713206</v>
      </c>
    </row>
    <row r="740" spans="1:7">
      <c r="B740" s="3">
        <v>3000</v>
      </c>
      <c r="C740" s="1">
        <f t="shared" ref="C740" si="73">C170/100*20</f>
        <v>732.90774520257037</v>
      </c>
      <c r="D740" s="1">
        <f t="shared" ref="D740:G740" si="74">D170/100*20</f>
        <v>423.4578083392629</v>
      </c>
      <c r="E740" s="1">
        <f t="shared" si="74"/>
        <v>252.44600112532979</v>
      </c>
      <c r="F740" s="1">
        <f t="shared" si="74"/>
        <v>188.42656742884151</v>
      </c>
      <c r="G740" s="1">
        <f t="shared" si="74"/>
        <v>153.63917917950181</v>
      </c>
    </row>
    <row r="741" spans="1:7">
      <c r="B741" s="4">
        <v>3200</v>
      </c>
      <c r="C741" s="1">
        <f t="shared" ref="C741" si="75">C171/100*20</f>
        <v>721.74041434560934</v>
      </c>
      <c r="D741" s="1">
        <f t="shared" ref="D741:G741" si="76">D171/100*20</f>
        <v>417.00557273301877</v>
      </c>
      <c r="E741" s="1">
        <f t="shared" si="76"/>
        <v>248.59947605237659</v>
      </c>
      <c r="F741" s="1">
        <f t="shared" si="76"/>
        <v>185.55550782482851</v>
      </c>
      <c r="G741" s="1">
        <f t="shared" si="76"/>
        <v>151.29817574800549</v>
      </c>
    </row>
    <row r="742" spans="1:7">
      <c r="B742" s="3">
        <v>3400</v>
      </c>
      <c r="C742" s="1">
        <f t="shared" ref="C742" si="77">C172/100*20</f>
        <v>704.17393402953178</v>
      </c>
      <c r="D742" s="1">
        <f t="shared" ref="D742:G742" si="78">D172/100*20</f>
        <v>406.8560507726184</v>
      </c>
      <c r="E742" s="1">
        <f t="shared" si="78"/>
        <v>242.54879949906098</v>
      </c>
      <c r="F742" s="1">
        <f t="shared" si="78"/>
        <v>181.03926194063479</v>
      </c>
      <c r="G742" s="1">
        <f t="shared" si="78"/>
        <v>147.61572098545</v>
      </c>
    </row>
    <row r="743" spans="1:7">
      <c r="B743" s="4">
        <v>3600</v>
      </c>
      <c r="C743" s="1">
        <f t="shared" ref="C743" si="79">C173/100*20</f>
        <v>692.90327371657168</v>
      </c>
      <c r="D743" s="1">
        <f t="shared" ref="D743:G743" si="80">D173/100*20</f>
        <v>400.3441137029082</v>
      </c>
      <c r="E743" s="1">
        <f t="shared" si="80"/>
        <v>238.66668316904142</v>
      </c>
      <c r="F743" s="1">
        <f t="shared" si="80"/>
        <v>178.14163689938141</v>
      </c>
      <c r="G743" s="1">
        <f t="shared" si="80"/>
        <v>145.25305663836281</v>
      </c>
    </row>
    <row r="744" spans="1:7">
      <c r="B744" s="4">
        <v>3800</v>
      </c>
      <c r="C744" s="1">
        <f t="shared" ref="C744" si="81">C174/100*20</f>
        <v>648.84106324373317</v>
      </c>
      <c r="D744" s="1">
        <f t="shared" ref="D744:G744" si="82">D174/100*20</f>
        <v>374.88594765193466</v>
      </c>
      <c r="E744" s="1">
        <f t="shared" si="82"/>
        <v>223.48969956173033</v>
      </c>
      <c r="F744" s="1">
        <f t="shared" si="82"/>
        <v>166.81348389912978</v>
      </c>
      <c r="G744" s="1">
        <f t="shared" si="82"/>
        <v>136.01631177627888</v>
      </c>
    </row>
    <row r="745" spans="1:7">
      <c r="B745" s="4">
        <v>4000</v>
      </c>
      <c r="C745" s="1">
        <f t="shared" ref="C745" si="83">C175/100*20</f>
        <v>610.7744398907613</v>
      </c>
      <c r="D745" s="1">
        <f t="shared" ref="D745:G745" si="84">D175/100*20</f>
        <v>352.89189860355094</v>
      </c>
      <c r="E745" s="1">
        <f t="shared" si="84"/>
        <v>210.37786262904001</v>
      </c>
      <c r="F745" s="1">
        <f t="shared" si="84"/>
        <v>157.02676351179841</v>
      </c>
      <c r="G745" s="1">
        <f t="shared" si="84"/>
        <v>128.03641962154478</v>
      </c>
    </row>
    <row r="746" spans="1:7">
      <c r="B746" s="5">
        <v>4200</v>
      </c>
      <c r="C746" s="1">
        <f t="shared" ref="C746" si="85">C176/100*20</f>
        <v>565.70820131217135</v>
      </c>
      <c r="D746" s="1">
        <f t="shared" ref="D746:G746" si="86">D176/100*20</f>
        <v>326.8536274248101</v>
      </c>
      <c r="E746" s="1">
        <f t="shared" si="86"/>
        <v>194.85504711863683</v>
      </c>
      <c r="F746" s="1">
        <f t="shared" si="86"/>
        <v>145.44048038424614</v>
      </c>
      <c r="G746" s="1">
        <f t="shared" si="86"/>
        <v>118.58920071951444</v>
      </c>
    </row>
    <row r="748" spans="1:7">
      <c r="A748" t="s">
        <v>150</v>
      </c>
    </row>
    <row r="750" spans="1:7" ht="15.75" thickBot="1">
      <c r="B750" s="2" t="s">
        <v>8</v>
      </c>
      <c r="C750" t="s">
        <v>0</v>
      </c>
      <c r="D750" t="s">
        <v>1</v>
      </c>
      <c r="E750" t="s">
        <v>2</v>
      </c>
      <c r="F750" t="s">
        <v>3</v>
      </c>
      <c r="G750" t="s">
        <v>4</v>
      </c>
    </row>
    <row r="751" spans="1:7" ht="15.75" thickTop="1">
      <c r="B751" s="3">
        <v>600</v>
      </c>
      <c r="C751" s="1">
        <f t="shared" ref="C751:G769" si="87">3.27-8.22*(C728/C158)+9.13*(C728/C158)^2-3.18*(C728/C158)^3</f>
        <v>1.9657600000000002</v>
      </c>
      <c r="D751" s="1">
        <f t="shared" si="87"/>
        <v>1.9657600000000002</v>
      </c>
      <c r="E751" s="1">
        <f t="shared" si="87"/>
        <v>1.9657600000000002</v>
      </c>
      <c r="F751" s="1">
        <f t="shared" si="87"/>
        <v>1.9657600000000002</v>
      </c>
      <c r="G751" s="1">
        <f t="shared" si="87"/>
        <v>1.9657600000000002</v>
      </c>
    </row>
    <row r="752" spans="1:7">
      <c r="B752" s="4">
        <v>800</v>
      </c>
      <c r="C752" s="1">
        <f t="shared" ref="C752:G752" si="88">3.27-8.22*(C729/C159)+9.13*(C729/C159)^2-3.18*(C729/C159)^3</f>
        <v>1.9657600000000002</v>
      </c>
      <c r="D752" s="1">
        <f t="shared" si="88"/>
        <v>1.9657600000000002</v>
      </c>
      <c r="E752" s="1">
        <f t="shared" si="88"/>
        <v>1.9657600000000002</v>
      </c>
      <c r="F752" s="1">
        <f t="shared" si="88"/>
        <v>1.9657600000000002</v>
      </c>
      <c r="G752" s="1">
        <f t="shared" si="88"/>
        <v>1.9657600000000002</v>
      </c>
    </row>
    <row r="753" spans="2:7">
      <c r="B753" s="3">
        <v>1000</v>
      </c>
      <c r="C753" s="1">
        <f t="shared" ref="C753:G753" si="89">3.27-8.22*(C730/C160)+9.13*(C730/C160)^2-3.18*(C730/C160)^3</f>
        <v>1.9657600000000002</v>
      </c>
      <c r="D753" s="1">
        <f t="shared" si="89"/>
        <v>1.9657600000000002</v>
      </c>
      <c r="E753" s="1">
        <f t="shared" si="89"/>
        <v>1.9657600000000002</v>
      </c>
      <c r="F753" s="1">
        <f t="shared" si="89"/>
        <v>1.9657600000000002</v>
      </c>
      <c r="G753" s="1">
        <f t="shared" si="89"/>
        <v>1.9657600000000002</v>
      </c>
    </row>
    <row r="754" spans="2:7">
      <c r="B754" s="4">
        <v>1200</v>
      </c>
      <c r="C754" s="1">
        <f t="shared" ref="C754:G754" si="90">3.27-8.22*(C731/C161)+9.13*(C731/C161)^2-3.18*(C731/C161)^3</f>
        <v>1.9657600000000002</v>
      </c>
      <c r="D754" s="1">
        <f t="shared" si="90"/>
        <v>1.9657600000000002</v>
      </c>
      <c r="E754" s="1">
        <f t="shared" si="90"/>
        <v>1.9657600000000002</v>
      </c>
      <c r="F754" s="1">
        <f t="shared" si="90"/>
        <v>1.9657600000000002</v>
      </c>
      <c r="G754" s="1">
        <f t="shared" si="90"/>
        <v>1.9657600000000002</v>
      </c>
    </row>
    <row r="755" spans="2:7">
      <c r="B755" s="3">
        <v>1400</v>
      </c>
      <c r="C755" s="1">
        <f t="shared" ref="C755:G755" si="91">3.27-8.22*(C732/C162)+9.13*(C732/C162)^2-3.18*(C732/C162)^3</f>
        <v>1.9657600000000002</v>
      </c>
      <c r="D755" s="1">
        <f t="shared" si="91"/>
        <v>1.9657600000000002</v>
      </c>
      <c r="E755" s="1">
        <f t="shared" si="91"/>
        <v>1.9657600000000002</v>
      </c>
      <c r="F755" s="1">
        <f t="shared" si="91"/>
        <v>1.9657600000000002</v>
      </c>
      <c r="G755" s="1">
        <f t="shared" si="91"/>
        <v>1.9657600000000002</v>
      </c>
    </row>
    <row r="756" spans="2:7">
      <c r="B756" s="4">
        <v>1600</v>
      </c>
      <c r="C756" s="1">
        <f t="shared" ref="C756:G756" si="92">3.27-8.22*(C733/C163)+9.13*(C733/C163)^2-3.18*(C733/C163)^3</f>
        <v>1.9657600000000002</v>
      </c>
      <c r="D756" s="1">
        <f t="shared" si="92"/>
        <v>1.9657600000000002</v>
      </c>
      <c r="E756" s="1">
        <f t="shared" si="92"/>
        <v>1.9657600000000002</v>
      </c>
      <c r="F756" s="1">
        <f t="shared" si="92"/>
        <v>1.9657600000000002</v>
      </c>
      <c r="G756" s="1">
        <f t="shared" si="92"/>
        <v>1.9657600000000002</v>
      </c>
    </row>
    <row r="757" spans="2:7">
      <c r="B757" s="3">
        <v>1800</v>
      </c>
      <c r="C757" s="1">
        <f t="shared" ref="C757:G757" si="93">3.27-8.22*(C734/C164)+9.13*(C734/C164)^2-3.18*(C734/C164)^3</f>
        <v>1.9657600000000002</v>
      </c>
      <c r="D757" s="1">
        <f t="shared" si="93"/>
        <v>1.9657600000000002</v>
      </c>
      <c r="E757" s="1">
        <f t="shared" si="93"/>
        <v>1.9657600000000002</v>
      </c>
      <c r="F757" s="1">
        <f t="shared" si="93"/>
        <v>1.96576</v>
      </c>
      <c r="G757" s="1">
        <f t="shared" si="93"/>
        <v>1.9657600000000002</v>
      </c>
    </row>
    <row r="758" spans="2:7">
      <c r="B758" s="4">
        <v>2000</v>
      </c>
      <c r="C758" s="1">
        <f t="shared" ref="C758:G758" si="94">3.27-8.22*(C735/C165)+9.13*(C735/C165)^2-3.18*(C735/C165)^3</f>
        <v>1.96576</v>
      </c>
      <c r="D758" s="1">
        <f t="shared" si="94"/>
        <v>1.9657600000000002</v>
      </c>
      <c r="E758" s="1">
        <f t="shared" si="94"/>
        <v>1.9657600000000002</v>
      </c>
      <c r="F758" s="1">
        <f t="shared" si="94"/>
        <v>1.9657600000000002</v>
      </c>
      <c r="G758" s="1">
        <f t="shared" si="94"/>
        <v>1.9657600000000002</v>
      </c>
    </row>
    <row r="759" spans="2:7">
      <c r="B759" s="3">
        <v>2200</v>
      </c>
      <c r="C759" s="1">
        <f t="shared" ref="C759:G759" si="95">3.27-8.22*(C736/C166)+9.13*(C736/C166)^2-3.18*(C736/C166)^3</f>
        <v>1.9657600000000002</v>
      </c>
      <c r="D759" s="1">
        <f t="shared" si="95"/>
        <v>1.9657600000000002</v>
      </c>
      <c r="E759" s="1">
        <f t="shared" si="95"/>
        <v>1.9657600000000002</v>
      </c>
      <c r="F759" s="1">
        <f t="shared" si="95"/>
        <v>1.9657600000000002</v>
      </c>
      <c r="G759" s="1">
        <f t="shared" si="95"/>
        <v>1.9657600000000002</v>
      </c>
    </row>
    <row r="760" spans="2:7">
      <c r="B760" s="4">
        <v>2400</v>
      </c>
      <c r="C760" s="1">
        <f t="shared" ref="C760:G760" si="96">3.27-8.22*(C737/C167)+9.13*(C737/C167)^2-3.18*(C737/C167)^3</f>
        <v>1.9657600000000002</v>
      </c>
      <c r="D760" s="1">
        <f t="shared" si="96"/>
        <v>1.9657600000000002</v>
      </c>
      <c r="E760" s="1">
        <f t="shared" si="96"/>
        <v>1.9657600000000002</v>
      </c>
      <c r="F760" s="1">
        <f t="shared" si="96"/>
        <v>1.9657600000000002</v>
      </c>
      <c r="G760" s="1">
        <f t="shared" si="96"/>
        <v>1.9657600000000002</v>
      </c>
    </row>
    <row r="761" spans="2:7">
      <c r="B761" s="3">
        <v>2600</v>
      </c>
      <c r="C761" s="1">
        <f t="shared" ref="C761:G761" si="97">3.27-8.22*(C738/C168)+9.13*(C738/C168)^2-3.18*(C738/C168)^3</f>
        <v>1.9657600000000002</v>
      </c>
      <c r="D761" s="1">
        <f t="shared" si="97"/>
        <v>1.9657600000000002</v>
      </c>
      <c r="E761" s="1">
        <f t="shared" si="97"/>
        <v>1.9657600000000002</v>
      </c>
      <c r="F761" s="1">
        <f t="shared" si="97"/>
        <v>1.9657600000000002</v>
      </c>
      <c r="G761" s="1">
        <f t="shared" si="97"/>
        <v>1.9657600000000002</v>
      </c>
    </row>
    <row r="762" spans="2:7">
      <c r="B762" s="4">
        <v>2800</v>
      </c>
      <c r="C762" s="1">
        <f t="shared" ref="C762:G762" si="98">3.27-8.22*(C739/C169)+9.13*(C739/C169)^2-3.18*(C739/C169)^3</f>
        <v>1.9657600000000002</v>
      </c>
      <c r="D762" s="1">
        <f t="shared" si="98"/>
        <v>1.9657600000000002</v>
      </c>
      <c r="E762" s="1">
        <f t="shared" si="98"/>
        <v>1.9657600000000002</v>
      </c>
      <c r="F762" s="1">
        <f t="shared" si="98"/>
        <v>1.9657600000000002</v>
      </c>
      <c r="G762" s="1">
        <f t="shared" si="98"/>
        <v>1.9657600000000002</v>
      </c>
    </row>
    <row r="763" spans="2:7">
      <c r="B763" s="3">
        <v>3000</v>
      </c>
      <c r="C763" s="1">
        <f t="shared" ref="C763:G763" si="99">3.27-8.22*(C740/C170)+9.13*(C740/C170)^2-3.18*(C740/C170)^3</f>
        <v>1.9657600000000002</v>
      </c>
      <c r="D763" s="1">
        <f t="shared" si="99"/>
        <v>1.9657600000000002</v>
      </c>
      <c r="E763" s="1">
        <f t="shared" si="99"/>
        <v>1.9657600000000002</v>
      </c>
      <c r="F763" s="1">
        <f t="shared" si="99"/>
        <v>1.9657600000000002</v>
      </c>
      <c r="G763" s="1">
        <f t="shared" si="99"/>
        <v>1.9657600000000002</v>
      </c>
    </row>
    <row r="764" spans="2:7">
      <c r="B764" s="4">
        <v>3200</v>
      </c>
      <c r="C764" s="1">
        <f t="shared" ref="C764:G764" si="100">3.27-8.22*(C741/C171)+9.13*(C741/C171)^2-3.18*(C741/C171)^3</f>
        <v>1.9657600000000002</v>
      </c>
      <c r="D764" s="1">
        <f t="shared" si="100"/>
        <v>1.9657600000000002</v>
      </c>
      <c r="E764" s="1">
        <f t="shared" si="100"/>
        <v>1.9657600000000002</v>
      </c>
      <c r="F764" s="1">
        <f t="shared" si="100"/>
        <v>1.9657600000000002</v>
      </c>
      <c r="G764" s="1">
        <f t="shared" si="100"/>
        <v>1.9657600000000002</v>
      </c>
    </row>
    <row r="765" spans="2:7">
      <c r="B765" s="3">
        <v>3400</v>
      </c>
      <c r="C765" s="1">
        <f t="shared" ref="C765:G765" si="101">3.27-8.22*(C742/C172)+9.13*(C742/C172)^2-3.18*(C742/C172)^3</f>
        <v>1.9657600000000002</v>
      </c>
      <c r="D765" s="1">
        <f t="shared" si="101"/>
        <v>1.9657600000000002</v>
      </c>
      <c r="E765" s="1">
        <f t="shared" si="101"/>
        <v>1.9657600000000002</v>
      </c>
      <c r="F765" s="1">
        <f t="shared" si="101"/>
        <v>1.9657600000000002</v>
      </c>
      <c r="G765" s="1">
        <f t="shared" si="101"/>
        <v>1.9657600000000002</v>
      </c>
    </row>
    <row r="766" spans="2:7">
      <c r="B766" s="4">
        <v>3600</v>
      </c>
      <c r="C766" s="1">
        <f t="shared" ref="C766:G766" si="102">3.27-8.22*(C743/C173)+9.13*(C743/C173)^2-3.18*(C743/C173)^3</f>
        <v>1.9657600000000002</v>
      </c>
      <c r="D766" s="1">
        <f t="shared" si="102"/>
        <v>1.9657600000000002</v>
      </c>
      <c r="E766" s="1">
        <f t="shared" si="102"/>
        <v>1.9657600000000002</v>
      </c>
      <c r="F766" s="1">
        <f t="shared" si="102"/>
        <v>1.9657600000000002</v>
      </c>
      <c r="G766" s="1">
        <f t="shared" si="102"/>
        <v>1.9657600000000002</v>
      </c>
    </row>
    <row r="767" spans="2:7">
      <c r="B767" s="4">
        <v>3800</v>
      </c>
      <c r="C767" s="1">
        <f t="shared" ref="C767:G767" si="103">3.27-8.22*(C744/C174)+9.13*(C744/C174)^2-3.18*(C744/C174)^3</f>
        <v>1.9657600000000002</v>
      </c>
      <c r="D767" s="1">
        <f t="shared" si="103"/>
        <v>1.9657600000000002</v>
      </c>
      <c r="E767" s="1">
        <f t="shared" si="103"/>
        <v>1.9657600000000002</v>
      </c>
      <c r="F767" s="1">
        <f t="shared" si="103"/>
        <v>1.9657600000000002</v>
      </c>
      <c r="G767" s="1">
        <f t="shared" si="103"/>
        <v>1.9657600000000002</v>
      </c>
    </row>
    <row r="768" spans="2:7">
      <c r="B768" s="4">
        <v>4000</v>
      </c>
      <c r="C768" s="1">
        <f t="shared" ref="C768:G768" si="104">3.27-8.22*(C745/C175)+9.13*(C745/C175)^2-3.18*(C745/C175)^3</f>
        <v>1.9657600000000002</v>
      </c>
      <c r="D768" s="1">
        <f t="shared" si="104"/>
        <v>1.9657600000000002</v>
      </c>
      <c r="E768" s="1">
        <f t="shared" si="104"/>
        <v>1.9657600000000002</v>
      </c>
      <c r="F768" s="1">
        <f t="shared" si="104"/>
        <v>1.9657600000000002</v>
      </c>
      <c r="G768" s="1">
        <f t="shared" si="104"/>
        <v>1.9657600000000002</v>
      </c>
    </row>
    <row r="769" spans="2:14">
      <c r="B769" s="5">
        <v>4200</v>
      </c>
      <c r="C769" s="1">
        <f t="shared" ref="C769:G769" si="105">3.27-8.22*(C746/C176)+9.13*(C746/C176)^2-3.18*(C746/C176)^3</f>
        <v>1.9657600000000002</v>
      </c>
      <c r="D769" s="1">
        <f t="shared" si="105"/>
        <v>1.9657600000000002</v>
      </c>
      <c r="E769" s="1">
        <f t="shared" si="105"/>
        <v>1.9657600000000002</v>
      </c>
      <c r="F769" s="1">
        <f t="shared" si="105"/>
        <v>1.96576</v>
      </c>
      <c r="G769" s="1">
        <f t="shared" si="105"/>
        <v>1.9657600000000002</v>
      </c>
    </row>
    <row r="772" spans="2:14" ht="15.75" thickBot="1">
      <c r="B772" s="2" t="s">
        <v>8</v>
      </c>
      <c r="C772" t="s">
        <v>0</v>
      </c>
      <c r="D772" t="s">
        <v>1</v>
      </c>
      <c r="E772" t="s">
        <v>2</v>
      </c>
      <c r="F772" t="s">
        <v>3</v>
      </c>
      <c r="G772" t="s">
        <v>4</v>
      </c>
    </row>
    <row r="773" spans="2:14" ht="15.75" thickTop="1">
      <c r="B773" s="3">
        <v>600</v>
      </c>
      <c r="C773" s="1">
        <f t="shared" ref="C773:G791" si="106">C751*$C561*370/(36000*0.73)*C728</f>
        <v>17.982074842636845</v>
      </c>
      <c r="D773" s="1">
        <f t="shared" si="106"/>
        <v>10.389643242412399</v>
      </c>
      <c r="E773" s="1">
        <f t="shared" si="106"/>
        <v>6.1938257791304689</v>
      </c>
      <c r="F773" s="1">
        <f t="shared" si="106"/>
        <v>4.6230929609156792</v>
      </c>
      <c r="G773" s="1">
        <f t="shared" si="106"/>
        <v>3.7695756892342427</v>
      </c>
      <c r="N773" t="s">
        <v>120</v>
      </c>
    </row>
    <row r="774" spans="2:14">
      <c r="B774" s="4">
        <v>800</v>
      </c>
      <c r="C774" s="1">
        <f t="shared" ref="C774:G774" si="107">C752*$C562*370/(36000*0.73)*C729</f>
        <v>17.925213367140397</v>
      </c>
      <c r="D774" s="1">
        <f t="shared" si="107"/>
        <v>10.356789945458898</v>
      </c>
      <c r="E774" s="1">
        <f t="shared" si="107"/>
        <v>6.1742401597928032</v>
      </c>
      <c r="F774" s="1">
        <f t="shared" si="107"/>
        <v>4.6084741869746653</v>
      </c>
      <c r="G774" s="1">
        <f t="shared" si="107"/>
        <v>3.7576558391857273</v>
      </c>
    </row>
    <row r="775" spans="2:14">
      <c r="B775" s="3">
        <v>1000</v>
      </c>
      <c r="C775" s="1">
        <f t="shared" ref="C775:G775" si="108">C753*$C563*370/(36000*0.73)*C730</f>
        <v>17.99718022561526</v>
      </c>
      <c r="D775" s="1">
        <f t="shared" si="108"/>
        <v>10.39837079702215</v>
      </c>
      <c r="E775" s="1">
        <f t="shared" si="108"/>
        <v>6.1990287443785901</v>
      </c>
      <c r="F775" s="1">
        <f t="shared" si="108"/>
        <v>4.6269764721528741</v>
      </c>
      <c r="G775" s="1">
        <f t="shared" si="108"/>
        <v>3.7727422250734213</v>
      </c>
    </row>
    <row r="776" spans="2:14">
      <c r="B776" s="4">
        <v>1200</v>
      </c>
      <c r="C776" s="1">
        <f t="shared" ref="C776:G776" si="109">C754*$C564*370/(36000*0.73)*C731</f>
        <v>18.15802999362824</v>
      </c>
      <c r="D776" s="1">
        <f t="shared" si="109"/>
        <v>10.491306218540764</v>
      </c>
      <c r="E776" s="1">
        <f t="shared" si="109"/>
        <v>6.2544325533608394</v>
      </c>
      <c r="F776" s="1">
        <f t="shared" si="109"/>
        <v>4.6683300665947431</v>
      </c>
      <c r="G776" s="1">
        <f t="shared" si="109"/>
        <v>3.8064611023679946</v>
      </c>
    </row>
    <row r="777" spans="2:14">
      <c r="B777" s="3">
        <v>1400</v>
      </c>
      <c r="C777" s="1">
        <f t="shared" ref="C777:G777" si="110">C755*$C565*370/(36000*0.73)*C732</f>
        <v>18.374591051246668</v>
      </c>
      <c r="D777" s="1">
        <f t="shared" si="110"/>
        <v>10.616430385164744</v>
      </c>
      <c r="E777" s="1">
        <f t="shared" si="110"/>
        <v>6.3290258065405212</v>
      </c>
      <c r="F777" s="1">
        <f t="shared" si="110"/>
        <v>4.7240067284841896</v>
      </c>
      <c r="G777" s="1">
        <f t="shared" si="110"/>
        <v>3.8518587166687461</v>
      </c>
    </row>
    <row r="778" spans="2:14">
      <c r="B778" s="4">
        <v>1600</v>
      </c>
      <c r="C778" s="1">
        <f t="shared" ref="C778:G778" si="111">C756*$C566*370/(36000*0.73)*C733</f>
        <v>18.618981366293372</v>
      </c>
      <c r="D778" s="1">
        <f t="shared" si="111"/>
        <v>10.75763367830284</v>
      </c>
      <c r="E778" s="1">
        <f t="shared" si="111"/>
        <v>6.413204692834384</v>
      </c>
      <c r="F778" s="1">
        <f t="shared" si="111"/>
        <v>4.7868381400479665</v>
      </c>
      <c r="G778" s="1">
        <f t="shared" si="111"/>
        <v>3.9030901678970555</v>
      </c>
    </row>
    <row r="779" spans="2:14">
      <c r="B779" s="3">
        <v>1800</v>
      </c>
      <c r="C779" s="1">
        <f t="shared" ref="C779:G779" si="112">C757*$C567*370/(36000*0.73)*C734</f>
        <v>18.867337439369994</v>
      </c>
      <c r="D779" s="1">
        <f t="shared" si="112"/>
        <v>10.901128298302663</v>
      </c>
      <c r="E779" s="1">
        <f t="shared" si="112"/>
        <v>6.4987495624496638</v>
      </c>
      <c r="F779" s="1">
        <f t="shared" si="112"/>
        <v>4.8506891262822585</v>
      </c>
      <c r="G779" s="1">
        <f t="shared" si="112"/>
        <v>3.9551529595123762</v>
      </c>
    </row>
    <row r="780" spans="2:14">
      <c r="B780" s="4">
        <v>2000</v>
      </c>
      <c r="C780" s="1">
        <f t="shared" ref="C780:G780" si="113">C758*$C568*370/(36000*0.73)*C735</f>
        <v>19.098744301008136</v>
      </c>
      <c r="D780" s="1">
        <f t="shared" si="113"/>
        <v>11.034830040582477</v>
      </c>
      <c r="E780" s="1">
        <f t="shared" si="113"/>
        <v>6.5784563703472472</v>
      </c>
      <c r="F780" s="1">
        <f t="shared" si="113"/>
        <v>4.9101825630802338</v>
      </c>
      <c r="G780" s="1">
        <f t="shared" si="113"/>
        <v>4.0036626942113349</v>
      </c>
    </row>
    <row r="781" spans="2:14">
      <c r="B781" s="3">
        <v>2200</v>
      </c>
      <c r="C781" s="1">
        <f t="shared" ref="C781:G781" si="114">C759*$C569*370/(36000*0.73)*C736</f>
        <v>19.294354451308049</v>
      </c>
      <c r="D781" s="1">
        <f t="shared" si="114"/>
        <v>11.14784923853354</v>
      </c>
      <c r="E781" s="1">
        <f t="shared" si="114"/>
        <v>6.6458331998949962</v>
      </c>
      <c r="F781" s="1">
        <f t="shared" si="114"/>
        <v>4.9604728614384062</v>
      </c>
      <c r="G781" s="1">
        <f t="shared" si="114"/>
        <v>4.0446683775705017</v>
      </c>
    </row>
    <row r="782" spans="2:14">
      <c r="B782" s="4">
        <v>2400</v>
      </c>
      <c r="C782" s="1">
        <f t="shared" ref="C782:G782" si="115">C760*$C570*370/(36000*0.73)*C737</f>
        <v>19.436683632424376</v>
      </c>
      <c r="D782" s="1">
        <f t="shared" si="115"/>
        <v>11.230083876511859</v>
      </c>
      <c r="E782" s="1">
        <f t="shared" si="115"/>
        <v>6.6948576956128401</v>
      </c>
      <c r="F782" s="1">
        <f t="shared" si="115"/>
        <v>4.997064914419501</v>
      </c>
      <c r="G782" s="1">
        <f t="shared" si="115"/>
        <v>4.074504791093406</v>
      </c>
    </row>
    <row r="783" spans="2:14">
      <c r="B783" s="3">
        <v>2600</v>
      </c>
      <c r="C783" s="1">
        <f t="shared" ref="C783:G783" si="116">C761*$C571*370/(36000*0.73)*C738</f>
        <v>19.509071324258521</v>
      </c>
      <c r="D783" s="1">
        <f t="shared" si="116"/>
        <v>11.271907876238258</v>
      </c>
      <c r="E783" s="1">
        <f t="shared" si="116"/>
        <v>6.7197912339112698</v>
      </c>
      <c r="F783" s="1">
        <f t="shared" si="116"/>
        <v>5.0156753935496345</v>
      </c>
      <c r="G783" s="1">
        <f t="shared" si="116"/>
        <v>4.0896793961223423</v>
      </c>
    </row>
    <row r="784" spans="2:14">
      <c r="B784" s="4">
        <v>2800</v>
      </c>
      <c r="C784" s="1">
        <f t="shared" ref="C784:G784" si="117">C762*$C572*370/(36000*0.73)*C739</f>
        <v>19.495293853717381</v>
      </c>
      <c r="D784" s="1">
        <f t="shared" si="117"/>
        <v>11.263947559925596</v>
      </c>
      <c r="E784" s="1">
        <f t="shared" si="117"/>
        <v>6.7150456607248756</v>
      </c>
      <c r="F784" s="1">
        <f t="shared" si="117"/>
        <v>5.0121332813275794</v>
      </c>
      <c r="G784" s="1">
        <f t="shared" si="117"/>
        <v>4.08679123007557</v>
      </c>
    </row>
    <row r="785" spans="2:7">
      <c r="B785" s="3">
        <v>3000</v>
      </c>
      <c r="C785" s="1">
        <f t="shared" ref="C785:G785" si="118">C763*$C573*370/(36000*0.73)*C740</f>
        <v>19.379318007897801</v>
      </c>
      <c r="D785" s="1">
        <f t="shared" si="118"/>
        <v>11.196939293452063</v>
      </c>
      <c r="E785" s="1">
        <f t="shared" si="118"/>
        <v>6.6750984249425755</v>
      </c>
      <c r="F785" s="1">
        <f t="shared" si="118"/>
        <v>4.9823165265238769</v>
      </c>
      <c r="G785" s="1">
        <f t="shared" si="118"/>
        <v>4.0624792564704286</v>
      </c>
    </row>
    <row r="786" spans="2:7">
      <c r="B786" s="4">
        <v>3200</v>
      </c>
      <c r="C786" s="1">
        <f t="shared" ref="C786:G786" si="119">C764*$C574*370/(36000*0.73)*C741</f>
        <v>19.145183041556653</v>
      </c>
      <c r="D786" s="1">
        <f t="shared" si="119"/>
        <v>11.061661312899401</v>
      </c>
      <c r="E786" s="1">
        <f t="shared" si="119"/>
        <v>6.5944519365361813</v>
      </c>
      <c r="F786" s="1">
        <f t="shared" si="119"/>
        <v>4.9221217089475724</v>
      </c>
      <c r="G786" s="1">
        <f t="shared" si="119"/>
        <v>4.013397630192987</v>
      </c>
    </row>
    <row r="787" spans="2:7">
      <c r="B787" s="3">
        <v>3400</v>
      </c>
      <c r="C787" s="1">
        <f t="shared" ref="C787:G787" si="120">C765*$C575*370/(36000*0.73)*C742</f>
        <v>18.776998969225797</v>
      </c>
      <c r="D787" s="1">
        <f t="shared" si="120"/>
        <v>10.848932737774906</v>
      </c>
      <c r="E787" s="1">
        <f t="shared" si="120"/>
        <v>6.4676329782888864</v>
      </c>
      <c r="F787" s="1">
        <f t="shared" si="120"/>
        <v>4.827463600358338</v>
      </c>
      <c r="G787" s="1">
        <f t="shared" si="120"/>
        <v>3.936215339474741</v>
      </c>
    </row>
    <row r="788" spans="2:7">
      <c r="B788" s="4">
        <v>3600</v>
      </c>
      <c r="C788" s="1">
        <f t="shared" ref="C788:G788" si="121">C766*$C576*370/(36000*0.73)*C743</f>
        <v>18.607229625118126</v>
      </c>
      <c r="D788" s="1">
        <f t="shared" si="121"/>
        <v>10.750843783401587</v>
      </c>
      <c r="E788" s="1">
        <f t="shared" si="121"/>
        <v>6.409156870874023</v>
      </c>
      <c r="F788" s="1">
        <f t="shared" si="121"/>
        <v>4.7838168317517216</v>
      </c>
      <c r="G788" s="1">
        <f t="shared" si="121"/>
        <v>3.900626654746985</v>
      </c>
    </row>
    <row r="789" spans="2:7">
      <c r="B789" s="4">
        <v>3800</v>
      </c>
      <c r="C789" s="1">
        <f t="shared" ref="C789:G789" si="122">C767*$C577*370/(36000*0.73)*C744</f>
        <v>17.575984231679623</v>
      </c>
      <c r="D789" s="1">
        <f t="shared" si="122"/>
        <v>10.155013111637114</v>
      </c>
      <c r="E789" s="1">
        <f t="shared" si="122"/>
        <v>6.0539501242452038</v>
      </c>
      <c r="F789" s="1">
        <f t="shared" si="122"/>
        <v>4.5186892888456001</v>
      </c>
      <c r="G789" s="1">
        <f t="shared" si="122"/>
        <v>3.6844470648632099</v>
      </c>
    </row>
    <row r="790" spans="2:7">
      <c r="B790" s="4">
        <v>4000</v>
      </c>
      <c r="C790" s="1">
        <f t="shared" ref="C790:G790" si="123">C768*$C578*370/(36000*0.73)*C745</f>
        <v>16.713097815660831</v>
      </c>
      <c r="D790" s="1">
        <f t="shared" si="123"/>
        <v>9.6564565157151456</v>
      </c>
      <c r="E790" s="1">
        <f t="shared" si="123"/>
        <v>5.7567336920609531</v>
      </c>
      <c r="F790" s="1">
        <f t="shared" si="123"/>
        <v>4.296845916994676</v>
      </c>
      <c r="G790" s="1">
        <f t="shared" si="123"/>
        <v>3.5035605050607521</v>
      </c>
    </row>
    <row r="791" spans="2:7">
      <c r="B791" s="5">
        <v>4200</v>
      </c>
      <c r="C791" s="1">
        <f t="shared" ref="C791:G791" si="124">C769*$C579*370/(36000*0.73)*C746</f>
        <v>15.656667614544263</v>
      </c>
      <c r="D791" s="1">
        <f t="shared" si="124"/>
        <v>9.0460746217366843</v>
      </c>
      <c r="E791" s="1">
        <f t="shared" si="124"/>
        <v>5.3928521783430252</v>
      </c>
      <c r="F791" s="1">
        <f t="shared" si="124"/>
        <v>4.0252434979623359</v>
      </c>
      <c r="G791" s="1">
        <f t="shared" si="124"/>
        <v>3.2821014332711305</v>
      </c>
    </row>
    <row r="808" spans="2:6" ht="15.75" thickBot="1">
      <c r="B808" s="2" t="s">
        <v>8</v>
      </c>
      <c r="C808" t="s">
        <v>146</v>
      </c>
      <c r="D808" t="s">
        <v>147</v>
      </c>
      <c r="E808" t="s">
        <v>149</v>
      </c>
      <c r="F808" t="s">
        <v>148</v>
      </c>
    </row>
    <row r="809" spans="2:6" ht="15.75" thickTop="1">
      <c r="B809" s="3">
        <v>600</v>
      </c>
      <c r="C809">
        <f>C471</f>
        <v>2850.8421916735529</v>
      </c>
      <c r="D809" s="1">
        <f>C610*100</f>
        <v>149.25465968033433</v>
      </c>
      <c r="F809" s="1">
        <f>C681*100</f>
        <v>4550.2237652030508</v>
      </c>
    </row>
    <row r="810" spans="2:6">
      <c r="B810" s="4">
        <v>800</v>
      </c>
      <c r="C810">
        <f>C472</f>
        <v>2925.886704637247</v>
      </c>
      <c r="D810" s="1">
        <f>C611*100</f>
        <v>150.61072820499447</v>
      </c>
      <c r="F810" s="1">
        <f>C682*100</f>
        <v>4535.5365199128801</v>
      </c>
    </row>
    <row r="811" spans="2:6">
      <c r="B811" s="3">
        <v>1000</v>
      </c>
      <c r="C811">
        <f>C473</f>
        <v>3016.2019859271259</v>
      </c>
      <c r="D811" s="1">
        <f>C612*100</f>
        <v>153.74130638308449</v>
      </c>
      <c r="F811" s="1">
        <f>C683*100</f>
        <v>4553.3325715966957</v>
      </c>
    </row>
    <row r="812" spans="2:6">
      <c r="B812" s="4">
        <v>1200</v>
      </c>
      <c r="C812">
        <f>C474</f>
        <v>3115.6105072028809</v>
      </c>
      <c r="D812" s="1">
        <f>C613*100</f>
        <v>158.56202917601581</v>
      </c>
      <c r="F812" s="1">
        <f>C684*100</f>
        <v>4593.4631284342377</v>
      </c>
    </row>
    <row r="813" spans="2:6">
      <c r="B813" s="3">
        <v>1400</v>
      </c>
      <c r="C813">
        <f>C475</f>
        <v>3218.3367361339942</v>
      </c>
      <c r="D813" s="1">
        <f>C614*100</f>
        <v>165.01563570289065</v>
      </c>
      <c r="F813" s="1">
        <f>C685*100</f>
        <v>4647.4978595136899</v>
      </c>
    </row>
    <row r="814" spans="2:6">
      <c r="B814" s="4">
        <v>1600</v>
      </c>
      <c r="C814">
        <f>C476</f>
        <v>3319.0071363997386</v>
      </c>
      <c r="D814" s="1">
        <f>C615*100</f>
        <v>173.06881105963325</v>
      </c>
      <c r="F814" s="1">
        <f>C686*100</f>
        <v>4708.3477122224085</v>
      </c>
    </row>
    <row r="815" spans="2:6">
      <c r="B815" s="3">
        <v>1800</v>
      </c>
      <c r="C815">
        <f>C477</f>
        <v>3412.6501676891799</v>
      </c>
      <c r="D815" s="1">
        <f>C616*100</f>
        <v>182.70895165608758</v>
      </c>
      <c r="F815" s="1">
        <f>C687*100</f>
        <v>4769.941947254697</v>
      </c>
    </row>
    <row r="816" spans="2:6">
      <c r="B816" s="4">
        <v>2000</v>
      </c>
      <c r="C816">
        <f>C478</f>
        <v>3494.6962857011727</v>
      </c>
      <c r="D816" s="1">
        <f>C617*100</f>
        <v>193.94077815284894</v>
      </c>
      <c r="F816" s="1">
        <f>C688*100</f>
        <v>4826.956309128951</v>
      </c>
    </row>
    <row r="817" spans="2:6">
      <c r="B817" s="3">
        <v>2200</v>
      </c>
      <c r="C817">
        <f>C479</f>
        <v>3560.977942144365</v>
      </c>
      <c r="D817" s="1">
        <f>C618*100</f>
        <v>206.78268748341986</v>
      </c>
      <c r="F817" s="1">
        <f>C689*100</f>
        <v>4874.5892494866685</v>
      </c>
    </row>
    <row r="818" spans="2:6">
      <c r="B818" s="4">
        <v>2400</v>
      </c>
      <c r="C818">
        <f>C480</f>
        <v>3607.7295847371956</v>
      </c>
      <c r="D818" s="1">
        <f>C619*100</f>
        <v>221.26269752241433</v>
      </c>
      <c r="F818" s="1">
        <f>C690*100</f>
        <v>4908.3831201123994</v>
      </c>
    </row>
    <row r="819" spans="2:6">
      <c r="B819" s="3">
        <v>2600</v>
      </c>
      <c r="C819">
        <f>C481</f>
        <v>3631.5876572078946</v>
      </c>
      <c r="D819" s="1">
        <f>C620*100</f>
        <v>237.41378008429911</v>
      </c>
      <c r="F819" s="1">
        <f>C691*100</f>
        <v>4924.0872523689368</v>
      </c>
    </row>
    <row r="820" spans="2:6">
      <c r="B820" s="4">
        <v>2800</v>
      </c>
      <c r="C820">
        <f>C482</f>
        <v>3629.5905992944831</v>
      </c>
      <c r="D820" s="1">
        <f>C621*100</f>
        <v>255.26828232428181</v>
      </c>
      <c r="F820" s="1">
        <f>C692*100</f>
        <v>4917.5598396084279</v>
      </c>
    </row>
    <row r="821" spans="2:6">
      <c r="B821" s="3">
        <v>3000</v>
      </c>
      <c r="C821">
        <f>C483</f>
        <v>3599.1788467447705</v>
      </c>
      <c r="D821" s="1">
        <f>C622*100</f>
        <v>274.85097592604023</v>
      </c>
      <c r="F821" s="1">
        <f>C693*100</f>
        <v>4884.7055394642884</v>
      </c>
    </row>
    <row r="822" spans="2:6">
      <c r="B822" s="4">
        <v>3200</v>
      </c>
      <c r="C822">
        <f>C484</f>
        <v>3538.194831316363</v>
      </c>
      <c r="D822" s="1">
        <f>C623*100</f>
        <v>296.16999930930166</v>
      </c>
      <c r="F822" s="1">
        <f>C694*100</f>
        <v>4821.4457147994217</v>
      </c>
    </row>
    <row r="823" spans="2:6">
      <c r="B823" s="3">
        <v>3400</v>
      </c>
      <c r="C823">
        <f>C485</f>
        <v>3444.882980776657</v>
      </c>
      <c r="D823" s="1">
        <f>C624*100</f>
        <v>319.20447883180378</v>
      </c>
      <c r="F823" s="1">
        <f>C695*100</f>
        <v>4723.7182381794828</v>
      </c>
    </row>
    <row r="824" spans="2:6">
      <c r="B824" s="4">
        <v>3600</v>
      </c>
      <c r="C824">
        <f>C486</f>
        <v>3382.7181424368218</v>
      </c>
      <c r="D824" s="1">
        <f>C625*100</f>
        <v>344.27866937626226</v>
      </c>
      <c r="F824" s="1">
        <f>C696*100</f>
        <v>4676.0781202905391</v>
      </c>
    </row>
    <row r="825" spans="2:6">
      <c r="B825" s="4">
        <v>3800</v>
      </c>
      <c r="C825">
        <f>C487</f>
        <v>3156.2634654818776</v>
      </c>
      <c r="D825" s="1">
        <f>C626*100</f>
        <v>370.0754603293849</v>
      </c>
      <c r="F825" s="1">
        <f>C697*100</f>
        <v>4408.8757233425231</v>
      </c>
    </row>
    <row r="826" spans="2:6">
      <c r="B826" s="4">
        <v>4000</v>
      </c>
      <c r="C826">
        <f>C488</f>
        <v>2959.4546363105505</v>
      </c>
      <c r="D826" s="1">
        <f>C627*100</f>
        <v>397.51264525041398</v>
      </c>
      <c r="F826" s="1">
        <f>C698*100</f>
        <v>4184.0703604785485</v>
      </c>
    </row>
    <row r="827" spans="2:6">
      <c r="B827" s="5">
        <v>4200</v>
      </c>
      <c r="C827">
        <f>C489</f>
        <v>2727.3156431954171</v>
      </c>
      <c r="D827" s="1">
        <f>C628*100</f>
        <v>425.75106361347554</v>
      </c>
      <c r="F827" s="1">
        <f>C699*100</f>
        <v>3909.5756199120779</v>
      </c>
    </row>
    <row r="830" spans="2:6" ht="15.75" thickBot="1">
      <c r="B830" s="2" t="s">
        <v>8</v>
      </c>
    </row>
    <row r="831" spans="2:6" ht="15.75" thickTop="1">
      <c r="B831" s="3">
        <v>600</v>
      </c>
      <c r="C831">
        <f>D471</f>
        <v>1631.7179188179762</v>
      </c>
      <c r="D831">
        <f>D634</f>
        <v>20.879414577133272</v>
      </c>
      <c r="F831">
        <f>D705</f>
        <v>340.29148396350001</v>
      </c>
    </row>
    <row r="832" spans="2:6">
      <c r="B832" s="4">
        <v>800</v>
      </c>
      <c r="C832">
        <f>D472</f>
        <v>1672.2667622169402</v>
      </c>
      <c r="D832">
        <f>D635</f>
        <v>16.772863269985116</v>
      </c>
      <c r="F832">
        <f>D706</f>
        <v>254.20932881330393</v>
      </c>
    </row>
    <row r="833" spans="2:6">
      <c r="B833" s="3">
        <v>1000</v>
      </c>
      <c r="C833">
        <f>D473</f>
        <v>1720.8357994799048</v>
      </c>
      <c r="D833">
        <f>D636</f>
        <v>14.622375572412492</v>
      </c>
      <c r="F833">
        <f>D707</f>
        <v>203.98180599103648</v>
      </c>
    </row>
    <row r="834" spans="2:6">
      <c r="B834" s="4">
        <v>1200</v>
      </c>
      <c r="C834">
        <f>D474</f>
        <v>1773.8557920102478</v>
      </c>
      <c r="D834">
        <f>D637</f>
        <v>13.431824835061461</v>
      </c>
      <c r="F834">
        <f>D708</f>
        <v>171.3016407132755</v>
      </c>
    </row>
    <row r="835" spans="2:6">
      <c r="B835" s="3">
        <v>1400</v>
      </c>
      <c r="C835">
        <f>D475</f>
        <v>1827.9897655725583</v>
      </c>
      <c r="D835">
        <f>D638</f>
        <v>12.777736845054044</v>
      </c>
      <c r="F835">
        <f>D709</f>
        <v>148.37759291706053</v>
      </c>
    </row>
    <row r="836" spans="2:6">
      <c r="B836" s="4">
        <v>1600</v>
      </c>
      <c r="C836">
        <f>D476</f>
        <v>1880.1330102926388</v>
      </c>
      <c r="D836">
        <f>D639</f>
        <v>12.450836660151559</v>
      </c>
      <c r="F836">
        <f>D710</f>
        <v>131.35135833149741</v>
      </c>
    </row>
    <row r="837" spans="2:6">
      <c r="B837" s="3">
        <v>1800</v>
      </c>
      <c r="C837">
        <f>D477</f>
        <v>1927.4130806575047</v>
      </c>
      <c r="D837">
        <f>D640</f>
        <v>12.336462358697753</v>
      </c>
      <c r="F837">
        <f>D711</f>
        <v>118.10456276064978</v>
      </c>
    </row>
    <row r="838" spans="2:6">
      <c r="B838" s="4">
        <v>2000</v>
      </c>
      <c r="C838">
        <f>D478</f>
        <v>1967.1897955153836</v>
      </c>
      <c r="D838">
        <f>D641</f>
        <v>12.366627287869983</v>
      </c>
      <c r="F838">
        <f>D712</f>
        <v>107.3827176744359</v>
      </c>
    </row>
    <row r="839" spans="2:6">
      <c r="B839" s="3">
        <v>2200</v>
      </c>
      <c r="C839">
        <f>D479</f>
        <v>1997.0552380757172</v>
      </c>
      <c r="D839">
        <f>D642</f>
        <v>12.498117727839613</v>
      </c>
      <c r="F839">
        <f>D713</f>
        <v>98.398011572187229</v>
      </c>
    </row>
    <row r="840" spans="2:6">
      <c r="B840" s="4">
        <v>2400</v>
      </c>
      <c r="C840">
        <f>D480</f>
        <v>2014.8337559091569</v>
      </c>
      <c r="D840">
        <f>D643</f>
        <v>12.701409759935222</v>
      </c>
      <c r="F840">
        <f>D714</f>
        <v>90.6315640486159</v>
      </c>
    </row>
    <row r="841" spans="2:6">
      <c r="B841" s="3">
        <v>2600</v>
      </c>
      <c r="C841">
        <f>D481</f>
        <v>2018.5819609475705</v>
      </c>
      <c r="D841">
        <f>D644</f>
        <v>12.95453768901454</v>
      </c>
      <c r="F841">
        <f>D715</f>
        <v>83.727694883927654</v>
      </c>
    </row>
    <row r="842" spans="2:6">
      <c r="B842" s="4">
        <v>2800</v>
      </c>
      <c r="C842">
        <f>D482</f>
        <v>2006.5887294840365</v>
      </c>
      <c r="D842">
        <f>D645</f>
        <v>13.239379405438733</v>
      </c>
      <c r="F842">
        <f>D716</f>
        <v>77.434165099598133</v>
      </c>
    </row>
    <row r="843" spans="2:6">
      <c r="B843" s="3">
        <v>3000</v>
      </c>
      <c r="C843">
        <f>D483</f>
        <v>1977.375202172846</v>
      </c>
      <c r="D843">
        <f>D646</f>
        <v>13.539148812853279</v>
      </c>
      <c r="F843">
        <f>D717</f>
        <v>71.566913559007432</v>
      </c>
    </row>
    <row r="844" spans="2:6">
      <c r="B844" s="4">
        <v>3200</v>
      </c>
      <c r="C844">
        <f>D484</f>
        <v>1929.6947840295027</v>
      </c>
      <c r="D844">
        <f>D647</f>
        <v>13.836452347226894</v>
      </c>
      <c r="F844">
        <f>D718</f>
        <v>65.988569462316093</v>
      </c>
    </row>
    <row r="845" spans="2:6">
      <c r="B845" s="3">
        <v>3400</v>
      </c>
      <c r="C845">
        <f>D485</f>
        <v>1862.5331444307255</v>
      </c>
      <c r="D845">
        <f>D648</f>
        <v>14.111514611034472</v>
      </c>
      <c r="F845">
        <f>D719</f>
        <v>60.595100256984004</v>
      </c>
    </row>
    <row r="846" spans="2:6">
      <c r="B846" s="4">
        <v>3600</v>
      </c>
      <c r="C846">
        <f>D486</f>
        <v>1812.564639600746</v>
      </c>
      <c r="D846">
        <f>D649</f>
        <v>14.406533781072032</v>
      </c>
      <c r="F846">
        <f>D720</f>
        <v>56.41466999109781</v>
      </c>
    </row>
    <row r="847" spans="2:6">
      <c r="B847" s="4">
        <v>3800</v>
      </c>
      <c r="C847">
        <f>D487</f>
        <v>1666.8702001797972</v>
      </c>
      <c r="D847">
        <f>D650</f>
        <v>14.492071752081616</v>
      </c>
      <c r="F847">
        <f>D721</f>
        <v>50.067084973387544</v>
      </c>
    </row>
    <row r="848" spans="2:6">
      <c r="B848" s="4">
        <v>4000</v>
      </c>
      <c r="C848">
        <f>D488</f>
        <v>1537.5015560871439</v>
      </c>
      <c r="D848">
        <f>D651</f>
        <v>14.526598055349467</v>
      </c>
      <c r="F848">
        <f>D722</f>
        <v>44.833110695180892</v>
      </c>
    </row>
    <row r="849" spans="2:6">
      <c r="B849" s="5">
        <v>4200</v>
      </c>
      <c r="C849">
        <f>D489</f>
        <v>1386.9170116580519</v>
      </c>
      <c r="D849">
        <f>D652</f>
        <v>14.389798424211431</v>
      </c>
      <c r="F849">
        <f>D723</f>
        <v>39.584019705549544</v>
      </c>
    </row>
  </sheetData>
  <pageMargins left="0.7" right="0.7" top="0.75" bottom="0.75" header="0.3" footer="0.3"/>
  <pageSetup paperSize="9" orientation="portrait" r:id="rId1"/>
  <drawing r:id="rId2"/>
  <tableParts count="33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иван</cp:lastModifiedBy>
  <cp:lastPrinted>2023-11-07T13:46:45Z</cp:lastPrinted>
  <dcterms:created xsi:type="dcterms:W3CDTF">2023-09-18T08:59:40Z</dcterms:created>
  <dcterms:modified xsi:type="dcterms:W3CDTF">2023-11-07T21:01:49Z</dcterms:modified>
</cp:coreProperties>
</file>