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2.xml" ContentType="application/vnd.openxmlformats-officedocument.drawingml.chart+xml"/>
  <Default Extension="jpeg" ContentType="image/jpeg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5120" windowHeight="7755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C44" i="1"/>
  <c r="C38"/>
  <c r="D3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86"/>
  <c r="D195"/>
  <c r="D86"/>
  <c r="D88"/>
  <c r="D87"/>
  <c r="D89"/>
  <c r="D90"/>
  <c r="D91"/>
  <c r="D92"/>
  <c r="D93"/>
  <c r="D94"/>
  <c r="D95"/>
  <c r="D96"/>
  <c r="D97"/>
  <c r="D98"/>
  <c r="D99"/>
  <c r="D100"/>
  <c r="D101"/>
  <c r="D102"/>
  <c r="D103"/>
  <c r="D104"/>
  <c r="J86"/>
  <c r="J87"/>
  <c r="J88"/>
  <c r="J89"/>
  <c r="J90"/>
  <c r="J91"/>
  <c r="J92"/>
  <c r="J93"/>
  <c r="J94"/>
  <c r="J95"/>
  <c r="J96"/>
  <c r="J97"/>
  <c r="J98"/>
  <c r="J99"/>
  <c r="J100"/>
  <c r="J101"/>
  <c r="J37"/>
  <c r="E149"/>
  <c r="H149"/>
  <c r="G149"/>
  <c r="F149"/>
  <c r="D149"/>
  <c r="C273"/>
  <c r="D160"/>
  <c r="D162" s="1"/>
  <c r="D8"/>
  <c r="D7"/>
  <c r="D6"/>
  <c r="D5"/>
  <c r="D4"/>
  <c r="C229" l="1"/>
  <c r="C15"/>
  <c r="C272"/>
  <c r="C270"/>
  <c r="C268"/>
  <c r="C266"/>
  <c r="C264"/>
  <c r="C262"/>
  <c r="C260"/>
  <c r="C258"/>
  <c r="C256"/>
  <c r="C284"/>
  <c r="C282"/>
  <c r="C280"/>
  <c r="C278"/>
  <c r="C276"/>
  <c r="C274"/>
  <c r="C254"/>
  <c r="C271"/>
  <c r="C269"/>
  <c r="C267"/>
  <c r="C265"/>
  <c r="C263"/>
  <c r="C261"/>
  <c r="C259"/>
  <c r="C257"/>
  <c r="C255"/>
  <c r="C283"/>
  <c r="C281"/>
  <c r="C279"/>
  <c r="C277"/>
  <c r="C275"/>
  <c r="C233"/>
  <c r="D15"/>
  <c r="D247"/>
  <c r="D246"/>
  <c r="D244"/>
  <c r="D242"/>
  <c r="D240"/>
  <c r="D237"/>
  <c r="D235"/>
  <c r="D233"/>
  <c r="D231"/>
  <c r="D229"/>
  <c r="D238"/>
  <c r="D245"/>
  <c r="D243"/>
  <c r="D241"/>
  <c r="D239"/>
  <c r="D236"/>
  <c r="D234"/>
  <c r="D232"/>
  <c r="D230"/>
  <c r="F29"/>
  <c r="F247"/>
  <c r="F245"/>
  <c r="F243"/>
  <c r="F241"/>
  <c r="F239"/>
  <c r="F237"/>
  <c r="F235"/>
  <c r="F233"/>
  <c r="F231"/>
  <c r="F229"/>
  <c r="F246"/>
  <c r="F244"/>
  <c r="F242"/>
  <c r="F240"/>
  <c r="F238"/>
  <c r="F236"/>
  <c r="F234"/>
  <c r="F232"/>
  <c r="F230"/>
  <c r="E30"/>
  <c r="E246"/>
  <c r="E244"/>
  <c r="E242"/>
  <c r="E240"/>
  <c r="E238"/>
  <c r="E236"/>
  <c r="E234"/>
  <c r="E232"/>
  <c r="E230"/>
  <c r="E247"/>
  <c r="E245"/>
  <c r="E243"/>
  <c r="E241"/>
  <c r="E239"/>
  <c r="E237"/>
  <c r="E235"/>
  <c r="E233"/>
  <c r="E231"/>
  <c r="E229"/>
  <c r="G30"/>
  <c r="G246"/>
  <c r="G244"/>
  <c r="G242"/>
  <c r="G240"/>
  <c r="G238"/>
  <c r="G236"/>
  <c r="G234"/>
  <c r="G232"/>
  <c r="G230"/>
  <c r="G247"/>
  <c r="G245"/>
  <c r="G243"/>
  <c r="G241"/>
  <c r="G239"/>
  <c r="G237"/>
  <c r="G235"/>
  <c r="G233"/>
  <c r="G231"/>
  <c r="G229"/>
  <c r="C30"/>
  <c r="C246"/>
  <c r="C244"/>
  <c r="C242"/>
  <c r="C240"/>
  <c r="C238"/>
  <c r="C236"/>
  <c r="C234"/>
  <c r="C247"/>
  <c r="C245"/>
  <c r="C243"/>
  <c r="C241"/>
  <c r="C239"/>
  <c r="C237"/>
  <c r="C235"/>
  <c r="C230"/>
  <c r="C231"/>
  <c r="C232"/>
  <c r="I37"/>
  <c r="H40" s="1"/>
  <c r="C39" s="1"/>
  <c r="C40" s="1"/>
  <c r="F32"/>
  <c r="D32"/>
  <c r="C33"/>
  <c r="E33"/>
  <c r="C32"/>
  <c r="D31"/>
  <c r="D33"/>
  <c r="E32"/>
  <c r="F31"/>
  <c r="F33"/>
  <c r="G32"/>
  <c r="C31"/>
  <c r="E31"/>
  <c r="G31"/>
  <c r="G33"/>
  <c r="E18"/>
  <c r="E22"/>
  <c r="E26"/>
  <c r="E16"/>
  <c r="E20"/>
  <c r="E24"/>
  <c r="D16"/>
  <c r="D18"/>
  <c r="D20"/>
  <c r="D22"/>
  <c r="D24"/>
  <c r="D26"/>
  <c r="D30"/>
  <c r="D17"/>
  <c r="D19"/>
  <c r="D21"/>
  <c r="D23"/>
  <c r="D25"/>
  <c r="D27"/>
  <c r="D29"/>
  <c r="E15"/>
  <c r="E17"/>
  <c r="E19"/>
  <c r="E21"/>
  <c r="E23"/>
  <c r="E25"/>
  <c r="E27"/>
  <c r="E29"/>
  <c r="F15"/>
  <c r="F16"/>
  <c r="F18"/>
  <c r="F20"/>
  <c r="F22"/>
  <c r="F24"/>
  <c r="F26"/>
  <c r="F28"/>
  <c r="F30"/>
  <c r="G17"/>
  <c r="G19"/>
  <c r="G21"/>
  <c r="G23"/>
  <c r="G25"/>
  <c r="G27"/>
  <c r="G29"/>
  <c r="C19"/>
  <c r="D28"/>
  <c r="E28"/>
  <c r="G15"/>
  <c r="F17"/>
  <c r="F19"/>
  <c r="F21"/>
  <c r="F23"/>
  <c r="F25"/>
  <c r="F27"/>
  <c r="G16"/>
  <c r="G18"/>
  <c r="G20"/>
  <c r="G22"/>
  <c r="G24"/>
  <c r="G26"/>
  <c r="G28"/>
  <c r="C17"/>
  <c r="C22"/>
  <c r="C16"/>
  <c r="C18"/>
  <c r="C21"/>
  <c r="C23"/>
  <c r="C25"/>
  <c r="C27"/>
  <c r="C29"/>
  <c r="C20"/>
  <c r="C24"/>
  <c r="C26"/>
  <c r="C28"/>
  <c r="G45" l="1"/>
  <c r="G47"/>
  <c r="G49"/>
  <c r="G51"/>
  <c r="G53"/>
  <c r="G55"/>
  <c r="G57"/>
  <c r="G59"/>
  <c r="G61"/>
  <c r="F44"/>
  <c r="F46"/>
  <c r="F48"/>
  <c r="F50"/>
  <c r="F52"/>
  <c r="F54"/>
  <c r="F56"/>
  <c r="F58"/>
  <c r="F60"/>
  <c r="F62"/>
  <c r="E45"/>
  <c r="E47"/>
  <c r="E49"/>
  <c r="E51"/>
  <c r="E53"/>
  <c r="E55"/>
  <c r="E57"/>
  <c r="E59"/>
  <c r="E61"/>
  <c r="D44"/>
  <c r="D46"/>
  <c r="D48"/>
  <c r="D50"/>
  <c r="D52"/>
  <c r="D54"/>
  <c r="D56"/>
  <c r="D58"/>
  <c r="D60"/>
  <c r="D62"/>
  <c r="C45"/>
  <c r="C47"/>
  <c r="C49"/>
  <c r="C51"/>
  <c r="C53"/>
  <c r="C55"/>
  <c r="C57"/>
  <c r="C59"/>
  <c r="C61"/>
  <c r="G44"/>
  <c r="G46"/>
  <c r="G48"/>
  <c r="G50"/>
  <c r="G52"/>
  <c r="G54"/>
  <c r="G56"/>
  <c r="G58"/>
  <c r="G60"/>
  <c r="G62"/>
  <c r="F45"/>
  <c r="F47"/>
  <c r="F49"/>
  <c r="F51"/>
  <c r="F53"/>
  <c r="F55"/>
  <c r="F57"/>
  <c r="F59"/>
  <c r="F61"/>
  <c r="E44"/>
  <c r="E46"/>
  <c r="E48"/>
  <c r="E50"/>
  <c r="E52"/>
  <c r="E54"/>
  <c r="E56"/>
  <c r="E58"/>
  <c r="E60"/>
  <c r="E62"/>
  <c r="D45"/>
  <c r="D47"/>
  <c r="D49"/>
  <c r="D51"/>
  <c r="D53"/>
  <c r="D55"/>
  <c r="D57"/>
  <c r="D59"/>
  <c r="D61"/>
  <c r="C46"/>
  <c r="C48"/>
  <c r="C50"/>
  <c r="C52"/>
  <c r="C54"/>
  <c r="C56"/>
  <c r="C58"/>
  <c r="C60"/>
  <c r="C62"/>
  <c r="G216"/>
  <c r="F215"/>
  <c r="E216"/>
  <c r="D218"/>
  <c r="C216"/>
  <c r="C213"/>
  <c r="G214"/>
  <c r="F211"/>
  <c r="F203"/>
  <c r="E214"/>
  <c r="C205"/>
  <c r="G213"/>
  <c r="G209"/>
  <c r="G205"/>
  <c r="F216"/>
  <c r="F212"/>
  <c r="F208"/>
  <c r="F204"/>
  <c r="F201"/>
  <c r="E213"/>
  <c r="E209"/>
  <c r="E205"/>
  <c r="E201"/>
  <c r="D213"/>
  <c r="D209"/>
  <c r="D205"/>
  <c r="D216"/>
  <c r="D210"/>
  <c r="D206"/>
  <c r="D202"/>
  <c r="E206"/>
  <c r="E212"/>
  <c r="E204"/>
  <c r="G219"/>
  <c r="E217"/>
  <c r="F219"/>
  <c r="E218"/>
  <c r="D217"/>
  <c r="E219"/>
  <c r="C212"/>
  <c r="C206"/>
  <c r="C209"/>
  <c r="C204"/>
  <c r="C208"/>
  <c r="G210"/>
  <c r="G206"/>
  <c r="G202"/>
  <c r="F207"/>
  <c r="C214"/>
  <c r="C210"/>
  <c r="C215"/>
  <c r="C211"/>
  <c r="C207"/>
  <c r="C203"/>
  <c r="G212"/>
  <c r="G208"/>
  <c r="G204"/>
  <c r="F213"/>
  <c r="F209"/>
  <c r="F205"/>
  <c r="G201"/>
  <c r="D214"/>
  <c r="G215"/>
  <c r="G211"/>
  <c r="G207"/>
  <c r="G203"/>
  <c r="F214"/>
  <c r="F210"/>
  <c r="F206"/>
  <c r="F202"/>
  <c r="E215"/>
  <c r="E211"/>
  <c r="E207"/>
  <c r="E203"/>
  <c r="D215"/>
  <c r="D211"/>
  <c r="D207"/>
  <c r="D203"/>
  <c r="D212"/>
  <c r="D208"/>
  <c r="D204"/>
  <c r="E210"/>
  <c r="E202"/>
  <c r="E208"/>
  <c r="G217"/>
  <c r="C217"/>
  <c r="G218"/>
  <c r="F217"/>
  <c r="D219"/>
  <c r="C218"/>
  <c r="C219"/>
  <c r="F218"/>
  <c r="C202"/>
  <c r="J278" l="1"/>
  <c r="K278" s="1"/>
  <c r="J280"/>
  <c r="K280" s="1"/>
  <c r="J260"/>
  <c r="K260" s="1"/>
  <c r="J262"/>
  <c r="K262" s="1"/>
  <c r="J264"/>
  <c r="K264" s="1"/>
  <c r="J266"/>
  <c r="K266" s="1"/>
  <c r="J268"/>
  <c r="K268" s="1"/>
  <c r="J270"/>
  <c r="K270" s="1"/>
  <c r="J272"/>
  <c r="K272" s="1"/>
  <c r="J274"/>
  <c r="K274" s="1"/>
  <c r="J276"/>
  <c r="K276" s="1"/>
  <c r="J258"/>
  <c r="K258" s="1"/>
  <c r="J277"/>
  <c r="K277" s="1"/>
  <c r="J279"/>
  <c r="K279" s="1"/>
  <c r="J259"/>
  <c r="K259" s="1"/>
  <c r="J261"/>
  <c r="K261" s="1"/>
  <c r="J263"/>
  <c r="K263" s="1"/>
  <c r="J265"/>
  <c r="K265" s="1"/>
  <c r="J267"/>
  <c r="K267" s="1"/>
  <c r="J269"/>
  <c r="K269" s="1"/>
  <c r="J271"/>
  <c r="K271" s="1"/>
  <c r="J273"/>
  <c r="K273" s="1"/>
  <c r="J275"/>
  <c r="K275" s="1"/>
  <c r="D258"/>
  <c r="E258" s="1"/>
  <c r="D255"/>
  <c r="E255" s="1"/>
  <c r="C201"/>
  <c r="D256"/>
  <c r="E256" s="1"/>
  <c r="D257"/>
  <c r="E257" s="1"/>
  <c r="D259"/>
  <c r="E259" s="1"/>
  <c r="D260"/>
  <c r="E260" s="1"/>
  <c r="H258"/>
  <c r="I258" s="1"/>
  <c r="H260"/>
  <c r="I260" s="1"/>
  <c r="H262"/>
  <c r="I262" s="1"/>
  <c r="H264"/>
  <c r="I264" s="1"/>
  <c r="H266"/>
  <c r="I266" s="1"/>
  <c r="H268"/>
  <c r="I268" s="1"/>
  <c r="H270"/>
  <c r="I270" s="1"/>
  <c r="H257"/>
  <c r="I257" s="1"/>
  <c r="H272"/>
  <c r="I272" s="1"/>
  <c r="H259"/>
  <c r="I259" s="1"/>
  <c r="H261"/>
  <c r="I261" s="1"/>
  <c r="H263"/>
  <c r="I263" s="1"/>
  <c r="H265"/>
  <c r="I265" s="1"/>
  <c r="H267"/>
  <c r="I267" s="1"/>
  <c r="H269"/>
  <c r="I269" s="1"/>
  <c r="H271"/>
  <c r="I271" s="1"/>
  <c r="F256"/>
  <c r="G256" s="1"/>
  <c r="F257"/>
  <c r="G257" s="1"/>
  <c r="F259"/>
  <c r="G259" s="1"/>
  <c r="F263"/>
  <c r="G263" s="1"/>
  <c r="F265"/>
  <c r="G265" s="1"/>
  <c r="F258"/>
  <c r="G258" s="1"/>
  <c r="F260"/>
  <c r="G260" s="1"/>
  <c r="F262"/>
  <c r="G262" s="1"/>
  <c r="F264"/>
  <c r="G264" s="1"/>
  <c r="F261"/>
  <c r="G261" s="1"/>
  <c r="D201"/>
  <c r="L260"/>
  <c r="M260" s="1"/>
  <c r="L262"/>
  <c r="M262" s="1"/>
  <c r="L264"/>
  <c r="M264" s="1"/>
  <c r="L266"/>
  <c r="M266" s="1"/>
  <c r="L268"/>
  <c r="M268" s="1"/>
  <c r="L270"/>
  <c r="M270" s="1"/>
  <c r="L272"/>
  <c r="M272" s="1"/>
  <c r="L274"/>
  <c r="M274" s="1"/>
  <c r="L276"/>
  <c r="M276" s="1"/>
  <c r="L278"/>
  <c r="M278" s="1"/>
  <c r="L280"/>
  <c r="M280" s="1"/>
  <c r="L282"/>
  <c r="M282" s="1"/>
  <c r="L284"/>
  <c r="M284" s="1"/>
  <c r="L259"/>
  <c r="M259" s="1"/>
  <c r="L261"/>
  <c r="M261" s="1"/>
  <c r="L263"/>
  <c r="M263" s="1"/>
  <c r="L265"/>
  <c r="M265" s="1"/>
  <c r="L267"/>
  <c r="M267" s="1"/>
  <c r="L269"/>
  <c r="M269" s="1"/>
  <c r="L271"/>
  <c r="M271" s="1"/>
  <c r="L273"/>
  <c r="M273" s="1"/>
  <c r="L275"/>
  <c r="M275" s="1"/>
  <c r="L277"/>
  <c r="M277" s="1"/>
  <c r="L279"/>
  <c r="M279" s="1"/>
  <c r="L281"/>
  <c r="M281" s="1"/>
  <c r="L283"/>
  <c r="M283" s="1"/>
</calcChain>
</file>

<file path=xl/sharedStrings.xml><?xml version="1.0" encoding="utf-8"?>
<sst xmlns="http://schemas.openxmlformats.org/spreadsheetml/2006/main" count="172" uniqueCount="121">
  <si>
    <t>1 передача</t>
  </si>
  <si>
    <t>2 передача</t>
  </si>
  <si>
    <t>3 передача</t>
  </si>
  <si>
    <t>4 передача</t>
  </si>
  <si>
    <t>5 передача</t>
  </si>
  <si>
    <t>зад. Передача</t>
  </si>
  <si>
    <t>глав. пара</t>
  </si>
  <si>
    <t>передаточное число узла</t>
  </si>
  <si>
    <t>частота, об/мин</t>
  </si>
  <si>
    <t xml:space="preserve">1 передача </t>
  </si>
  <si>
    <t xml:space="preserve">2 передача </t>
  </si>
  <si>
    <t xml:space="preserve">3 передача </t>
  </si>
  <si>
    <t>4 передас</t>
  </si>
  <si>
    <t xml:space="preserve">5 передача </t>
  </si>
  <si>
    <t>Столбец1</t>
  </si>
  <si>
    <t>размер колес</t>
  </si>
  <si>
    <t>пос. диаметр</t>
  </si>
  <si>
    <t>профиль шин</t>
  </si>
  <si>
    <t>ширина проф</t>
  </si>
  <si>
    <t>график скорости</t>
  </si>
  <si>
    <t>Мкр, Нм</t>
  </si>
  <si>
    <t>мощьность, л.с</t>
  </si>
  <si>
    <t>таб. Мощьности и крутящего момента</t>
  </si>
  <si>
    <t>граф. Мощьности и крутящего момента</t>
  </si>
  <si>
    <t>число цилиндр. Передач</t>
  </si>
  <si>
    <t>число конических передач</t>
  </si>
  <si>
    <t>число крестовин кардана</t>
  </si>
  <si>
    <t>кпд</t>
  </si>
  <si>
    <t>Столбец2</t>
  </si>
  <si>
    <t>Столбец3</t>
  </si>
  <si>
    <t>ном радиус м</t>
  </si>
  <si>
    <t>таб. Расчета КПД трансмиссии</t>
  </si>
  <si>
    <t>масса автомобиля</t>
  </si>
  <si>
    <t>снаряженная масса</t>
  </si>
  <si>
    <t>полная масса</t>
  </si>
  <si>
    <t>дин радиус</t>
  </si>
  <si>
    <t>% профиля</t>
  </si>
  <si>
    <t>коэффициент</t>
  </si>
  <si>
    <t>прим.коэф</t>
  </si>
  <si>
    <t xml:space="preserve">коэфициент </t>
  </si>
  <si>
    <t>масса полезного груза</t>
  </si>
  <si>
    <t>хорошее состояние сухого асфальта</t>
  </si>
  <si>
    <t>удовлетворительное состояние сухого асфальта</t>
  </si>
  <si>
    <t>обледенелелая асфальтная дорога</t>
  </si>
  <si>
    <t>гравийая укатаная дорога</t>
  </si>
  <si>
    <t>хорошее состояние булыжника</t>
  </si>
  <si>
    <t>удовлетворительное состояние булыжника</t>
  </si>
  <si>
    <t>сухая укатанная грунтовая дорога</t>
  </si>
  <si>
    <t xml:space="preserve"> мокрая укатанная грунтовая дорога</t>
  </si>
  <si>
    <t>тип автомобиля</t>
  </si>
  <si>
    <t>легковой</t>
  </si>
  <si>
    <t>грузовой</t>
  </si>
  <si>
    <t>табл коэффициента влияния скорости в км/ч</t>
  </si>
  <si>
    <t>табл коэффициент сопротивления кочению колеса</t>
  </si>
  <si>
    <t>габаритная ширина автомобиля</t>
  </si>
  <si>
    <t>габаритная высота автомобиля</t>
  </si>
  <si>
    <t>площадь Миделева сечения</t>
  </si>
  <si>
    <t>2 передаса</t>
  </si>
  <si>
    <t>таблица масс автомобиля</t>
  </si>
  <si>
    <t>число посадочных мест</t>
  </si>
  <si>
    <t>рис габаритных размеров</t>
  </si>
  <si>
    <t>коэфициент обтекаемости</t>
  </si>
  <si>
    <t>"вбор по таблице</t>
  </si>
  <si>
    <t>метров</t>
  </si>
  <si>
    <t>метров ^2</t>
  </si>
  <si>
    <t>Столбец4</t>
  </si>
  <si>
    <t>таб. Вводных параметров для расчета сопротивления воздуха</t>
  </si>
  <si>
    <t>оригинал</t>
  </si>
  <si>
    <t>увеличенно чило значений</t>
  </si>
  <si>
    <t>увеличенно число значений</t>
  </si>
  <si>
    <t>сопротивление воздуха при двидении автомобиля</t>
  </si>
  <si>
    <t>крутящий момент на колесе</t>
  </si>
  <si>
    <t>км/ч</t>
  </si>
  <si>
    <t>сопрот.воз</t>
  </si>
  <si>
    <t xml:space="preserve"> </t>
  </si>
  <si>
    <t>x/4</t>
  </si>
  <si>
    <t>x/3</t>
  </si>
  <si>
    <t>x/2</t>
  </si>
  <si>
    <t>x</t>
  </si>
  <si>
    <t>x/5</t>
  </si>
  <si>
    <t>МКР 1</t>
  </si>
  <si>
    <t>МКР 2</t>
  </si>
  <si>
    <t>обор 1п</t>
  </si>
  <si>
    <t>обор 2п</t>
  </si>
  <si>
    <t>МКР 3</t>
  </si>
  <si>
    <t>МКР 4</t>
  </si>
  <si>
    <t>МКР 5</t>
  </si>
  <si>
    <t>обор3</t>
  </si>
  <si>
    <t>обор4</t>
  </si>
  <si>
    <t>обор5</t>
  </si>
  <si>
    <t>данные</t>
  </si>
  <si>
    <t>коэф мощьность</t>
  </si>
  <si>
    <t>коэф момент</t>
  </si>
  <si>
    <t>Столбец5</t>
  </si>
  <si>
    <t>м/с</t>
  </si>
  <si>
    <t>Столбец6</t>
  </si>
  <si>
    <t>Таблица сопротивления кочению при разных условиях</t>
  </si>
  <si>
    <t>1</t>
  </si>
  <si>
    <t>2</t>
  </si>
  <si>
    <t>3</t>
  </si>
  <si>
    <t>4</t>
  </si>
  <si>
    <t>5</t>
  </si>
  <si>
    <t>6</t>
  </si>
  <si>
    <t>7</t>
  </si>
  <si>
    <t>8</t>
  </si>
  <si>
    <t>соб.коэф.</t>
  </si>
  <si>
    <t>таблица коэффициентов полинома</t>
  </si>
  <si>
    <t>таблица совмещенной мощьности на колесе для каждлй передачи и сопротивление воздуха</t>
  </si>
  <si>
    <t>график совмещенной мощьности на колесе для каждлй передачи и сопротивление воздуха</t>
  </si>
  <si>
    <t>график сопротивления кочению при разных условиях</t>
  </si>
  <si>
    <t>полное передаточное число</t>
  </si>
  <si>
    <t>таб. 1. Передаточного числа</t>
  </si>
  <si>
    <t>раздат коробка</t>
  </si>
  <si>
    <t>бортовой редуктор</t>
  </si>
  <si>
    <t>таб. 2. Оборотов колеса</t>
  </si>
  <si>
    <t>стат радиус</t>
  </si>
  <si>
    <t>таб.3. Размерности шин</t>
  </si>
  <si>
    <t xml:space="preserve">смятия </t>
  </si>
  <si>
    <t>шины</t>
  </si>
  <si>
    <t>таб.4. коэфициент смятия шины</t>
  </si>
  <si>
    <t>табл.5. Скорости  от оборотов двигателя км/ч</t>
  </si>
</sst>
</file>

<file path=xl/styles.xml><?xml version="1.0" encoding="utf-8"?>
<styleSheet xmlns="http://schemas.openxmlformats.org/spreadsheetml/2006/main">
  <numFmts count="2">
    <numFmt numFmtId="164" formatCode="0.0000000000"/>
    <numFmt numFmtId="165" formatCode="0.00000"/>
  </numFmts>
  <fonts count="4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5" borderId="0" xfId="0" applyFill="1"/>
    <xf numFmtId="0" fontId="0" fillId="5" borderId="0" xfId="0" applyNumberFormat="1" applyFill="1"/>
    <xf numFmtId="0" fontId="0" fillId="0" borderId="0" xfId="0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0" borderId="6" xfId="0" applyBorder="1"/>
    <xf numFmtId="0" fontId="0" fillId="7" borderId="0" xfId="0" applyFill="1"/>
    <xf numFmtId="0" fontId="0" fillId="5" borderId="0" xfId="0" applyFill="1" applyBorder="1"/>
    <xf numFmtId="0" fontId="0" fillId="8" borderId="0" xfId="0" applyFill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Fill="1" applyBorder="1"/>
    <xf numFmtId="0" fontId="0" fillId="0" borderId="13" xfId="0" applyFill="1" applyBorder="1"/>
    <xf numFmtId="0" fontId="2" fillId="0" borderId="12" xfId="0" applyNumberFormat="1" applyFont="1" applyFill="1" applyBorder="1"/>
    <xf numFmtId="0" fontId="0" fillId="0" borderId="12" xfId="0" applyFont="1" applyFill="1" applyBorder="1"/>
    <xf numFmtId="3" fontId="0" fillId="0" borderId="12" xfId="0" applyNumberFormat="1" applyFont="1" applyFill="1" applyBorder="1"/>
    <xf numFmtId="0" fontId="0" fillId="0" borderId="14" xfId="0" applyFont="1" applyFill="1" applyBorder="1"/>
    <xf numFmtId="0" fontId="0" fillId="0" borderId="6" xfId="0" applyNumberFormat="1" applyFill="1" applyBorder="1"/>
    <xf numFmtId="0" fontId="0" fillId="0" borderId="0" xfId="0" applyAlignment="1">
      <alignment wrapText="1"/>
    </xf>
    <xf numFmtId="11" fontId="0" fillId="0" borderId="0" xfId="0" applyNumberFormat="1"/>
    <xf numFmtId="0" fontId="3" fillId="0" borderId="0" xfId="0" applyFont="1" applyAlignment="1">
      <alignment horizontal="center" readingOrder="1"/>
    </xf>
    <xf numFmtId="2" fontId="0" fillId="0" borderId="6" xfId="0" applyNumberFormat="1" applyFill="1" applyBorder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5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0690507436570429"/>
          <c:y val="6.9919072615923034E-2"/>
          <c:w val="0.6324004811898517"/>
          <c:h val="0.79822506561679785"/>
        </c:manualLayout>
      </c:layout>
      <c:lineChart>
        <c:grouping val="standard"/>
        <c:ser>
          <c:idx val="1"/>
          <c:order val="0"/>
          <c:tx>
            <c:strRef>
              <c:f>Лист1!$C$43</c:f>
              <c:strCache>
                <c:ptCount val="1"/>
                <c:pt idx="0">
                  <c:v>1 передача </c:v>
                </c:pt>
              </c:strCache>
            </c:strRef>
          </c:tx>
          <c:marker>
            <c:symbol val="none"/>
          </c:marker>
          <c:cat>
            <c:numRef>
              <c:f>Лист1!$B$44:$B$62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Лист1!$C$44:$C$62</c:f>
              <c:numCache>
                <c:formatCode>General</c:formatCode>
                <c:ptCount val="19"/>
                <c:pt idx="0">
                  <c:v>4.442560691195574</c:v>
                </c:pt>
                <c:pt idx="1">
                  <c:v>5.9234142549274322</c:v>
                </c:pt>
                <c:pt idx="2">
                  <c:v>7.4042678186592896</c:v>
                </c:pt>
                <c:pt idx="3">
                  <c:v>8.8851213823911479</c:v>
                </c:pt>
                <c:pt idx="4">
                  <c:v>10.365974946123005</c:v>
                </c:pt>
                <c:pt idx="5">
                  <c:v>11.846828509854864</c:v>
                </c:pt>
                <c:pt idx="6">
                  <c:v>13.32768207358672</c:v>
                </c:pt>
                <c:pt idx="7">
                  <c:v>14.808535637318579</c:v>
                </c:pt>
                <c:pt idx="8">
                  <c:v>16.289389201050437</c:v>
                </c:pt>
                <c:pt idx="9">
                  <c:v>17.770242764782296</c:v>
                </c:pt>
                <c:pt idx="10">
                  <c:v>19.251096328514155</c:v>
                </c:pt>
                <c:pt idx="11">
                  <c:v>20.731949892246011</c:v>
                </c:pt>
                <c:pt idx="12">
                  <c:v>22.21280345597787</c:v>
                </c:pt>
                <c:pt idx="13">
                  <c:v>23.693657019709729</c:v>
                </c:pt>
                <c:pt idx="14">
                  <c:v>25.174510583441585</c:v>
                </c:pt>
                <c:pt idx="15">
                  <c:v>26.65536414717344</c:v>
                </c:pt>
                <c:pt idx="16">
                  <c:v>28.136217710905299</c:v>
                </c:pt>
                <c:pt idx="17">
                  <c:v>29.617071274637158</c:v>
                </c:pt>
                <c:pt idx="18">
                  <c:v>31.097924838369021</c:v>
                </c:pt>
              </c:numCache>
            </c:numRef>
          </c:val>
        </c:ser>
        <c:ser>
          <c:idx val="2"/>
          <c:order val="1"/>
          <c:tx>
            <c:strRef>
              <c:f>Лист1!$D$43</c:f>
              <c:strCache>
                <c:ptCount val="1"/>
                <c:pt idx="0">
                  <c:v>2 передача </c:v>
                </c:pt>
              </c:strCache>
            </c:strRef>
          </c:tx>
          <c:marker>
            <c:symbol val="none"/>
          </c:marker>
          <c:cat>
            <c:numRef>
              <c:f>Лист1!$B$44:$B$62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Лист1!$D$44:$D$62</c:f>
              <c:numCache>
                <c:formatCode>General</c:formatCode>
                <c:ptCount val="19"/>
                <c:pt idx="0">
                  <c:v>7.6890473501461845</c:v>
                </c:pt>
                <c:pt idx="1">
                  <c:v>10.252063133528248</c:v>
                </c:pt>
                <c:pt idx="2">
                  <c:v>12.815078916910309</c:v>
                </c:pt>
                <c:pt idx="3">
                  <c:v>15.378094700292369</c:v>
                </c:pt>
                <c:pt idx="4">
                  <c:v>17.941110483674436</c:v>
                </c:pt>
                <c:pt idx="5">
                  <c:v>20.504126267056495</c:v>
                </c:pt>
                <c:pt idx="6">
                  <c:v>23.067142050438555</c:v>
                </c:pt>
                <c:pt idx="7">
                  <c:v>25.630157833820618</c:v>
                </c:pt>
                <c:pt idx="8">
                  <c:v>28.193173617202682</c:v>
                </c:pt>
                <c:pt idx="9">
                  <c:v>30.756189400584738</c:v>
                </c:pt>
                <c:pt idx="10">
                  <c:v>33.319205183966801</c:v>
                </c:pt>
                <c:pt idx="11">
                  <c:v>35.882220967348871</c:v>
                </c:pt>
                <c:pt idx="12">
                  <c:v>38.445236750730928</c:v>
                </c:pt>
                <c:pt idx="13">
                  <c:v>41.008252534112991</c:v>
                </c:pt>
                <c:pt idx="14">
                  <c:v>43.571268317495054</c:v>
                </c:pt>
                <c:pt idx="15">
                  <c:v>46.13428410087711</c:v>
                </c:pt>
                <c:pt idx="16">
                  <c:v>48.697299884259174</c:v>
                </c:pt>
                <c:pt idx="17">
                  <c:v>51.260315667641237</c:v>
                </c:pt>
                <c:pt idx="18">
                  <c:v>53.823331451023293</c:v>
                </c:pt>
              </c:numCache>
            </c:numRef>
          </c:val>
        </c:ser>
        <c:ser>
          <c:idx val="3"/>
          <c:order val="2"/>
          <c:tx>
            <c:strRef>
              <c:f>Лист1!$E$43</c:f>
              <c:strCache>
                <c:ptCount val="1"/>
                <c:pt idx="0">
                  <c:v>3 передача </c:v>
                </c:pt>
              </c:strCache>
            </c:strRef>
          </c:tx>
          <c:marker>
            <c:symbol val="none"/>
          </c:marker>
          <c:cat>
            <c:numRef>
              <c:f>Лист1!$B$44:$B$62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Лист1!$E$44:$E$62</c:f>
              <c:numCache>
                <c:formatCode>General</c:formatCode>
                <c:ptCount val="19"/>
                <c:pt idx="0">
                  <c:v>12.897756845406503</c:v>
                </c:pt>
                <c:pt idx="1">
                  <c:v>17.197009127208673</c:v>
                </c:pt>
                <c:pt idx="2">
                  <c:v>21.496261409010838</c:v>
                </c:pt>
                <c:pt idx="3">
                  <c:v>25.795513690813006</c:v>
                </c:pt>
                <c:pt idx="4">
                  <c:v>30.094765972615171</c:v>
                </c:pt>
                <c:pt idx="5">
                  <c:v>34.394018254417347</c:v>
                </c:pt>
                <c:pt idx="6">
                  <c:v>38.693270536219515</c:v>
                </c:pt>
                <c:pt idx="7">
                  <c:v>42.992522818021676</c:v>
                </c:pt>
                <c:pt idx="8">
                  <c:v>47.291775099823845</c:v>
                </c:pt>
                <c:pt idx="9">
                  <c:v>51.591027381626013</c:v>
                </c:pt>
                <c:pt idx="10">
                  <c:v>55.890279663428181</c:v>
                </c:pt>
                <c:pt idx="11">
                  <c:v>60.189531945230343</c:v>
                </c:pt>
                <c:pt idx="12">
                  <c:v>64.488784227032525</c:v>
                </c:pt>
                <c:pt idx="13">
                  <c:v>68.788036508834693</c:v>
                </c:pt>
                <c:pt idx="14">
                  <c:v>73.087288790636862</c:v>
                </c:pt>
                <c:pt idx="15">
                  <c:v>77.38654107243903</c:v>
                </c:pt>
                <c:pt idx="16">
                  <c:v>81.685793354241198</c:v>
                </c:pt>
                <c:pt idx="17">
                  <c:v>85.985045636043353</c:v>
                </c:pt>
                <c:pt idx="18">
                  <c:v>90.284297917845535</c:v>
                </c:pt>
              </c:numCache>
            </c:numRef>
          </c:val>
        </c:ser>
        <c:ser>
          <c:idx val="4"/>
          <c:order val="3"/>
          <c:tx>
            <c:strRef>
              <c:f>Лист1!$F$43</c:f>
              <c:strCache>
                <c:ptCount val="1"/>
                <c:pt idx="0">
                  <c:v>4 передас</c:v>
                </c:pt>
              </c:strCache>
            </c:strRef>
          </c:tx>
          <c:marker>
            <c:symbol val="none"/>
          </c:marker>
          <c:cat>
            <c:numRef>
              <c:f>Лист1!$B$44:$B$62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Лист1!$F$44:$F$62</c:f>
              <c:numCache>
                <c:formatCode>General</c:formatCode>
                <c:ptCount val="19"/>
                <c:pt idx="0">
                  <c:v>17.992370799342073</c:v>
                </c:pt>
                <c:pt idx="1">
                  <c:v>23.989827732456099</c:v>
                </c:pt>
                <c:pt idx="2">
                  <c:v>29.987284665570122</c:v>
                </c:pt>
                <c:pt idx="3">
                  <c:v>35.984741598684145</c:v>
                </c:pt>
                <c:pt idx="4">
                  <c:v>41.982198531798176</c:v>
                </c:pt>
                <c:pt idx="5">
                  <c:v>47.979655464912199</c:v>
                </c:pt>
                <c:pt idx="6">
                  <c:v>53.977112398026222</c:v>
                </c:pt>
                <c:pt idx="7">
                  <c:v>59.974569331140245</c:v>
                </c:pt>
                <c:pt idx="8">
                  <c:v>65.972026264254268</c:v>
                </c:pt>
                <c:pt idx="9">
                  <c:v>71.969483197368291</c:v>
                </c:pt>
                <c:pt idx="10">
                  <c:v>77.966940130482328</c:v>
                </c:pt>
                <c:pt idx="11">
                  <c:v>83.964397063596351</c:v>
                </c:pt>
                <c:pt idx="12">
                  <c:v>89.961853996710374</c:v>
                </c:pt>
                <c:pt idx="13">
                  <c:v>95.959310929824397</c:v>
                </c:pt>
                <c:pt idx="14">
                  <c:v>101.95676786293842</c:v>
                </c:pt>
                <c:pt idx="15">
                  <c:v>107.95422479605244</c:v>
                </c:pt>
                <c:pt idx="16">
                  <c:v>113.95168172916647</c:v>
                </c:pt>
                <c:pt idx="17">
                  <c:v>119.94913866228049</c:v>
                </c:pt>
                <c:pt idx="18">
                  <c:v>125.94659559539453</c:v>
                </c:pt>
              </c:numCache>
            </c:numRef>
          </c:val>
        </c:ser>
        <c:ser>
          <c:idx val="5"/>
          <c:order val="4"/>
          <c:tx>
            <c:strRef>
              <c:f>Лист1!$G$43</c:f>
              <c:strCache>
                <c:ptCount val="1"/>
                <c:pt idx="0">
                  <c:v>5 передача </c:v>
                </c:pt>
              </c:strCache>
            </c:strRef>
          </c:tx>
          <c:marker>
            <c:symbol val="none"/>
          </c:marker>
          <c:cat>
            <c:numRef>
              <c:f>Лист1!$B$44:$B$62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Лист1!$G$44:$G$62</c:f>
              <c:numCache>
                <c:formatCode>General</c:formatCode>
                <c:ptCount val="19"/>
                <c:pt idx="0">
                  <c:v>21.192427325491252</c:v>
                </c:pt>
                <c:pt idx="1">
                  <c:v>28.256569767321668</c:v>
                </c:pt>
                <c:pt idx="2">
                  <c:v>35.320712209152092</c:v>
                </c:pt>
                <c:pt idx="3">
                  <c:v>42.384854650982504</c:v>
                </c:pt>
                <c:pt idx="4">
                  <c:v>49.448997092812924</c:v>
                </c:pt>
                <c:pt idx="5">
                  <c:v>56.513139534643337</c:v>
                </c:pt>
                <c:pt idx="6">
                  <c:v>63.577281976473756</c:v>
                </c:pt>
                <c:pt idx="7">
                  <c:v>70.641424418304183</c:v>
                </c:pt>
                <c:pt idx="8">
                  <c:v>77.705566860134596</c:v>
                </c:pt>
                <c:pt idx="9">
                  <c:v>84.769709301965008</c:v>
                </c:pt>
                <c:pt idx="10">
                  <c:v>91.833851743795435</c:v>
                </c:pt>
                <c:pt idx="11">
                  <c:v>98.897994185625848</c:v>
                </c:pt>
                <c:pt idx="12">
                  <c:v>105.96213662745627</c:v>
                </c:pt>
                <c:pt idx="13">
                  <c:v>113.02627906928667</c:v>
                </c:pt>
                <c:pt idx="14">
                  <c:v>120.09042151111711</c:v>
                </c:pt>
                <c:pt idx="15">
                  <c:v>127.15456395294751</c:v>
                </c:pt>
                <c:pt idx="16">
                  <c:v>134.21870639477794</c:v>
                </c:pt>
                <c:pt idx="17">
                  <c:v>141.28284883660837</c:v>
                </c:pt>
                <c:pt idx="18">
                  <c:v>148.34699127843879</c:v>
                </c:pt>
              </c:numCache>
            </c:numRef>
          </c:val>
        </c:ser>
        <c:marker val="1"/>
        <c:axId val="80070144"/>
        <c:axId val="80071680"/>
      </c:lineChart>
      <c:catAx>
        <c:axId val="80070144"/>
        <c:scaling>
          <c:orientation val="minMax"/>
        </c:scaling>
        <c:axPos val="b"/>
        <c:numFmt formatCode="General" sourceLinked="1"/>
        <c:tickLblPos val="nextTo"/>
        <c:crossAx val="80071680"/>
        <c:crosses val="autoZero"/>
        <c:auto val="1"/>
        <c:lblAlgn val="ctr"/>
        <c:lblOffset val="100"/>
      </c:catAx>
      <c:valAx>
        <c:axId val="80071680"/>
        <c:scaling>
          <c:orientation val="minMax"/>
        </c:scaling>
        <c:axPos val="l"/>
        <c:majorGridlines/>
        <c:numFmt formatCode="General" sourceLinked="1"/>
        <c:tickLblPos val="nextTo"/>
        <c:crossAx val="80070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[1]Лист1!$B$1</c:f>
              <c:strCache>
                <c:ptCount val="1"/>
                <c:pt idx="0">
                  <c:v>Мкр, Нм</c:v>
                </c:pt>
              </c:strCache>
            </c:strRef>
          </c:tx>
          <c:marker>
            <c:symbol val="none"/>
          </c:marker>
          <c:cat>
            <c:numRef>
              <c:f>[1]Лист1!$A$2:$A$18</c:f>
              <c:numCache>
                <c:formatCode>General</c:formatCode>
                <c:ptCount val="17"/>
                <c:pt idx="0">
                  <c:v>700</c:v>
                </c:pt>
                <c:pt idx="1">
                  <c:v>800</c:v>
                </c:pt>
                <c:pt idx="2">
                  <c:v>950</c:v>
                </c:pt>
                <c:pt idx="3">
                  <c:v>1200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2300</c:v>
                </c:pt>
                <c:pt idx="8">
                  <c:v>2500</c:v>
                </c:pt>
                <c:pt idx="9">
                  <c:v>2800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3800</c:v>
                </c:pt>
                <c:pt idx="14">
                  <c:v>4000</c:v>
                </c:pt>
                <c:pt idx="15">
                  <c:v>4200</c:v>
                </c:pt>
              </c:numCache>
            </c:numRef>
          </c:cat>
          <c:val>
            <c:numRef>
              <c:f>[1]Лист1!$B$2:$B$17</c:f>
              <c:numCache>
                <c:formatCode>General</c:formatCode>
                <c:ptCount val="16"/>
                <c:pt idx="0">
                  <c:v>178</c:v>
                </c:pt>
                <c:pt idx="1">
                  <c:v>187</c:v>
                </c:pt>
                <c:pt idx="2">
                  <c:v>189</c:v>
                </c:pt>
                <c:pt idx="3">
                  <c:v>199</c:v>
                </c:pt>
                <c:pt idx="4">
                  <c:v>205</c:v>
                </c:pt>
                <c:pt idx="5">
                  <c:v>210</c:v>
                </c:pt>
                <c:pt idx="6">
                  <c:v>220</c:v>
                </c:pt>
                <c:pt idx="7">
                  <c:v>226</c:v>
                </c:pt>
                <c:pt idx="8">
                  <c:v>230.5</c:v>
                </c:pt>
                <c:pt idx="9">
                  <c:v>230</c:v>
                </c:pt>
                <c:pt idx="10">
                  <c:v>229</c:v>
                </c:pt>
                <c:pt idx="11">
                  <c:v>226</c:v>
                </c:pt>
                <c:pt idx="12">
                  <c:v>214</c:v>
                </c:pt>
                <c:pt idx="13">
                  <c:v>199</c:v>
                </c:pt>
                <c:pt idx="14">
                  <c:v>191</c:v>
                </c:pt>
                <c:pt idx="15">
                  <c:v>177</c:v>
                </c:pt>
              </c:numCache>
            </c:numRef>
          </c:val>
        </c:ser>
        <c:ser>
          <c:idx val="2"/>
          <c:order val="1"/>
          <c:tx>
            <c:strRef>
              <c:f>[1]Лист1!$C$1</c:f>
              <c:strCache>
                <c:ptCount val="1"/>
                <c:pt idx="0">
                  <c:v>мощьность, л.с</c:v>
                </c:pt>
              </c:strCache>
            </c:strRef>
          </c:tx>
          <c:marker>
            <c:symbol val="none"/>
          </c:marker>
          <c:cat>
            <c:numRef>
              <c:f>[1]Лист1!$A$2:$A$18</c:f>
              <c:numCache>
                <c:formatCode>General</c:formatCode>
                <c:ptCount val="17"/>
                <c:pt idx="0">
                  <c:v>700</c:v>
                </c:pt>
                <c:pt idx="1">
                  <c:v>800</c:v>
                </c:pt>
                <c:pt idx="2">
                  <c:v>950</c:v>
                </c:pt>
                <c:pt idx="3">
                  <c:v>1200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2300</c:v>
                </c:pt>
                <c:pt idx="8">
                  <c:v>2500</c:v>
                </c:pt>
                <c:pt idx="9">
                  <c:v>2800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3800</c:v>
                </c:pt>
                <c:pt idx="14">
                  <c:v>4000</c:v>
                </c:pt>
                <c:pt idx="15">
                  <c:v>4200</c:v>
                </c:pt>
              </c:numCache>
            </c:numRef>
          </c:cat>
          <c:val>
            <c:numRef>
              <c:f>[1]Лист1!$C$2:$C$17</c:f>
              <c:numCache>
                <c:formatCode>General</c:formatCode>
                <c:ptCount val="16"/>
                <c:pt idx="0">
                  <c:v>18</c:v>
                </c:pt>
                <c:pt idx="1">
                  <c:v>21</c:v>
                </c:pt>
                <c:pt idx="2">
                  <c:v>26</c:v>
                </c:pt>
                <c:pt idx="3">
                  <c:v>34</c:v>
                </c:pt>
                <c:pt idx="4">
                  <c:v>44</c:v>
                </c:pt>
                <c:pt idx="5">
                  <c:v>52</c:v>
                </c:pt>
                <c:pt idx="6">
                  <c:v>63</c:v>
                </c:pt>
                <c:pt idx="7">
                  <c:v>74</c:v>
                </c:pt>
                <c:pt idx="8">
                  <c:v>82</c:v>
                </c:pt>
                <c:pt idx="9">
                  <c:v>92</c:v>
                </c:pt>
                <c:pt idx="10">
                  <c:v>98</c:v>
                </c:pt>
                <c:pt idx="11">
                  <c:v>105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106</c:v>
                </c:pt>
              </c:numCache>
            </c:numRef>
          </c:val>
        </c:ser>
        <c:marker val="1"/>
        <c:axId val="80317440"/>
        <c:axId val="80331520"/>
      </c:lineChart>
      <c:catAx>
        <c:axId val="80317440"/>
        <c:scaling>
          <c:orientation val="minMax"/>
        </c:scaling>
        <c:axPos val="b"/>
        <c:numFmt formatCode="General" sourceLinked="1"/>
        <c:tickLblPos val="nextTo"/>
        <c:crossAx val="80331520"/>
        <c:crosses val="autoZero"/>
        <c:auto val="1"/>
        <c:lblAlgn val="ctr"/>
        <c:lblOffset val="100"/>
      </c:catAx>
      <c:valAx>
        <c:axId val="80331520"/>
        <c:scaling>
          <c:orientation val="minMax"/>
        </c:scaling>
        <c:axPos val="l"/>
        <c:majorGridlines/>
        <c:numFmt formatCode="General" sourceLinked="1"/>
        <c:tickLblPos val="nextTo"/>
        <c:crossAx val="80317440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Лист1!$D$85</c:f>
              <c:strCache>
                <c:ptCount val="1"/>
                <c:pt idx="0">
                  <c:v>Мкр, Нм</c:v>
                </c:pt>
              </c:strCache>
            </c:strRef>
          </c:tx>
          <c:marker>
            <c:symbol val="none"/>
          </c:marker>
          <c:cat>
            <c:numRef>
              <c:f>Лист1!$C$86:$C$104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Лист1!$D$86:$D$104</c:f>
              <c:numCache>
                <c:formatCode>0.00</c:formatCode>
                <c:ptCount val="19"/>
                <c:pt idx="0">
                  <c:v>179.32866484322244</c:v>
                </c:pt>
                <c:pt idx="1">
                  <c:v>184.0732726095921</c:v>
                </c:pt>
                <c:pt idx="2">
                  <c:v>189.78930828909103</c:v>
                </c:pt>
                <c:pt idx="3">
                  <c:v>196.09216130726114</c:v>
                </c:pt>
                <c:pt idx="4">
                  <c:v>202.62224920894039</c:v>
                </c:pt>
                <c:pt idx="5">
                  <c:v>209.04501765826265</c:v>
                </c:pt>
                <c:pt idx="6">
                  <c:v>215.0509404386579</c:v>
                </c:pt>
                <c:pt idx="7">
                  <c:v>220.35551945285201</c:v>
                </c:pt>
                <c:pt idx="8">
                  <c:v>224.69928472286693</c:v>
                </c:pt>
                <c:pt idx="9">
                  <c:v>227.84779439002057</c:v>
                </c:pt>
                <c:pt idx="10">
                  <c:v>229.59163471492687</c:v>
                </c:pt>
                <c:pt idx="11">
                  <c:v>229.74642007749577</c:v>
                </c:pt>
                <c:pt idx="12">
                  <c:v>228.15279297693306</c:v>
                </c:pt>
                <c:pt idx="13">
                  <c:v>224.67642403174071</c:v>
                </c:pt>
                <c:pt idx="14">
                  <c:v>219.20801197971682</c:v>
                </c:pt>
                <c:pt idx="15">
                  <c:v>215.69947677057479</c:v>
                </c:pt>
                <c:pt idx="16">
                  <c:v>201.98299410284551</c:v>
                </c:pt>
                <c:pt idx="17">
                  <c:v>190.13292635007397</c:v>
                </c:pt>
                <c:pt idx="18">
                  <c:v>176.10389163462253</c:v>
                </c:pt>
              </c:numCache>
            </c:numRef>
          </c:val>
        </c:ser>
        <c:ser>
          <c:idx val="2"/>
          <c:order val="1"/>
          <c:tx>
            <c:strRef>
              <c:f>Лист1!$E$85</c:f>
              <c:strCache>
                <c:ptCount val="1"/>
                <c:pt idx="0">
                  <c:v>мощьность, л.с</c:v>
                </c:pt>
              </c:strCache>
            </c:strRef>
          </c:tx>
          <c:marker>
            <c:symbol val="none"/>
          </c:marker>
          <c:cat>
            <c:numRef>
              <c:f>Лист1!$C$86:$C$104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Лист1!$E$86:$E$104</c:f>
              <c:numCache>
                <c:formatCode>General</c:formatCode>
                <c:ptCount val="19"/>
                <c:pt idx="0">
                  <c:v>16.197953839840473</c:v>
                </c:pt>
                <c:pt idx="1">
                  <c:v>21.111911414173605</c:v>
                </c:pt>
                <c:pt idx="2">
                  <c:v>26.834608720251577</c:v>
                </c:pt>
                <c:pt idx="3">
                  <c:v>33.240814583858231</c:v>
                </c:pt>
                <c:pt idx="4">
                  <c:v>40.198573464313412</c:v>
                </c:pt>
                <c:pt idx="5">
                  <c:v>47.569205454472936</c:v>
                </c:pt>
                <c:pt idx="6">
                  <c:v>55.207306280728673</c:v>
                </c:pt>
                <c:pt idx="7">
                  <c:v>62.960747303008446</c:v>
                </c:pt>
                <c:pt idx="8">
                  <c:v>70.670675514776107</c:v>
                </c:pt>
                <c:pt idx="9">
                  <c:v>78.17151354303148</c:v>
                </c:pt>
                <c:pt idx="10">
                  <c:v>85.290959648310405</c:v>
                </c:pt>
                <c:pt idx="11">
                  <c:v>91.849987724684738</c:v>
                </c:pt>
                <c:pt idx="12">
                  <c:v>97.662847299762305</c:v>
                </c:pt>
                <c:pt idx="13">
                  <c:v>102.53706353468698</c:v>
                </c:pt>
                <c:pt idx="14">
                  <c:v>106.27343722413853</c:v>
                </c:pt>
                <c:pt idx="15">
                  <c:v>107.65084466869439</c:v>
                </c:pt>
                <c:pt idx="16">
                  <c:v>109.50223831302181</c:v>
                </c:pt>
                <c:pt idx="17">
                  <c:v>108.56264546949318</c:v>
                </c:pt>
                <c:pt idx="18">
                  <c:v>105.62116959457084</c:v>
                </c:pt>
              </c:numCache>
            </c:numRef>
          </c:val>
        </c:ser>
        <c:marker val="1"/>
        <c:axId val="80373248"/>
        <c:axId val="80374784"/>
      </c:lineChart>
      <c:catAx>
        <c:axId val="80373248"/>
        <c:scaling>
          <c:orientation val="minMax"/>
        </c:scaling>
        <c:axPos val="b"/>
        <c:numFmt formatCode="General" sourceLinked="1"/>
        <c:tickLblPos val="nextTo"/>
        <c:crossAx val="80374784"/>
        <c:crosses val="autoZero"/>
        <c:auto val="1"/>
        <c:lblAlgn val="ctr"/>
        <c:lblOffset val="100"/>
      </c:catAx>
      <c:valAx>
        <c:axId val="80374784"/>
        <c:scaling>
          <c:orientation val="minMax"/>
        </c:scaling>
        <c:axPos val="l"/>
        <c:majorGridlines/>
        <c:numFmt formatCode="0.00" sourceLinked="1"/>
        <c:tickLblPos val="nextTo"/>
        <c:crossAx val="80373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Лист1!$C$200</c:f>
              <c:strCache>
                <c:ptCount val="1"/>
                <c:pt idx="0">
                  <c:v>1 передача </c:v>
                </c:pt>
              </c:strCache>
            </c:strRef>
          </c:tx>
          <c:marker>
            <c:symbol val="none"/>
          </c:marker>
          <c:cat>
            <c:numRef>
              <c:f>Лист1!$B$201:$B$219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Лист1!$C$201:$C$219</c:f>
              <c:numCache>
                <c:formatCode>General</c:formatCode>
                <c:ptCount val="19"/>
                <c:pt idx="0">
                  <c:v>1.4833428172460801</c:v>
                </c:pt>
                <c:pt idx="1">
                  <c:v>2.6370538973263646</c:v>
                </c:pt>
                <c:pt idx="2">
                  <c:v>4.1203967145724452</c:v>
                </c:pt>
                <c:pt idx="3">
                  <c:v>5.9333712689843203</c:v>
                </c:pt>
                <c:pt idx="4">
                  <c:v>8.0759775605619932</c:v>
                </c:pt>
                <c:pt idx="5">
                  <c:v>10.548215589305459</c:v>
                </c:pt>
                <c:pt idx="6">
                  <c:v>13.350085355214718</c:v>
                </c:pt>
                <c:pt idx="7">
                  <c:v>16.481586858289781</c:v>
                </c:pt>
                <c:pt idx="8">
                  <c:v>19.942720098530629</c:v>
                </c:pt>
                <c:pt idx="9">
                  <c:v>23.733485075937281</c:v>
                </c:pt>
                <c:pt idx="10">
                  <c:v>27.853881790509732</c:v>
                </c:pt>
                <c:pt idx="11">
                  <c:v>32.303910242247973</c:v>
                </c:pt>
                <c:pt idx="12">
                  <c:v>37.083570431152012</c:v>
                </c:pt>
                <c:pt idx="13">
                  <c:v>42.192862357221834</c:v>
                </c:pt>
                <c:pt idx="14">
                  <c:v>47.631786020457454</c:v>
                </c:pt>
                <c:pt idx="15">
                  <c:v>53.400341420858872</c:v>
                </c:pt>
                <c:pt idx="16">
                  <c:v>59.498528558426095</c:v>
                </c:pt>
                <c:pt idx="17">
                  <c:v>65.926347433159123</c:v>
                </c:pt>
                <c:pt idx="18">
                  <c:v>72.683798045057955</c:v>
                </c:pt>
              </c:numCache>
            </c:numRef>
          </c:val>
        </c:ser>
        <c:ser>
          <c:idx val="2"/>
          <c:order val="1"/>
          <c:tx>
            <c:strRef>
              <c:f>Лист1!$D$200</c:f>
              <c:strCache>
                <c:ptCount val="1"/>
                <c:pt idx="0">
                  <c:v>2 передача </c:v>
                </c:pt>
              </c:strCache>
            </c:strRef>
          </c:tx>
          <c:marker>
            <c:symbol val="none"/>
          </c:marker>
          <c:cat>
            <c:numRef>
              <c:f>Лист1!$B$201:$B$219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Лист1!$D$201:$D$219</c:f>
              <c:numCache>
                <c:formatCode>General</c:formatCode>
                <c:ptCount val="19"/>
                <c:pt idx="0">
                  <c:v>4.4434455694131829</c:v>
                </c:pt>
                <c:pt idx="1">
                  <c:v>7.8994587900678823</c:v>
                </c:pt>
                <c:pt idx="2">
                  <c:v>12.342904359481066</c:v>
                </c:pt>
                <c:pt idx="3">
                  <c:v>17.773782277652732</c:v>
                </c:pt>
                <c:pt idx="4">
                  <c:v>24.192092544582902</c:v>
                </c:pt>
                <c:pt idx="5">
                  <c:v>31.597835160271529</c:v>
                </c:pt>
                <c:pt idx="6">
                  <c:v>39.991010124718642</c:v>
                </c:pt>
                <c:pt idx="7">
                  <c:v>49.371617437924264</c:v>
                </c:pt>
                <c:pt idx="8">
                  <c:v>59.739657099888355</c:v>
                </c:pt>
                <c:pt idx="9">
                  <c:v>71.095129110610927</c:v>
                </c:pt>
                <c:pt idx="10">
                  <c:v>83.438033470092009</c:v>
                </c:pt>
                <c:pt idx="11">
                  <c:v>96.768370178331608</c:v>
                </c:pt>
                <c:pt idx="12">
                  <c:v>111.0861392353296</c:v>
                </c:pt>
                <c:pt idx="13">
                  <c:v>126.39134064108612</c:v>
                </c:pt>
                <c:pt idx="14">
                  <c:v>142.68397439560115</c:v>
                </c:pt>
                <c:pt idx="15">
                  <c:v>159.96404049887457</c:v>
                </c:pt>
                <c:pt idx="16">
                  <c:v>178.23153895090658</c:v>
                </c:pt>
                <c:pt idx="17">
                  <c:v>197.48646975169706</c:v>
                </c:pt>
                <c:pt idx="18">
                  <c:v>217.72883290124599</c:v>
                </c:pt>
              </c:numCache>
            </c:numRef>
          </c:val>
        </c:ser>
        <c:ser>
          <c:idx val="3"/>
          <c:order val="2"/>
          <c:tx>
            <c:strRef>
              <c:f>Лист1!$E$200</c:f>
              <c:strCache>
                <c:ptCount val="1"/>
                <c:pt idx="0">
                  <c:v>3 передача </c:v>
                </c:pt>
              </c:strCache>
            </c:strRef>
          </c:tx>
          <c:marker>
            <c:symbol val="none"/>
          </c:marker>
          <c:cat>
            <c:numRef>
              <c:f>Лист1!$B$201:$B$219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Лист1!$E$201:$E$219</c:f>
              <c:numCache>
                <c:formatCode>General</c:formatCode>
                <c:ptCount val="19"/>
                <c:pt idx="0">
                  <c:v>12.50268139406165</c:v>
                </c:pt>
                <c:pt idx="1">
                  <c:v>22.226989144998498</c:v>
                </c:pt>
                <c:pt idx="2">
                  <c:v>34.729670539060137</c:v>
                </c:pt>
                <c:pt idx="3">
                  <c:v>50.0107255762466</c:v>
                </c:pt>
                <c:pt idx="4">
                  <c:v>68.070154256557856</c:v>
                </c:pt>
                <c:pt idx="5">
                  <c:v>88.907956579993993</c:v>
                </c:pt>
                <c:pt idx="6">
                  <c:v>112.5241325465549</c:v>
                </c:pt>
                <c:pt idx="7">
                  <c:v>138.91868215624055</c:v>
                </c:pt>
                <c:pt idx="8">
                  <c:v>168.09160540905106</c:v>
                </c:pt>
                <c:pt idx="9">
                  <c:v>200.0429023049864</c:v>
                </c:pt>
                <c:pt idx="10">
                  <c:v>234.77257284404655</c:v>
                </c:pt>
                <c:pt idx="11">
                  <c:v>272.28061702623143</c:v>
                </c:pt>
                <c:pt idx="12">
                  <c:v>312.56703485154134</c:v>
                </c:pt>
                <c:pt idx="13">
                  <c:v>355.63182631997597</c:v>
                </c:pt>
                <c:pt idx="14">
                  <c:v>401.47499143153533</c:v>
                </c:pt>
                <c:pt idx="15">
                  <c:v>450.09653018621958</c:v>
                </c:pt>
                <c:pt idx="16">
                  <c:v>501.49644258402861</c:v>
                </c:pt>
                <c:pt idx="17">
                  <c:v>555.6747286249622</c:v>
                </c:pt>
                <c:pt idx="18">
                  <c:v>612.63138830902108</c:v>
                </c:pt>
              </c:numCache>
            </c:numRef>
          </c:val>
        </c:ser>
        <c:ser>
          <c:idx val="4"/>
          <c:order val="3"/>
          <c:tx>
            <c:strRef>
              <c:f>Лист1!$F$200</c:f>
              <c:strCache>
                <c:ptCount val="1"/>
                <c:pt idx="0">
                  <c:v>4 передас</c:v>
                </c:pt>
              </c:strCache>
            </c:strRef>
          </c:tx>
          <c:marker>
            <c:symbol val="none"/>
          </c:marker>
          <c:cat>
            <c:numRef>
              <c:f>Лист1!$B$201:$B$219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Лист1!$F$201:$F$219</c:f>
              <c:numCache>
                <c:formatCode>General</c:formatCode>
                <c:ptCount val="19"/>
                <c:pt idx="0">
                  <c:v>24.330530559878824</c:v>
                </c:pt>
                <c:pt idx="1">
                  <c:v>43.254276550895703</c:v>
                </c:pt>
                <c:pt idx="2">
                  <c:v>67.58480711077452</c:v>
                </c:pt>
                <c:pt idx="3">
                  <c:v>97.322122239515295</c:v>
                </c:pt>
                <c:pt idx="4">
                  <c:v>132.46622193711809</c:v>
                </c:pt>
                <c:pt idx="5">
                  <c:v>173.01710620358281</c:v>
                </c:pt>
                <c:pt idx="6">
                  <c:v>218.97477503890946</c:v>
                </c:pt>
                <c:pt idx="7">
                  <c:v>270.33922844309808</c:v>
                </c:pt>
                <c:pt idx="8">
                  <c:v>327.1104664161486</c:v>
                </c:pt>
                <c:pt idx="9">
                  <c:v>389.28848895806118</c:v>
                </c:pt>
                <c:pt idx="10">
                  <c:v>456.87329606883594</c:v>
                </c:pt>
                <c:pt idx="11">
                  <c:v>529.86488774847237</c:v>
                </c:pt>
                <c:pt idx="12">
                  <c:v>608.26326399697075</c:v>
                </c:pt>
                <c:pt idx="13">
                  <c:v>692.06842481433125</c:v>
                </c:pt>
                <c:pt idx="14">
                  <c:v>781.28037020055353</c:v>
                </c:pt>
                <c:pt idx="15">
                  <c:v>875.89910015563783</c:v>
                </c:pt>
                <c:pt idx="16">
                  <c:v>975.92461467958412</c:v>
                </c:pt>
                <c:pt idx="17">
                  <c:v>1081.3569137723923</c:v>
                </c:pt>
                <c:pt idx="18">
                  <c:v>1192.1959974340627</c:v>
                </c:pt>
              </c:numCache>
            </c:numRef>
          </c:val>
        </c:ser>
        <c:ser>
          <c:idx val="5"/>
          <c:order val="4"/>
          <c:tx>
            <c:strRef>
              <c:f>Лист1!$G$200</c:f>
              <c:strCache>
                <c:ptCount val="1"/>
                <c:pt idx="0">
                  <c:v>5 передача </c:v>
                </c:pt>
              </c:strCache>
            </c:strRef>
          </c:tx>
          <c:marker>
            <c:symbol val="none"/>
          </c:marker>
          <c:cat>
            <c:numRef>
              <c:f>Лист1!$B$201:$B$219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Лист1!$G$201:$G$219</c:f>
              <c:numCache>
                <c:formatCode>General</c:formatCode>
                <c:ptCount val="19"/>
                <c:pt idx="0">
                  <c:v>33.754851283334553</c:v>
                </c:pt>
                <c:pt idx="1">
                  <c:v>60.008624503705853</c:v>
                </c:pt>
                <c:pt idx="2">
                  <c:v>93.763475787040434</c:v>
                </c:pt>
                <c:pt idx="3">
                  <c:v>135.01940513333821</c:v>
                </c:pt>
                <c:pt idx="4">
                  <c:v>183.77641254259922</c:v>
                </c:pt>
                <c:pt idx="5">
                  <c:v>240.03449801482341</c:v>
                </c:pt>
                <c:pt idx="6">
                  <c:v>303.79366155001088</c:v>
                </c:pt>
                <c:pt idx="7">
                  <c:v>375.05390314816174</c:v>
                </c:pt>
                <c:pt idx="8">
                  <c:v>453.81522280927555</c:v>
                </c:pt>
                <c:pt idx="9">
                  <c:v>540.07762053335284</c:v>
                </c:pt>
                <c:pt idx="10">
                  <c:v>633.84109632039338</c:v>
                </c:pt>
                <c:pt idx="11">
                  <c:v>735.10565017039687</c:v>
                </c:pt>
                <c:pt idx="12">
                  <c:v>843.87128208336401</c:v>
                </c:pt>
                <c:pt idx="13">
                  <c:v>960.13799205929365</c:v>
                </c:pt>
                <c:pt idx="14">
                  <c:v>1083.9057800981875</c:v>
                </c:pt>
                <c:pt idx="15">
                  <c:v>1215.1746462000435</c:v>
                </c:pt>
                <c:pt idx="16">
                  <c:v>1353.9445903648641</c:v>
                </c:pt>
                <c:pt idx="17">
                  <c:v>1500.2156125926469</c:v>
                </c:pt>
                <c:pt idx="18">
                  <c:v>1653.9877128833934</c:v>
                </c:pt>
              </c:numCache>
            </c:numRef>
          </c:val>
        </c:ser>
        <c:marker val="1"/>
        <c:axId val="80401920"/>
        <c:axId val="80403456"/>
      </c:lineChart>
      <c:catAx>
        <c:axId val="80401920"/>
        <c:scaling>
          <c:orientation val="minMax"/>
        </c:scaling>
        <c:axPos val="b"/>
        <c:numFmt formatCode="General" sourceLinked="1"/>
        <c:tickLblPos val="nextTo"/>
        <c:crossAx val="80403456"/>
        <c:crosses val="autoZero"/>
        <c:auto val="1"/>
        <c:lblAlgn val="ctr"/>
        <c:lblOffset val="100"/>
      </c:catAx>
      <c:valAx>
        <c:axId val="80403456"/>
        <c:scaling>
          <c:orientation val="minMax"/>
        </c:scaling>
        <c:axPos val="l"/>
        <c:majorGridlines/>
        <c:numFmt formatCode="General" sourceLinked="1"/>
        <c:tickLblPos val="nextTo"/>
        <c:crossAx val="80401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Лист1!$C$228</c:f>
              <c:strCache>
                <c:ptCount val="1"/>
                <c:pt idx="0">
                  <c:v>1 передача</c:v>
                </c:pt>
              </c:strCache>
            </c:strRef>
          </c:tx>
          <c:marker>
            <c:symbol val="none"/>
          </c:marker>
          <c:cat>
            <c:numRef>
              <c:f>Лист1!$B$229:$B$247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Лист1!$C$229:$C$247</c:f>
              <c:numCache>
                <c:formatCode>General</c:formatCode>
                <c:ptCount val="19"/>
                <c:pt idx="0">
                  <c:v>2880.3365868442761</c:v>
                </c:pt>
                <c:pt idx="1">
                  <c:v>2956.5434071629775</c:v>
                </c:pt>
                <c:pt idx="2">
                  <c:v>3048.3530836235796</c:v>
                </c:pt>
                <c:pt idx="3">
                  <c:v>3149.5880878857738</c:v>
                </c:pt>
                <c:pt idx="4">
                  <c:v>3254.4728876190429</c:v>
                </c:pt>
                <c:pt idx="5">
                  <c:v>3357.6339465026595</c:v>
                </c:pt>
                <c:pt idx="6">
                  <c:v>3454.099724225689</c:v>
                </c:pt>
                <c:pt idx="7">
                  <c:v>3539.3006764869865</c:v>
                </c:pt>
                <c:pt idx="8">
                  <c:v>3609.0692549952</c:v>
                </c:pt>
                <c:pt idx="9">
                  <c:v>3659.6399074687679</c:v>
                </c:pt>
                <c:pt idx="10">
                  <c:v>3687.6490776359201</c:v>
                </c:pt>
                <c:pt idx="11">
                  <c:v>3690.1352052346783</c:v>
                </c:pt>
                <c:pt idx="12">
                  <c:v>3664.5387260128518</c:v>
                </c:pt>
                <c:pt idx="13">
                  <c:v>3608.7020717280466</c:v>
                </c:pt>
                <c:pt idx="14">
                  <c:v>3520.8696701476592</c:v>
                </c:pt>
                <c:pt idx="15">
                  <c:v>3464.5163685828588</c:v>
                </c:pt>
                <c:pt idx="16">
                  <c:v>3244.2053162186658</c:v>
                </c:pt>
                <c:pt idx="17">
                  <c:v>3053.8721994538064</c:v>
                </c:pt>
                <c:pt idx="18">
                  <c:v>2828.5410065608567</c:v>
                </c:pt>
              </c:numCache>
            </c:numRef>
          </c:val>
        </c:ser>
        <c:ser>
          <c:idx val="2"/>
          <c:order val="1"/>
          <c:tx>
            <c:strRef>
              <c:f>Лист1!$D$228</c:f>
              <c:strCache>
                <c:ptCount val="1"/>
                <c:pt idx="0">
                  <c:v>2 передача</c:v>
                </c:pt>
              </c:strCache>
            </c:strRef>
          </c:tx>
          <c:marker>
            <c:symbol val="none"/>
          </c:marker>
          <c:cat>
            <c:numRef>
              <c:f>Лист1!$B$229:$B$247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Лист1!$D$229:$D$247</c:f>
              <c:numCache>
                <c:formatCode>General</c:formatCode>
                <c:ptCount val="19"/>
                <c:pt idx="0">
                  <c:v>1664.194472398915</c:v>
                </c:pt>
                <c:pt idx="1">
                  <c:v>1708.2250796941646</c:v>
                </c:pt>
                <c:pt idx="2">
                  <c:v>1761.2706705380681</c:v>
                </c:pt>
                <c:pt idx="3">
                  <c:v>1819.7620063340028</c:v>
                </c:pt>
                <c:pt idx="4">
                  <c:v>1880.3621128465581</c:v>
                </c:pt>
                <c:pt idx="5">
                  <c:v>1939.9662802015366</c:v>
                </c:pt>
                <c:pt idx="6">
                  <c:v>1995.7020628859534</c:v>
                </c:pt>
                <c:pt idx="7">
                  <c:v>2044.9292797480364</c:v>
                </c:pt>
                <c:pt idx="8">
                  <c:v>2085.2400139972269</c:v>
                </c:pt>
                <c:pt idx="9">
                  <c:v>2114.4586132041768</c:v>
                </c:pt>
                <c:pt idx="10">
                  <c:v>2130.6416893007536</c:v>
                </c:pt>
                <c:pt idx="11">
                  <c:v>2132.0781185800361</c:v>
                </c:pt>
                <c:pt idx="12">
                  <c:v>2117.2890416963146</c:v>
                </c:pt>
                <c:pt idx="13">
                  <c:v>2085.0278636650937</c:v>
                </c:pt>
                <c:pt idx="14">
                  <c:v>2034.280253863092</c:v>
                </c:pt>
                <c:pt idx="15">
                  <c:v>2001.7205685145409</c:v>
                </c:pt>
                <c:pt idx="16">
                  <c:v>1874.4297382596735</c:v>
                </c:pt>
                <c:pt idx="17">
                  <c:v>1764.4594930177548</c:v>
                </c:pt>
                <c:pt idx="18">
                  <c:v>1634.2681371240506</c:v>
                </c:pt>
              </c:numCache>
            </c:numRef>
          </c:val>
        </c:ser>
        <c:ser>
          <c:idx val="3"/>
          <c:order val="2"/>
          <c:tx>
            <c:strRef>
              <c:f>Лист1!$E$228</c:f>
              <c:strCache>
                <c:ptCount val="1"/>
                <c:pt idx="0">
                  <c:v>3 передача</c:v>
                </c:pt>
              </c:strCache>
            </c:strRef>
          </c:tx>
          <c:marker>
            <c:symbol val="none"/>
          </c:marker>
          <c:cat>
            <c:numRef>
              <c:f>Лист1!$B$229:$B$247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Лист1!$E$229:$E$247</c:f>
              <c:numCache>
                <c:formatCode>General</c:formatCode>
                <c:ptCount val="19"/>
                <c:pt idx="0">
                  <c:v>992.1159354685841</c:v>
                </c:pt>
                <c:pt idx="1">
                  <c:v>1018.3649513561367</c:v>
                </c:pt>
                <c:pt idx="2">
                  <c:v>1049.9882843592329</c:v>
                </c:pt>
                <c:pt idx="3">
                  <c:v>1084.8581191606554</c:v>
                </c:pt>
                <c:pt idx="4">
                  <c:v>1120.9851057354483</c:v>
                </c:pt>
                <c:pt idx="5">
                  <c:v>1156.5183593509159</c:v>
                </c:pt>
                <c:pt idx="6">
                  <c:v>1189.7454605666262</c:v>
                </c:pt>
                <c:pt idx="7">
                  <c:v>1219.0924552344065</c:v>
                </c:pt>
                <c:pt idx="8">
                  <c:v>1243.1238544983469</c:v>
                </c:pt>
                <c:pt idx="9">
                  <c:v>1260.5426347947978</c:v>
                </c:pt>
                <c:pt idx="10">
                  <c:v>1270.1902378523725</c:v>
                </c:pt>
                <c:pt idx="11">
                  <c:v>1271.0465706919447</c:v>
                </c:pt>
                <c:pt idx="12">
                  <c:v>1262.230005626649</c:v>
                </c:pt>
                <c:pt idx="13">
                  <c:v>1242.9973802618829</c:v>
                </c:pt>
                <c:pt idx="14">
                  <c:v>1212.7439974953049</c:v>
                </c:pt>
                <c:pt idx="15">
                  <c:v>1193.3334158452071</c:v>
                </c:pt>
                <c:pt idx="16">
                  <c:v>1117.4484978086516</c:v>
                </c:pt>
                <c:pt idx="17">
                  <c:v>1051.8893131452</c:v>
                </c:pt>
                <c:pt idx="18">
                  <c:v>974.27523559318411</c:v>
                </c:pt>
              </c:numCache>
            </c:numRef>
          </c:val>
        </c:ser>
        <c:ser>
          <c:idx val="4"/>
          <c:order val="3"/>
          <c:tx>
            <c:strRef>
              <c:f>Лист1!$F$228</c:f>
              <c:strCache>
                <c:ptCount val="1"/>
                <c:pt idx="0">
                  <c:v>4 передача</c:v>
                </c:pt>
              </c:strCache>
            </c:strRef>
          </c:tx>
          <c:marker>
            <c:symbol val="none"/>
          </c:marker>
          <c:cat>
            <c:numRef>
              <c:f>Лист1!$B$229:$B$247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Лист1!$F$229:$F$247</c:f>
              <c:numCache>
                <c:formatCode>General</c:formatCode>
                <c:ptCount val="19"/>
                <c:pt idx="0">
                  <c:v>740.51876194699651</c:v>
                </c:pt>
                <c:pt idx="1">
                  <c:v>760.11111809456384</c:v>
                </c:pt>
                <c:pt idx="2">
                  <c:v>783.71488310518248</c:v>
                </c:pt>
                <c:pt idx="3">
                  <c:v>809.74184827458055</c:v>
                </c:pt>
                <c:pt idx="4">
                  <c:v>836.70715587102166</c:v>
                </c:pt>
                <c:pt idx="5">
                  <c:v>863.22929913530356</c:v>
                </c:pt>
                <c:pt idx="6">
                  <c:v>888.03012228075988</c:v>
                </c:pt>
                <c:pt idx="7">
                  <c:v>909.93482049325814</c:v>
                </c:pt>
                <c:pt idx="8">
                  <c:v>927.87193993120161</c:v>
                </c:pt>
                <c:pt idx="9">
                  <c:v>940.87337772552803</c:v>
                </c:pt>
                <c:pt idx="10">
                  <c:v>948.07438197971032</c:v>
                </c:pt>
                <c:pt idx="11">
                  <c:v>948.71355176975601</c:v>
                </c:pt>
                <c:pt idx="12">
                  <c:v>942.13283714420754</c:v>
                </c:pt>
                <c:pt idx="13">
                  <c:v>927.77753912414244</c:v>
                </c:pt>
                <c:pt idx="14">
                  <c:v>905.19630970317394</c:v>
                </c:pt>
                <c:pt idx="15">
                  <c:v>890.70818449690705</c:v>
                </c:pt>
                <c:pt idx="16">
                  <c:v>834.06741949564889</c:v>
                </c:pt>
                <c:pt idx="17">
                  <c:v>785.13381755899206</c:v>
                </c:pt>
                <c:pt idx="18">
                  <c:v>727.2024019212306</c:v>
                </c:pt>
              </c:numCache>
            </c:numRef>
          </c:val>
        </c:ser>
        <c:ser>
          <c:idx val="5"/>
          <c:order val="4"/>
          <c:tx>
            <c:strRef>
              <c:f>Лист1!$G$228</c:f>
              <c:strCache>
                <c:ptCount val="1"/>
                <c:pt idx="0">
                  <c:v>5 передача</c:v>
                </c:pt>
              </c:strCache>
            </c:strRef>
          </c:tx>
          <c:marker>
            <c:symbol val="none"/>
          </c:marker>
          <c:cat>
            <c:numRef>
              <c:f>Лист1!$B$229:$B$247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Лист1!$G$229:$G$247</c:f>
              <c:numCache>
                <c:formatCode>General</c:formatCode>
                <c:ptCount val="19"/>
                <c:pt idx="0">
                  <c:v>603.80389190883716</c:v>
                </c:pt>
                <c:pt idx="1">
                  <c:v>619.77909942749807</c:v>
                </c:pt>
                <c:pt idx="2">
                  <c:v>639.02512790035041</c:v>
                </c:pt>
                <c:pt idx="3">
                  <c:v>660.24698434938819</c:v>
                </c:pt>
                <c:pt idx="4">
                  <c:v>682.23394607125124</c:v>
                </c:pt>
                <c:pt idx="5">
                  <c:v>703.85956063722415</c:v>
                </c:pt>
                <c:pt idx="6">
                  <c:v>724.08164589323701</c:v>
                </c:pt>
                <c:pt idx="7">
                  <c:v>741.94228995986452</c:v>
                </c:pt>
                <c:pt idx="8">
                  <c:v>756.56785123232714</c:v>
                </c:pt>
                <c:pt idx="9">
                  <c:v>767.16895838048981</c:v>
                </c:pt>
                <c:pt idx="10">
                  <c:v>773.04051034886322</c:v>
                </c:pt>
                <c:pt idx="11">
                  <c:v>773.5616763566029</c:v>
                </c:pt>
                <c:pt idx="12">
                  <c:v>768.19589589750899</c:v>
                </c:pt>
                <c:pt idx="13">
                  <c:v>756.49087874002748</c:v>
                </c:pt>
                <c:pt idx="14">
                  <c:v>738.07860492725001</c:v>
                </c:pt>
                <c:pt idx="15">
                  <c:v>726.26528319181409</c:v>
                </c:pt>
                <c:pt idx="16">
                  <c:v>680.08155888139436</c:v>
                </c:pt>
                <c:pt idx="17">
                  <c:v>640.18209810772385</c:v>
                </c:pt>
                <c:pt idx="18">
                  <c:v>592.94600359757214</c:v>
                </c:pt>
              </c:numCache>
            </c:numRef>
          </c:val>
        </c:ser>
        <c:marker val="1"/>
        <c:axId val="86627840"/>
        <c:axId val="86629376"/>
      </c:lineChart>
      <c:catAx>
        <c:axId val="86627840"/>
        <c:scaling>
          <c:orientation val="minMax"/>
        </c:scaling>
        <c:axPos val="b"/>
        <c:numFmt formatCode="General" sourceLinked="1"/>
        <c:tickLblPos val="nextTo"/>
        <c:crossAx val="86629376"/>
        <c:crosses val="autoZero"/>
        <c:auto val="1"/>
        <c:lblAlgn val="ctr"/>
        <c:lblOffset val="100"/>
      </c:catAx>
      <c:valAx>
        <c:axId val="86629376"/>
        <c:scaling>
          <c:orientation val="minMax"/>
        </c:scaling>
        <c:axPos val="l"/>
        <c:majorGridlines/>
        <c:numFmt formatCode="General" sourceLinked="1"/>
        <c:tickLblPos val="nextTo"/>
        <c:crossAx val="86627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Лист1!$D$85</c:f>
              <c:strCache>
                <c:ptCount val="1"/>
                <c:pt idx="0">
                  <c:v>Мкр, Нм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4"/>
            <c:dispEq val="1"/>
            <c:trendlineLbl>
              <c:layout>
                <c:manualLayout>
                  <c:x val="2.169991251093616E-2"/>
                  <c:y val="0.26935225730501688"/>
                </c:manualLayout>
              </c:layout>
              <c:numFmt formatCode="#,##0.00000000000000000000" sourceLinked="0"/>
            </c:trendlineLbl>
          </c:trendline>
          <c:xVal>
            <c:numRef>
              <c:f>Лист1!$G$86:$G$101</c:f>
              <c:numCache>
                <c:formatCode>General</c:formatCode>
                <c:ptCount val="16"/>
                <c:pt idx="0">
                  <c:v>700</c:v>
                </c:pt>
                <c:pt idx="1">
                  <c:v>800</c:v>
                </c:pt>
                <c:pt idx="2">
                  <c:v>950</c:v>
                </c:pt>
                <c:pt idx="3">
                  <c:v>1200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2300</c:v>
                </c:pt>
                <c:pt idx="8">
                  <c:v>2500</c:v>
                </c:pt>
                <c:pt idx="9">
                  <c:v>2800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3800</c:v>
                </c:pt>
                <c:pt idx="14">
                  <c:v>4000</c:v>
                </c:pt>
                <c:pt idx="15">
                  <c:v>4200</c:v>
                </c:pt>
              </c:numCache>
            </c:numRef>
          </c:xVal>
          <c:yVal>
            <c:numRef>
              <c:f>Лист1!$H$86:$H$101</c:f>
              <c:numCache>
                <c:formatCode>General</c:formatCode>
                <c:ptCount val="16"/>
                <c:pt idx="0">
                  <c:v>178</c:v>
                </c:pt>
                <c:pt idx="1">
                  <c:v>187</c:v>
                </c:pt>
                <c:pt idx="2">
                  <c:v>189</c:v>
                </c:pt>
                <c:pt idx="3">
                  <c:v>199</c:v>
                </c:pt>
                <c:pt idx="4">
                  <c:v>205</c:v>
                </c:pt>
                <c:pt idx="5">
                  <c:v>210</c:v>
                </c:pt>
                <c:pt idx="6">
                  <c:v>220</c:v>
                </c:pt>
                <c:pt idx="7">
                  <c:v>226</c:v>
                </c:pt>
                <c:pt idx="8">
                  <c:v>230.5</c:v>
                </c:pt>
                <c:pt idx="9">
                  <c:v>230</c:v>
                </c:pt>
                <c:pt idx="10">
                  <c:v>229</c:v>
                </c:pt>
                <c:pt idx="11">
                  <c:v>226</c:v>
                </c:pt>
                <c:pt idx="12">
                  <c:v>214</c:v>
                </c:pt>
                <c:pt idx="13">
                  <c:v>199</c:v>
                </c:pt>
                <c:pt idx="14">
                  <c:v>191</c:v>
                </c:pt>
                <c:pt idx="15">
                  <c:v>177</c:v>
                </c:pt>
              </c:numCache>
            </c:numRef>
          </c:yVal>
        </c:ser>
        <c:axId val="86654336"/>
        <c:axId val="86664320"/>
      </c:scatterChart>
      <c:valAx>
        <c:axId val="86654336"/>
        <c:scaling>
          <c:orientation val="minMax"/>
        </c:scaling>
        <c:axPos val="b"/>
        <c:numFmt formatCode="General" sourceLinked="1"/>
        <c:tickLblPos val="nextTo"/>
        <c:crossAx val="86664320"/>
        <c:crosses val="autoZero"/>
        <c:crossBetween val="midCat"/>
      </c:valAx>
      <c:valAx>
        <c:axId val="86664320"/>
        <c:scaling>
          <c:orientation val="minMax"/>
        </c:scaling>
        <c:axPos val="l"/>
        <c:majorGridlines/>
        <c:numFmt formatCode="General" sourceLinked="1"/>
        <c:tickLblPos val="nextTo"/>
        <c:crossAx val="86654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Лист1!$E$253</c:f>
              <c:strCache>
                <c:ptCount val="1"/>
                <c:pt idx="0">
                  <c:v>МКР 1</c:v>
                </c:pt>
              </c:strCache>
            </c:strRef>
          </c:tx>
          <c:marker>
            <c:symbol val="none"/>
          </c:marker>
          <c:cat>
            <c:numRef>
              <c:f>Лист1!$B$254:$B$284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Лист1!$E$254:$E$260</c:f>
              <c:numCache>
                <c:formatCode>General</c:formatCode>
                <c:ptCount val="7"/>
                <c:pt idx="1">
                  <c:v>2906.7828429877704</c:v>
                </c:pt>
                <c:pt idx="2">
                  <c:v>3228.5112426008368</c:v>
                </c:pt>
                <c:pt idx="3">
                  <c:v>3549.2737142426108</c:v>
                </c:pt>
                <c:pt idx="4">
                  <c:v>3692.2663176126425</c:v>
                </c:pt>
                <c:pt idx="5">
                  <c:v>3532.9311429961649</c:v>
                </c:pt>
                <c:pt idx="6">
                  <c:v>2998.9563112640944</c:v>
                </c:pt>
              </c:numCache>
            </c:numRef>
          </c:val>
        </c:ser>
        <c:ser>
          <c:idx val="2"/>
          <c:order val="1"/>
          <c:tx>
            <c:strRef>
              <c:f>Лист1!$G$253</c:f>
              <c:strCache>
                <c:ptCount val="1"/>
                <c:pt idx="0">
                  <c:v>МКР 2</c:v>
                </c:pt>
              </c:strCache>
            </c:strRef>
          </c:tx>
          <c:marker>
            <c:symbol val="none"/>
          </c:marker>
          <c:cat>
            <c:numRef>
              <c:f>Лист1!$B$254:$B$284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Лист1!$G$254:$G$265</c:f>
              <c:numCache>
                <c:formatCode>General</c:formatCode>
                <c:ptCount val="12"/>
                <c:pt idx="2">
                  <c:v>1703.4352178706586</c:v>
                </c:pt>
                <c:pt idx="3">
                  <c:v>1810.9231271412511</c:v>
                </c:pt>
                <c:pt idx="4">
                  <c:v>1928.4609703142035</c:v>
                </c:pt>
                <c:pt idx="5">
                  <c:v>2033.5638362216864</c:v>
                </c:pt>
                <c:pt idx="6">
                  <c:v>2107.1108251922001</c:v>
                </c:pt>
                <c:pt idx="7">
                  <c:v>2133.3450490505725</c:v>
                </c:pt>
                <c:pt idx="8">
                  <c:v>2099.8736311179609</c:v>
                </c:pt>
                <c:pt idx="9">
                  <c:v>1997.6677062118515</c:v>
                </c:pt>
                <c:pt idx="10">
                  <c:v>1821.0624206460595</c:v>
                </c:pt>
                <c:pt idx="11">
                  <c:v>1567.7569322307274</c:v>
                </c:pt>
              </c:numCache>
            </c:numRef>
          </c:val>
        </c:ser>
        <c:ser>
          <c:idx val="3"/>
          <c:order val="2"/>
          <c:tx>
            <c:strRef>
              <c:f>Лист1!$I$253</c:f>
              <c:strCache>
                <c:ptCount val="1"/>
                <c:pt idx="0">
                  <c:v>МКР 3</c:v>
                </c:pt>
              </c:strCache>
            </c:strRef>
          </c:tx>
          <c:marker>
            <c:symbol val="none"/>
          </c:marker>
          <c:cat>
            <c:numRef>
              <c:f>Лист1!$B$254:$B$284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Лист1!$I$254:$I$272</c:f>
              <c:numCache>
                <c:formatCode>General</c:formatCode>
                <c:ptCount val="19"/>
                <c:pt idx="3">
                  <c:v>1004.1403137115344</c:v>
                </c:pt>
                <c:pt idx="4">
                  <c:v>1038.5085882461451</c:v>
                </c:pt>
                <c:pt idx="5">
                  <c:v>1078.2538009189257</c:v>
                </c:pt>
                <c:pt idx="6">
                  <c:v>1120.1886335948034</c:v>
                </c:pt>
                <c:pt idx="7">
                  <c:v>1161.3790763232294</c:v>
                </c:pt>
                <c:pt idx="8">
                  <c:v>1199.1444273381755</c:v>
                </c:pt>
                <c:pt idx="9">
                  <c:v>1231.0572930581377</c:v>
                </c:pt>
                <c:pt idx="10">
                  <c:v>1254.9435880861345</c:v>
                </c:pt>
                <c:pt idx="11">
                  <c:v>1268.8825352097069</c:v>
                </c:pt>
                <c:pt idx="12">
                  <c:v>1271.2066654009186</c:v>
                </c:pt>
                <c:pt idx="13">
                  <c:v>1260.5018178163564</c:v>
                </c:pt>
                <c:pt idx="14">
                  <c:v>1235.6071397971289</c:v>
                </c:pt>
                <c:pt idx="15">
                  <c:v>1195.6150868688678</c:v>
                </c:pt>
                <c:pt idx="16">
                  <c:v>1139.8714227417283</c:v>
                </c:pt>
                <c:pt idx="17">
                  <c:v>1067.9752193103884</c:v>
                </c:pt>
                <c:pt idx="18">
                  <c:v>979.77885665404585</c:v>
                </c:pt>
              </c:numCache>
            </c:numRef>
          </c:val>
        </c:ser>
        <c:ser>
          <c:idx val="4"/>
          <c:order val="3"/>
          <c:tx>
            <c:strRef>
              <c:f>Лист1!$K$253</c:f>
              <c:strCache>
                <c:ptCount val="1"/>
                <c:pt idx="0">
                  <c:v>МКР 4</c:v>
                </c:pt>
              </c:strCache>
            </c:strRef>
          </c:tx>
          <c:marker>
            <c:symbol val="none"/>
          </c:marker>
          <c:cat>
            <c:numRef>
              <c:f>Лист1!$B$254:$B$284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Лист1!$K$254:$K$280</c:f>
              <c:numCache>
                <c:formatCode>General</c:formatCode>
                <c:ptCount val="27"/>
                <c:pt idx="4">
                  <c:v>746.52816892534133</c:v>
                </c:pt>
                <c:pt idx="5">
                  <c:v>763.85046559373063</c:v>
                </c:pt>
                <c:pt idx="6">
                  <c:v>783.76804304562779</c:v>
                </c:pt>
                <c:pt idx="7">
                  <c:v>805.3657362209334</c:v>
                </c:pt>
                <c:pt idx="8">
                  <c:v>827.77830597453317</c:v>
                </c:pt>
                <c:pt idx="9">
                  <c:v>850.19043907629828</c:v>
                </c:pt>
                <c:pt idx="10">
                  <c:v>871.83674821108536</c:v>
                </c:pt>
                <c:pt idx="11">
                  <c:v>892.00177197873609</c:v>
                </c:pt>
                <c:pt idx="12">
                  <c:v>910.01997489407768</c:v>
                </c:pt>
                <c:pt idx="13">
                  <c:v>925.27574738692317</c:v>
                </c:pt>
                <c:pt idx="14">
                  <c:v>937.20340580207017</c:v>
                </c:pt>
                <c:pt idx="15">
                  <c:v>945.28719239930217</c:v>
                </c:pt>
                <c:pt idx="16">
                  <c:v>949.06127535338783</c:v>
                </c:pt>
                <c:pt idx="17">
                  <c:v>948.10974875408112</c:v>
                </c:pt>
                <c:pt idx="18">
                  <c:v>942.06663260612186</c:v>
                </c:pt>
                <c:pt idx="19">
                  <c:v>930.61587282923415</c:v>
                </c:pt>
                <c:pt idx="20">
                  <c:v>913.49134125812861</c:v>
                </c:pt>
                <c:pt idx="21">
                  <c:v>890.47683564250121</c:v>
                </c:pt>
                <c:pt idx="22">
                  <c:v>861.40607964703213</c:v>
                </c:pt>
                <c:pt idx="23">
                  <c:v>826.16272285138803</c:v>
                </c:pt>
                <c:pt idx="24">
                  <c:v>784.68034075021967</c:v>
                </c:pt>
                <c:pt idx="25">
                  <c:v>736.94243475316591</c:v>
                </c:pt>
                <c:pt idx="26">
                  <c:v>682.9824321848464</c:v>
                </c:pt>
              </c:numCache>
            </c:numRef>
          </c:val>
        </c:ser>
        <c:ser>
          <c:idx val="5"/>
          <c:order val="4"/>
          <c:tx>
            <c:strRef>
              <c:f>Лист1!$M$253</c:f>
              <c:strCache>
                <c:ptCount val="1"/>
                <c:pt idx="0">
                  <c:v>МКР 5</c:v>
                </c:pt>
              </c:strCache>
            </c:strRef>
          </c:tx>
          <c:marker>
            <c:symbol val="none"/>
          </c:marker>
          <c:cat>
            <c:numRef>
              <c:f>Лист1!$B$254:$B$284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Лист1!$M$254:$M$284</c:f>
              <c:numCache>
                <c:formatCode>General</c:formatCode>
                <c:ptCount val="31"/>
                <c:pt idx="5">
                  <c:v>611.92667328795812</c:v>
                </c:pt>
                <c:pt idx="6">
                  <c:v>624.27646246820314</c:v>
                </c:pt>
                <c:pt idx="7">
                  <c:v>638.09907511116114</c:v>
                </c:pt>
                <c:pt idx="8">
                  <c:v>652.93832326548602</c:v>
                </c:pt>
                <c:pt idx="9">
                  <c:v>668.35916928487677</c:v>
                </c:pt>
                <c:pt idx="10">
                  <c:v>683.94772582807821</c:v>
                </c:pt>
                <c:pt idx="11">
                  <c:v>699.31125585888026</c:v>
                </c:pt>
                <c:pt idx="12">
                  <c:v>714.07817264611867</c:v>
                </c:pt>
                <c:pt idx="13">
                  <c:v>727.89803976367477</c:v>
                </c:pt>
                <c:pt idx="14">
                  <c:v>740.44157109047489</c:v>
                </c:pt>
                <c:pt idx="15">
                  <c:v>751.40063081049118</c:v>
                </c:pt>
                <c:pt idx="16">
                  <c:v>760.48823341274169</c:v>
                </c:pt>
                <c:pt idx="17">
                  <c:v>767.43854369128928</c:v>
                </c:pt>
                <c:pt idx="18">
                  <c:v>772.00687674524227</c:v>
                </c:pt>
                <c:pt idx="19">
                  <c:v>773.96969797875511</c:v>
                </c:pt>
                <c:pt idx="20">
                  <c:v>773.1246231010274</c:v>
                </c:pt>
                <c:pt idx="21">
                  <c:v>769.29041812630408</c:v>
                </c:pt>
                <c:pt idx="22">
                  <c:v>762.3069993738759</c:v>
                </c:pt>
                <c:pt idx="23">
                  <c:v>752.03543346807862</c:v>
                </c:pt>
                <c:pt idx="24">
                  <c:v>738.35793733829405</c:v>
                </c:pt>
                <c:pt idx="25">
                  <c:v>721.17787821894933</c:v>
                </c:pt>
                <c:pt idx="26">
                  <c:v>700.41977364951708</c:v>
                </c:pt>
                <c:pt idx="27">
                  <c:v>676.02929147451493</c:v>
                </c:pt>
                <c:pt idx="28">
                  <c:v>647.97324984350678</c:v>
                </c:pt>
                <c:pt idx="29">
                  <c:v>616.23961721110106</c:v>
                </c:pt>
                <c:pt idx="30">
                  <c:v>580.83751233695295</c:v>
                </c:pt>
              </c:numCache>
            </c:numRef>
          </c:val>
        </c:ser>
        <c:ser>
          <c:idx val="0"/>
          <c:order val="5"/>
          <c:tx>
            <c:strRef>
              <c:f>Лист1!$C$253</c:f>
              <c:strCache>
                <c:ptCount val="1"/>
                <c:pt idx="0">
                  <c:v>сопрот.воз</c:v>
                </c:pt>
              </c:strCache>
            </c:strRef>
          </c:tx>
          <c:marker>
            <c:symbol val="none"/>
          </c:marker>
          <c:val>
            <c:numRef>
              <c:f>Лист1!$C$254:$C$284</c:f>
              <c:numCache>
                <c:formatCode>General</c:formatCode>
                <c:ptCount val="31"/>
                <c:pt idx="0">
                  <c:v>0</c:v>
                </c:pt>
                <c:pt idx="1">
                  <c:v>1.8789481791666669</c:v>
                </c:pt>
                <c:pt idx="2">
                  <c:v>7.5157927166666676</c:v>
                </c:pt>
                <c:pt idx="3">
                  <c:v>16.910533612500007</c:v>
                </c:pt>
                <c:pt idx="4">
                  <c:v>30.06317086666667</c:v>
                </c:pt>
                <c:pt idx="5">
                  <c:v>46.973704479166678</c:v>
                </c:pt>
                <c:pt idx="6">
                  <c:v>67.642134450000029</c:v>
                </c:pt>
                <c:pt idx="7">
                  <c:v>92.068460779166671</c:v>
                </c:pt>
                <c:pt idx="8">
                  <c:v>120.25268346666668</c:v>
                </c:pt>
                <c:pt idx="9">
                  <c:v>152.19480251250002</c:v>
                </c:pt>
                <c:pt idx="10">
                  <c:v>187.89481791666671</c:v>
                </c:pt>
                <c:pt idx="11">
                  <c:v>227.35272967916666</c:v>
                </c:pt>
                <c:pt idx="12">
                  <c:v>270.56853780000012</c:v>
                </c:pt>
                <c:pt idx="13">
                  <c:v>317.54224227916666</c:v>
                </c:pt>
                <c:pt idx="14">
                  <c:v>368.27384311666668</c:v>
                </c:pt>
                <c:pt idx="15">
                  <c:v>422.76334031250002</c:v>
                </c:pt>
                <c:pt idx="16">
                  <c:v>481.01073386666673</c:v>
                </c:pt>
                <c:pt idx="17">
                  <c:v>543.01602377916674</c:v>
                </c:pt>
                <c:pt idx="18">
                  <c:v>608.77921005000007</c:v>
                </c:pt>
                <c:pt idx="19">
                  <c:v>678.30029267916677</c:v>
                </c:pt>
                <c:pt idx="20">
                  <c:v>751.57927166666684</c:v>
                </c:pt>
                <c:pt idx="21">
                  <c:v>828.61614701250005</c:v>
                </c:pt>
                <c:pt idx="22">
                  <c:v>909.41091871666663</c:v>
                </c:pt>
                <c:pt idx="23">
                  <c:v>993.96358677916669</c:v>
                </c:pt>
                <c:pt idx="24">
                  <c:v>1082.2741512000005</c:v>
                </c:pt>
                <c:pt idx="25">
                  <c:v>1174.3426119791668</c:v>
                </c:pt>
                <c:pt idx="26">
                  <c:v>1270.1689691166666</c:v>
                </c:pt>
                <c:pt idx="27">
                  <c:v>1369.7532226125002</c:v>
                </c:pt>
                <c:pt idx="28">
                  <c:v>1473.0953724666667</c:v>
                </c:pt>
                <c:pt idx="29">
                  <c:v>1580.195418679167</c:v>
                </c:pt>
                <c:pt idx="30">
                  <c:v>1691.0533612500001</c:v>
                </c:pt>
              </c:numCache>
            </c:numRef>
          </c:val>
        </c:ser>
        <c:marker val="1"/>
        <c:axId val="86700800"/>
        <c:axId val="86702336"/>
      </c:lineChart>
      <c:catAx>
        <c:axId val="86700800"/>
        <c:scaling>
          <c:orientation val="minMax"/>
        </c:scaling>
        <c:axPos val="b"/>
        <c:numFmt formatCode="General" sourceLinked="1"/>
        <c:tickLblPos val="nextTo"/>
        <c:crossAx val="86702336"/>
        <c:crosses val="autoZero"/>
        <c:auto val="1"/>
        <c:lblAlgn val="ctr"/>
        <c:lblOffset val="100"/>
      </c:catAx>
      <c:valAx>
        <c:axId val="86702336"/>
        <c:scaling>
          <c:orientation val="minMax"/>
        </c:scaling>
        <c:axPos val="l"/>
        <c:majorGridlines/>
        <c:numFmt formatCode="General" sourceLinked="1"/>
        <c:tickLblPos val="nextTo"/>
        <c:crossAx val="86700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Лист1!$I$85</c:f>
              <c:strCache>
                <c:ptCount val="1"/>
                <c:pt idx="0">
                  <c:v>мощьность, л.с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4"/>
            <c:dispEq val="1"/>
            <c:trendlineLbl>
              <c:layout>
                <c:manualLayout>
                  <c:x val="0.17370203342532081"/>
                  <c:y val="0.3431000280673851"/>
                </c:manualLayout>
              </c:layout>
              <c:numFmt formatCode="#,##0.00000000000000000000" sourceLinked="0"/>
            </c:trendlineLbl>
          </c:trendline>
          <c:xVal>
            <c:numRef>
              <c:f>Лист1!$G$86:$G$101</c:f>
              <c:numCache>
                <c:formatCode>General</c:formatCode>
                <c:ptCount val="16"/>
                <c:pt idx="0">
                  <c:v>700</c:v>
                </c:pt>
                <c:pt idx="1">
                  <c:v>800</c:v>
                </c:pt>
                <c:pt idx="2">
                  <c:v>950</c:v>
                </c:pt>
                <c:pt idx="3">
                  <c:v>1200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2300</c:v>
                </c:pt>
                <c:pt idx="8">
                  <c:v>2500</c:v>
                </c:pt>
                <c:pt idx="9">
                  <c:v>2800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3800</c:v>
                </c:pt>
                <c:pt idx="14">
                  <c:v>4000</c:v>
                </c:pt>
                <c:pt idx="15">
                  <c:v>4200</c:v>
                </c:pt>
              </c:numCache>
            </c:numRef>
          </c:xVal>
          <c:yVal>
            <c:numRef>
              <c:f>Лист1!$I$86:$I$101</c:f>
              <c:numCache>
                <c:formatCode>General</c:formatCode>
                <c:ptCount val="16"/>
                <c:pt idx="0">
                  <c:v>18</c:v>
                </c:pt>
                <c:pt idx="1">
                  <c:v>21</c:v>
                </c:pt>
                <c:pt idx="2">
                  <c:v>26</c:v>
                </c:pt>
                <c:pt idx="3">
                  <c:v>34</c:v>
                </c:pt>
                <c:pt idx="4">
                  <c:v>44</c:v>
                </c:pt>
                <c:pt idx="5">
                  <c:v>52</c:v>
                </c:pt>
                <c:pt idx="6">
                  <c:v>63</c:v>
                </c:pt>
                <c:pt idx="7">
                  <c:v>74</c:v>
                </c:pt>
                <c:pt idx="8">
                  <c:v>82</c:v>
                </c:pt>
                <c:pt idx="9">
                  <c:v>92</c:v>
                </c:pt>
                <c:pt idx="10">
                  <c:v>98</c:v>
                </c:pt>
                <c:pt idx="11">
                  <c:v>105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106</c:v>
                </c:pt>
              </c:numCache>
            </c:numRef>
          </c:yVal>
        </c:ser>
        <c:axId val="86747392"/>
        <c:axId val="86757376"/>
      </c:scatterChart>
      <c:valAx>
        <c:axId val="86747392"/>
        <c:scaling>
          <c:orientation val="minMax"/>
        </c:scaling>
        <c:axPos val="b"/>
        <c:numFmt formatCode="General" sourceLinked="1"/>
        <c:tickLblPos val="nextTo"/>
        <c:crossAx val="86757376"/>
        <c:crosses val="autoZero"/>
        <c:crossBetween val="midCat"/>
      </c:valAx>
      <c:valAx>
        <c:axId val="86757376"/>
        <c:scaling>
          <c:orientation val="minMax"/>
        </c:scaling>
        <c:axPos val="l"/>
        <c:majorGridlines/>
        <c:numFmt formatCode="General" sourceLinked="1"/>
        <c:tickLblPos val="nextTo"/>
        <c:crossAx val="86747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Лист1!$C$325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Лист1!$B$326:$B$356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Лист1!$C$326:$C$356</c:f>
              <c:numCache>
                <c:formatCode>General</c:formatCode>
                <c:ptCount val="31"/>
                <c:pt idx="0">
                  <c:v>8.0000000000000002E-3</c:v>
                </c:pt>
                <c:pt idx="1">
                  <c:v>8.003999999999999E-3</c:v>
                </c:pt>
                <c:pt idx="2">
                  <c:v>8.0160000000000006E-3</c:v>
                </c:pt>
                <c:pt idx="3">
                  <c:v>8.0359999999999997E-3</c:v>
                </c:pt>
                <c:pt idx="4">
                  <c:v>8.064E-3</c:v>
                </c:pt>
                <c:pt idx="5">
                  <c:v>8.0999999999999996E-3</c:v>
                </c:pt>
                <c:pt idx="6">
                  <c:v>8.1440000000000002E-3</c:v>
                </c:pt>
                <c:pt idx="7">
                  <c:v>8.1960000000000002E-3</c:v>
                </c:pt>
                <c:pt idx="8">
                  <c:v>8.2560000000000012E-3</c:v>
                </c:pt>
                <c:pt idx="9">
                  <c:v>8.3239999999999998E-3</c:v>
                </c:pt>
                <c:pt idx="10">
                  <c:v>8.4000000000000012E-3</c:v>
                </c:pt>
                <c:pt idx="11">
                  <c:v>8.4840000000000002E-3</c:v>
                </c:pt>
                <c:pt idx="12">
                  <c:v>8.5760000000000003E-3</c:v>
                </c:pt>
                <c:pt idx="13">
                  <c:v>8.6759999999999997E-3</c:v>
                </c:pt>
                <c:pt idx="14">
                  <c:v>8.7840000000000001E-3</c:v>
                </c:pt>
                <c:pt idx="15">
                  <c:v>8.8999999999999999E-3</c:v>
                </c:pt>
                <c:pt idx="16">
                  <c:v>9.0240000000000008E-3</c:v>
                </c:pt>
                <c:pt idx="17">
                  <c:v>9.1560000000000009E-3</c:v>
                </c:pt>
                <c:pt idx="18">
                  <c:v>9.2959999999999987E-3</c:v>
                </c:pt>
                <c:pt idx="19">
                  <c:v>9.444000000000001E-3</c:v>
                </c:pt>
                <c:pt idx="20">
                  <c:v>9.5999999999999992E-3</c:v>
                </c:pt>
                <c:pt idx="21">
                  <c:v>9.7640000000000001E-3</c:v>
                </c:pt>
                <c:pt idx="22">
                  <c:v>9.9360000000000004E-3</c:v>
                </c:pt>
                <c:pt idx="23">
                  <c:v>1.0116E-2</c:v>
                </c:pt>
                <c:pt idx="24">
                  <c:v>1.0304000000000001E-2</c:v>
                </c:pt>
                <c:pt idx="25">
                  <c:v>1.0500000000000001E-2</c:v>
                </c:pt>
                <c:pt idx="26">
                  <c:v>1.0704000000000002E-2</c:v>
                </c:pt>
                <c:pt idx="27">
                  <c:v>1.0916E-2</c:v>
                </c:pt>
                <c:pt idx="28">
                  <c:v>1.1136E-2</c:v>
                </c:pt>
                <c:pt idx="29">
                  <c:v>1.1364000000000001E-2</c:v>
                </c:pt>
                <c:pt idx="30">
                  <c:v>1.1599999999999999E-2</c:v>
                </c:pt>
              </c:numCache>
            </c:numRef>
          </c:val>
        </c:ser>
        <c:ser>
          <c:idx val="2"/>
          <c:order val="1"/>
          <c:tx>
            <c:strRef>
              <c:f>Лист1!$D$325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Лист1!$B$326:$B$356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Лист1!$D$326:$D$356</c:f>
              <c:numCache>
                <c:formatCode>General</c:formatCode>
                <c:ptCount val="31"/>
                <c:pt idx="0">
                  <c:v>1.4999999999999999E-2</c:v>
                </c:pt>
                <c:pt idx="1">
                  <c:v>1.5007499999999998E-2</c:v>
                </c:pt>
                <c:pt idx="2">
                  <c:v>1.503E-2</c:v>
                </c:pt>
                <c:pt idx="3">
                  <c:v>1.5067499999999999E-2</c:v>
                </c:pt>
                <c:pt idx="4">
                  <c:v>1.512E-2</c:v>
                </c:pt>
                <c:pt idx="5">
                  <c:v>1.51875E-2</c:v>
                </c:pt>
                <c:pt idx="6">
                  <c:v>1.5269999999999999E-2</c:v>
                </c:pt>
                <c:pt idx="7">
                  <c:v>1.5367499999999999E-2</c:v>
                </c:pt>
                <c:pt idx="8">
                  <c:v>1.5480000000000001E-2</c:v>
                </c:pt>
                <c:pt idx="9">
                  <c:v>1.56075E-2</c:v>
                </c:pt>
                <c:pt idx="10">
                  <c:v>1.575E-2</c:v>
                </c:pt>
                <c:pt idx="11">
                  <c:v>1.5907499999999998E-2</c:v>
                </c:pt>
                <c:pt idx="12">
                  <c:v>1.6080000000000001E-2</c:v>
                </c:pt>
                <c:pt idx="13">
                  <c:v>1.6267500000000001E-2</c:v>
                </c:pt>
                <c:pt idx="14">
                  <c:v>1.6470000000000002E-2</c:v>
                </c:pt>
                <c:pt idx="15">
                  <c:v>1.6687500000000001E-2</c:v>
                </c:pt>
                <c:pt idx="16">
                  <c:v>1.6920000000000001E-2</c:v>
                </c:pt>
                <c:pt idx="17">
                  <c:v>1.7167499999999999E-2</c:v>
                </c:pt>
                <c:pt idx="18">
                  <c:v>1.7429999999999998E-2</c:v>
                </c:pt>
                <c:pt idx="19">
                  <c:v>1.7707500000000001E-2</c:v>
                </c:pt>
                <c:pt idx="20">
                  <c:v>1.7999999999999999E-2</c:v>
                </c:pt>
                <c:pt idx="21">
                  <c:v>1.8307499999999997E-2</c:v>
                </c:pt>
                <c:pt idx="22">
                  <c:v>1.8630000000000001E-2</c:v>
                </c:pt>
                <c:pt idx="23">
                  <c:v>1.8967499999999998E-2</c:v>
                </c:pt>
                <c:pt idx="24">
                  <c:v>1.932E-2</c:v>
                </c:pt>
                <c:pt idx="25">
                  <c:v>1.96875E-2</c:v>
                </c:pt>
                <c:pt idx="26">
                  <c:v>2.0070000000000001E-2</c:v>
                </c:pt>
                <c:pt idx="27">
                  <c:v>2.04675E-2</c:v>
                </c:pt>
                <c:pt idx="28">
                  <c:v>2.0879999999999999E-2</c:v>
                </c:pt>
                <c:pt idx="29">
                  <c:v>2.13075E-2</c:v>
                </c:pt>
                <c:pt idx="30">
                  <c:v>2.1749999999999999E-2</c:v>
                </c:pt>
              </c:numCache>
            </c:numRef>
          </c:val>
        </c:ser>
        <c:ser>
          <c:idx val="3"/>
          <c:order val="2"/>
          <c:tx>
            <c:strRef>
              <c:f>Лист1!$E$325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Лист1!$B$326:$B$356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Лист1!$E$326:$E$356</c:f>
              <c:numCache>
                <c:formatCode>General</c:formatCode>
                <c:ptCount val="31"/>
                <c:pt idx="0">
                  <c:v>1.4999999999999999E-2</c:v>
                </c:pt>
                <c:pt idx="1">
                  <c:v>1.5007499999999998E-2</c:v>
                </c:pt>
                <c:pt idx="2">
                  <c:v>1.503E-2</c:v>
                </c:pt>
                <c:pt idx="3">
                  <c:v>1.5067499999999999E-2</c:v>
                </c:pt>
                <c:pt idx="4">
                  <c:v>1.512E-2</c:v>
                </c:pt>
                <c:pt idx="5">
                  <c:v>1.51875E-2</c:v>
                </c:pt>
                <c:pt idx="6">
                  <c:v>1.5269999999999999E-2</c:v>
                </c:pt>
                <c:pt idx="7">
                  <c:v>1.5367499999999999E-2</c:v>
                </c:pt>
                <c:pt idx="8">
                  <c:v>1.5480000000000001E-2</c:v>
                </c:pt>
                <c:pt idx="9">
                  <c:v>1.56075E-2</c:v>
                </c:pt>
                <c:pt idx="10">
                  <c:v>1.575E-2</c:v>
                </c:pt>
                <c:pt idx="11">
                  <c:v>1.5907499999999998E-2</c:v>
                </c:pt>
                <c:pt idx="12">
                  <c:v>1.6080000000000001E-2</c:v>
                </c:pt>
                <c:pt idx="13">
                  <c:v>1.6267500000000001E-2</c:v>
                </c:pt>
                <c:pt idx="14">
                  <c:v>1.6470000000000002E-2</c:v>
                </c:pt>
                <c:pt idx="15">
                  <c:v>1.6687500000000001E-2</c:v>
                </c:pt>
                <c:pt idx="16">
                  <c:v>1.6920000000000001E-2</c:v>
                </c:pt>
                <c:pt idx="17">
                  <c:v>1.7167499999999999E-2</c:v>
                </c:pt>
                <c:pt idx="18">
                  <c:v>1.7429999999999998E-2</c:v>
                </c:pt>
                <c:pt idx="19">
                  <c:v>1.7707500000000001E-2</c:v>
                </c:pt>
                <c:pt idx="20">
                  <c:v>1.7999999999999999E-2</c:v>
                </c:pt>
                <c:pt idx="21">
                  <c:v>1.8307499999999997E-2</c:v>
                </c:pt>
                <c:pt idx="22">
                  <c:v>1.8630000000000001E-2</c:v>
                </c:pt>
                <c:pt idx="23">
                  <c:v>1.8967499999999998E-2</c:v>
                </c:pt>
                <c:pt idx="24">
                  <c:v>1.932E-2</c:v>
                </c:pt>
                <c:pt idx="25">
                  <c:v>1.96875E-2</c:v>
                </c:pt>
                <c:pt idx="26">
                  <c:v>2.0070000000000001E-2</c:v>
                </c:pt>
                <c:pt idx="27">
                  <c:v>2.04675E-2</c:v>
                </c:pt>
                <c:pt idx="28">
                  <c:v>2.0879999999999999E-2</c:v>
                </c:pt>
                <c:pt idx="29">
                  <c:v>2.13075E-2</c:v>
                </c:pt>
                <c:pt idx="30">
                  <c:v>2.1749999999999999E-2</c:v>
                </c:pt>
              </c:numCache>
            </c:numRef>
          </c:val>
        </c:ser>
        <c:ser>
          <c:idx val="4"/>
          <c:order val="3"/>
          <c:tx>
            <c:strRef>
              <c:f>Лист1!$F$325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Лист1!$B$326:$B$356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Лист1!$F$326:$F$356</c:f>
              <c:numCache>
                <c:formatCode>General</c:formatCode>
                <c:ptCount val="31"/>
                <c:pt idx="0">
                  <c:v>0.02</c:v>
                </c:pt>
                <c:pt idx="1">
                  <c:v>2.001E-2</c:v>
                </c:pt>
                <c:pt idx="2">
                  <c:v>2.0039999999999999E-2</c:v>
                </c:pt>
                <c:pt idx="3">
                  <c:v>2.009E-2</c:v>
                </c:pt>
                <c:pt idx="4">
                  <c:v>2.0160000000000001E-2</c:v>
                </c:pt>
                <c:pt idx="5">
                  <c:v>2.0250000000000001E-2</c:v>
                </c:pt>
                <c:pt idx="6">
                  <c:v>2.036E-2</c:v>
                </c:pt>
                <c:pt idx="7">
                  <c:v>2.0490000000000001E-2</c:v>
                </c:pt>
                <c:pt idx="8">
                  <c:v>2.0640000000000002E-2</c:v>
                </c:pt>
                <c:pt idx="9">
                  <c:v>2.0809999999999999E-2</c:v>
                </c:pt>
                <c:pt idx="10">
                  <c:v>2.1000000000000001E-2</c:v>
                </c:pt>
                <c:pt idx="11">
                  <c:v>2.121E-2</c:v>
                </c:pt>
                <c:pt idx="12">
                  <c:v>2.1440000000000001E-2</c:v>
                </c:pt>
                <c:pt idx="13">
                  <c:v>2.1690000000000001E-2</c:v>
                </c:pt>
                <c:pt idx="14">
                  <c:v>2.1960000000000004E-2</c:v>
                </c:pt>
                <c:pt idx="15">
                  <c:v>2.2250000000000002E-2</c:v>
                </c:pt>
                <c:pt idx="16">
                  <c:v>2.2560000000000004E-2</c:v>
                </c:pt>
                <c:pt idx="17">
                  <c:v>2.2890000000000001E-2</c:v>
                </c:pt>
                <c:pt idx="18">
                  <c:v>2.324E-2</c:v>
                </c:pt>
                <c:pt idx="19">
                  <c:v>2.3610000000000003E-2</c:v>
                </c:pt>
                <c:pt idx="20">
                  <c:v>2.4E-2</c:v>
                </c:pt>
                <c:pt idx="21">
                  <c:v>2.4409999999999998E-2</c:v>
                </c:pt>
                <c:pt idx="22">
                  <c:v>2.4840000000000001E-2</c:v>
                </c:pt>
                <c:pt idx="23">
                  <c:v>2.529E-2</c:v>
                </c:pt>
                <c:pt idx="24">
                  <c:v>2.5760000000000002E-2</c:v>
                </c:pt>
                <c:pt idx="25">
                  <c:v>2.6249999999999999E-2</c:v>
                </c:pt>
                <c:pt idx="26">
                  <c:v>2.6760000000000003E-2</c:v>
                </c:pt>
                <c:pt idx="27">
                  <c:v>2.7290000000000002E-2</c:v>
                </c:pt>
                <c:pt idx="28">
                  <c:v>2.784E-2</c:v>
                </c:pt>
                <c:pt idx="29">
                  <c:v>2.8410000000000001E-2</c:v>
                </c:pt>
                <c:pt idx="30">
                  <c:v>2.8999999999999998E-2</c:v>
                </c:pt>
              </c:numCache>
            </c:numRef>
          </c:val>
        </c:ser>
        <c:ser>
          <c:idx val="5"/>
          <c:order val="4"/>
          <c:tx>
            <c:strRef>
              <c:f>Лист1!$G$325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Лист1!$B$326:$B$356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Лист1!$G$326:$G$356</c:f>
              <c:numCache>
                <c:formatCode>General</c:formatCode>
                <c:ptCount val="31"/>
                <c:pt idx="0">
                  <c:v>2.5000000000000001E-2</c:v>
                </c:pt>
                <c:pt idx="1">
                  <c:v>2.50125E-2</c:v>
                </c:pt>
                <c:pt idx="2">
                  <c:v>2.5050000000000003E-2</c:v>
                </c:pt>
                <c:pt idx="3">
                  <c:v>2.5112499999999999E-2</c:v>
                </c:pt>
                <c:pt idx="4">
                  <c:v>2.52E-2</c:v>
                </c:pt>
                <c:pt idx="5">
                  <c:v>2.5312500000000002E-2</c:v>
                </c:pt>
                <c:pt idx="6">
                  <c:v>2.545E-2</c:v>
                </c:pt>
                <c:pt idx="7">
                  <c:v>2.56125E-2</c:v>
                </c:pt>
                <c:pt idx="8">
                  <c:v>2.5800000000000003E-2</c:v>
                </c:pt>
                <c:pt idx="9">
                  <c:v>2.6012500000000001E-2</c:v>
                </c:pt>
                <c:pt idx="10">
                  <c:v>2.6250000000000002E-2</c:v>
                </c:pt>
                <c:pt idx="11">
                  <c:v>2.6512500000000001E-2</c:v>
                </c:pt>
                <c:pt idx="12">
                  <c:v>2.6800000000000004E-2</c:v>
                </c:pt>
                <c:pt idx="13">
                  <c:v>2.7112500000000001E-2</c:v>
                </c:pt>
                <c:pt idx="14">
                  <c:v>2.7450000000000002E-2</c:v>
                </c:pt>
                <c:pt idx="15">
                  <c:v>2.7812500000000004E-2</c:v>
                </c:pt>
                <c:pt idx="16">
                  <c:v>2.8200000000000003E-2</c:v>
                </c:pt>
                <c:pt idx="17">
                  <c:v>2.8612500000000003E-2</c:v>
                </c:pt>
                <c:pt idx="18">
                  <c:v>2.9049999999999999E-2</c:v>
                </c:pt>
                <c:pt idx="19">
                  <c:v>2.9512500000000004E-2</c:v>
                </c:pt>
                <c:pt idx="20">
                  <c:v>0.03</c:v>
                </c:pt>
                <c:pt idx="21">
                  <c:v>3.0512499999999998E-2</c:v>
                </c:pt>
                <c:pt idx="22">
                  <c:v>3.1050000000000001E-2</c:v>
                </c:pt>
                <c:pt idx="23">
                  <c:v>3.1612500000000002E-2</c:v>
                </c:pt>
                <c:pt idx="24">
                  <c:v>3.2199999999999999E-2</c:v>
                </c:pt>
                <c:pt idx="25">
                  <c:v>3.2812500000000001E-2</c:v>
                </c:pt>
                <c:pt idx="26">
                  <c:v>3.3450000000000001E-2</c:v>
                </c:pt>
                <c:pt idx="27">
                  <c:v>3.4112500000000004E-2</c:v>
                </c:pt>
                <c:pt idx="28">
                  <c:v>3.4799999999999998E-2</c:v>
                </c:pt>
                <c:pt idx="29">
                  <c:v>3.5512500000000002E-2</c:v>
                </c:pt>
                <c:pt idx="30">
                  <c:v>3.6249999999999998E-2</c:v>
                </c:pt>
              </c:numCache>
            </c:numRef>
          </c:val>
        </c:ser>
        <c:ser>
          <c:idx val="6"/>
          <c:order val="5"/>
          <c:tx>
            <c:strRef>
              <c:f>Лист1!$H$325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Лист1!$B$326:$B$356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Лист1!$H$326:$H$356</c:f>
              <c:numCache>
                <c:formatCode>General</c:formatCode>
                <c:ptCount val="31"/>
                <c:pt idx="0">
                  <c:v>3.5000000000000003E-2</c:v>
                </c:pt>
                <c:pt idx="1">
                  <c:v>3.50175E-2</c:v>
                </c:pt>
                <c:pt idx="2">
                  <c:v>3.5070000000000004E-2</c:v>
                </c:pt>
                <c:pt idx="3">
                  <c:v>3.5157500000000001E-2</c:v>
                </c:pt>
                <c:pt idx="4">
                  <c:v>3.5280000000000006E-2</c:v>
                </c:pt>
                <c:pt idx="5">
                  <c:v>3.5437500000000004E-2</c:v>
                </c:pt>
                <c:pt idx="6">
                  <c:v>3.5630000000000002E-2</c:v>
                </c:pt>
                <c:pt idx="7">
                  <c:v>3.58575E-2</c:v>
                </c:pt>
                <c:pt idx="8">
                  <c:v>3.6120000000000006E-2</c:v>
                </c:pt>
                <c:pt idx="9">
                  <c:v>3.6417500000000005E-2</c:v>
                </c:pt>
                <c:pt idx="10">
                  <c:v>3.6750000000000005E-2</c:v>
                </c:pt>
                <c:pt idx="11">
                  <c:v>3.7117500000000005E-2</c:v>
                </c:pt>
                <c:pt idx="12">
                  <c:v>3.7520000000000005E-2</c:v>
                </c:pt>
                <c:pt idx="13">
                  <c:v>3.7957500000000005E-2</c:v>
                </c:pt>
                <c:pt idx="14">
                  <c:v>3.8430000000000006E-2</c:v>
                </c:pt>
                <c:pt idx="15">
                  <c:v>3.8937500000000007E-2</c:v>
                </c:pt>
                <c:pt idx="16">
                  <c:v>3.9480000000000008E-2</c:v>
                </c:pt>
                <c:pt idx="17">
                  <c:v>4.005750000000001E-2</c:v>
                </c:pt>
                <c:pt idx="18">
                  <c:v>4.0669999999999998E-2</c:v>
                </c:pt>
                <c:pt idx="19">
                  <c:v>4.1317500000000007E-2</c:v>
                </c:pt>
                <c:pt idx="20">
                  <c:v>4.2000000000000003E-2</c:v>
                </c:pt>
                <c:pt idx="21">
                  <c:v>4.2717499999999999E-2</c:v>
                </c:pt>
                <c:pt idx="22">
                  <c:v>4.3470000000000002E-2</c:v>
                </c:pt>
                <c:pt idx="23">
                  <c:v>4.4257500000000005E-2</c:v>
                </c:pt>
                <c:pt idx="24">
                  <c:v>4.5080000000000002E-2</c:v>
                </c:pt>
                <c:pt idx="25">
                  <c:v>4.5937500000000006E-2</c:v>
                </c:pt>
                <c:pt idx="26">
                  <c:v>4.6830000000000011E-2</c:v>
                </c:pt>
                <c:pt idx="27">
                  <c:v>4.7757500000000008E-2</c:v>
                </c:pt>
                <c:pt idx="28">
                  <c:v>4.8719999999999999E-2</c:v>
                </c:pt>
                <c:pt idx="29">
                  <c:v>4.9717500000000005E-2</c:v>
                </c:pt>
                <c:pt idx="30">
                  <c:v>5.0750000000000003E-2</c:v>
                </c:pt>
              </c:numCache>
            </c:numRef>
          </c:val>
        </c:ser>
        <c:ser>
          <c:idx val="7"/>
          <c:order val="6"/>
          <c:tx>
            <c:strRef>
              <c:f>Лист1!$I$325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Лист1!$B$326:$B$356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Лист1!$I$326:$I$356</c:f>
              <c:numCache>
                <c:formatCode>General</c:formatCode>
                <c:ptCount val="31"/>
                <c:pt idx="0">
                  <c:v>2.5000000000000001E-2</c:v>
                </c:pt>
                <c:pt idx="1">
                  <c:v>2.50125E-2</c:v>
                </c:pt>
                <c:pt idx="2">
                  <c:v>2.5050000000000003E-2</c:v>
                </c:pt>
                <c:pt idx="3">
                  <c:v>2.5112499999999999E-2</c:v>
                </c:pt>
                <c:pt idx="4">
                  <c:v>2.52E-2</c:v>
                </c:pt>
                <c:pt idx="5">
                  <c:v>2.5312500000000002E-2</c:v>
                </c:pt>
                <c:pt idx="6">
                  <c:v>2.545E-2</c:v>
                </c:pt>
                <c:pt idx="7">
                  <c:v>2.56125E-2</c:v>
                </c:pt>
                <c:pt idx="8">
                  <c:v>2.5800000000000003E-2</c:v>
                </c:pt>
                <c:pt idx="9">
                  <c:v>2.6012500000000001E-2</c:v>
                </c:pt>
                <c:pt idx="10">
                  <c:v>2.6250000000000002E-2</c:v>
                </c:pt>
                <c:pt idx="11">
                  <c:v>2.6512500000000001E-2</c:v>
                </c:pt>
                <c:pt idx="12">
                  <c:v>2.6800000000000004E-2</c:v>
                </c:pt>
                <c:pt idx="13">
                  <c:v>2.7112500000000001E-2</c:v>
                </c:pt>
                <c:pt idx="14">
                  <c:v>2.7450000000000002E-2</c:v>
                </c:pt>
                <c:pt idx="15">
                  <c:v>2.7812500000000004E-2</c:v>
                </c:pt>
                <c:pt idx="16">
                  <c:v>2.8200000000000003E-2</c:v>
                </c:pt>
                <c:pt idx="17">
                  <c:v>2.8612500000000003E-2</c:v>
                </c:pt>
                <c:pt idx="18">
                  <c:v>2.9049999999999999E-2</c:v>
                </c:pt>
                <c:pt idx="19">
                  <c:v>2.9512500000000004E-2</c:v>
                </c:pt>
                <c:pt idx="20">
                  <c:v>0.03</c:v>
                </c:pt>
                <c:pt idx="21">
                  <c:v>3.0512499999999998E-2</c:v>
                </c:pt>
                <c:pt idx="22">
                  <c:v>3.1050000000000001E-2</c:v>
                </c:pt>
                <c:pt idx="23">
                  <c:v>3.1612500000000002E-2</c:v>
                </c:pt>
                <c:pt idx="24">
                  <c:v>3.2199999999999999E-2</c:v>
                </c:pt>
                <c:pt idx="25">
                  <c:v>3.2812500000000001E-2</c:v>
                </c:pt>
                <c:pt idx="26">
                  <c:v>3.3450000000000001E-2</c:v>
                </c:pt>
                <c:pt idx="27">
                  <c:v>3.4112500000000004E-2</c:v>
                </c:pt>
                <c:pt idx="28">
                  <c:v>3.4799999999999998E-2</c:v>
                </c:pt>
                <c:pt idx="29">
                  <c:v>3.5512500000000002E-2</c:v>
                </c:pt>
                <c:pt idx="30">
                  <c:v>3.6249999999999998E-2</c:v>
                </c:pt>
              </c:numCache>
            </c:numRef>
          </c:val>
        </c:ser>
        <c:ser>
          <c:idx val="8"/>
          <c:order val="7"/>
          <c:tx>
            <c:strRef>
              <c:f>Лист1!$J$325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Лист1!$B$326:$B$356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Лист1!$J$326:$J$356</c:f>
              <c:numCache>
                <c:formatCode>General</c:formatCode>
                <c:ptCount val="31"/>
                <c:pt idx="0">
                  <c:v>0.05</c:v>
                </c:pt>
                <c:pt idx="1">
                  <c:v>5.0025E-2</c:v>
                </c:pt>
                <c:pt idx="2">
                  <c:v>5.0100000000000006E-2</c:v>
                </c:pt>
                <c:pt idx="3">
                  <c:v>5.0224999999999999E-2</c:v>
                </c:pt>
                <c:pt idx="4">
                  <c:v>5.04E-2</c:v>
                </c:pt>
                <c:pt idx="5">
                  <c:v>5.0625000000000003E-2</c:v>
                </c:pt>
                <c:pt idx="6">
                  <c:v>5.0900000000000001E-2</c:v>
                </c:pt>
                <c:pt idx="7">
                  <c:v>5.1225E-2</c:v>
                </c:pt>
                <c:pt idx="8">
                  <c:v>5.1600000000000007E-2</c:v>
                </c:pt>
                <c:pt idx="9">
                  <c:v>5.2025000000000002E-2</c:v>
                </c:pt>
                <c:pt idx="10">
                  <c:v>5.2500000000000005E-2</c:v>
                </c:pt>
                <c:pt idx="11">
                  <c:v>5.3025000000000003E-2</c:v>
                </c:pt>
                <c:pt idx="12">
                  <c:v>5.3600000000000009E-2</c:v>
                </c:pt>
                <c:pt idx="13">
                  <c:v>5.4225000000000002E-2</c:v>
                </c:pt>
                <c:pt idx="14">
                  <c:v>5.4900000000000004E-2</c:v>
                </c:pt>
                <c:pt idx="15">
                  <c:v>5.5625000000000008E-2</c:v>
                </c:pt>
                <c:pt idx="16">
                  <c:v>5.6400000000000006E-2</c:v>
                </c:pt>
                <c:pt idx="17">
                  <c:v>5.7225000000000005E-2</c:v>
                </c:pt>
                <c:pt idx="18">
                  <c:v>5.8099999999999999E-2</c:v>
                </c:pt>
                <c:pt idx="19">
                  <c:v>5.9025000000000008E-2</c:v>
                </c:pt>
                <c:pt idx="20">
                  <c:v>0.06</c:v>
                </c:pt>
                <c:pt idx="21">
                  <c:v>6.1024999999999996E-2</c:v>
                </c:pt>
                <c:pt idx="22">
                  <c:v>6.2100000000000002E-2</c:v>
                </c:pt>
                <c:pt idx="23">
                  <c:v>6.3225000000000003E-2</c:v>
                </c:pt>
                <c:pt idx="24">
                  <c:v>6.4399999999999999E-2</c:v>
                </c:pt>
                <c:pt idx="25">
                  <c:v>6.5625000000000003E-2</c:v>
                </c:pt>
                <c:pt idx="26">
                  <c:v>6.6900000000000001E-2</c:v>
                </c:pt>
                <c:pt idx="27">
                  <c:v>6.8225000000000008E-2</c:v>
                </c:pt>
                <c:pt idx="28">
                  <c:v>6.9599999999999995E-2</c:v>
                </c:pt>
                <c:pt idx="29">
                  <c:v>7.1025000000000005E-2</c:v>
                </c:pt>
                <c:pt idx="30">
                  <c:v>7.2499999999999995E-2</c:v>
                </c:pt>
              </c:numCache>
            </c:numRef>
          </c:val>
        </c:ser>
        <c:marker val="1"/>
        <c:axId val="86815872"/>
        <c:axId val="86817408"/>
      </c:lineChart>
      <c:catAx>
        <c:axId val="86815872"/>
        <c:scaling>
          <c:orientation val="minMax"/>
        </c:scaling>
        <c:axPos val="b"/>
        <c:numFmt formatCode="General" sourceLinked="1"/>
        <c:tickLblPos val="nextTo"/>
        <c:crossAx val="86817408"/>
        <c:crosses val="autoZero"/>
        <c:auto val="1"/>
        <c:lblAlgn val="ctr"/>
        <c:lblOffset val="100"/>
      </c:catAx>
      <c:valAx>
        <c:axId val="86817408"/>
        <c:scaling>
          <c:orientation val="minMax"/>
        </c:scaling>
        <c:axPos val="l"/>
        <c:majorGridlines/>
        <c:numFmt formatCode="General" sourceLinked="1"/>
        <c:tickLblPos val="nextTo"/>
        <c:crossAx val="86815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1.jpe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36419</xdr:colOff>
      <xdr:row>66</xdr:row>
      <xdr:rowOff>56030</xdr:rowOff>
    </xdr:from>
    <xdr:to>
      <xdr:col>5</xdr:col>
      <xdr:colOff>563656</xdr:colOff>
      <xdr:row>80</xdr:row>
      <xdr:rowOff>132230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591511</xdr:colOff>
      <xdr:row>128</xdr:row>
      <xdr:rowOff>185698</xdr:rowOff>
    </xdr:from>
    <xdr:to>
      <xdr:col>10</xdr:col>
      <xdr:colOff>849246</xdr:colOff>
      <xdr:row>143</xdr:row>
      <xdr:rowOff>71398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1120590</xdr:colOff>
      <xdr:row>166</xdr:row>
      <xdr:rowOff>100852</xdr:rowOff>
    </xdr:from>
    <xdr:to>
      <xdr:col>4</xdr:col>
      <xdr:colOff>649941</xdr:colOff>
      <xdr:row>188</xdr:row>
      <xdr:rowOff>22411</xdr:rowOff>
    </xdr:to>
    <xdr:pic>
      <xdr:nvPicPr>
        <xdr:cNvPr id="5" name="Рисунок 4" descr="габаритные размеры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0590" y="31768676"/>
          <a:ext cx="3832410" cy="4112559"/>
        </a:xfrm>
        <a:prstGeom prst="rect">
          <a:avLst/>
        </a:prstGeom>
      </xdr:spPr>
    </xdr:pic>
    <xdr:clientData/>
  </xdr:twoCellAnchor>
  <xdr:twoCellAnchor>
    <xdr:from>
      <xdr:col>0</xdr:col>
      <xdr:colOff>1090172</xdr:colOff>
      <xdr:row>129</xdr:row>
      <xdr:rowOff>6404</xdr:rowOff>
    </xdr:from>
    <xdr:to>
      <xdr:col>5</xdr:col>
      <xdr:colOff>437830</xdr:colOff>
      <xdr:row>143</xdr:row>
      <xdr:rowOff>84845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392206</xdr:colOff>
      <xdr:row>200</xdr:row>
      <xdr:rowOff>56029</xdr:rowOff>
    </xdr:from>
    <xdr:to>
      <xdr:col>13</xdr:col>
      <xdr:colOff>302559</xdr:colOff>
      <xdr:row>214</xdr:row>
      <xdr:rowOff>123265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851647</xdr:colOff>
      <xdr:row>229</xdr:row>
      <xdr:rowOff>78442</xdr:rowOff>
    </xdr:from>
    <xdr:to>
      <xdr:col>13</xdr:col>
      <xdr:colOff>762000</xdr:colOff>
      <xdr:row>243</xdr:row>
      <xdr:rowOff>156883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1084489</xdr:colOff>
      <xdr:row>106</xdr:row>
      <xdr:rowOff>189141</xdr:rowOff>
    </xdr:from>
    <xdr:to>
      <xdr:col>5</xdr:col>
      <xdr:colOff>421095</xdr:colOff>
      <xdr:row>121</xdr:row>
      <xdr:rowOff>87828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44532</xdr:colOff>
      <xdr:row>286</xdr:row>
      <xdr:rowOff>185551</xdr:rowOff>
    </xdr:from>
    <xdr:to>
      <xdr:col>5</xdr:col>
      <xdr:colOff>603661</xdr:colOff>
      <xdr:row>301</xdr:row>
      <xdr:rowOff>76694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627291</xdr:colOff>
      <xdr:row>106</xdr:row>
      <xdr:rowOff>173925</xdr:rowOff>
    </xdr:from>
    <xdr:to>
      <xdr:col>10</xdr:col>
      <xdr:colOff>556162</xdr:colOff>
      <xdr:row>121</xdr:row>
      <xdr:rowOff>52697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13608</xdr:colOff>
      <xdr:row>359</xdr:row>
      <xdr:rowOff>27214</xdr:rowOff>
    </xdr:from>
    <xdr:to>
      <xdr:col>5</xdr:col>
      <xdr:colOff>530679</xdr:colOff>
      <xdr:row>373</xdr:row>
      <xdr:rowOff>108857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80;&#1074;&#1072;&#1085;/AppData/Roaming/Microsoft/Excel/&#1084;&#1086;&#1097;&#1100;&#1085;&#1086;&#1089;&#1090;&#1100;%20&#1101;&#1074;&#1086;&#1090;&#1077;&#108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">
          <cell r="B1" t="str">
            <v>Мкр, Нм</v>
          </cell>
          <cell r="C1" t="str">
            <v>мощьность, л.с</v>
          </cell>
        </row>
        <row r="2">
          <cell r="A2">
            <v>700</v>
          </cell>
          <cell r="B2">
            <v>178</v>
          </cell>
          <cell r="C2">
            <v>18</v>
          </cell>
        </row>
        <row r="3">
          <cell r="A3">
            <v>800</v>
          </cell>
          <cell r="B3">
            <v>187</v>
          </cell>
          <cell r="C3">
            <v>21</v>
          </cell>
        </row>
        <row r="4">
          <cell r="A4">
            <v>950</v>
          </cell>
          <cell r="B4">
            <v>189</v>
          </cell>
          <cell r="C4">
            <v>26</v>
          </cell>
        </row>
        <row r="5">
          <cell r="A5">
            <v>1200</v>
          </cell>
          <cell r="B5">
            <v>199</v>
          </cell>
          <cell r="C5">
            <v>34</v>
          </cell>
        </row>
        <row r="6">
          <cell r="A6">
            <v>1500</v>
          </cell>
          <cell r="B6">
            <v>205</v>
          </cell>
          <cell r="C6">
            <v>44</v>
          </cell>
        </row>
        <row r="7">
          <cell r="A7">
            <v>1750</v>
          </cell>
          <cell r="B7">
            <v>210</v>
          </cell>
          <cell r="C7">
            <v>52</v>
          </cell>
        </row>
        <row r="8">
          <cell r="A8">
            <v>2000</v>
          </cell>
          <cell r="B8">
            <v>220</v>
          </cell>
          <cell r="C8">
            <v>63</v>
          </cell>
        </row>
        <row r="9">
          <cell r="A9">
            <v>2300</v>
          </cell>
          <cell r="B9">
            <v>226</v>
          </cell>
          <cell r="C9">
            <v>74</v>
          </cell>
        </row>
        <row r="10">
          <cell r="A10">
            <v>2500</v>
          </cell>
          <cell r="B10">
            <v>230.5</v>
          </cell>
          <cell r="C10">
            <v>82</v>
          </cell>
        </row>
        <row r="11">
          <cell r="A11">
            <v>2800</v>
          </cell>
          <cell r="B11">
            <v>230</v>
          </cell>
          <cell r="C11">
            <v>92</v>
          </cell>
        </row>
        <row r="12">
          <cell r="A12">
            <v>3000</v>
          </cell>
          <cell r="B12">
            <v>229</v>
          </cell>
          <cell r="C12">
            <v>98</v>
          </cell>
        </row>
        <row r="13">
          <cell r="A13">
            <v>3250</v>
          </cell>
          <cell r="B13">
            <v>226</v>
          </cell>
          <cell r="C13">
            <v>105</v>
          </cell>
        </row>
        <row r="14">
          <cell r="A14">
            <v>3500</v>
          </cell>
          <cell r="B14">
            <v>214</v>
          </cell>
          <cell r="C14">
            <v>107</v>
          </cell>
        </row>
        <row r="15">
          <cell r="A15">
            <v>3800</v>
          </cell>
          <cell r="B15">
            <v>199</v>
          </cell>
          <cell r="C15">
            <v>108</v>
          </cell>
        </row>
        <row r="16">
          <cell r="A16">
            <v>4000</v>
          </cell>
          <cell r="B16">
            <v>191</v>
          </cell>
          <cell r="C16">
            <v>109</v>
          </cell>
        </row>
        <row r="17">
          <cell r="A17">
            <v>4200</v>
          </cell>
          <cell r="B17">
            <v>177</v>
          </cell>
          <cell r="C17">
            <v>106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Таблица1" displayName="Таблица1" ref="B2:D11" totalsRowShown="0">
  <autoFilter ref="B2:D11"/>
  <tableColumns count="3">
    <tableColumn id="1" name="Столбец1"/>
    <tableColumn id="2" name="передаточное число узла" dataDxfId="53"/>
    <tableColumn id="3" name="полное передаточное число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2" name="Таблица12" displayName="Таблица12" ref="C85:E104" totalsRowShown="0" headerRowDxfId="35" headerRowBorderDxfId="34" tableBorderDxfId="33" totalsRowBorderDxfId="32">
  <autoFilter ref="C85:E104"/>
  <tableColumns count="3">
    <tableColumn id="1" name="частота, об/мин" dataDxfId="31"/>
    <tableColumn id="2" name="Мкр, Нм" dataDxfId="30">
      <calculatedColumnFormula>$D$125*(C86^5)+$E$125*(C86^4)+$F$125*(C86^3)+$G$125*(C86^2)+$H$125*C86+$I$125</calculatedColumnFormula>
    </tableColumn>
    <tableColumn id="3" name="мощьность, л.с" dataDxfId="29">
      <calculatedColumnFormula>$D$126*(C86^5)+$E$126*(C86^4)+$F$126*(C86^3)+$G$126*(C86^2)+$H$126*C86+$I$126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3" name="Таблица114" displayName="Таблица114" ref="G85:J101" totalsRowShown="0">
  <autoFilter ref="G85:J101">
    <filterColumn colId="3"/>
  </autoFilter>
  <tableColumns count="4">
    <tableColumn id="1" name="частота, об/мин"/>
    <tableColumn id="2" name="Мкр, Нм" dataDxfId="28"/>
    <tableColumn id="3" name="мощьность, л.с" dataDxfId="27"/>
    <tableColumn id="4" name="Столбец1" dataDxfId="26">
      <calculatedColumnFormula>H86*10000000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5" name="Таблица1216" displayName="Таблица1216" ref="B228:G247" totalsRowShown="0" headerRowDxfId="25" headerRowBorderDxfId="24" tableBorderDxfId="23" totalsRowBorderDxfId="22">
  <autoFilter ref="B228:G247">
    <filterColumn colId="3"/>
    <filterColumn colId="4"/>
    <filterColumn colId="5"/>
  </autoFilter>
  <tableColumns count="6">
    <tableColumn id="1" name="частота, об/мин" dataDxfId="21"/>
    <tableColumn id="2" name="1 передача" dataDxfId="20">
      <calculatedColumnFormula>D86*D3*D148</calculatedColumnFormula>
    </tableColumn>
    <tableColumn id="3" name="2 передача" dataDxfId="19">
      <calculatedColumnFormula>D86*D4*E149</calculatedColumnFormula>
    </tableColumn>
    <tableColumn id="4" name="3 передача" dataDxfId="18">
      <calculatedColumnFormula>D86*D5*F149</calculatedColumnFormula>
    </tableColumn>
    <tableColumn id="5" name="4 передача" dataDxfId="17">
      <calculatedColumnFormula>D86*D6*G149</calculatedColumnFormula>
    </tableColumn>
    <tableColumn id="6" name="5 передача" dataDxfId="16">
      <calculatedColumnFormula>D86*D7*H149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4" name="Таблица4" displayName="Таблица4" ref="C305:H313" totalsRowShown="0">
  <autoFilter ref="C305:H313">
    <filterColumn colId="5"/>
  </autoFilter>
  <tableColumns count="6">
    <tableColumn id="1" name="Столбец1"/>
    <tableColumn id="2" name="Столбец2"/>
    <tableColumn id="3" name="Столбец3"/>
    <tableColumn id="4" name="Столбец4"/>
    <tableColumn id="5" name="Столбец5"/>
    <tableColumn id="6" name="Столбец6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1" name="Таблица11" displayName="Таблица11" ref="C318:H321" totalsRowShown="0">
  <autoFilter ref="C318:H321">
    <filterColumn colId="4"/>
    <filterColumn colId="5"/>
  </autoFilter>
  <tableColumns count="6">
    <tableColumn id="1" name="Столбец1"/>
    <tableColumn id="2" name="Столбец2"/>
    <tableColumn id="3" name="Столбец3"/>
    <tableColumn id="4" name="Столбец4"/>
    <tableColumn id="5" name="Столбец5"/>
    <tableColumn id="6" name="Столбец6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4" name="Таблица14" displayName="Таблица14" ref="B325:J356" totalsRowShown="0">
  <autoFilter ref="B325:J356"/>
  <tableColumns count="9">
    <tableColumn id="1" name="км/ч"/>
    <tableColumn id="2" name="1" dataDxfId="15">
      <calculatedColumnFormula>$G$306*(1+$E$321*B326^2)</calculatedColumnFormula>
    </tableColumn>
    <tableColumn id="3" name="2" dataDxfId="14">
      <calculatedColumnFormula>$G$307*(1+$E$321*$B326^2)</calculatedColumnFormula>
    </tableColumn>
    <tableColumn id="4" name="3" dataDxfId="13">
      <calculatedColumnFormula>$G$308*(1+$E$321*$B326^2)</calculatedColumnFormula>
    </tableColumn>
    <tableColumn id="5" name="4" dataDxfId="12">
      <calculatedColumnFormula>$G$309*(1+$E$321*$B326^2)</calculatedColumnFormula>
    </tableColumn>
    <tableColumn id="6" name="5" dataDxfId="11">
      <calculatedColumnFormula>$G$310*(1+$E$321*$B326^2)</calculatedColumnFormula>
    </tableColumn>
    <tableColumn id="7" name="6" dataDxfId="10">
      <calculatedColumnFormula>$G$311*(1+$E$321*$B326^2)</calculatedColumnFormula>
    </tableColumn>
    <tableColumn id="8" name="7" dataDxfId="9">
      <calculatedColumnFormula>$G$312*(1+$E$321*$B326^2)</calculatedColumnFormula>
    </tableColumn>
    <tableColumn id="9" name="8" dataDxfId="8">
      <calculatedColumnFormula>$G$313*(1+$E$321*$B326^2)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6" name="Таблица16" displayName="Таблица16" ref="B253:M284" totalsRowShown="0">
  <autoFilter ref="B253:M284"/>
  <tableColumns count="12">
    <tableColumn id="1" name="км/ч"/>
    <tableColumn id="2" name="сопрот.воз">
      <calculatedColumnFormula>0.5*$D$195*$D$196*1.22*((B254/3.6)^2)</calculatedColumnFormula>
    </tableColumn>
    <tableColumn id="3" name="обор 1п"/>
    <tableColumn id="4" name="МКР 1"/>
    <tableColumn id="5" name="обор 2п"/>
    <tableColumn id="6" name="МКР 2"/>
    <tableColumn id="7" name="обор3"/>
    <tableColumn id="8" name="МКР 3"/>
    <tableColumn id="9" name="обор4"/>
    <tableColumn id="10" name="МКР 4"/>
    <tableColumn id="11" name="обор5">
      <calculatedColumnFormula>($B$44/$G$44)*B254</calculatedColumnFormula>
    </tableColumn>
    <tableColumn id="12" name="МКР 5">
      <calculatedColumnFormula>($D$125*(L254^5)+$E$125*(L254^4)+$F$125*(L254^3)+$G$125*(L254^2)+$H$125*L254+$I$125)*$D$7*$H$149</calculatedColumnFormula>
    </tableColumn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Таблица17" displayName="Таблица17" ref="C124:I126" totalsRowShown="0">
  <autoFilter ref="C124:I126"/>
  <tableColumns count="7">
    <tableColumn id="1" name="данные"/>
    <tableColumn id="2" name="x/5"/>
    <tableColumn id="3" name="x/4"/>
    <tableColumn id="4" name="x/3"/>
    <tableColumn id="5" name="x/2"/>
    <tableColumn id="6" name="x"/>
    <tableColumn id="7" name="соб.коэф.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B14:G33" totalsRowShown="0">
  <autoFilter ref="B14:G33"/>
  <tableColumns count="6">
    <tableColumn id="1" name="частота, об/мин" dataDxfId="52"/>
    <tableColumn id="2" name="1 передача "/>
    <tableColumn id="3" name="2 передача "/>
    <tableColumn id="4" name="3 передача "/>
    <tableColumn id="5" name="4 передас"/>
    <tableColumn id="6" name="5 передача 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B43:G62" totalsRowShown="0" headerRowDxfId="51" headerRowBorderDxfId="50">
  <autoFilter ref="B43:G62"/>
  <tableColumns count="6">
    <tableColumn id="1" name="частота, об/мин" dataDxfId="49"/>
    <tableColumn id="2" name="1 передача " dataDxfId="7">
      <calculatedColumnFormula>($C$40*2*3.1415926534)*C15/1000*60</calculatedColumnFormula>
    </tableColumn>
    <tableColumn id="3" name="2 передача " dataDxfId="6">
      <calculatedColumnFormula>($C$40*2*3.1415926534)*D15/1000*60</calculatedColumnFormula>
    </tableColumn>
    <tableColumn id="4" name="3 передача " dataDxfId="5">
      <calculatedColumnFormula>($C$40*2*3.1415926534)*E15/1000*60</calculatedColumnFormula>
    </tableColumn>
    <tableColumn id="5" name="4 передас" dataDxfId="4">
      <calculatedColumnFormula>($C$40*2*3.1415926534)*F15/1000*60</calculatedColumnFormula>
    </tableColumn>
    <tableColumn id="6" name="5 передача " dataDxfId="3">
      <calculatedColumnFormula>($C$40*2*3.1415926534)*G15/1000*60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7" name="Таблица7" displayName="Таблица7" ref="B36:E40" totalsRowShown="0">
  <autoFilter ref="B36:E40"/>
  <tableColumns count="4">
    <tableColumn id="1" name="Столбец1"/>
    <tableColumn id="2" name="ширина проф">
      <calculatedColumnFormula>0.0254*(E36/2)+(C36/1000)*(D36/100)</calculatedColumnFormula>
    </tableColumn>
    <tableColumn id="3" name="профиль шин"/>
    <tableColumn id="4" name="пос. диаметр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B148:H152" totalsRowShown="0">
  <autoFilter ref="B148:H152">
    <filterColumn colId="3"/>
    <filterColumn colId="4"/>
    <filterColumn colId="5"/>
    <filterColumn colId="6"/>
  </autoFilter>
  <tableColumns count="7">
    <tableColumn id="1" name="Столбец1"/>
    <tableColumn id="2" name="Столбец2"/>
    <tableColumn id="3" name="1 передача"/>
    <tableColumn id="4" name="2 передаса" dataDxfId="48"/>
    <tableColumn id="5" name="3 передача" dataDxfId="47"/>
    <tableColumn id="6" name="4 передача" dataDxfId="46"/>
    <tableColumn id="7" name="5 передача" dataDxfId="4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H35:J38" totalsRowShown="0">
  <autoFilter ref="H35:J38"/>
  <tableColumns count="3">
    <tableColumn id="1" name="Столбец1" dataDxfId="2"/>
    <tableColumn id="2" name="коэффициент" dataDxfId="1"/>
    <tableColumn id="3" name="% профиля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Таблица39" displayName="Таблица39" ref="B200:G219" totalsRowShown="0" headerRowDxfId="44" headerRowBorderDxfId="43">
  <autoFilter ref="B200:G219"/>
  <tableColumns count="6">
    <tableColumn id="1" name="частота, об/мин" dataDxfId="42"/>
    <tableColumn id="2" name="1 передача " dataDxfId="41">
      <calculatedColumnFormula>(D193*2*3.1415926534)*C168/1000*60</calculatedColumnFormula>
    </tableColumn>
    <tableColumn id="3" name="2 передача " dataDxfId="40">
      <calculatedColumnFormula>(D193*2*3.1415926534)*D168/1000*60</calculatedColumnFormula>
    </tableColumn>
    <tableColumn id="4" name="3 передача " dataDxfId="39">
      <calculatedColumnFormula>(D193*2*3.1415926534)*E168/1000*60</calculatedColumnFormula>
    </tableColumn>
    <tableColumn id="5" name="4 передас" dataDxfId="38">
      <calculatedColumnFormula>(D193*2*3.1415926534)*F168/1000*60</calculatedColumnFormula>
    </tableColumn>
    <tableColumn id="6" name="5 передача " dataDxfId="37">
      <calculatedColumnFormula>0.5*D193*D194*1.22*((G44/3.6)^2)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Таблица9" displayName="Таблица9" ref="B158:D163" totalsRowShown="0">
  <autoFilter ref="B158:D163"/>
  <tableColumns count="3">
    <tableColumn id="1" name="Столбец1"/>
    <tableColumn id="2" name="Столбец2"/>
    <tableColumn id="3" name="Столбец3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0" name="Таблица10" displayName="Таблица10" ref="B192:E196" totalsRowShown="0">
  <autoFilter ref="B192:E196"/>
  <tableColumns count="4">
    <tableColumn id="1" name="Столбец1"/>
    <tableColumn id="2" name="Столбец2"/>
    <tableColumn id="3" name="Столбец3" dataDxfId="36"/>
    <tableColumn id="4" name="Столбец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375"/>
  <sheetViews>
    <sheetView tabSelected="1" topLeftCell="A41" workbookViewId="0">
      <selection activeCell="H59" sqref="H59"/>
    </sheetView>
  </sheetViews>
  <sheetFormatPr defaultRowHeight="15"/>
  <cols>
    <col min="1" max="1" width="17.7109375" customWidth="1"/>
    <col min="2" max="2" width="16.140625" customWidth="1"/>
    <col min="3" max="3" width="15.42578125" customWidth="1"/>
    <col min="4" max="4" width="15.28515625" customWidth="1"/>
    <col min="5" max="5" width="14.42578125" customWidth="1"/>
    <col min="6" max="8" width="13.7109375" customWidth="1"/>
    <col min="9" max="9" width="15.140625" customWidth="1"/>
    <col min="10" max="10" width="13.7109375" customWidth="1"/>
    <col min="11" max="11" width="16.5703125" customWidth="1"/>
    <col min="12" max="12" width="15" customWidth="1"/>
    <col min="13" max="13" width="16.42578125" customWidth="1"/>
    <col min="14" max="14" width="17.28515625" customWidth="1"/>
    <col min="15" max="15" width="10.5703125" customWidth="1"/>
    <col min="16" max="16" width="16.28515625" customWidth="1"/>
    <col min="19" max="19" width="11.42578125" customWidth="1"/>
  </cols>
  <sheetData>
    <row r="2" spans="1:7">
      <c r="B2" t="s">
        <v>14</v>
      </c>
      <c r="C2" t="s">
        <v>7</v>
      </c>
      <c r="D2" t="s">
        <v>110</v>
      </c>
    </row>
    <row r="3" spans="1:7">
      <c r="B3" t="s">
        <v>0</v>
      </c>
      <c r="C3" s="9">
        <v>4.05</v>
      </c>
      <c r="D3">
        <f>C3*C11</f>
        <v>17.414999999999999</v>
      </c>
    </row>
    <row r="4" spans="1:7">
      <c r="B4" t="s">
        <v>1</v>
      </c>
      <c r="C4" s="8">
        <v>2.34</v>
      </c>
      <c r="D4">
        <f>C4*C11</f>
        <v>10.061999999999999</v>
      </c>
    </row>
    <row r="5" spans="1:7">
      <c r="B5" t="s">
        <v>2</v>
      </c>
      <c r="C5" s="8">
        <v>1.395</v>
      </c>
      <c r="D5">
        <f>C5*C11</f>
        <v>5.9984999999999999</v>
      </c>
    </row>
    <row r="6" spans="1:7">
      <c r="B6" t="s">
        <v>3</v>
      </c>
      <c r="C6" s="8">
        <v>1</v>
      </c>
      <c r="D6">
        <f>C6*C11</f>
        <v>4.3</v>
      </c>
    </row>
    <row r="7" spans="1:7">
      <c r="B7" t="s">
        <v>4</v>
      </c>
      <c r="C7" s="8">
        <v>0.84899999999999998</v>
      </c>
      <c r="D7">
        <f>C7*C11</f>
        <v>3.6506999999999996</v>
      </c>
    </row>
    <row r="8" spans="1:7">
      <c r="B8" t="s">
        <v>5</v>
      </c>
      <c r="C8" s="8">
        <v>3.51</v>
      </c>
      <c r="D8">
        <f>C8*C11</f>
        <v>15.092999999999998</v>
      </c>
    </row>
    <row r="9" spans="1:7">
      <c r="B9" t="s">
        <v>112</v>
      </c>
      <c r="C9" s="8"/>
    </row>
    <row r="10" spans="1:7">
      <c r="B10" s="10" t="s">
        <v>113</v>
      </c>
      <c r="C10" s="16"/>
      <c r="D10" s="10"/>
    </row>
    <row r="11" spans="1:7">
      <c r="B11" t="s">
        <v>6</v>
      </c>
      <c r="C11" s="9">
        <v>4.3</v>
      </c>
    </row>
    <row r="12" spans="1:7">
      <c r="A12" t="s">
        <v>111</v>
      </c>
    </row>
    <row r="14" spans="1:7" ht="15.75" thickBot="1">
      <c r="B14" s="2" t="s">
        <v>8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</row>
    <row r="15" spans="1:7" ht="15.75" thickTop="1">
      <c r="B15" s="3">
        <v>600</v>
      </c>
      <c r="C15">
        <f>B15/D3</f>
        <v>34.453057708871661</v>
      </c>
      <c r="D15">
        <f>B15/D4</f>
        <v>59.630292188431724</v>
      </c>
      <c r="E15">
        <f>B15/D5</f>
        <v>100.02500625156289</v>
      </c>
      <c r="F15">
        <f>B15/D6</f>
        <v>139.53488372093022</v>
      </c>
      <c r="G15">
        <f>B15/D7</f>
        <v>164.35204207412278</v>
      </c>
    </row>
    <row r="16" spans="1:7">
      <c r="B16" s="4">
        <v>800</v>
      </c>
      <c r="C16">
        <f>B16/D3</f>
        <v>45.937410278495555</v>
      </c>
      <c r="D16">
        <f>B16/D4</f>
        <v>79.507056251242304</v>
      </c>
      <c r="E16">
        <f>B16/D5</f>
        <v>133.36667500208387</v>
      </c>
      <c r="F16">
        <f>B16/D6</f>
        <v>186.04651162790699</v>
      </c>
      <c r="G16">
        <f>B16/D7</f>
        <v>219.13605609883038</v>
      </c>
    </row>
    <row r="17" spans="2:7">
      <c r="B17" s="3">
        <v>1000</v>
      </c>
      <c r="C17">
        <f>B17/D3</f>
        <v>57.421762848119442</v>
      </c>
      <c r="D17">
        <f>B17/D4</f>
        <v>99.383820314052883</v>
      </c>
      <c r="E17">
        <f>B17/D5</f>
        <v>166.70834375260483</v>
      </c>
      <c r="F17">
        <f>B17/D6</f>
        <v>232.55813953488374</v>
      </c>
      <c r="G17">
        <f>B17/D7</f>
        <v>273.92007012353798</v>
      </c>
    </row>
    <row r="18" spans="2:7">
      <c r="B18" s="4">
        <v>1200</v>
      </c>
      <c r="C18">
        <f>B18/D3</f>
        <v>68.906115417743322</v>
      </c>
      <c r="D18">
        <f>B18/D4</f>
        <v>119.26058437686345</v>
      </c>
      <c r="E18">
        <f>B18/D5</f>
        <v>200.05001250312577</v>
      </c>
      <c r="F18">
        <f>B18/D6</f>
        <v>279.06976744186045</v>
      </c>
      <c r="G18">
        <f>B18/D7</f>
        <v>328.70408414824556</v>
      </c>
    </row>
    <row r="19" spans="2:7">
      <c r="B19" s="3">
        <v>1400</v>
      </c>
      <c r="C19">
        <f>B19/D3</f>
        <v>80.390467987367217</v>
      </c>
      <c r="D19">
        <f>B19/D4</f>
        <v>139.13734843967404</v>
      </c>
      <c r="E19">
        <f>B19/D5</f>
        <v>233.39168125364674</v>
      </c>
      <c r="F19">
        <f>B19/D6</f>
        <v>325.58139534883725</v>
      </c>
      <c r="G19">
        <f>B19/D7</f>
        <v>383.48809817295319</v>
      </c>
    </row>
    <row r="20" spans="2:7">
      <c r="B20" s="4">
        <v>1600</v>
      </c>
      <c r="C20">
        <f>B20/D3</f>
        <v>91.874820556991111</v>
      </c>
      <c r="D20">
        <f>B20/D4</f>
        <v>159.01411250248461</v>
      </c>
      <c r="E20">
        <f>B20/D5</f>
        <v>266.73335000416773</v>
      </c>
      <c r="F20">
        <f>B20/D6</f>
        <v>372.09302325581399</v>
      </c>
      <c r="G20">
        <f>B20/D7</f>
        <v>438.27211219766076</v>
      </c>
    </row>
    <row r="21" spans="2:7">
      <c r="B21" s="3">
        <v>1800</v>
      </c>
      <c r="C21">
        <f>B21/D3</f>
        <v>103.35917312661499</v>
      </c>
      <c r="D21">
        <f>B21/D4</f>
        <v>178.89087656529517</v>
      </c>
      <c r="E21">
        <f>B21/D5</f>
        <v>300.0750187546887</v>
      </c>
      <c r="F21">
        <f>B21/D6</f>
        <v>418.60465116279073</v>
      </c>
      <c r="G21">
        <f>B21/D7</f>
        <v>493.05612622236839</v>
      </c>
    </row>
    <row r="22" spans="2:7">
      <c r="B22" s="4">
        <v>2000</v>
      </c>
      <c r="C22">
        <f>B22/D3</f>
        <v>114.84352569623888</v>
      </c>
      <c r="D22">
        <f>B22/D4</f>
        <v>198.76764062810577</v>
      </c>
      <c r="E22">
        <f>B22/D5</f>
        <v>333.41668750520967</v>
      </c>
      <c r="F22">
        <f>B22/D6</f>
        <v>465.11627906976747</v>
      </c>
      <c r="G22">
        <f>B22/D7</f>
        <v>547.84014024707596</v>
      </c>
    </row>
    <row r="23" spans="2:7">
      <c r="B23" s="3">
        <v>2200</v>
      </c>
      <c r="C23">
        <f>B23/D3</f>
        <v>126.32787826586276</v>
      </c>
      <c r="D23">
        <f>B23/D4</f>
        <v>218.64440469091633</v>
      </c>
      <c r="E23">
        <f>B23/D5</f>
        <v>366.75835625573058</v>
      </c>
      <c r="F23">
        <f>B23/D6</f>
        <v>511.62790697674421</v>
      </c>
      <c r="G23">
        <f>B23/D7</f>
        <v>602.6241542717836</v>
      </c>
    </row>
    <row r="24" spans="2:7">
      <c r="B24" s="4">
        <v>2400</v>
      </c>
      <c r="C24">
        <f>B24/D3</f>
        <v>137.81223083548664</v>
      </c>
      <c r="D24">
        <f>B24/D4</f>
        <v>238.5211687537269</v>
      </c>
      <c r="E24">
        <f>B24/D5</f>
        <v>400.10002500625154</v>
      </c>
      <c r="F24">
        <f>B24/D6</f>
        <v>558.1395348837209</v>
      </c>
      <c r="G24">
        <f>B24/D7</f>
        <v>657.40816829649111</v>
      </c>
    </row>
    <row r="25" spans="2:7">
      <c r="B25" s="3">
        <v>2600</v>
      </c>
      <c r="C25">
        <f>B25/D3</f>
        <v>149.29658340511054</v>
      </c>
      <c r="D25">
        <f>B25/D4</f>
        <v>258.39793281653749</v>
      </c>
      <c r="E25">
        <f>B25/D5</f>
        <v>433.44169375677251</v>
      </c>
      <c r="F25">
        <f>B25/D6</f>
        <v>604.65116279069775</v>
      </c>
      <c r="G25">
        <f>B25/D7</f>
        <v>712.19218232119874</v>
      </c>
    </row>
    <row r="26" spans="2:7">
      <c r="B26" s="4">
        <v>2800</v>
      </c>
      <c r="C26">
        <f>B26/D3</f>
        <v>160.78093597473443</v>
      </c>
      <c r="D26">
        <f>B26/D4</f>
        <v>278.27469687934808</v>
      </c>
      <c r="E26">
        <f>B26/D5</f>
        <v>466.78336250729348</v>
      </c>
      <c r="F26">
        <f>B26/D6</f>
        <v>651.1627906976745</v>
      </c>
      <c r="G26">
        <f>B26/D7</f>
        <v>766.97619634590637</v>
      </c>
    </row>
    <row r="27" spans="2:7">
      <c r="B27" s="3">
        <v>3000</v>
      </c>
      <c r="C27">
        <f>B27/D3</f>
        <v>172.26528854435833</v>
      </c>
      <c r="D27">
        <f>B27/D4</f>
        <v>298.15146094215862</v>
      </c>
      <c r="E27">
        <f>B27/D5</f>
        <v>500.12503125781444</v>
      </c>
      <c r="F27">
        <f>B27/D6</f>
        <v>697.67441860465124</v>
      </c>
      <c r="G27">
        <f>B27/D7</f>
        <v>821.76021037061389</v>
      </c>
    </row>
    <row r="28" spans="2:7">
      <c r="B28" s="4">
        <v>3200</v>
      </c>
      <c r="C28">
        <f>B28/D3</f>
        <v>183.74964111398222</v>
      </c>
      <c r="D28">
        <f>B28/D4</f>
        <v>318.02822500496922</v>
      </c>
      <c r="E28">
        <f>B28/D5</f>
        <v>533.46670000833547</v>
      </c>
      <c r="F28">
        <f>B28/D6</f>
        <v>744.18604651162798</v>
      </c>
      <c r="G28">
        <f>B28/D7</f>
        <v>876.54422439532152</v>
      </c>
    </row>
    <row r="29" spans="2:7">
      <c r="B29" s="3">
        <v>3400</v>
      </c>
      <c r="C29">
        <f>B29/D3</f>
        <v>195.23399368360609</v>
      </c>
      <c r="D29">
        <f>B29/D4</f>
        <v>337.90498906777981</v>
      </c>
      <c r="E29">
        <f>B29/D5</f>
        <v>566.80836875885643</v>
      </c>
      <c r="F29">
        <f>B29/D6</f>
        <v>790.69767441860472</v>
      </c>
      <c r="G29">
        <f>B29/D7</f>
        <v>931.32823842002915</v>
      </c>
    </row>
    <row r="30" spans="2:7">
      <c r="B30" s="5">
        <v>3600</v>
      </c>
      <c r="C30">
        <f>B30/D3</f>
        <v>206.71834625322998</v>
      </c>
      <c r="D30">
        <f>B30/D4</f>
        <v>357.78175313059035</v>
      </c>
      <c r="E30">
        <f>B30/D5</f>
        <v>600.1500375093774</v>
      </c>
      <c r="F30">
        <f>B30/D6</f>
        <v>837.20930232558146</v>
      </c>
      <c r="G30">
        <f>B30/D7</f>
        <v>986.11225244473678</v>
      </c>
    </row>
    <row r="31" spans="2:7">
      <c r="B31" s="5">
        <v>3800</v>
      </c>
      <c r="C31">
        <f>B31/D3</f>
        <v>218.20269882285388</v>
      </c>
      <c r="D31">
        <f>B31/D4</f>
        <v>377.65851719340094</v>
      </c>
      <c r="E31">
        <f>B31/D5</f>
        <v>633.49170625989836</v>
      </c>
      <c r="F31">
        <f>B31/D6</f>
        <v>883.7209302325582</v>
      </c>
      <c r="G31">
        <f>B31/D7</f>
        <v>1040.8962664694443</v>
      </c>
    </row>
    <row r="32" spans="2:7">
      <c r="B32" s="5">
        <v>4000</v>
      </c>
      <c r="C32">
        <f>B32/D3</f>
        <v>229.68705139247777</v>
      </c>
      <c r="D32">
        <f>B32/D4</f>
        <v>397.53528125621153</v>
      </c>
      <c r="E32">
        <f>B32/D5</f>
        <v>666.83337501041933</v>
      </c>
      <c r="F32">
        <f>B32/D6</f>
        <v>930.23255813953494</v>
      </c>
      <c r="G32">
        <f>B32/D7</f>
        <v>1095.6802804941519</v>
      </c>
    </row>
    <row r="33" spans="1:10">
      <c r="B33" s="5">
        <v>4200</v>
      </c>
      <c r="C33">
        <f>B33/D3</f>
        <v>241.17140396210164</v>
      </c>
      <c r="D33">
        <f>B33/D4</f>
        <v>417.41204531902207</v>
      </c>
      <c r="E33">
        <f>B33/D5</f>
        <v>700.1750437609403</v>
      </c>
      <c r="F33">
        <f>B33/D6</f>
        <v>976.74418604651169</v>
      </c>
      <c r="G33">
        <f>B33/D7</f>
        <v>1150.4642945188596</v>
      </c>
    </row>
    <row r="34" spans="1:10">
      <c r="A34" t="s">
        <v>114</v>
      </c>
    </row>
    <row r="35" spans="1:10">
      <c r="H35" t="s">
        <v>14</v>
      </c>
      <c r="I35" s="14" t="s">
        <v>37</v>
      </c>
      <c r="J35" s="14" t="s">
        <v>36</v>
      </c>
    </row>
    <row r="36" spans="1:10">
      <c r="B36" t="s">
        <v>14</v>
      </c>
      <c r="C36" t="s">
        <v>18</v>
      </c>
      <c r="D36" t="s">
        <v>17</v>
      </c>
      <c r="E36" t="s">
        <v>16</v>
      </c>
      <c r="H36" s="11" t="s">
        <v>39</v>
      </c>
      <c r="I36" s="14">
        <v>0.8</v>
      </c>
      <c r="J36" s="14">
        <v>90</v>
      </c>
    </row>
    <row r="37" spans="1:10">
      <c r="B37" t="s">
        <v>15</v>
      </c>
      <c r="C37" s="8">
        <v>185</v>
      </c>
      <c r="D37" s="8">
        <v>80</v>
      </c>
      <c r="E37" s="8">
        <v>16</v>
      </c>
      <c r="H37" s="12" t="s">
        <v>117</v>
      </c>
      <c r="I37" s="14">
        <f>I38-(I38-I36)*(J37-J38)/(J36-J38)</f>
        <v>0.81428571428571428</v>
      </c>
      <c r="J37" s="14">
        <f>Таблица7[[#This Row],[профиль шин]]</f>
        <v>80</v>
      </c>
    </row>
    <row r="38" spans="1:10">
      <c r="B38" t="s">
        <v>30</v>
      </c>
      <c r="C38">
        <f>0.0254*(E37/2)+(C37/1000)*(D37/100)</f>
        <v>0.35119999999999996</v>
      </c>
      <c r="H38" s="13" t="s">
        <v>118</v>
      </c>
      <c r="I38" s="14">
        <v>0.85</v>
      </c>
      <c r="J38" s="14">
        <v>55</v>
      </c>
    </row>
    <row r="39" spans="1:10">
      <c r="B39" s="10" t="s">
        <v>115</v>
      </c>
      <c r="C39" s="10">
        <f>0.0254*(E37/2)+(C37/1000)*(D37/100)*H40</f>
        <v>0.32371428571428573</v>
      </c>
      <c r="D39" s="10"/>
      <c r="E39" s="10"/>
      <c r="G39" t="s">
        <v>119</v>
      </c>
    </row>
    <row r="40" spans="1:10">
      <c r="B40" s="10" t="s">
        <v>35</v>
      </c>
      <c r="C40" s="10">
        <f>C38-((C38-C39)/3)</f>
        <v>0.3420380952380952</v>
      </c>
      <c r="D40" s="10"/>
      <c r="E40" s="10"/>
      <c r="G40" s="17" t="s">
        <v>38</v>
      </c>
      <c r="H40" s="17">
        <f>IF(D37&gt;=J36,I36,IF(D37&lt;=J38,I38,I37))</f>
        <v>0.81428571428571428</v>
      </c>
    </row>
    <row r="41" spans="1:10">
      <c r="A41" t="s">
        <v>116</v>
      </c>
    </row>
    <row r="43" spans="1:10" ht="15.75" thickBot="1">
      <c r="B43" s="2" t="s">
        <v>8</v>
      </c>
      <c r="C43" s="6" t="s">
        <v>9</v>
      </c>
      <c r="D43" s="2" t="s">
        <v>10</v>
      </c>
      <c r="E43" s="2" t="s">
        <v>11</v>
      </c>
      <c r="F43" s="2" t="s">
        <v>12</v>
      </c>
      <c r="G43" s="7" t="s">
        <v>13</v>
      </c>
    </row>
    <row r="44" spans="1:10" ht="15.75" thickTop="1">
      <c r="B44" s="3">
        <v>600</v>
      </c>
      <c r="C44" s="1">
        <f>($C$40*2*3.1415926534)*C15/1000*60</f>
        <v>4.442560691195574</v>
      </c>
      <c r="D44" s="1">
        <f t="shared" ref="D44:D62" si="0">($C$40*2*3.1415926534)*D15/1000*60</f>
        <v>7.6890473501461845</v>
      </c>
      <c r="E44" s="1">
        <f t="shared" ref="E44:E62" si="1">($C$40*2*3.1415926534)*E15/1000*60</f>
        <v>12.897756845406503</v>
      </c>
      <c r="F44" s="1">
        <f t="shared" ref="F44:F62" si="2">($C$40*2*3.1415926534)*F15/1000*60</f>
        <v>17.992370799342073</v>
      </c>
      <c r="G44" s="1">
        <f t="shared" ref="G44:G62" si="3">($C$40*2*3.1415926534)*G15/1000*60</f>
        <v>21.192427325491252</v>
      </c>
    </row>
    <row r="45" spans="1:10">
      <c r="B45" s="4">
        <v>800</v>
      </c>
      <c r="C45" s="1">
        <f t="shared" ref="C44:C62" si="4">($C$40*2*3.1415926534)*C16/1000*60</f>
        <v>5.9234142549274322</v>
      </c>
      <c r="D45" s="1">
        <f t="shared" si="0"/>
        <v>10.252063133528248</v>
      </c>
      <c r="E45" s="1">
        <f t="shared" si="1"/>
        <v>17.197009127208673</v>
      </c>
      <c r="F45" s="1">
        <f t="shared" si="2"/>
        <v>23.989827732456099</v>
      </c>
      <c r="G45" s="1">
        <f t="shared" si="3"/>
        <v>28.256569767321668</v>
      </c>
    </row>
    <row r="46" spans="1:10">
      <c r="B46" s="3">
        <v>1000</v>
      </c>
      <c r="C46" s="1">
        <f t="shared" si="4"/>
        <v>7.4042678186592896</v>
      </c>
      <c r="D46" s="1">
        <f t="shared" si="0"/>
        <v>12.815078916910309</v>
      </c>
      <c r="E46" s="1">
        <f t="shared" si="1"/>
        <v>21.496261409010838</v>
      </c>
      <c r="F46" s="1">
        <f t="shared" si="2"/>
        <v>29.987284665570122</v>
      </c>
      <c r="G46" s="1">
        <f t="shared" si="3"/>
        <v>35.320712209152092</v>
      </c>
    </row>
    <row r="47" spans="1:10">
      <c r="B47" s="4">
        <v>1200</v>
      </c>
      <c r="C47" s="1">
        <f t="shared" si="4"/>
        <v>8.8851213823911479</v>
      </c>
      <c r="D47" s="1">
        <f t="shared" si="0"/>
        <v>15.378094700292369</v>
      </c>
      <c r="E47" s="1">
        <f t="shared" si="1"/>
        <v>25.795513690813006</v>
      </c>
      <c r="F47" s="1">
        <f t="shared" si="2"/>
        <v>35.984741598684145</v>
      </c>
      <c r="G47" s="1">
        <f t="shared" si="3"/>
        <v>42.384854650982504</v>
      </c>
    </row>
    <row r="48" spans="1:10">
      <c r="B48" s="3">
        <v>1400</v>
      </c>
      <c r="C48" s="1">
        <f t="shared" si="4"/>
        <v>10.365974946123005</v>
      </c>
      <c r="D48" s="1">
        <f t="shared" si="0"/>
        <v>17.941110483674436</v>
      </c>
      <c r="E48" s="1">
        <f t="shared" si="1"/>
        <v>30.094765972615171</v>
      </c>
      <c r="F48" s="1">
        <f t="shared" si="2"/>
        <v>41.982198531798176</v>
      </c>
      <c r="G48" s="1">
        <f t="shared" si="3"/>
        <v>49.448997092812924</v>
      </c>
    </row>
    <row r="49" spans="1:7">
      <c r="B49" s="4">
        <v>1600</v>
      </c>
      <c r="C49" s="1">
        <f t="shared" si="4"/>
        <v>11.846828509854864</v>
      </c>
      <c r="D49" s="1">
        <f t="shared" si="0"/>
        <v>20.504126267056495</v>
      </c>
      <c r="E49" s="1">
        <f t="shared" si="1"/>
        <v>34.394018254417347</v>
      </c>
      <c r="F49" s="1">
        <f t="shared" si="2"/>
        <v>47.979655464912199</v>
      </c>
      <c r="G49" s="1">
        <f t="shared" si="3"/>
        <v>56.513139534643337</v>
      </c>
    </row>
    <row r="50" spans="1:7">
      <c r="B50" s="3">
        <v>1800</v>
      </c>
      <c r="C50" s="1">
        <f t="shared" si="4"/>
        <v>13.32768207358672</v>
      </c>
      <c r="D50" s="1">
        <f t="shared" si="0"/>
        <v>23.067142050438555</v>
      </c>
      <c r="E50" s="1">
        <f t="shared" si="1"/>
        <v>38.693270536219515</v>
      </c>
      <c r="F50" s="1">
        <f t="shared" si="2"/>
        <v>53.977112398026222</v>
      </c>
      <c r="G50" s="1">
        <f t="shared" si="3"/>
        <v>63.577281976473756</v>
      </c>
    </row>
    <row r="51" spans="1:7">
      <c r="B51" s="4">
        <v>2000</v>
      </c>
      <c r="C51" s="1">
        <f t="shared" si="4"/>
        <v>14.808535637318579</v>
      </c>
      <c r="D51" s="1">
        <f t="shared" si="0"/>
        <v>25.630157833820618</v>
      </c>
      <c r="E51" s="1">
        <f t="shared" si="1"/>
        <v>42.992522818021676</v>
      </c>
      <c r="F51" s="1">
        <f t="shared" si="2"/>
        <v>59.974569331140245</v>
      </c>
      <c r="G51" s="1">
        <f t="shared" si="3"/>
        <v>70.641424418304183</v>
      </c>
    </row>
    <row r="52" spans="1:7">
      <c r="B52" s="3">
        <v>2200</v>
      </c>
      <c r="C52" s="1">
        <f t="shared" si="4"/>
        <v>16.289389201050437</v>
      </c>
      <c r="D52" s="1">
        <f t="shared" si="0"/>
        <v>28.193173617202682</v>
      </c>
      <c r="E52" s="1">
        <f t="shared" si="1"/>
        <v>47.291775099823845</v>
      </c>
      <c r="F52" s="1">
        <f t="shared" si="2"/>
        <v>65.972026264254268</v>
      </c>
      <c r="G52" s="1">
        <f t="shared" si="3"/>
        <v>77.705566860134596</v>
      </c>
    </row>
    <row r="53" spans="1:7">
      <c r="B53" s="4">
        <v>2400</v>
      </c>
      <c r="C53" s="1">
        <f t="shared" si="4"/>
        <v>17.770242764782296</v>
      </c>
      <c r="D53" s="1">
        <f t="shared" si="0"/>
        <v>30.756189400584738</v>
      </c>
      <c r="E53" s="1">
        <f t="shared" si="1"/>
        <v>51.591027381626013</v>
      </c>
      <c r="F53" s="1">
        <f t="shared" si="2"/>
        <v>71.969483197368291</v>
      </c>
      <c r="G53" s="1">
        <f t="shared" si="3"/>
        <v>84.769709301965008</v>
      </c>
    </row>
    <row r="54" spans="1:7">
      <c r="B54" s="3">
        <v>2600</v>
      </c>
      <c r="C54" s="1">
        <f t="shared" si="4"/>
        <v>19.251096328514155</v>
      </c>
      <c r="D54" s="1">
        <f t="shared" si="0"/>
        <v>33.319205183966801</v>
      </c>
      <c r="E54" s="1">
        <f t="shared" si="1"/>
        <v>55.890279663428181</v>
      </c>
      <c r="F54" s="1">
        <f t="shared" si="2"/>
        <v>77.966940130482328</v>
      </c>
      <c r="G54" s="1">
        <f t="shared" si="3"/>
        <v>91.833851743795435</v>
      </c>
    </row>
    <row r="55" spans="1:7">
      <c r="B55" s="4">
        <v>2800</v>
      </c>
      <c r="C55" s="1">
        <f t="shared" si="4"/>
        <v>20.731949892246011</v>
      </c>
      <c r="D55" s="1">
        <f t="shared" si="0"/>
        <v>35.882220967348871</v>
      </c>
      <c r="E55" s="1">
        <f t="shared" si="1"/>
        <v>60.189531945230343</v>
      </c>
      <c r="F55" s="1">
        <f t="shared" si="2"/>
        <v>83.964397063596351</v>
      </c>
      <c r="G55" s="1">
        <f t="shared" si="3"/>
        <v>98.897994185625848</v>
      </c>
    </row>
    <row r="56" spans="1:7">
      <c r="B56" s="3">
        <v>3000</v>
      </c>
      <c r="C56" s="1">
        <f t="shared" si="4"/>
        <v>22.21280345597787</v>
      </c>
      <c r="D56" s="1">
        <f t="shared" si="0"/>
        <v>38.445236750730928</v>
      </c>
      <c r="E56" s="1">
        <f t="shared" si="1"/>
        <v>64.488784227032525</v>
      </c>
      <c r="F56" s="1">
        <f t="shared" si="2"/>
        <v>89.961853996710374</v>
      </c>
      <c r="G56" s="1">
        <f t="shared" si="3"/>
        <v>105.96213662745627</v>
      </c>
    </row>
    <row r="57" spans="1:7">
      <c r="B57" s="4">
        <v>3200</v>
      </c>
      <c r="C57" s="1">
        <f t="shared" si="4"/>
        <v>23.693657019709729</v>
      </c>
      <c r="D57" s="1">
        <f t="shared" si="0"/>
        <v>41.008252534112991</v>
      </c>
      <c r="E57" s="1">
        <f t="shared" si="1"/>
        <v>68.788036508834693</v>
      </c>
      <c r="F57" s="1">
        <f t="shared" si="2"/>
        <v>95.959310929824397</v>
      </c>
      <c r="G57" s="1">
        <f t="shared" si="3"/>
        <v>113.02627906928667</v>
      </c>
    </row>
    <row r="58" spans="1:7">
      <c r="B58" s="3">
        <v>3400</v>
      </c>
      <c r="C58" s="1">
        <f t="shared" si="4"/>
        <v>25.174510583441585</v>
      </c>
      <c r="D58" s="1">
        <f t="shared" si="0"/>
        <v>43.571268317495054</v>
      </c>
      <c r="E58" s="1">
        <f t="shared" si="1"/>
        <v>73.087288790636862</v>
      </c>
      <c r="F58" s="1">
        <f t="shared" si="2"/>
        <v>101.95676786293842</v>
      </c>
      <c r="G58" s="1">
        <f t="shared" si="3"/>
        <v>120.09042151111711</v>
      </c>
    </row>
    <row r="59" spans="1:7">
      <c r="B59" s="5">
        <v>3600</v>
      </c>
      <c r="C59" s="1">
        <f t="shared" si="4"/>
        <v>26.65536414717344</v>
      </c>
      <c r="D59" s="1">
        <f t="shared" si="0"/>
        <v>46.13428410087711</v>
      </c>
      <c r="E59" s="1">
        <f t="shared" si="1"/>
        <v>77.38654107243903</v>
      </c>
      <c r="F59" s="1">
        <f t="shared" si="2"/>
        <v>107.95422479605244</v>
      </c>
      <c r="G59" s="1">
        <f t="shared" si="3"/>
        <v>127.15456395294751</v>
      </c>
    </row>
    <row r="60" spans="1:7">
      <c r="B60" s="5">
        <v>3800</v>
      </c>
      <c r="C60" s="1">
        <f t="shared" si="4"/>
        <v>28.136217710905299</v>
      </c>
      <c r="D60" s="1">
        <f t="shared" si="0"/>
        <v>48.697299884259174</v>
      </c>
      <c r="E60" s="1">
        <f t="shared" si="1"/>
        <v>81.685793354241198</v>
      </c>
      <c r="F60" s="1">
        <f t="shared" si="2"/>
        <v>113.95168172916647</v>
      </c>
      <c r="G60" s="1">
        <f t="shared" si="3"/>
        <v>134.21870639477794</v>
      </c>
    </row>
    <row r="61" spans="1:7">
      <c r="B61" s="5">
        <v>4000</v>
      </c>
      <c r="C61" s="1">
        <f t="shared" si="4"/>
        <v>29.617071274637158</v>
      </c>
      <c r="D61" s="1">
        <f t="shared" si="0"/>
        <v>51.260315667641237</v>
      </c>
      <c r="E61" s="1">
        <f t="shared" si="1"/>
        <v>85.985045636043353</v>
      </c>
      <c r="F61" s="1">
        <f t="shared" si="2"/>
        <v>119.94913866228049</v>
      </c>
      <c r="G61" s="1">
        <f t="shared" si="3"/>
        <v>141.28284883660837</v>
      </c>
    </row>
    <row r="62" spans="1:7">
      <c r="B62" s="5">
        <v>4200</v>
      </c>
      <c r="C62" s="1">
        <f t="shared" si="4"/>
        <v>31.097924838369021</v>
      </c>
      <c r="D62" s="1">
        <f t="shared" si="0"/>
        <v>53.823331451023293</v>
      </c>
      <c r="E62" s="1">
        <f t="shared" si="1"/>
        <v>90.284297917845535</v>
      </c>
      <c r="F62" s="1">
        <f t="shared" si="2"/>
        <v>125.94659559539453</v>
      </c>
      <c r="G62" s="1">
        <f t="shared" si="3"/>
        <v>148.34699127843879</v>
      </c>
    </row>
    <row r="63" spans="1:7">
      <c r="A63" t="s">
        <v>120</v>
      </c>
    </row>
    <row r="82" spans="1:10">
      <c r="A82" t="s">
        <v>19</v>
      </c>
    </row>
    <row r="85" spans="1:10">
      <c r="C85" s="19" t="s">
        <v>8</v>
      </c>
      <c r="D85" s="18" t="s">
        <v>20</v>
      </c>
      <c r="E85" s="20" t="s">
        <v>21</v>
      </c>
      <c r="G85" t="s">
        <v>8</v>
      </c>
      <c r="H85" t="s">
        <v>20</v>
      </c>
      <c r="I85" t="s">
        <v>21</v>
      </c>
      <c r="J85" t="s">
        <v>14</v>
      </c>
    </row>
    <row r="86" spans="1:10">
      <c r="C86" s="21">
        <v>600</v>
      </c>
      <c r="D86" s="31">
        <f t="shared" ref="D86:D104" si="5">$D$125*(C86^5)+$E$125*(C86^4)+$F$125*(C86^3)+$G$125*(C86^2)+$H$125*C86+$I$125</f>
        <v>179.32866484322244</v>
      </c>
      <c r="E86" s="22">
        <f t="shared" ref="E86:E104" si="6">$D$126*(C86^5)+$E$126*(C86^4)+$F$126*(C86^3)+$G$126*(C86^2)+$H$126*C86+$I$126</f>
        <v>16.197953839840473</v>
      </c>
      <c r="G86">
        <v>700</v>
      </c>
      <c r="H86" s="8">
        <v>178</v>
      </c>
      <c r="I86" s="8">
        <v>18</v>
      </c>
      <c r="J86" s="1">
        <f t="shared" ref="J86:J101" si="7">H86*10000000</f>
        <v>1780000000</v>
      </c>
    </row>
    <row r="87" spans="1:10">
      <c r="C87" s="21">
        <v>800</v>
      </c>
      <c r="D87" s="31">
        <f t="shared" si="5"/>
        <v>184.0732726095921</v>
      </c>
      <c r="E87" s="22">
        <f t="shared" si="6"/>
        <v>21.111911414173605</v>
      </c>
      <c r="G87">
        <v>800</v>
      </c>
      <c r="H87" s="8">
        <v>187</v>
      </c>
      <c r="I87" s="8">
        <v>21</v>
      </c>
      <c r="J87" s="1">
        <f t="shared" si="7"/>
        <v>1870000000</v>
      </c>
    </row>
    <row r="88" spans="1:10">
      <c r="C88" s="21">
        <v>1000</v>
      </c>
      <c r="D88" s="31">
        <f t="shared" si="5"/>
        <v>189.78930828909103</v>
      </c>
      <c r="E88" s="22">
        <f t="shared" si="6"/>
        <v>26.834608720251577</v>
      </c>
      <c r="G88">
        <v>950</v>
      </c>
      <c r="H88" s="8">
        <v>189</v>
      </c>
      <c r="I88" s="8">
        <v>26</v>
      </c>
      <c r="J88" s="1">
        <f t="shared" si="7"/>
        <v>1890000000</v>
      </c>
    </row>
    <row r="89" spans="1:10">
      <c r="C89" s="23">
        <v>1200</v>
      </c>
      <c r="D89" s="31">
        <f t="shared" si="5"/>
        <v>196.09216130726114</v>
      </c>
      <c r="E89" s="22">
        <f t="shared" si="6"/>
        <v>33.240814583858231</v>
      </c>
      <c r="G89">
        <v>1200</v>
      </c>
      <c r="H89" s="8">
        <v>199</v>
      </c>
      <c r="I89" s="8">
        <v>34</v>
      </c>
      <c r="J89" s="1">
        <f t="shared" si="7"/>
        <v>1990000000</v>
      </c>
    </row>
    <row r="90" spans="1:10">
      <c r="C90" s="24">
        <v>1400</v>
      </c>
      <c r="D90" s="31">
        <f t="shared" si="5"/>
        <v>202.62224920894039</v>
      </c>
      <c r="E90" s="22">
        <f t="shared" si="6"/>
        <v>40.198573464313412</v>
      </c>
      <c r="G90">
        <v>1500</v>
      </c>
      <c r="H90" s="8">
        <v>205</v>
      </c>
      <c r="I90" s="8">
        <v>44</v>
      </c>
      <c r="J90" s="1">
        <f t="shared" si="7"/>
        <v>2050000000</v>
      </c>
    </row>
    <row r="91" spans="1:10">
      <c r="C91" s="25">
        <v>1600</v>
      </c>
      <c r="D91" s="31">
        <f t="shared" si="5"/>
        <v>209.04501765826265</v>
      </c>
      <c r="E91" s="22">
        <f t="shared" si="6"/>
        <v>47.569205454472936</v>
      </c>
      <c r="G91">
        <v>1750</v>
      </c>
      <c r="H91" s="8">
        <v>210</v>
      </c>
      <c r="I91" s="8">
        <v>52</v>
      </c>
      <c r="J91" s="1">
        <f t="shared" si="7"/>
        <v>2100000000</v>
      </c>
    </row>
    <row r="92" spans="1:10">
      <c r="C92" s="24">
        <v>1800</v>
      </c>
      <c r="D92" s="31">
        <f t="shared" si="5"/>
        <v>215.0509404386579</v>
      </c>
      <c r="E92" s="22">
        <f t="shared" si="6"/>
        <v>55.207306280728673</v>
      </c>
      <c r="G92">
        <v>2000</v>
      </c>
      <c r="H92" s="8">
        <v>220</v>
      </c>
      <c r="I92" s="8">
        <v>63</v>
      </c>
      <c r="J92" s="1">
        <f t="shared" si="7"/>
        <v>2200000000</v>
      </c>
    </row>
    <row r="93" spans="1:10">
      <c r="C93" s="24">
        <v>2000</v>
      </c>
      <c r="D93" s="31">
        <f t="shared" si="5"/>
        <v>220.35551945285201</v>
      </c>
      <c r="E93" s="22">
        <f t="shared" si="6"/>
        <v>62.960747303008446</v>
      </c>
      <c r="G93">
        <v>2300</v>
      </c>
      <c r="H93" s="8">
        <v>226</v>
      </c>
      <c r="I93" s="8">
        <v>74</v>
      </c>
      <c r="J93" s="1">
        <f t="shared" si="7"/>
        <v>2260000000</v>
      </c>
    </row>
    <row r="94" spans="1:10">
      <c r="C94" s="24">
        <v>2200</v>
      </c>
      <c r="D94" s="31">
        <f t="shared" si="5"/>
        <v>224.69928472286693</v>
      </c>
      <c r="E94" s="22">
        <f t="shared" si="6"/>
        <v>70.670675514776107</v>
      </c>
      <c r="G94">
        <v>2500</v>
      </c>
      <c r="H94" s="8">
        <v>230.5</v>
      </c>
      <c r="I94" s="8">
        <v>82</v>
      </c>
      <c r="J94" s="1">
        <f t="shared" si="7"/>
        <v>2305000000</v>
      </c>
    </row>
    <row r="95" spans="1:10">
      <c r="C95" s="24">
        <v>2400</v>
      </c>
      <c r="D95" s="31">
        <f t="shared" si="5"/>
        <v>227.84779439002057</v>
      </c>
      <c r="E95" s="22">
        <f t="shared" si="6"/>
        <v>78.17151354303148</v>
      </c>
      <c r="G95">
        <v>2800</v>
      </c>
      <c r="H95" s="8">
        <v>230</v>
      </c>
      <c r="I95" s="8">
        <v>92</v>
      </c>
      <c r="J95" s="1">
        <f t="shared" si="7"/>
        <v>2300000000</v>
      </c>
    </row>
    <row r="96" spans="1:10">
      <c r="C96" s="24">
        <v>2600</v>
      </c>
      <c r="D96" s="31">
        <f t="shared" si="5"/>
        <v>229.59163471492687</v>
      </c>
      <c r="E96" s="22">
        <f t="shared" si="6"/>
        <v>85.290959648310405</v>
      </c>
      <c r="G96">
        <v>3000</v>
      </c>
      <c r="H96" s="8">
        <v>229</v>
      </c>
      <c r="I96" s="8">
        <v>98</v>
      </c>
      <c r="J96" s="1">
        <f t="shared" si="7"/>
        <v>2290000000</v>
      </c>
    </row>
    <row r="97" spans="1:13">
      <c r="C97" s="24">
        <v>2800</v>
      </c>
      <c r="D97" s="31">
        <f t="shared" si="5"/>
        <v>229.74642007749577</v>
      </c>
      <c r="E97" s="22">
        <f t="shared" si="6"/>
        <v>91.849987724684738</v>
      </c>
      <c r="G97">
        <v>3250</v>
      </c>
      <c r="H97" s="8">
        <v>226</v>
      </c>
      <c r="I97" s="8">
        <v>105</v>
      </c>
      <c r="J97" s="1">
        <f t="shared" si="7"/>
        <v>2260000000</v>
      </c>
    </row>
    <row r="98" spans="1:13">
      <c r="C98" s="24">
        <v>3000</v>
      </c>
      <c r="D98" s="31">
        <f t="shared" si="5"/>
        <v>228.15279297693306</v>
      </c>
      <c r="E98" s="22">
        <f t="shared" si="6"/>
        <v>97.662847299762305</v>
      </c>
      <c r="G98">
        <v>3500</v>
      </c>
      <c r="H98" s="8">
        <v>214</v>
      </c>
      <c r="I98" s="8">
        <v>107</v>
      </c>
      <c r="J98" s="1">
        <f t="shared" si="7"/>
        <v>2140000000</v>
      </c>
      <c r="M98" s="30"/>
    </row>
    <row r="99" spans="1:13">
      <c r="C99" s="24">
        <v>3200</v>
      </c>
      <c r="D99" s="31">
        <f t="shared" si="5"/>
        <v>224.67642403174071</v>
      </c>
      <c r="E99" s="22">
        <f t="shared" si="6"/>
        <v>102.53706353468698</v>
      </c>
      <c r="G99">
        <v>3800</v>
      </c>
      <c r="H99" s="8">
        <v>199</v>
      </c>
      <c r="I99" s="8">
        <v>108</v>
      </c>
      <c r="J99" s="1">
        <f t="shared" si="7"/>
        <v>1990000000</v>
      </c>
    </row>
    <row r="100" spans="1:13">
      <c r="C100" s="24">
        <v>3400</v>
      </c>
      <c r="D100" s="31">
        <f t="shared" si="5"/>
        <v>219.20801197971682</v>
      </c>
      <c r="E100" s="22">
        <f t="shared" si="6"/>
        <v>106.27343722413853</v>
      </c>
      <c r="G100">
        <v>4000</v>
      </c>
      <c r="H100" s="8">
        <v>191</v>
      </c>
      <c r="I100" s="8">
        <v>109</v>
      </c>
      <c r="J100" s="1">
        <f t="shared" si="7"/>
        <v>1910000000</v>
      </c>
    </row>
    <row r="101" spans="1:13">
      <c r="C101" s="24">
        <v>3500</v>
      </c>
      <c r="D101" s="31">
        <f t="shared" si="5"/>
        <v>215.69947677057479</v>
      </c>
      <c r="E101" s="22">
        <f t="shared" si="6"/>
        <v>107.65084466869439</v>
      </c>
      <c r="G101">
        <v>4200</v>
      </c>
      <c r="H101" s="8">
        <v>177</v>
      </c>
      <c r="I101" s="8">
        <v>106</v>
      </c>
      <c r="J101" s="1">
        <f t="shared" si="7"/>
        <v>1770000000</v>
      </c>
    </row>
    <row r="102" spans="1:13">
      <c r="C102" s="24">
        <v>3800</v>
      </c>
      <c r="D102" s="31">
        <f t="shared" si="5"/>
        <v>201.98299410284551</v>
      </c>
      <c r="E102" s="22">
        <f t="shared" si="6"/>
        <v>109.50223831302181</v>
      </c>
      <c r="G102" s="28"/>
      <c r="H102" s="30" t="s">
        <v>74</v>
      </c>
    </row>
    <row r="103" spans="1:13">
      <c r="C103" s="24">
        <v>4000</v>
      </c>
      <c r="D103" s="31">
        <f t="shared" si="5"/>
        <v>190.13292635007397</v>
      </c>
      <c r="E103" s="22">
        <f t="shared" si="6"/>
        <v>108.56264546949318</v>
      </c>
    </row>
    <row r="104" spans="1:13">
      <c r="C104" s="26">
        <v>4200</v>
      </c>
      <c r="D104" s="31">
        <f t="shared" si="5"/>
        <v>176.10389163462253</v>
      </c>
      <c r="E104" s="22">
        <f t="shared" si="6"/>
        <v>105.62116959457084</v>
      </c>
    </row>
    <row r="106" spans="1:13">
      <c r="A106" t="s">
        <v>22</v>
      </c>
      <c r="D106" t="s">
        <v>69</v>
      </c>
      <c r="H106" t="s">
        <v>67</v>
      </c>
    </row>
    <row r="124" spans="1:9">
      <c r="C124" t="s">
        <v>90</v>
      </c>
      <c r="D124" t="s">
        <v>79</v>
      </c>
      <c r="E124" t="s">
        <v>75</v>
      </c>
      <c r="F124" t="s">
        <v>76</v>
      </c>
      <c r="G124" t="s">
        <v>77</v>
      </c>
      <c r="H124" t="s">
        <v>78</v>
      </c>
      <c r="I124" t="s">
        <v>105</v>
      </c>
    </row>
    <row r="125" spans="1:9">
      <c r="C125" t="s">
        <v>92</v>
      </c>
      <c r="D125" s="32">
        <v>0</v>
      </c>
      <c r="E125">
        <v>6.5177394000000003E-13</v>
      </c>
      <c r="F125" s="32">
        <v>-1.035910648521E-8</v>
      </c>
      <c r="G125">
        <v>3.4475821591420003E-5</v>
      </c>
      <c r="H125">
        <v>-1.0124117314028999E-2</v>
      </c>
      <c r="I125">
        <v>175.14493655691001</v>
      </c>
    </row>
    <row r="126" spans="1:9">
      <c r="C126" t="s">
        <v>91</v>
      </c>
      <c r="D126">
        <v>0</v>
      </c>
      <c r="E126" s="29">
        <v>-1.7511371E-13</v>
      </c>
      <c r="F126" s="29">
        <v>-1.9785734401699998E-9</v>
      </c>
      <c r="G126">
        <v>1.5537264098018499E-5</v>
      </c>
      <c r="H126">
        <v>5.9910660198913704E-3</v>
      </c>
      <c r="I126">
        <v>7.4599657525117102</v>
      </c>
    </row>
    <row r="128" spans="1:9">
      <c r="A128" t="s">
        <v>106</v>
      </c>
    </row>
    <row r="145" spans="1:8">
      <c r="C145" t="s">
        <v>68</v>
      </c>
      <c r="H145" t="s">
        <v>67</v>
      </c>
    </row>
    <row r="146" spans="1:8">
      <c r="A146" t="s">
        <v>23</v>
      </c>
    </row>
    <row r="148" spans="1:8">
      <c r="B148" t="s">
        <v>14</v>
      </c>
      <c r="C148" t="s">
        <v>28</v>
      </c>
      <c r="D148" t="s">
        <v>0</v>
      </c>
      <c r="E148" t="s">
        <v>57</v>
      </c>
      <c r="F148" t="s">
        <v>2</v>
      </c>
      <c r="G148" t="s">
        <v>3</v>
      </c>
      <c r="H148" t="s">
        <v>4</v>
      </c>
    </row>
    <row r="149" spans="1:8">
      <c r="B149" t="s">
        <v>27</v>
      </c>
      <c r="D149">
        <f>(0.98^D150)*(0.97^D151)*(0.995^D152)</f>
        <v>0.9222954096999999</v>
      </c>
      <c r="E149">
        <f>(0.98^E150)*(0.97^E151)*(0.995^E152)</f>
        <v>0.9222954096999999</v>
      </c>
      <c r="F149" s="1">
        <f>(0.98^F150)*(0.97^F151)*(0.995^F152)</f>
        <v>0.9222954096999999</v>
      </c>
      <c r="G149" s="1">
        <f>(0.98^G150)*(0.97^G151)*(0.995^G152)</f>
        <v>0.96032424999999999</v>
      </c>
      <c r="H149" s="1">
        <f>(0.98^H150)*(0.97^H151)*(0.995^H152)</f>
        <v>0.9222954096999999</v>
      </c>
    </row>
    <row r="150" spans="1:8">
      <c r="B150" t="s">
        <v>24</v>
      </c>
      <c r="D150" s="8">
        <v>2</v>
      </c>
      <c r="E150" s="8">
        <v>2</v>
      </c>
      <c r="F150" s="9">
        <v>2</v>
      </c>
      <c r="G150" s="9">
        <v>0</v>
      </c>
      <c r="H150" s="9">
        <v>2</v>
      </c>
    </row>
    <row r="151" spans="1:8">
      <c r="B151" t="s">
        <v>25</v>
      </c>
      <c r="D151" s="8">
        <v>1</v>
      </c>
      <c r="E151" s="8">
        <v>1</v>
      </c>
      <c r="F151" s="9">
        <v>1</v>
      </c>
      <c r="G151" s="9">
        <v>1</v>
      </c>
      <c r="H151" s="9">
        <v>1</v>
      </c>
    </row>
    <row r="152" spans="1:8">
      <c r="B152" t="s">
        <v>26</v>
      </c>
      <c r="D152" s="8">
        <v>2</v>
      </c>
      <c r="E152" s="8">
        <v>2</v>
      </c>
      <c r="F152" s="9">
        <v>2</v>
      </c>
      <c r="G152" s="9">
        <v>2</v>
      </c>
      <c r="H152" s="9">
        <v>2</v>
      </c>
    </row>
    <row r="154" spans="1:8">
      <c r="A154" t="s">
        <v>31</v>
      </c>
    </row>
    <row r="158" spans="1:8">
      <c r="B158" t="s">
        <v>14</v>
      </c>
      <c r="C158" t="s">
        <v>28</v>
      </c>
      <c r="D158" s="15" t="s">
        <v>29</v>
      </c>
    </row>
    <row r="159" spans="1:8">
      <c r="B159" t="s">
        <v>32</v>
      </c>
      <c r="D159" s="8">
        <v>2275</v>
      </c>
    </row>
    <row r="160" spans="1:8">
      <c r="B160" t="s">
        <v>33</v>
      </c>
      <c r="D160">
        <f>D159+70</f>
        <v>2345</v>
      </c>
    </row>
    <row r="161" spans="1:4">
      <c r="B161" t="s">
        <v>34</v>
      </c>
      <c r="D161" s="8">
        <v>3500</v>
      </c>
    </row>
    <row r="162" spans="1:4">
      <c r="B162" t="s">
        <v>40</v>
      </c>
      <c r="D162">
        <f>D161-D160-70*(D163-1)</f>
        <v>735</v>
      </c>
    </row>
    <row r="163" spans="1:4">
      <c r="B163" s="10" t="s">
        <v>59</v>
      </c>
      <c r="C163" s="10"/>
      <c r="D163" s="16">
        <v>7</v>
      </c>
    </row>
    <row r="165" spans="1:4">
      <c r="A165" t="s">
        <v>58</v>
      </c>
    </row>
    <row r="190" spans="1:5">
      <c r="A190" t="s">
        <v>60</v>
      </c>
    </row>
    <row r="192" spans="1:5">
      <c r="B192" t="s">
        <v>14</v>
      </c>
      <c r="C192" t="s">
        <v>28</v>
      </c>
      <c r="D192" s="15" t="s">
        <v>29</v>
      </c>
      <c r="E192" t="s">
        <v>65</v>
      </c>
    </row>
    <row r="193" spans="1:7">
      <c r="B193" t="s">
        <v>54</v>
      </c>
      <c r="D193" s="8">
        <v>2.0680000000000001</v>
      </c>
      <c r="E193" t="s">
        <v>63</v>
      </c>
    </row>
    <row r="194" spans="1:7">
      <c r="B194" t="s">
        <v>55</v>
      </c>
      <c r="D194" s="8">
        <v>2.1720000000000002</v>
      </c>
      <c r="E194" t="s">
        <v>63</v>
      </c>
    </row>
    <row r="195" spans="1:7">
      <c r="B195" t="s">
        <v>56</v>
      </c>
      <c r="D195">
        <f>0.79*D193*D194</f>
        <v>3.5484398400000003</v>
      </c>
      <c r="E195" t="s">
        <v>64</v>
      </c>
    </row>
    <row r="196" spans="1:7">
      <c r="B196" t="s">
        <v>61</v>
      </c>
      <c r="D196" s="8">
        <v>0.45</v>
      </c>
      <c r="E196" t="s">
        <v>62</v>
      </c>
    </row>
    <row r="198" spans="1:7">
      <c r="A198" t="s">
        <v>66</v>
      </c>
    </row>
    <row r="200" spans="1:7" ht="15.75" thickBot="1">
      <c r="B200" s="2" t="s">
        <v>8</v>
      </c>
      <c r="C200" s="6" t="s">
        <v>9</v>
      </c>
      <c r="D200" s="2" t="s">
        <v>10</v>
      </c>
      <c r="E200" s="2" t="s">
        <v>11</v>
      </c>
      <c r="F200" s="2" t="s">
        <v>12</v>
      </c>
      <c r="G200" s="7" t="s">
        <v>13</v>
      </c>
    </row>
    <row r="201" spans="1:7" ht="15.75" thickTop="1">
      <c r="B201" s="3">
        <v>600</v>
      </c>
      <c r="C201" s="1">
        <f>0.5*D196*D195*1.22*((C44/3.6)^2)</f>
        <v>1.4833428172460801</v>
      </c>
      <c r="D201" s="1">
        <f>0.5*D195*D196*1.22*((D44/3.6)^2)</f>
        <v>4.4434455694131829</v>
      </c>
      <c r="E201" s="1">
        <f>0.5*D195*D196*1.22*((E44/3.6)^2)</f>
        <v>12.50268139406165</v>
      </c>
      <c r="F201" s="1">
        <f>0.5*D195*D196*1.22*((F44/3.6)^2)</f>
        <v>24.330530559878824</v>
      </c>
      <c r="G201" s="1">
        <f>0.5*D195*D196*1.22*((G44/3.6)^2)</f>
        <v>33.754851283334553</v>
      </c>
    </row>
    <row r="202" spans="1:7">
      <c r="B202" s="4">
        <v>800</v>
      </c>
      <c r="C202" s="1">
        <f>0.5*D196*D195*1.22*((C45/3.6)^2)</f>
        <v>2.6370538973263646</v>
      </c>
      <c r="D202" s="1">
        <f>0.5*D196*D195*1.22*((D45/3.6)^2)</f>
        <v>7.8994587900678823</v>
      </c>
      <c r="E202" s="1">
        <f>0.5*D196*D195*1.22*((E45/3.6)^2)</f>
        <v>22.226989144998498</v>
      </c>
      <c r="F202" s="1">
        <f>0.5*D196*D195*1.22*((F45/3.6)^2)</f>
        <v>43.254276550895703</v>
      </c>
      <c r="G202" s="1">
        <f>0.5*D196*D195*1.22*((G45/3.6)^2)</f>
        <v>60.008624503705853</v>
      </c>
    </row>
    <row r="203" spans="1:7">
      <c r="B203" s="3">
        <v>1000</v>
      </c>
      <c r="C203" s="1">
        <f>0.5*D195*D196*1.22*((C46/3.6)^2)</f>
        <v>4.1203967145724452</v>
      </c>
      <c r="D203" s="1">
        <f>0.5*D195*D196*1.22*((D46/3.6)^2)</f>
        <v>12.342904359481066</v>
      </c>
      <c r="E203" s="1">
        <f>0.5*D195*D196*1.22*((E46/3.6)^2)</f>
        <v>34.729670539060137</v>
      </c>
      <c r="F203" s="1">
        <f>0.5*D195*D196*1.22*((F46/3.6)^2)</f>
        <v>67.58480711077452</v>
      </c>
      <c r="G203" s="1">
        <f>0.5*D195*D196*1.22*((G46/3.6)^2)</f>
        <v>93.763475787040434</v>
      </c>
    </row>
    <row r="204" spans="1:7">
      <c r="B204" s="4">
        <v>1200</v>
      </c>
      <c r="C204" s="1">
        <f>0.5*D195*D196*1.22*((C47/3.6)^2)</f>
        <v>5.9333712689843203</v>
      </c>
      <c r="D204" s="1">
        <f>0.5*D195*D196*1.22*((D47/3.6)^2)</f>
        <v>17.773782277652732</v>
      </c>
      <c r="E204" s="1">
        <f>0.5*D195*D196*1.22*((E47/3.6)^2)</f>
        <v>50.0107255762466</v>
      </c>
      <c r="F204" s="1">
        <f>0.5*D195*D196*1.22*((F47/3.6)^2)</f>
        <v>97.322122239515295</v>
      </c>
      <c r="G204" s="1">
        <f>0.5*D195*D196*1.22*((G47/3.6)^2)</f>
        <v>135.01940513333821</v>
      </c>
    </row>
    <row r="205" spans="1:7">
      <c r="B205" s="3">
        <v>1400</v>
      </c>
      <c r="C205" s="1">
        <f>0.5*D195*D196*1.22*((C48/3.6)^2)</f>
        <v>8.0759775605619932</v>
      </c>
      <c r="D205" s="1">
        <f>0.5*D195*D196*1.22*((D48/3.6)^2)</f>
        <v>24.192092544582902</v>
      </c>
      <c r="E205" s="1">
        <f>0.5*D195*D196*1.22*((E48/3.6)^2)</f>
        <v>68.070154256557856</v>
      </c>
      <c r="F205" s="1">
        <f>0.5*D195*D196*1.22*((F48/3.6)^2)</f>
        <v>132.46622193711809</v>
      </c>
      <c r="G205" s="1">
        <f>0.5*D195*D196*1.22*((G48/3.6)^2)</f>
        <v>183.77641254259922</v>
      </c>
    </row>
    <row r="206" spans="1:7">
      <c r="B206" s="4">
        <v>1600</v>
      </c>
      <c r="C206" s="1">
        <f>0.5*D195*D196*1.22*((C49/3.6)^2)</f>
        <v>10.548215589305459</v>
      </c>
      <c r="D206" s="1">
        <f>0.5*D195*D196*1.22*((D49/3.6)^2)</f>
        <v>31.597835160271529</v>
      </c>
      <c r="E206" s="1">
        <f>0.5*D195*D196*1.22*((E49/3.6)^2)</f>
        <v>88.907956579993993</v>
      </c>
      <c r="F206" s="1">
        <f>0.5*D195*D196*1.22*((F49/3.6)^2)</f>
        <v>173.01710620358281</v>
      </c>
      <c r="G206" s="1">
        <f>0.5*D195*D196*1.22*((G49/3.6)^2)</f>
        <v>240.03449801482341</v>
      </c>
    </row>
    <row r="207" spans="1:7">
      <c r="B207" s="3">
        <v>1800</v>
      </c>
      <c r="C207" s="1">
        <f>0.5*D195*D196*1.22*((C50/3.6)^2)</f>
        <v>13.350085355214718</v>
      </c>
      <c r="D207" s="1">
        <f>0.5*D196*D195*1.22*((D50/3.6)^2)</f>
        <v>39.991010124718642</v>
      </c>
      <c r="E207" s="1">
        <f>0.5*D195*D196*1.22*((E50/3.6)^2)</f>
        <v>112.5241325465549</v>
      </c>
      <c r="F207" s="1">
        <f>0.5*D195*D196*1.22*((F50/3.6)^2)</f>
        <v>218.97477503890946</v>
      </c>
      <c r="G207" s="1">
        <f>0.5*D195*D196*1.22*((G50/3.6)^2)</f>
        <v>303.79366155001088</v>
      </c>
    </row>
    <row r="208" spans="1:7">
      <c r="B208" s="4">
        <v>2000</v>
      </c>
      <c r="C208" s="1">
        <f>0.5*D195*D196*1.22*((C51/3.6)^2)</f>
        <v>16.481586858289781</v>
      </c>
      <c r="D208" s="1">
        <f>0.5*D195*D196*1.22*((D51/3.6)^2)</f>
        <v>49.371617437924264</v>
      </c>
      <c r="E208" s="1">
        <f>0.5*D195*D196*1.22*((E51/3.6)^2)</f>
        <v>138.91868215624055</v>
      </c>
      <c r="F208" s="1">
        <f>0.5*D195*D196*1.22*((F51/3.6)^2)</f>
        <v>270.33922844309808</v>
      </c>
      <c r="G208" s="1">
        <f>0.5*D195*D196*1.22*((G51/3.6)^2)</f>
        <v>375.05390314816174</v>
      </c>
    </row>
    <row r="209" spans="1:7">
      <c r="B209" s="3">
        <v>2200</v>
      </c>
      <c r="C209" s="1">
        <f>0.5*D196*D195*1.22*((C52/3.6)^2)</f>
        <v>19.942720098530629</v>
      </c>
      <c r="D209" s="1">
        <f>0.5*D195*D196*1.22*((D52/3.6)^2)</f>
        <v>59.739657099888355</v>
      </c>
      <c r="E209" s="1">
        <f>0.5*D195*D196*1.22*((E52/3.6)^2)</f>
        <v>168.09160540905106</v>
      </c>
      <c r="F209" s="1">
        <f>0.5*D195*D196*1.22*((F52/3.6)^2)</f>
        <v>327.1104664161486</v>
      </c>
      <c r="G209" s="1">
        <f>0.5*D195*D196*1.22*((G52/3.6)^2)</f>
        <v>453.81522280927555</v>
      </c>
    </row>
    <row r="210" spans="1:7">
      <c r="B210" s="4">
        <v>2400</v>
      </c>
      <c r="C210" s="1">
        <f>0.5*D195*D196*1.22*((C53/3.6)^2)</f>
        <v>23.733485075937281</v>
      </c>
      <c r="D210" s="1">
        <f>0.5*D195*D196*1.22*((D53/3.6)^2)</f>
        <v>71.095129110610927</v>
      </c>
      <c r="E210" s="1">
        <f>0.5*D195*D196*1.22*((E53/3.6)^2)</f>
        <v>200.0429023049864</v>
      </c>
      <c r="F210" s="1">
        <f>0.5*D195*D196*1.22*((F53/3.6)^2)</f>
        <v>389.28848895806118</v>
      </c>
      <c r="G210" s="1">
        <f>0.5*D195*D196*1.22*((G53/3.6)^2)</f>
        <v>540.07762053335284</v>
      </c>
    </row>
    <row r="211" spans="1:7">
      <c r="B211" s="3">
        <v>2600</v>
      </c>
      <c r="C211" s="1">
        <f>0.5*D195*D196*1.22*((C54/3.6)^2)</f>
        <v>27.853881790509732</v>
      </c>
      <c r="D211" s="1">
        <f>0.5*D195*D196*1.22*((D54/3.6)^2)</f>
        <v>83.438033470092009</v>
      </c>
      <c r="E211" s="1">
        <f>0.5*D195*D196*1.22*((E54/3.6)^2)</f>
        <v>234.77257284404655</v>
      </c>
      <c r="F211" s="1">
        <f>0.5*D195*D196*1.22*((F54/3.6)^2)</f>
        <v>456.87329606883594</v>
      </c>
      <c r="G211" s="1">
        <f>0.5*D195*D196*1.22*((G54/3.6)^2)</f>
        <v>633.84109632039338</v>
      </c>
    </row>
    <row r="212" spans="1:7">
      <c r="B212" s="4">
        <v>2800</v>
      </c>
      <c r="C212" s="1">
        <f>0.5*D195*D196*1.22*((C55/3.6)^2)</f>
        <v>32.303910242247973</v>
      </c>
      <c r="D212" s="1">
        <f>0.5*D195*D196*1.22*((D55/3.6)^2)</f>
        <v>96.768370178331608</v>
      </c>
      <c r="E212" s="1">
        <f>0.5*D195*D196*1.22*((E55/3.6)^2)</f>
        <v>272.28061702623143</v>
      </c>
      <c r="F212" s="1">
        <f>0.5*D195*D196*1.22*((F55/3.6)^2)</f>
        <v>529.86488774847237</v>
      </c>
      <c r="G212" s="1">
        <f>0.5*D195*D196*1.22*((G55/3.6)^2)</f>
        <v>735.10565017039687</v>
      </c>
    </row>
    <row r="213" spans="1:7">
      <c r="B213" s="3">
        <v>3000</v>
      </c>
      <c r="C213" s="1">
        <f>0.5*D195*D196*1.22*((C56/3.6)^2)</f>
        <v>37.083570431152012</v>
      </c>
      <c r="D213" s="1">
        <f>0.5*D195*D196*1.22*((D56/3.6)^2)</f>
        <v>111.0861392353296</v>
      </c>
      <c r="E213" s="1">
        <f>0.5*D195*D196*1.22*((E56/3.6)^2)</f>
        <v>312.56703485154134</v>
      </c>
      <c r="F213" s="1">
        <f>0.5*D195*D196*1.22*((F56/3.6)^2)</f>
        <v>608.26326399697075</v>
      </c>
      <c r="G213" s="1">
        <f>0.5*D195*D196*1.22*((G56/3.6)^2)</f>
        <v>843.87128208336401</v>
      </c>
    </row>
    <row r="214" spans="1:7">
      <c r="B214" s="4">
        <v>3200</v>
      </c>
      <c r="C214" s="1">
        <f>0.5*D195*D196*1.22*((C57/3.6)^2)</f>
        <v>42.192862357221834</v>
      </c>
      <c r="D214" s="1">
        <f>0.5*D195*D196*1.22*((D57/3.6)^2)</f>
        <v>126.39134064108612</v>
      </c>
      <c r="E214" s="1">
        <f>0.5*D195*D196*1.22*((E57/3.6)^2)</f>
        <v>355.63182631997597</v>
      </c>
      <c r="F214" s="1">
        <f>0.5*D195*D196*1.22*((F57/3.6)^2)</f>
        <v>692.06842481433125</v>
      </c>
      <c r="G214" s="1">
        <f>0.5*D195*D196*1.22*((G57/3.6)^2)</f>
        <v>960.13799205929365</v>
      </c>
    </row>
    <row r="215" spans="1:7">
      <c r="B215" s="3">
        <v>3400</v>
      </c>
      <c r="C215" s="1">
        <f>0.5*D195*D196*1.22*((C58/3.6)^2)</f>
        <v>47.631786020457454</v>
      </c>
      <c r="D215" s="1">
        <f>0.5*D195*D196*1.22*((D58/3.6)^2)</f>
        <v>142.68397439560115</v>
      </c>
      <c r="E215" s="1">
        <f>0.5*D195*D196*1.22*((E58/3.6)^2)</f>
        <v>401.47499143153533</v>
      </c>
      <c r="F215" s="1">
        <f>0.5*D195*D196*1.22*((F58/3.6)^2)</f>
        <v>781.28037020055353</v>
      </c>
      <c r="G215" s="1">
        <f>0.5*D195*D196*1.22*((G58/3.6)^2)</f>
        <v>1083.9057800981875</v>
      </c>
    </row>
    <row r="216" spans="1:7">
      <c r="B216" s="5">
        <v>3600</v>
      </c>
      <c r="C216" s="1">
        <f>0.5*D195*D196*1.22*((C59/3.6)^2)</f>
        <v>53.400341420858872</v>
      </c>
      <c r="D216" s="1">
        <f>0.5*D195*D196*1.22*((D59/3.6)^2)</f>
        <v>159.96404049887457</v>
      </c>
      <c r="E216" s="1">
        <f>0.5*D195*D196*1.22*((E59/3.6)^2)</f>
        <v>450.09653018621958</v>
      </c>
      <c r="F216" s="1">
        <f>0.5*D195*D196*1.22*((F59/3.6)^2)</f>
        <v>875.89910015563783</v>
      </c>
      <c r="G216" s="1">
        <f>0.5*D195*D196*1.22*((G59/3.6)^2)</f>
        <v>1215.1746462000435</v>
      </c>
    </row>
    <row r="217" spans="1:7">
      <c r="B217" s="5">
        <v>3800</v>
      </c>
      <c r="C217" s="1">
        <f>0.5*D195*D196*1.22*((C60/3.6)^2)</f>
        <v>59.498528558426095</v>
      </c>
      <c r="D217" s="1">
        <f>0.5*D195*D196*1.22*((D60/3.6)^2)</f>
        <v>178.23153895090658</v>
      </c>
      <c r="E217" s="1">
        <f>0.5*D195*D196*1.22*((E60/3.6)^2)</f>
        <v>501.49644258402861</v>
      </c>
      <c r="F217" s="1">
        <f>0.5*D195*D196*1.22*((F60/3.6)^2)</f>
        <v>975.92461467958412</v>
      </c>
      <c r="G217" s="1">
        <f>0.5*D195*D196*1.22*((G60/3.6)^2)</f>
        <v>1353.9445903648641</v>
      </c>
    </row>
    <row r="218" spans="1:7">
      <c r="B218" s="5">
        <v>4000</v>
      </c>
      <c r="C218" s="1">
        <f>0.5*D195*D196*1.22*((C61/3.6)^2)</f>
        <v>65.926347433159123</v>
      </c>
      <c r="D218" s="1">
        <f>0.5*D195*D196*1.22*((D61/3.6)^2)</f>
        <v>197.48646975169706</v>
      </c>
      <c r="E218" s="1">
        <f>0.5*D195*D196*1.22*((E61/3.6)^2)</f>
        <v>555.6747286249622</v>
      </c>
      <c r="F218" s="1">
        <f>0.5*D195*D196*1.22*((F61/3.6)^2)</f>
        <v>1081.3569137723923</v>
      </c>
      <c r="G218" s="1">
        <f>0.5*D195*D196*1.22*((G61/3.6)^2)</f>
        <v>1500.2156125926469</v>
      </c>
    </row>
    <row r="219" spans="1:7">
      <c r="B219" s="5">
        <v>4200</v>
      </c>
      <c r="C219" s="1">
        <f>0.5*D195*D196*1.22*((C62/3.6)^2)</f>
        <v>72.683798045057955</v>
      </c>
      <c r="D219" s="1">
        <f>0.5*D195*D196*1.22*((D62/3.6)^2)</f>
        <v>217.72883290124599</v>
      </c>
      <c r="E219" s="1">
        <f>0.5*D195*D196*1.22*((E62/3.6)^2)</f>
        <v>612.63138830902108</v>
      </c>
      <c r="F219" s="1">
        <f>0.5*D195*D196*1.22*((F62/3.6)^2)</f>
        <v>1192.1959974340627</v>
      </c>
      <c r="G219" s="1">
        <f>0.5*D195*D196*1.22*((G62/3.6)^2)</f>
        <v>1653.9877128833934</v>
      </c>
    </row>
    <row r="221" spans="1:7">
      <c r="A221" t="s">
        <v>70</v>
      </c>
    </row>
    <row r="228" spans="2:7">
      <c r="B228" s="19" t="s">
        <v>8</v>
      </c>
      <c r="C228" s="18" t="s">
        <v>0</v>
      </c>
      <c r="D228" s="20" t="s">
        <v>1</v>
      </c>
      <c r="E228" s="18" t="s">
        <v>2</v>
      </c>
      <c r="F228" s="18" t="s">
        <v>3</v>
      </c>
      <c r="G228" s="18" t="s">
        <v>4</v>
      </c>
    </row>
    <row r="229" spans="2:7">
      <c r="B229" s="21">
        <v>600</v>
      </c>
      <c r="C229" s="27">
        <f>D86*D3*D149</f>
        <v>2880.3365868442761</v>
      </c>
      <c r="D229" s="27">
        <f>D86*D4*E149</f>
        <v>1664.194472398915</v>
      </c>
      <c r="E229" s="27">
        <f>D86*D5*F149</f>
        <v>992.1159354685841</v>
      </c>
      <c r="F229" s="27">
        <f>D86*D6*G149</f>
        <v>740.51876194699651</v>
      </c>
      <c r="G229" s="27">
        <f>D86*D7*H149</f>
        <v>603.80389190883716</v>
      </c>
    </row>
    <row r="230" spans="2:7">
      <c r="B230" s="21">
        <v>800</v>
      </c>
      <c r="C230" s="27">
        <f>D87*D3*D149</f>
        <v>2956.5434071629775</v>
      </c>
      <c r="D230" s="27">
        <f>D87*D4*E149</f>
        <v>1708.2250796941646</v>
      </c>
      <c r="E230" s="27">
        <f>D87*D5*F149</f>
        <v>1018.3649513561367</v>
      </c>
      <c r="F230" s="27">
        <f>D87*D6*G149</f>
        <v>760.11111809456384</v>
      </c>
      <c r="G230" s="27">
        <f>D87*D7*H149</f>
        <v>619.77909942749807</v>
      </c>
    </row>
    <row r="231" spans="2:7">
      <c r="B231" s="21">
        <v>1000</v>
      </c>
      <c r="C231" s="27">
        <f>D88*D3*D149</f>
        <v>3048.3530836235796</v>
      </c>
      <c r="D231" s="27">
        <f>D88*D4*E149</f>
        <v>1761.2706705380681</v>
      </c>
      <c r="E231" s="27">
        <f>D88*D5*F149</f>
        <v>1049.9882843592329</v>
      </c>
      <c r="F231" s="27">
        <f>D88*D6*G149</f>
        <v>783.71488310518248</v>
      </c>
      <c r="G231" s="27">
        <f>D88*D7*H149</f>
        <v>639.02512790035041</v>
      </c>
    </row>
    <row r="232" spans="2:7">
      <c r="B232" s="23">
        <v>1200</v>
      </c>
      <c r="C232" s="27">
        <f>D89*D3*D149</f>
        <v>3149.5880878857738</v>
      </c>
      <c r="D232" s="27">
        <f>D89*D4*E149</f>
        <v>1819.7620063340028</v>
      </c>
      <c r="E232" s="27">
        <f>D89*D5*F149</f>
        <v>1084.8581191606554</v>
      </c>
      <c r="F232" s="27">
        <f>D89*D6*G149</f>
        <v>809.74184827458055</v>
      </c>
      <c r="G232" s="27">
        <f>D89*D7*H149</f>
        <v>660.24698434938819</v>
      </c>
    </row>
    <row r="233" spans="2:7">
      <c r="B233" s="24">
        <v>1400</v>
      </c>
      <c r="C233" s="27">
        <f>D90*D3*D149</f>
        <v>3254.4728876190429</v>
      </c>
      <c r="D233" s="27">
        <f>D90*D4*E149</f>
        <v>1880.3621128465581</v>
      </c>
      <c r="E233" s="27">
        <f>D90*D5*F149</f>
        <v>1120.9851057354483</v>
      </c>
      <c r="F233" s="27">
        <f>D90*D6*G149</f>
        <v>836.70715587102166</v>
      </c>
      <c r="G233" s="27">
        <f>D90*D7*H149</f>
        <v>682.23394607125124</v>
      </c>
    </row>
    <row r="234" spans="2:7">
      <c r="B234" s="25">
        <v>1600</v>
      </c>
      <c r="C234" s="27">
        <f>D91*D3*D149</f>
        <v>3357.6339465026595</v>
      </c>
      <c r="D234" s="27">
        <f>D91*D4*E149</f>
        <v>1939.9662802015366</v>
      </c>
      <c r="E234" s="27">
        <f>D91*D5*F149</f>
        <v>1156.5183593509159</v>
      </c>
      <c r="F234" s="27">
        <f>D91*D6*G149</f>
        <v>863.22929913530356</v>
      </c>
      <c r="G234" s="27">
        <f>D91*D7*H149</f>
        <v>703.85956063722415</v>
      </c>
    </row>
    <row r="235" spans="2:7">
      <c r="B235" s="24">
        <v>1800</v>
      </c>
      <c r="C235" s="27">
        <f>D92*D3*D149</f>
        <v>3454.099724225689</v>
      </c>
      <c r="D235" s="27">
        <f>D92*D4*E149</f>
        <v>1995.7020628859534</v>
      </c>
      <c r="E235" s="27">
        <f>D92*D5*F149</f>
        <v>1189.7454605666262</v>
      </c>
      <c r="F235" s="27">
        <f>D92*D6*G149</f>
        <v>888.03012228075988</v>
      </c>
      <c r="G235" s="27">
        <f>D92*D7*H149</f>
        <v>724.08164589323701</v>
      </c>
    </row>
    <row r="236" spans="2:7">
      <c r="B236" s="24">
        <v>2000</v>
      </c>
      <c r="C236" s="27">
        <f>D93*D3*D149</f>
        <v>3539.3006764869865</v>
      </c>
      <c r="D236" s="27">
        <f>D93*D4*E149</f>
        <v>2044.9292797480364</v>
      </c>
      <c r="E236" s="27">
        <f>D93*D5*F149</f>
        <v>1219.0924552344065</v>
      </c>
      <c r="F236" s="27">
        <f>D93*D6*G149</f>
        <v>909.93482049325814</v>
      </c>
      <c r="G236" s="27">
        <f>D93*D7*H149</f>
        <v>741.94228995986452</v>
      </c>
    </row>
    <row r="237" spans="2:7">
      <c r="B237" s="24">
        <v>2200</v>
      </c>
      <c r="C237" s="27">
        <f>D94*D3*D149</f>
        <v>3609.0692549952</v>
      </c>
      <c r="D237" s="27">
        <f>D94*D4*E149</f>
        <v>2085.2400139972269</v>
      </c>
      <c r="E237" s="27">
        <f>D94*D5*F149</f>
        <v>1243.1238544983469</v>
      </c>
      <c r="F237" s="27">
        <f>D94*D6*G149</f>
        <v>927.87193993120161</v>
      </c>
      <c r="G237" s="27">
        <f>D94*D7*H149</f>
        <v>756.56785123232714</v>
      </c>
    </row>
    <row r="238" spans="2:7">
      <c r="B238" s="24">
        <v>2400</v>
      </c>
      <c r="C238" s="27">
        <f>D95*D3*D149</f>
        <v>3659.6399074687679</v>
      </c>
      <c r="D238" s="27">
        <f>D95*D4*E149</f>
        <v>2114.4586132041768</v>
      </c>
      <c r="E238" s="27">
        <f>D95*D5*F149</f>
        <v>1260.5426347947978</v>
      </c>
      <c r="F238" s="27">
        <f>D95*D6*G149</f>
        <v>940.87337772552803</v>
      </c>
      <c r="G238" s="27">
        <f>D95*D7*H149</f>
        <v>767.16895838048981</v>
      </c>
    </row>
    <row r="239" spans="2:7">
      <c r="B239" s="24">
        <v>2600</v>
      </c>
      <c r="C239" s="27">
        <f>D96*D3*D149</f>
        <v>3687.6490776359201</v>
      </c>
      <c r="D239" s="27">
        <f>D96*D4*E149</f>
        <v>2130.6416893007536</v>
      </c>
      <c r="E239" s="27">
        <f>D96*D5*F149</f>
        <v>1270.1902378523725</v>
      </c>
      <c r="F239" s="27">
        <f>D96*D6*G149</f>
        <v>948.07438197971032</v>
      </c>
      <c r="G239" s="27">
        <f>D96*D7*H149</f>
        <v>773.04051034886322</v>
      </c>
    </row>
    <row r="240" spans="2:7">
      <c r="B240" s="24">
        <v>2800</v>
      </c>
      <c r="C240" s="27">
        <f>D97*D3*D149</f>
        <v>3690.1352052346783</v>
      </c>
      <c r="D240" s="27">
        <f>D97*D4*E149</f>
        <v>2132.0781185800361</v>
      </c>
      <c r="E240" s="27">
        <f>D97*D5*F149</f>
        <v>1271.0465706919447</v>
      </c>
      <c r="F240" s="27">
        <f>D97*D6*G149</f>
        <v>948.71355176975601</v>
      </c>
      <c r="G240" s="27">
        <f>D97*D7*H149</f>
        <v>773.5616763566029</v>
      </c>
    </row>
    <row r="241" spans="1:13">
      <c r="B241" s="24">
        <v>3000</v>
      </c>
      <c r="C241" s="27">
        <f>D98*D3*D149</f>
        <v>3664.5387260128518</v>
      </c>
      <c r="D241" s="27">
        <f>D98*D4*E149</f>
        <v>2117.2890416963146</v>
      </c>
      <c r="E241" s="27">
        <f>D98*D5*F149</f>
        <v>1262.230005626649</v>
      </c>
      <c r="F241" s="27">
        <f>D98*D6*G149</f>
        <v>942.13283714420754</v>
      </c>
      <c r="G241" s="27">
        <f>D98*D7*H149</f>
        <v>768.19589589750899</v>
      </c>
    </row>
    <row r="242" spans="1:13">
      <c r="B242" s="24">
        <v>3200</v>
      </c>
      <c r="C242" s="27">
        <f>D99*D3*D149</f>
        <v>3608.7020717280466</v>
      </c>
      <c r="D242" s="27">
        <f>D99*D4*E149</f>
        <v>2085.0278636650937</v>
      </c>
      <c r="E242" s="27">
        <f>D99*D5*F149</f>
        <v>1242.9973802618829</v>
      </c>
      <c r="F242" s="27">
        <f>D99*D6*G149</f>
        <v>927.77753912414244</v>
      </c>
      <c r="G242" s="27">
        <f>D99*D7*H149</f>
        <v>756.49087874002748</v>
      </c>
    </row>
    <row r="243" spans="1:13">
      <c r="B243" s="24">
        <v>3400</v>
      </c>
      <c r="C243" s="27">
        <f>D100*D3*D149</f>
        <v>3520.8696701476592</v>
      </c>
      <c r="D243" s="27">
        <f>D100*D4*E149</f>
        <v>2034.280253863092</v>
      </c>
      <c r="E243" s="27">
        <f>D100*D5*F149</f>
        <v>1212.7439974953049</v>
      </c>
      <c r="F243" s="27">
        <f>D100*D6*G149</f>
        <v>905.19630970317394</v>
      </c>
      <c r="G243" s="27">
        <f>D100*D7*H149</f>
        <v>738.07860492725001</v>
      </c>
    </row>
    <row r="244" spans="1:13">
      <c r="B244" s="24">
        <v>3500</v>
      </c>
      <c r="C244" s="27">
        <f>D101*D3*D149</f>
        <v>3464.5163685828588</v>
      </c>
      <c r="D244" s="27">
        <f>D101*D4*E149</f>
        <v>2001.7205685145409</v>
      </c>
      <c r="E244" s="27">
        <f>D101*D5*F149</f>
        <v>1193.3334158452071</v>
      </c>
      <c r="F244" s="27">
        <f>D101*D6*G149</f>
        <v>890.70818449690705</v>
      </c>
      <c r="G244" s="27">
        <f>D101*D7*H149</f>
        <v>726.26528319181409</v>
      </c>
    </row>
    <row r="245" spans="1:13">
      <c r="B245" s="24">
        <v>3800</v>
      </c>
      <c r="C245" s="27">
        <f>D102*D3*D149</f>
        <v>3244.2053162186658</v>
      </c>
      <c r="D245" s="27">
        <f>D102*D4*E149</f>
        <v>1874.4297382596735</v>
      </c>
      <c r="E245" s="27">
        <f>D102*D5*F149</f>
        <v>1117.4484978086516</v>
      </c>
      <c r="F245" s="27">
        <f>D102*D6*G149</f>
        <v>834.06741949564889</v>
      </c>
      <c r="G245" s="27">
        <f>D102*D7*H149</f>
        <v>680.08155888139436</v>
      </c>
    </row>
    <row r="246" spans="1:13">
      <c r="B246" s="24">
        <v>4000</v>
      </c>
      <c r="C246" s="27">
        <f>D103*D3*D149</f>
        <v>3053.8721994538064</v>
      </c>
      <c r="D246" s="27">
        <f>D103*D4*E149</f>
        <v>1764.4594930177548</v>
      </c>
      <c r="E246" s="27">
        <f>D103*D5*F149</f>
        <v>1051.8893131452</v>
      </c>
      <c r="F246" s="27">
        <f>D103*D6*G149</f>
        <v>785.13381755899206</v>
      </c>
      <c r="G246" s="27">
        <f>D103*D7*H149</f>
        <v>640.18209810772385</v>
      </c>
    </row>
    <row r="247" spans="1:13">
      <c r="B247" s="26">
        <v>4200</v>
      </c>
      <c r="C247" s="27">
        <f>D104*D3*D149</f>
        <v>2828.5410065608567</v>
      </c>
      <c r="D247" s="27">
        <f>D104*D4*E149</f>
        <v>1634.2681371240506</v>
      </c>
      <c r="E247" s="27">
        <f>D104*D5*F149</f>
        <v>974.27523559318411</v>
      </c>
      <c r="F247" s="27">
        <f>D104*D6*G149</f>
        <v>727.2024019212306</v>
      </c>
      <c r="G247" s="27">
        <f>D104*D7*H149</f>
        <v>592.94600359757214</v>
      </c>
    </row>
    <row r="249" spans="1:13">
      <c r="A249" t="s">
        <v>71</v>
      </c>
    </row>
    <row r="253" spans="1:13">
      <c r="B253" t="s">
        <v>72</v>
      </c>
      <c r="C253" t="s">
        <v>73</v>
      </c>
      <c r="D253" t="s">
        <v>82</v>
      </c>
      <c r="E253" t="s">
        <v>80</v>
      </c>
      <c r="F253" t="s">
        <v>83</v>
      </c>
      <c r="G253" t="s">
        <v>81</v>
      </c>
      <c r="H253" t="s">
        <v>87</v>
      </c>
      <c r="I253" t="s">
        <v>84</v>
      </c>
      <c r="J253" t="s">
        <v>88</v>
      </c>
      <c r="K253" t="s">
        <v>85</v>
      </c>
      <c r="L253" t="s">
        <v>89</v>
      </c>
      <c r="M253" t="s">
        <v>86</v>
      </c>
    </row>
    <row r="254" spans="1:13">
      <c r="B254">
        <v>0</v>
      </c>
      <c r="C254">
        <f>0.5*$D$195*$D$196*1.22*((B254/3.6)^2)</f>
        <v>0</v>
      </c>
    </row>
    <row r="255" spans="1:13">
      <c r="B255">
        <v>5</v>
      </c>
      <c r="C255">
        <f t="shared" ref="C255:C284" si="8">0.5*$D$195*$D$196*1.22*((B255/3.6)^2)</f>
        <v>1.8789481791666669</v>
      </c>
      <c r="D255">
        <f>($B$44/$C$44)*$B255</f>
        <v>675.28621633588659</v>
      </c>
      <c r="E255">
        <f t="shared" ref="E255:E260" si="9">($D$125*(D255^5)+$E$125*(D255^4)+$F$125*(D255^3)+$G$125*(D255^2)+$H$125*D255+$I$125)*$D$3*$D$149</f>
        <v>2906.7828429877704</v>
      </c>
    </row>
    <row r="256" spans="1:13">
      <c r="B256">
        <v>10</v>
      </c>
      <c r="C256">
        <f t="shared" si="8"/>
        <v>7.5157927166666676</v>
      </c>
      <c r="D256">
        <f>($B$44/$C$44)*B256</f>
        <v>1350.5724326717732</v>
      </c>
      <c r="E256">
        <f t="shared" si="9"/>
        <v>3228.5112426008368</v>
      </c>
      <c r="F256">
        <f t="shared" ref="F256:F265" si="10">($B$44/$D$44)*$B256</f>
        <v>780.3307388770246</v>
      </c>
      <c r="G256">
        <f t="shared" ref="G256:G265" si="11">($D$125*(F256^5)+$E$125*(F256^4)+$F$125*(F256^3)+$G$125*(F256^2)+$H$125*F256+$I$125)*$D$4*$E$149</f>
        <v>1703.4352178706586</v>
      </c>
    </row>
    <row r="257" spans="2:13">
      <c r="B257">
        <v>15</v>
      </c>
      <c r="C257">
        <f t="shared" si="8"/>
        <v>16.910533612500007</v>
      </c>
      <c r="D257">
        <f t="shared" ref="D257:D260" si="12">($B$44/$C$44)*B257</f>
        <v>2025.8586490076598</v>
      </c>
      <c r="E257">
        <f t="shared" si="9"/>
        <v>3549.2737142426108</v>
      </c>
      <c r="F257">
        <f t="shared" si="10"/>
        <v>1170.496108315537</v>
      </c>
      <c r="G257">
        <f t="shared" si="11"/>
        <v>1810.9231271412511</v>
      </c>
      <c r="H257">
        <f>($B$44/$E$44)*B257</f>
        <v>697.79575688041609</v>
      </c>
      <c r="I257">
        <f t="shared" ref="I257:I272" si="13">($D$125*(H257^5)+$E$125*(H257^4)+$F$125*(H257^3)+$G$125*(H257^2)+$H$125*H257+$I$125)*$D$5*$F$149</f>
        <v>1004.1403137115344</v>
      </c>
    </row>
    <row r="258" spans="2:13">
      <c r="B258">
        <v>20</v>
      </c>
      <c r="C258">
        <f t="shared" si="8"/>
        <v>30.06317086666667</v>
      </c>
      <c r="D258">
        <f t="shared" si="12"/>
        <v>2701.1448653435464</v>
      </c>
      <c r="E258">
        <f t="shared" si="9"/>
        <v>3692.2663176126425</v>
      </c>
      <c r="F258">
        <f t="shared" si="10"/>
        <v>1560.6614777540492</v>
      </c>
      <c r="G258">
        <f t="shared" si="11"/>
        <v>1928.4609703142035</v>
      </c>
      <c r="H258">
        <f t="shared" ref="H258:H271" si="14">($B$44/$E$44)*B258</f>
        <v>930.39434250722149</v>
      </c>
      <c r="I258">
        <f t="shared" si="13"/>
        <v>1038.5085882461451</v>
      </c>
      <c r="J258">
        <f>($B$44/$F$44)*B258</f>
        <v>666.94934946754233</v>
      </c>
      <c r="K258">
        <f t="shared" ref="K258:K280" si="15">($D$125*(J258^5)+$E$125*(J258^4)+$F$125*(J258^3)+$G$125*(J258^2)+$H$125*J258+$I$125)*$D$6*$G$149</f>
        <v>746.52816892534133</v>
      </c>
    </row>
    <row r="259" spans="2:13">
      <c r="B259">
        <v>25</v>
      </c>
      <c r="C259">
        <f t="shared" si="8"/>
        <v>46.973704479166678</v>
      </c>
      <c r="D259">
        <f t="shared" si="12"/>
        <v>3376.4310816794327</v>
      </c>
      <c r="E259">
        <f t="shared" si="9"/>
        <v>3532.9311429961649</v>
      </c>
      <c r="F259">
        <f t="shared" si="10"/>
        <v>1950.8268471925614</v>
      </c>
      <c r="G259">
        <f t="shared" si="11"/>
        <v>2033.5638362216864</v>
      </c>
      <c r="H259">
        <f t="shared" si="14"/>
        <v>1162.9929281340269</v>
      </c>
      <c r="I259">
        <f t="shared" si="13"/>
        <v>1078.2538009189257</v>
      </c>
      <c r="J259">
        <f t="shared" ref="J259:J280" si="16">($B$44/$F$44)*B259</f>
        <v>833.68668683442786</v>
      </c>
      <c r="K259">
        <f t="shared" si="15"/>
        <v>763.85046559373063</v>
      </c>
      <c r="L259">
        <f t="shared" ref="L259:L284" si="17">($B$44/$G$44)*B259</f>
        <v>707.79999712242932</v>
      </c>
      <c r="M259">
        <f t="shared" ref="M259:M284" si="18">($D$125*(L259^5)+$E$125*(L259^4)+$F$125*(L259^3)+$G$125*(L259^2)+$H$125*L259+$I$125)*$D$7*$H$149</f>
        <v>611.92667328795812</v>
      </c>
    </row>
    <row r="260" spans="2:13">
      <c r="B260">
        <v>30</v>
      </c>
      <c r="C260">
        <f t="shared" si="8"/>
        <v>67.642134450000029</v>
      </c>
      <c r="D260">
        <f t="shared" si="12"/>
        <v>4051.7172980153196</v>
      </c>
      <c r="E260">
        <f t="shared" si="9"/>
        <v>2998.9563112640944</v>
      </c>
      <c r="F260">
        <f t="shared" si="10"/>
        <v>2340.9922166310739</v>
      </c>
      <c r="G260">
        <f t="shared" si="11"/>
        <v>2107.1108251922001</v>
      </c>
      <c r="H260">
        <f t="shared" si="14"/>
        <v>1395.5915137608322</v>
      </c>
      <c r="I260">
        <f t="shared" si="13"/>
        <v>1120.1886335948034</v>
      </c>
      <c r="J260">
        <f t="shared" si="16"/>
        <v>1000.4240242013135</v>
      </c>
      <c r="K260">
        <f t="shared" si="15"/>
        <v>783.76804304562779</v>
      </c>
      <c r="L260">
        <f t="shared" si="17"/>
        <v>849.35999654691523</v>
      </c>
      <c r="M260">
        <f t="shared" si="18"/>
        <v>624.27646246820314</v>
      </c>
    </row>
    <row r="261" spans="2:13">
      <c r="B261">
        <v>35</v>
      </c>
      <c r="C261">
        <f t="shared" si="8"/>
        <v>92.068460779166671</v>
      </c>
      <c r="F261">
        <f t="shared" si="10"/>
        <v>2731.1575860695862</v>
      </c>
      <c r="G261">
        <f t="shared" si="11"/>
        <v>2133.3450490505725</v>
      </c>
      <c r="H261">
        <f t="shared" si="14"/>
        <v>1628.1900993876377</v>
      </c>
      <c r="I261">
        <f t="shared" si="13"/>
        <v>1161.3790763232294</v>
      </c>
      <c r="J261">
        <f t="shared" si="16"/>
        <v>1167.161361568199</v>
      </c>
      <c r="K261">
        <f t="shared" si="15"/>
        <v>805.3657362209334</v>
      </c>
      <c r="L261">
        <f t="shared" si="17"/>
        <v>990.91999597140102</v>
      </c>
      <c r="M261">
        <f t="shared" si="18"/>
        <v>638.09907511116114</v>
      </c>
    </row>
    <row r="262" spans="2:13">
      <c r="B262">
        <v>40</v>
      </c>
      <c r="C262">
        <f t="shared" si="8"/>
        <v>120.25268346666668</v>
      </c>
      <c r="F262">
        <f t="shared" si="10"/>
        <v>3121.3229555080984</v>
      </c>
      <c r="G262">
        <f t="shared" si="11"/>
        <v>2099.8736311179609</v>
      </c>
      <c r="H262">
        <f t="shared" si="14"/>
        <v>1860.788685014443</v>
      </c>
      <c r="I262">
        <f t="shared" si="13"/>
        <v>1199.1444273381755</v>
      </c>
      <c r="J262">
        <f t="shared" si="16"/>
        <v>1333.8986989350847</v>
      </c>
      <c r="K262">
        <f t="shared" si="15"/>
        <v>827.77830597453317</v>
      </c>
      <c r="L262">
        <f t="shared" si="17"/>
        <v>1132.4799953958868</v>
      </c>
      <c r="M262">
        <f t="shared" si="18"/>
        <v>652.93832326548602</v>
      </c>
    </row>
    <row r="263" spans="2:13">
      <c r="B263">
        <v>45</v>
      </c>
      <c r="C263">
        <f t="shared" si="8"/>
        <v>152.19480251250002</v>
      </c>
      <c r="F263">
        <f t="shared" si="10"/>
        <v>3511.4883249466106</v>
      </c>
      <c r="G263">
        <f t="shared" si="11"/>
        <v>1997.6677062118515</v>
      </c>
      <c r="H263">
        <f t="shared" si="14"/>
        <v>2093.3872706412485</v>
      </c>
      <c r="I263">
        <f t="shared" si="13"/>
        <v>1231.0572930581377</v>
      </c>
      <c r="J263">
        <f t="shared" si="16"/>
        <v>1500.6360363019701</v>
      </c>
      <c r="K263">
        <f t="shared" si="15"/>
        <v>850.19043907629828</v>
      </c>
      <c r="L263">
        <f t="shared" si="17"/>
        <v>1274.0399948203728</v>
      </c>
      <c r="M263">
        <f t="shared" si="18"/>
        <v>668.35916928487677</v>
      </c>
    </row>
    <row r="264" spans="2:13">
      <c r="B264">
        <v>50</v>
      </c>
      <c r="C264">
        <f t="shared" si="8"/>
        <v>187.89481791666671</v>
      </c>
      <c r="F264">
        <f t="shared" si="10"/>
        <v>3901.6536943851229</v>
      </c>
      <c r="G264">
        <f t="shared" si="11"/>
        <v>1821.0624206460595</v>
      </c>
      <c r="H264">
        <f t="shared" si="14"/>
        <v>2325.9858562680538</v>
      </c>
      <c r="I264">
        <f t="shared" si="13"/>
        <v>1254.9435880861345</v>
      </c>
      <c r="J264">
        <f t="shared" si="16"/>
        <v>1667.3733736688557</v>
      </c>
      <c r="K264">
        <f t="shared" si="15"/>
        <v>871.83674821108536</v>
      </c>
      <c r="L264">
        <f t="shared" si="17"/>
        <v>1415.5999942448586</v>
      </c>
      <c r="M264">
        <f t="shared" si="18"/>
        <v>683.94772582807821</v>
      </c>
    </row>
    <row r="265" spans="2:13">
      <c r="B265">
        <v>55</v>
      </c>
      <c r="C265">
        <f t="shared" si="8"/>
        <v>227.35272967916666</v>
      </c>
      <c r="F265">
        <f t="shared" si="10"/>
        <v>4291.8190638236356</v>
      </c>
      <c r="G265">
        <f t="shared" si="11"/>
        <v>1567.7569322307274</v>
      </c>
      <c r="H265">
        <f t="shared" si="14"/>
        <v>2558.5844418948591</v>
      </c>
      <c r="I265">
        <f t="shared" si="13"/>
        <v>1268.8825352097069</v>
      </c>
      <c r="J265">
        <f t="shared" si="16"/>
        <v>1834.1107110357414</v>
      </c>
      <c r="K265">
        <f t="shared" si="15"/>
        <v>892.00177197873609</v>
      </c>
      <c r="L265">
        <f t="shared" si="17"/>
        <v>1557.1599936693444</v>
      </c>
      <c r="M265">
        <f t="shared" si="18"/>
        <v>699.31125585888026</v>
      </c>
    </row>
    <row r="266" spans="2:13">
      <c r="B266">
        <v>60</v>
      </c>
      <c r="C266">
        <f t="shared" si="8"/>
        <v>270.56853780000012</v>
      </c>
      <c r="H266">
        <f t="shared" si="14"/>
        <v>2791.1830275216644</v>
      </c>
      <c r="I266">
        <f t="shared" si="13"/>
        <v>1271.2066654009186</v>
      </c>
      <c r="J266">
        <f t="shared" si="16"/>
        <v>2000.848048402627</v>
      </c>
      <c r="K266">
        <f t="shared" si="15"/>
        <v>910.01997489407768</v>
      </c>
      <c r="L266">
        <f t="shared" si="17"/>
        <v>1698.7199930938305</v>
      </c>
      <c r="M266">
        <f t="shared" si="18"/>
        <v>714.07817264611867</v>
      </c>
    </row>
    <row r="267" spans="2:13">
      <c r="B267">
        <v>65</v>
      </c>
      <c r="C267">
        <f t="shared" si="8"/>
        <v>317.54224227916666</v>
      </c>
      <c r="H267">
        <f t="shared" si="14"/>
        <v>3023.7816131484701</v>
      </c>
      <c r="I267">
        <f t="shared" si="13"/>
        <v>1260.5018178163564</v>
      </c>
      <c r="J267">
        <f t="shared" si="16"/>
        <v>2167.5853857695124</v>
      </c>
      <c r="K267">
        <f t="shared" si="15"/>
        <v>925.27574738692317</v>
      </c>
      <c r="L267">
        <f t="shared" si="17"/>
        <v>1840.2799925183162</v>
      </c>
      <c r="M267">
        <f t="shared" si="18"/>
        <v>727.89803976367477</v>
      </c>
    </row>
    <row r="268" spans="2:13">
      <c r="B268">
        <v>70</v>
      </c>
      <c r="C268">
        <f t="shared" si="8"/>
        <v>368.27384311666668</v>
      </c>
      <c r="H268">
        <f t="shared" si="14"/>
        <v>3256.3801987752754</v>
      </c>
      <c r="I268">
        <f t="shared" si="13"/>
        <v>1235.6071397971289</v>
      </c>
      <c r="J268">
        <f t="shared" si="16"/>
        <v>2334.3227231363981</v>
      </c>
      <c r="K268">
        <f t="shared" si="15"/>
        <v>937.20340580207017</v>
      </c>
      <c r="L268">
        <f t="shared" si="17"/>
        <v>1981.839991942802</v>
      </c>
      <c r="M268">
        <f t="shared" si="18"/>
        <v>740.44157109047489</v>
      </c>
    </row>
    <row r="269" spans="2:13">
      <c r="B269">
        <v>75</v>
      </c>
      <c r="C269">
        <f t="shared" si="8"/>
        <v>422.76334031250002</v>
      </c>
      <c r="H269">
        <f t="shared" si="14"/>
        <v>3488.9787844020807</v>
      </c>
      <c r="I269">
        <f t="shared" si="13"/>
        <v>1195.6150868688678</v>
      </c>
      <c r="J269">
        <f t="shared" si="16"/>
        <v>2501.0600605032837</v>
      </c>
      <c r="K269">
        <f t="shared" si="15"/>
        <v>945.28719239930217</v>
      </c>
      <c r="L269">
        <f t="shared" si="17"/>
        <v>2123.3999913672878</v>
      </c>
      <c r="M269">
        <f t="shared" si="18"/>
        <v>751.40063081049118</v>
      </c>
    </row>
    <row r="270" spans="2:13">
      <c r="B270">
        <v>80</v>
      </c>
      <c r="C270">
        <f t="shared" si="8"/>
        <v>481.01073386666673</v>
      </c>
      <c r="H270">
        <f t="shared" si="14"/>
        <v>3721.577370028886</v>
      </c>
      <c r="I270">
        <f t="shared" si="13"/>
        <v>1139.8714227417283</v>
      </c>
      <c r="J270">
        <f t="shared" si="16"/>
        <v>2667.7973978701693</v>
      </c>
      <c r="K270">
        <f t="shared" si="15"/>
        <v>949.06127535338783</v>
      </c>
      <c r="L270">
        <f t="shared" si="17"/>
        <v>2264.9599907917736</v>
      </c>
      <c r="M270">
        <f t="shared" si="18"/>
        <v>760.48823341274169</v>
      </c>
    </row>
    <row r="271" spans="2:13">
      <c r="B271">
        <v>85</v>
      </c>
      <c r="C271">
        <f t="shared" si="8"/>
        <v>543.01602377916674</v>
      </c>
      <c r="H271">
        <f t="shared" si="14"/>
        <v>3954.1759556556913</v>
      </c>
      <c r="I271">
        <f t="shared" si="13"/>
        <v>1067.9752193103884</v>
      </c>
      <c r="J271">
        <f t="shared" si="16"/>
        <v>2834.534735237055</v>
      </c>
      <c r="K271">
        <f t="shared" si="15"/>
        <v>948.10974875408112</v>
      </c>
      <c r="L271">
        <f t="shared" si="17"/>
        <v>2406.5199902162599</v>
      </c>
      <c r="M271">
        <f t="shared" si="18"/>
        <v>767.43854369128928</v>
      </c>
    </row>
    <row r="272" spans="2:13">
      <c r="B272">
        <v>90</v>
      </c>
      <c r="C272">
        <f t="shared" si="8"/>
        <v>608.77921005000007</v>
      </c>
      <c r="H272">
        <f>($B$44/$E$44)*B272</f>
        <v>4186.774541282497</v>
      </c>
      <c r="I272">
        <f t="shared" si="13"/>
        <v>979.77885665404585</v>
      </c>
      <c r="J272">
        <f t="shared" si="16"/>
        <v>3001.2720726039402</v>
      </c>
      <c r="K272">
        <f t="shared" si="15"/>
        <v>942.06663260612186</v>
      </c>
      <c r="L272">
        <f t="shared" si="17"/>
        <v>2548.0799896407457</v>
      </c>
      <c r="M272">
        <f t="shared" si="18"/>
        <v>772.00687674524227</v>
      </c>
    </row>
    <row r="273" spans="1:13">
      <c r="B273">
        <v>95</v>
      </c>
      <c r="C273">
        <f t="shared" si="8"/>
        <v>678.30029267916677</v>
      </c>
      <c r="J273">
        <f t="shared" si="16"/>
        <v>3168.0094099708258</v>
      </c>
      <c r="K273">
        <f t="shared" si="15"/>
        <v>930.61587282923415</v>
      </c>
      <c r="L273">
        <f t="shared" si="17"/>
        <v>2689.6399890652315</v>
      </c>
      <c r="M273">
        <f t="shared" si="18"/>
        <v>773.96969797875511</v>
      </c>
    </row>
    <row r="274" spans="1:13">
      <c r="B274">
        <v>100</v>
      </c>
      <c r="C274">
        <f t="shared" si="8"/>
        <v>751.57927166666684</v>
      </c>
      <c r="J274">
        <f t="shared" si="16"/>
        <v>3334.7467473377114</v>
      </c>
      <c r="K274">
        <f t="shared" si="15"/>
        <v>913.49134125812861</v>
      </c>
      <c r="L274">
        <f t="shared" si="17"/>
        <v>2831.1999884897173</v>
      </c>
      <c r="M274">
        <f t="shared" si="18"/>
        <v>773.1246231010274</v>
      </c>
    </row>
    <row r="275" spans="1:13">
      <c r="B275">
        <v>105</v>
      </c>
      <c r="C275">
        <f t="shared" si="8"/>
        <v>828.61614701250005</v>
      </c>
      <c r="J275">
        <f t="shared" si="16"/>
        <v>3501.4840847045971</v>
      </c>
      <c r="K275">
        <f t="shared" si="15"/>
        <v>890.47683564250121</v>
      </c>
      <c r="L275">
        <f t="shared" si="17"/>
        <v>2972.7599879142031</v>
      </c>
      <c r="M275">
        <f t="shared" si="18"/>
        <v>769.29041812630408</v>
      </c>
    </row>
    <row r="276" spans="1:13">
      <c r="B276">
        <v>110</v>
      </c>
      <c r="C276">
        <f t="shared" si="8"/>
        <v>909.41091871666663</v>
      </c>
      <c r="J276">
        <f t="shared" si="16"/>
        <v>3668.2214220714827</v>
      </c>
      <c r="K276">
        <f t="shared" si="15"/>
        <v>861.40607964703213</v>
      </c>
      <c r="L276">
        <f t="shared" si="17"/>
        <v>3114.3199873386889</v>
      </c>
      <c r="M276">
        <f t="shared" si="18"/>
        <v>762.3069993738759</v>
      </c>
    </row>
    <row r="277" spans="1:13">
      <c r="B277">
        <v>115</v>
      </c>
      <c r="C277">
        <f t="shared" si="8"/>
        <v>993.96358677916669</v>
      </c>
      <c r="J277">
        <f>($B$44/$F$44)*B277</f>
        <v>3834.9587594383684</v>
      </c>
      <c r="K277">
        <f t="shared" si="15"/>
        <v>826.16272285138803</v>
      </c>
      <c r="L277">
        <f t="shared" si="17"/>
        <v>3255.8799867631747</v>
      </c>
      <c r="M277">
        <f t="shared" si="18"/>
        <v>752.03543346807862</v>
      </c>
    </row>
    <row r="278" spans="1:13">
      <c r="B278">
        <v>120</v>
      </c>
      <c r="C278">
        <f t="shared" si="8"/>
        <v>1082.2741512000005</v>
      </c>
      <c r="J278">
        <f t="shared" si="16"/>
        <v>4001.696096805254</v>
      </c>
      <c r="K278">
        <f t="shared" si="15"/>
        <v>784.68034075021967</v>
      </c>
      <c r="L278">
        <f t="shared" si="17"/>
        <v>3397.4399861876609</v>
      </c>
      <c r="M278">
        <f t="shared" si="18"/>
        <v>738.35793733829405</v>
      </c>
    </row>
    <row r="279" spans="1:13">
      <c r="B279">
        <v>125</v>
      </c>
      <c r="C279">
        <f t="shared" si="8"/>
        <v>1174.3426119791668</v>
      </c>
      <c r="J279">
        <f t="shared" si="16"/>
        <v>4168.4334341721396</v>
      </c>
      <c r="K279">
        <f t="shared" si="15"/>
        <v>736.94243475316591</v>
      </c>
      <c r="L279">
        <f t="shared" si="17"/>
        <v>3538.9999856121467</v>
      </c>
      <c r="M279">
        <f t="shared" si="18"/>
        <v>721.17787821894933</v>
      </c>
    </row>
    <row r="280" spans="1:13">
      <c r="B280">
        <v>130</v>
      </c>
      <c r="C280">
        <f t="shared" si="8"/>
        <v>1270.1689691166666</v>
      </c>
      <c r="J280">
        <f t="shared" si="16"/>
        <v>4335.1707715390248</v>
      </c>
      <c r="K280">
        <f t="shared" si="15"/>
        <v>682.9824321848464</v>
      </c>
      <c r="L280">
        <f t="shared" si="17"/>
        <v>3680.5599850366325</v>
      </c>
      <c r="M280">
        <f t="shared" si="18"/>
        <v>700.41977364951708</v>
      </c>
    </row>
    <row r="281" spans="1:13">
      <c r="B281">
        <v>135</v>
      </c>
      <c r="C281">
        <f t="shared" si="8"/>
        <v>1369.7532226125002</v>
      </c>
      <c r="L281">
        <f t="shared" si="17"/>
        <v>3822.1199844611183</v>
      </c>
      <c r="M281">
        <f t="shared" si="18"/>
        <v>676.02929147451493</v>
      </c>
    </row>
    <row r="282" spans="1:13">
      <c r="B282">
        <v>140</v>
      </c>
      <c r="C282">
        <f t="shared" si="8"/>
        <v>1473.0953724666667</v>
      </c>
      <c r="L282">
        <f t="shared" si="17"/>
        <v>3963.6799838856041</v>
      </c>
      <c r="M282">
        <f t="shared" si="18"/>
        <v>647.97324984350678</v>
      </c>
    </row>
    <row r="283" spans="1:13">
      <c r="B283">
        <v>145</v>
      </c>
      <c r="C283">
        <f t="shared" si="8"/>
        <v>1580.195418679167</v>
      </c>
      <c r="L283">
        <f t="shared" si="17"/>
        <v>4105.2399833100899</v>
      </c>
      <c r="M283">
        <f t="shared" si="18"/>
        <v>616.23961721110106</v>
      </c>
    </row>
    <row r="284" spans="1:13">
      <c r="B284">
        <v>150</v>
      </c>
      <c r="C284">
        <f t="shared" si="8"/>
        <v>1691.0533612500001</v>
      </c>
      <c r="L284">
        <f t="shared" si="17"/>
        <v>4246.7999827345757</v>
      </c>
      <c r="M284">
        <f t="shared" si="18"/>
        <v>580.83751233695295</v>
      </c>
    </row>
    <row r="286" spans="1:13">
      <c r="A286" t="s">
        <v>107</v>
      </c>
    </row>
    <row r="303" spans="1:1">
      <c r="A303" t="s">
        <v>108</v>
      </c>
    </row>
    <row r="305" spans="2:8">
      <c r="C305" t="s">
        <v>14</v>
      </c>
      <c r="D305" t="s">
        <v>28</v>
      </c>
      <c r="E305" t="s">
        <v>29</v>
      </c>
      <c r="F305" t="s">
        <v>65</v>
      </c>
      <c r="G305" t="s">
        <v>93</v>
      </c>
      <c r="H305" t="s">
        <v>95</v>
      </c>
    </row>
    <row r="306" spans="2:8">
      <c r="C306">
        <v>1</v>
      </c>
      <c r="D306" t="s">
        <v>41</v>
      </c>
      <c r="G306">
        <v>8.0000000000000002E-3</v>
      </c>
      <c r="H306">
        <v>1.4999999999999999E-2</v>
      </c>
    </row>
    <row r="307" spans="2:8">
      <c r="C307">
        <v>2</v>
      </c>
      <c r="D307" t="s">
        <v>42</v>
      </c>
      <c r="G307">
        <v>1.4999999999999999E-2</v>
      </c>
      <c r="H307">
        <v>0.03</v>
      </c>
    </row>
    <row r="308" spans="2:8">
      <c r="C308">
        <v>3</v>
      </c>
      <c r="D308" t="s">
        <v>43</v>
      </c>
      <c r="G308">
        <v>1.4999999999999999E-2</v>
      </c>
      <c r="H308">
        <v>0.02</v>
      </c>
    </row>
    <row r="309" spans="2:8">
      <c r="C309">
        <v>4</v>
      </c>
      <c r="D309" t="s">
        <v>44</v>
      </c>
      <c r="G309">
        <v>0.02</v>
      </c>
      <c r="H309">
        <v>2.5000000000000001E-2</v>
      </c>
    </row>
    <row r="310" spans="2:8">
      <c r="C310">
        <v>5</v>
      </c>
      <c r="D310" t="s">
        <v>45</v>
      </c>
      <c r="G310">
        <v>2.5000000000000001E-2</v>
      </c>
      <c r="H310">
        <v>0.03</v>
      </c>
    </row>
    <row r="311" spans="2:8">
      <c r="C311">
        <v>6</v>
      </c>
      <c r="D311" t="s">
        <v>46</v>
      </c>
      <c r="G311">
        <v>3.5000000000000003E-2</v>
      </c>
      <c r="H311">
        <v>0.05</v>
      </c>
    </row>
    <row r="312" spans="2:8">
      <c r="C312">
        <v>7</v>
      </c>
      <c r="D312" t="s">
        <v>47</v>
      </c>
      <c r="G312">
        <v>2.5000000000000001E-2</v>
      </c>
      <c r="H312">
        <v>3.5000000000000003E-2</v>
      </c>
    </row>
    <row r="313" spans="2:8">
      <c r="C313">
        <v>8</v>
      </c>
      <c r="D313" t="s">
        <v>48</v>
      </c>
      <c r="G313">
        <v>0.05</v>
      </c>
      <c r="H313">
        <v>0.15</v>
      </c>
    </row>
    <row r="314" spans="2:8">
      <c r="B314" t="s">
        <v>53</v>
      </c>
    </row>
    <row r="318" spans="2:8">
      <c r="C318" t="s">
        <v>14</v>
      </c>
      <c r="D318" t="s">
        <v>28</v>
      </c>
      <c r="E318" t="s">
        <v>29</v>
      </c>
      <c r="F318" t="s">
        <v>65</v>
      </c>
      <c r="G318" t="s">
        <v>93</v>
      </c>
      <c r="H318" t="s">
        <v>95</v>
      </c>
    </row>
    <row r="319" spans="2:8">
      <c r="C319" t="s">
        <v>49</v>
      </c>
      <c r="E319" t="s">
        <v>72</v>
      </c>
      <c r="F319" t="s">
        <v>72</v>
      </c>
      <c r="G319" t="s">
        <v>94</v>
      </c>
      <c r="H319" t="s">
        <v>94</v>
      </c>
    </row>
    <row r="320" spans="2:8">
      <c r="C320" t="s">
        <v>50</v>
      </c>
      <c r="D320">
        <v>1</v>
      </c>
      <c r="E320">
        <v>4.0000000000000003E-5</v>
      </c>
      <c r="F320">
        <v>5.0000000000000002E-5</v>
      </c>
      <c r="G320" s="33">
        <v>5.1000000000000004E-4</v>
      </c>
      <c r="H320">
        <v>6.4999999999999997E-4</v>
      </c>
    </row>
    <row r="321" spans="2:10">
      <c r="C321" t="s">
        <v>51</v>
      </c>
      <c r="D321">
        <v>2</v>
      </c>
      <c r="E321" s="33">
        <v>2.0000000000000002E-5</v>
      </c>
      <c r="F321">
        <v>3.0000000000000001E-5</v>
      </c>
      <c r="G321">
        <v>2.5999999999999998E-4</v>
      </c>
      <c r="H321">
        <v>3.8999999999999999E-4</v>
      </c>
    </row>
    <row r="322" spans="2:10">
      <c r="B322" t="s">
        <v>52</v>
      </c>
    </row>
    <row r="325" spans="2:10">
      <c r="B325" t="s">
        <v>72</v>
      </c>
      <c r="C325" t="s">
        <v>97</v>
      </c>
      <c r="D325" t="s">
        <v>98</v>
      </c>
      <c r="E325" t="s">
        <v>99</v>
      </c>
      <c r="F325" t="s">
        <v>100</v>
      </c>
      <c r="G325" t="s">
        <v>101</v>
      </c>
      <c r="H325" t="s">
        <v>102</v>
      </c>
      <c r="I325" t="s">
        <v>103</v>
      </c>
      <c r="J325" t="s">
        <v>104</v>
      </c>
    </row>
    <row r="326" spans="2:10">
      <c r="B326">
        <v>0</v>
      </c>
      <c r="C326" s="1">
        <f t="shared" ref="C326:C356" si="19">$G$306*(1+$E$321*B326^2)</f>
        <v>8.0000000000000002E-3</v>
      </c>
      <c r="D326" s="1">
        <f t="shared" ref="D326:D356" si="20">$G$307*(1+$E$321*$B326^2)</f>
        <v>1.4999999999999999E-2</v>
      </c>
      <c r="E326" s="1">
        <f t="shared" ref="E326:E356" si="21">$G$308*(1+$E$321*$B326^2)</f>
        <v>1.4999999999999999E-2</v>
      </c>
      <c r="F326" s="1">
        <f t="shared" ref="F326:F356" si="22">$G$309*(1+$E$321*$B326^2)</f>
        <v>0.02</v>
      </c>
      <c r="G326" s="1">
        <f t="shared" ref="G326:G356" si="23">$G$310*(1+$E$321*$B326^2)</f>
        <v>2.5000000000000001E-2</v>
      </c>
      <c r="H326" s="1">
        <f t="shared" ref="H326:H356" si="24">$G$311*(1+$E$321*$B326^2)</f>
        <v>3.5000000000000003E-2</v>
      </c>
      <c r="I326" s="1">
        <f t="shared" ref="I326:I356" si="25">$G$312*(1+$E$321*$B326^2)</f>
        <v>2.5000000000000001E-2</v>
      </c>
      <c r="J326" s="1">
        <f t="shared" ref="J326:J356" si="26">$G$313*(1+$E$321*$B326^2)</f>
        <v>0.05</v>
      </c>
    </row>
    <row r="327" spans="2:10">
      <c r="B327">
        <v>5</v>
      </c>
      <c r="C327" s="1">
        <f t="shared" si="19"/>
        <v>8.003999999999999E-3</v>
      </c>
      <c r="D327" s="1">
        <f t="shared" si="20"/>
        <v>1.5007499999999998E-2</v>
      </c>
      <c r="E327" s="1">
        <f t="shared" si="21"/>
        <v>1.5007499999999998E-2</v>
      </c>
      <c r="F327" s="1">
        <f t="shared" si="22"/>
        <v>2.001E-2</v>
      </c>
      <c r="G327" s="1">
        <f t="shared" si="23"/>
        <v>2.50125E-2</v>
      </c>
      <c r="H327" s="1">
        <f t="shared" si="24"/>
        <v>3.50175E-2</v>
      </c>
      <c r="I327" s="1">
        <f t="shared" si="25"/>
        <v>2.50125E-2</v>
      </c>
      <c r="J327" s="1">
        <f t="shared" si="26"/>
        <v>5.0025E-2</v>
      </c>
    </row>
    <row r="328" spans="2:10">
      <c r="B328">
        <v>10</v>
      </c>
      <c r="C328" s="1">
        <f t="shared" si="19"/>
        <v>8.0160000000000006E-3</v>
      </c>
      <c r="D328" s="1">
        <f t="shared" si="20"/>
        <v>1.503E-2</v>
      </c>
      <c r="E328" s="1">
        <f t="shared" si="21"/>
        <v>1.503E-2</v>
      </c>
      <c r="F328" s="1">
        <f t="shared" si="22"/>
        <v>2.0039999999999999E-2</v>
      </c>
      <c r="G328" s="1">
        <f t="shared" si="23"/>
        <v>2.5050000000000003E-2</v>
      </c>
      <c r="H328" s="1">
        <f t="shared" si="24"/>
        <v>3.5070000000000004E-2</v>
      </c>
      <c r="I328" s="1">
        <f t="shared" si="25"/>
        <v>2.5050000000000003E-2</v>
      </c>
      <c r="J328" s="1">
        <f t="shared" si="26"/>
        <v>5.0100000000000006E-2</v>
      </c>
    </row>
    <row r="329" spans="2:10">
      <c r="B329">
        <v>15</v>
      </c>
      <c r="C329" s="1">
        <f t="shared" si="19"/>
        <v>8.0359999999999997E-3</v>
      </c>
      <c r="D329" s="1">
        <f t="shared" si="20"/>
        <v>1.5067499999999999E-2</v>
      </c>
      <c r="E329" s="1">
        <f t="shared" si="21"/>
        <v>1.5067499999999999E-2</v>
      </c>
      <c r="F329" s="1">
        <f t="shared" si="22"/>
        <v>2.009E-2</v>
      </c>
      <c r="G329" s="1">
        <f t="shared" si="23"/>
        <v>2.5112499999999999E-2</v>
      </c>
      <c r="H329" s="1">
        <f t="shared" si="24"/>
        <v>3.5157500000000001E-2</v>
      </c>
      <c r="I329" s="1">
        <f t="shared" si="25"/>
        <v>2.5112499999999999E-2</v>
      </c>
      <c r="J329" s="1">
        <f t="shared" si="26"/>
        <v>5.0224999999999999E-2</v>
      </c>
    </row>
    <row r="330" spans="2:10">
      <c r="B330">
        <v>20</v>
      </c>
      <c r="C330" s="1">
        <f t="shared" si="19"/>
        <v>8.064E-3</v>
      </c>
      <c r="D330" s="1">
        <f t="shared" si="20"/>
        <v>1.512E-2</v>
      </c>
      <c r="E330" s="1">
        <f t="shared" si="21"/>
        <v>1.512E-2</v>
      </c>
      <c r="F330" s="1">
        <f t="shared" si="22"/>
        <v>2.0160000000000001E-2</v>
      </c>
      <c r="G330" s="1">
        <f t="shared" si="23"/>
        <v>2.52E-2</v>
      </c>
      <c r="H330" s="1">
        <f t="shared" si="24"/>
        <v>3.5280000000000006E-2</v>
      </c>
      <c r="I330" s="1">
        <f t="shared" si="25"/>
        <v>2.52E-2</v>
      </c>
      <c r="J330" s="1">
        <f t="shared" si="26"/>
        <v>5.04E-2</v>
      </c>
    </row>
    <row r="331" spans="2:10">
      <c r="B331">
        <v>25</v>
      </c>
      <c r="C331" s="1">
        <f t="shared" si="19"/>
        <v>8.0999999999999996E-3</v>
      </c>
      <c r="D331" s="1">
        <f t="shared" si="20"/>
        <v>1.51875E-2</v>
      </c>
      <c r="E331" s="1">
        <f t="shared" si="21"/>
        <v>1.51875E-2</v>
      </c>
      <c r="F331" s="1">
        <f t="shared" si="22"/>
        <v>2.0250000000000001E-2</v>
      </c>
      <c r="G331" s="1">
        <f t="shared" si="23"/>
        <v>2.5312500000000002E-2</v>
      </c>
      <c r="H331" s="1">
        <f t="shared" si="24"/>
        <v>3.5437500000000004E-2</v>
      </c>
      <c r="I331" s="1">
        <f t="shared" si="25"/>
        <v>2.5312500000000002E-2</v>
      </c>
      <c r="J331" s="1">
        <f t="shared" si="26"/>
        <v>5.0625000000000003E-2</v>
      </c>
    </row>
    <row r="332" spans="2:10">
      <c r="B332">
        <v>30</v>
      </c>
      <c r="C332" s="1">
        <f t="shared" si="19"/>
        <v>8.1440000000000002E-3</v>
      </c>
      <c r="D332" s="1">
        <f t="shared" si="20"/>
        <v>1.5269999999999999E-2</v>
      </c>
      <c r="E332" s="1">
        <f t="shared" si="21"/>
        <v>1.5269999999999999E-2</v>
      </c>
      <c r="F332" s="1">
        <f t="shared" si="22"/>
        <v>2.036E-2</v>
      </c>
      <c r="G332" s="1">
        <f t="shared" si="23"/>
        <v>2.545E-2</v>
      </c>
      <c r="H332" s="1">
        <f t="shared" si="24"/>
        <v>3.5630000000000002E-2</v>
      </c>
      <c r="I332" s="1">
        <f t="shared" si="25"/>
        <v>2.545E-2</v>
      </c>
      <c r="J332" s="1">
        <f t="shared" si="26"/>
        <v>5.0900000000000001E-2</v>
      </c>
    </row>
    <row r="333" spans="2:10">
      <c r="B333">
        <v>35</v>
      </c>
      <c r="C333" s="1">
        <f t="shared" si="19"/>
        <v>8.1960000000000002E-3</v>
      </c>
      <c r="D333" s="1">
        <f t="shared" si="20"/>
        <v>1.5367499999999999E-2</v>
      </c>
      <c r="E333" s="1">
        <f t="shared" si="21"/>
        <v>1.5367499999999999E-2</v>
      </c>
      <c r="F333" s="1">
        <f t="shared" si="22"/>
        <v>2.0490000000000001E-2</v>
      </c>
      <c r="G333" s="1">
        <f t="shared" si="23"/>
        <v>2.56125E-2</v>
      </c>
      <c r="H333" s="1">
        <f t="shared" si="24"/>
        <v>3.58575E-2</v>
      </c>
      <c r="I333" s="1">
        <f t="shared" si="25"/>
        <v>2.56125E-2</v>
      </c>
      <c r="J333" s="1">
        <f t="shared" si="26"/>
        <v>5.1225E-2</v>
      </c>
    </row>
    <row r="334" spans="2:10">
      <c r="B334">
        <v>40</v>
      </c>
      <c r="C334" s="1">
        <f t="shared" si="19"/>
        <v>8.2560000000000012E-3</v>
      </c>
      <c r="D334" s="1">
        <f t="shared" si="20"/>
        <v>1.5480000000000001E-2</v>
      </c>
      <c r="E334" s="1">
        <f t="shared" si="21"/>
        <v>1.5480000000000001E-2</v>
      </c>
      <c r="F334" s="1">
        <f t="shared" si="22"/>
        <v>2.0640000000000002E-2</v>
      </c>
      <c r="G334" s="1">
        <f t="shared" si="23"/>
        <v>2.5800000000000003E-2</v>
      </c>
      <c r="H334" s="1">
        <f t="shared" si="24"/>
        <v>3.6120000000000006E-2</v>
      </c>
      <c r="I334" s="1">
        <f t="shared" si="25"/>
        <v>2.5800000000000003E-2</v>
      </c>
      <c r="J334" s="1">
        <f t="shared" si="26"/>
        <v>5.1600000000000007E-2</v>
      </c>
    </row>
    <row r="335" spans="2:10">
      <c r="B335">
        <v>45</v>
      </c>
      <c r="C335" s="1">
        <f t="shared" si="19"/>
        <v>8.3239999999999998E-3</v>
      </c>
      <c r="D335" s="1">
        <f t="shared" si="20"/>
        <v>1.56075E-2</v>
      </c>
      <c r="E335" s="1">
        <f t="shared" si="21"/>
        <v>1.56075E-2</v>
      </c>
      <c r="F335" s="1">
        <f t="shared" si="22"/>
        <v>2.0809999999999999E-2</v>
      </c>
      <c r="G335" s="1">
        <f t="shared" si="23"/>
        <v>2.6012500000000001E-2</v>
      </c>
      <c r="H335" s="1">
        <f t="shared" si="24"/>
        <v>3.6417500000000005E-2</v>
      </c>
      <c r="I335" s="1">
        <f t="shared" si="25"/>
        <v>2.6012500000000001E-2</v>
      </c>
      <c r="J335" s="1">
        <f t="shared" si="26"/>
        <v>5.2025000000000002E-2</v>
      </c>
    </row>
    <row r="336" spans="2:10">
      <c r="B336">
        <v>50</v>
      </c>
      <c r="C336" s="1">
        <f t="shared" si="19"/>
        <v>8.4000000000000012E-3</v>
      </c>
      <c r="D336" s="1">
        <f t="shared" si="20"/>
        <v>1.575E-2</v>
      </c>
      <c r="E336" s="1">
        <f t="shared" si="21"/>
        <v>1.575E-2</v>
      </c>
      <c r="F336" s="1">
        <f t="shared" si="22"/>
        <v>2.1000000000000001E-2</v>
      </c>
      <c r="G336" s="1">
        <f t="shared" si="23"/>
        <v>2.6250000000000002E-2</v>
      </c>
      <c r="H336" s="1">
        <f t="shared" si="24"/>
        <v>3.6750000000000005E-2</v>
      </c>
      <c r="I336" s="1">
        <f t="shared" si="25"/>
        <v>2.6250000000000002E-2</v>
      </c>
      <c r="J336" s="1">
        <f t="shared" si="26"/>
        <v>5.2500000000000005E-2</v>
      </c>
    </row>
    <row r="337" spans="2:10">
      <c r="B337">
        <v>55</v>
      </c>
      <c r="C337" s="1">
        <f t="shared" si="19"/>
        <v>8.4840000000000002E-3</v>
      </c>
      <c r="D337" s="1">
        <f t="shared" si="20"/>
        <v>1.5907499999999998E-2</v>
      </c>
      <c r="E337" s="1">
        <f t="shared" si="21"/>
        <v>1.5907499999999998E-2</v>
      </c>
      <c r="F337" s="1">
        <f t="shared" si="22"/>
        <v>2.121E-2</v>
      </c>
      <c r="G337" s="1">
        <f t="shared" si="23"/>
        <v>2.6512500000000001E-2</v>
      </c>
      <c r="H337" s="1">
        <f t="shared" si="24"/>
        <v>3.7117500000000005E-2</v>
      </c>
      <c r="I337" s="1">
        <f t="shared" si="25"/>
        <v>2.6512500000000001E-2</v>
      </c>
      <c r="J337" s="1">
        <f t="shared" si="26"/>
        <v>5.3025000000000003E-2</v>
      </c>
    </row>
    <row r="338" spans="2:10">
      <c r="B338">
        <v>60</v>
      </c>
      <c r="C338" s="1">
        <f t="shared" si="19"/>
        <v>8.5760000000000003E-3</v>
      </c>
      <c r="D338" s="1">
        <f t="shared" si="20"/>
        <v>1.6080000000000001E-2</v>
      </c>
      <c r="E338" s="1">
        <f t="shared" si="21"/>
        <v>1.6080000000000001E-2</v>
      </c>
      <c r="F338" s="1">
        <f t="shared" si="22"/>
        <v>2.1440000000000001E-2</v>
      </c>
      <c r="G338" s="1">
        <f t="shared" si="23"/>
        <v>2.6800000000000004E-2</v>
      </c>
      <c r="H338" s="1">
        <f t="shared" si="24"/>
        <v>3.7520000000000005E-2</v>
      </c>
      <c r="I338" s="1">
        <f t="shared" si="25"/>
        <v>2.6800000000000004E-2</v>
      </c>
      <c r="J338" s="1">
        <f t="shared" si="26"/>
        <v>5.3600000000000009E-2</v>
      </c>
    </row>
    <row r="339" spans="2:10">
      <c r="B339">
        <v>65</v>
      </c>
      <c r="C339" s="1">
        <f t="shared" si="19"/>
        <v>8.6759999999999997E-3</v>
      </c>
      <c r="D339" s="1">
        <f t="shared" si="20"/>
        <v>1.6267500000000001E-2</v>
      </c>
      <c r="E339" s="1">
        <f t="shared" si="21"/>
        <v>1.6267500000000001E-2</v>
      </c>
      <c r="F339" s="1">
        <f t="shared" si="22"/>
        <v>2.1690000000000001E-2</v>
      </c>
      <c r="G339" s="1">
        <f t="shared" si="23"/>
        <v>2.7112500000000001E-2</v>
      </c>
      <c r="H339" s="1">
        <f t="shared" si="24"/>
        <v>3.7957500000000005E-2</v>
      </c>
      <c r="I339" s="1">
        <f t="shared" si="25"/>
        <v>2.7112500000000001E-2</v>
      </c>
      <c r="J339" s="1">
        <f t="shared" si="26"/>
        <v>5.4225000000000002E-2</v>
      </c>
    </row>
    <row r="340" spans="2:10">
      <c r="B340">
        <v>70</v>
      </c>
      <c r="C340" s="1">
        <f t="shared" si="19"/>
        <v>8.7840000000000001E-3</v>
      </c>
      <c r="D340" s="1">
        <f t="shared" si="20"/>
        <v>1.6470000000000002E-2</v>
      </c>
      <c r="E340" s="1">
        <f t="shared" si="21"/>
        <v>1.6470000000000002E-2</v>
      </c>
      <c r="F340" s="1">
        <f t="shared" si="22"/>
        <v>2.1960000000000004E-2</v>
      </c>
      <c r="G340" s="1">
        <f t="shared" si="23"/>
        <v>2.7450000000000002E-2</v>
      </c>
      <c r="H340" s="1">
        <f t="shared" si="24"/>
        <v>3.8430000000000006E-2</v>
      </c>
      <c r="I340" s="1">
        <f t="shared" si="25"/>
        <v>2.7450000000000002E-2</v>
      </c>
      <c r="J340" s="1">
        <f t="shared" si="26"/>
        <v>5.4900000000000004E-2</v>
      </c>
    </row>
    <row r="341" spans="2:10">
      <c r="B341">
        <v>75</v>
      </c>
      <c r="C341" s="1">
        <f t="shared" si="19"/>
        <v>8.8999999999999999E-3</v>
      </c>
      <c r="D341" s="1">
        <f t="shared" si="20"/>
        <v>1.6687500000000001E-2</v>
      </c>
      <c r="E341" s="1">
        <f t="shared" si="21"/>
        <v>1.6687500000000001E-2</v>
      </c>
      <c r="F341" s="1">
        <f t="shared" si="22"/>
        <v>2.2250000000000002E-2</v>
      </c>
      <c r="G341" s="1">
        <f t="shared" si="23"/>
        <v>2.7812500000000004E-2</v>
      </c>
      <c r="H341" s="1">
        <f t="shared" si="24"/>
        <v>3.8937500000000007E-2</v>
      </c>
      <c r="I341" s="1">
        <f t="shared" si="25"/>
        <v>2.7812500000000004E-2</v>
      </c>
      <c r="J341" s="1">
        <f t="shared" si="26"/>
        <v>5.5625000000000008E-2</v>
      </c>
    </row>
    <row r="342" spans="2:10">
      <c r="B342">
        <v>80</v>
      </c>
      <c r="C342" s="1">
        <f t="shared" si="19"/>
        <v>9.0240000000000008E-3</v>
      </c>
      <c r="D342" s="1">
        <f t="shared" si="20"/>
        <v>1.6920000000000001E-2</v>
      </c>
      <c r="E342" s="1">
        <f t="shared" si="21"/>
        <v>1.6920000000000001E-2</v>
      </c>
      <c r="F342" s="1">
        <f t="shared" si="22"/>
        <v>2.2560000000000004E-2</v>
      </c>
      <c r="G342" s="1">
        <f t="shared" si="23"/>
        <v>2.8200000000000003E-2</v>
      </c>
      <c r="H342" s="1">
        <f t="shared" si="24"/>
        <v>3.9480000000000008E-2</v>
      </c>
      <c r="I342" s="1">
        <f t="shared" si="25"/>
        <v>2.8200000000000003E-2</v>
      </c>
      <c r="J342" s="1">
        <f t="shared" si="26"/>
        <v>5.6400000000000006E-2</v>
      </c>
    </row>
    <row r="343" spans="2:10">
      <c r="B343">
        <v>85</v>
      </c>
      <c r="C343" s="1">
        <f t="shared" si="19"/>
        <v>9.1560000000000009E-3</v>
      </c>
      <c r="D343" s="1">
        <f t="shared" si="20"/>
        <v>1.7167499999999999E-2</v>
      </c>
      <c r="E343" s="1">
        <f t="shared" si="21"/>
        <v>1.7167499999999999E-2</v>
      </c>
      <c r="F343" s="1">
        <f t="shared" si="22"/>
        <v>2.2890000000000001E-2</v>
      </c>
      <c r="G343" s="1">
        <f t="shared" si="23"/>
        <v>2.8612500000000003E-2</v>
      </c>
      <c r="H343" s="1">
        <f t="shared" si="24"/>
        <v>4.005750000000001E-2</v>
      </c>
      <c r="I343" s="1">
        <f t="shared" si="25"/>
        <v>2.8612500000000003E-2</v>
      </c>
      <c r="J343" s="1">
        <f t="shared" si="26"/>
        <v>5.7225000000000005E-2</v>
      </c>
    </row>
    <row r="344" spans="2:10">
      <c r="B344">
        <v>90</v>
      </c>
      <c r="C344" s="1">
        <f t="shared" si="19"/>
        <v>9.2959999999999987E-3</v>
      </c>
      <c r="D344" s="1">
        <f t="shared" si="20"/>
        <v>1.7429999999999998E-2</v>
      </c>
      <c r="E344" s="1">
        <f t="shared" si="21"/>
        <v>1.7429999999999998E-2</v>
      </c>
      <c r="F344" s="1">
        <f t="shared" si="22"/>
        <v>2.324E-2</v>
      </c>
      <c r="G344" s="1">
        <f t="shared" si="23"/>
        <v>2.9049999999999999E-2</v>
      </c>
      <c r="H344" s="1">
        <f t="shared" si="24"/>
        <v>4.0669999999999998E-2</v>
      </c>
      <c r="I344" s="1">
        <f t="shared" si="25"/>
        <v>2.9049999999999999E-2</v>
      </c>
      <c r="J344" s="1">
        <f t="shared" si="26"/>
        <v>5.8099999999999999E-2</v>
      </c>
    </row>
    <row r="345" spans="2:10">
      <c r="B345">
        <v>95</v>
      </c>
      <c r="C345" s="1">
        <f t="shared" si="19"/>
        <v>9.444000000000001E-3</v>
      </c>
      <c r="D345" s="1">
        <f t="shared" si="20"/>
        <v>1.7707500000000001E-2</v>
      </c>
      <c r="E345" s="1">
        <f t="shared" si="21"/>
        <v>1.7707500000000001E-2</v>
      </c>
      <c r="F345" s="1">
        <f t="shared" si="22"/>
        <v>2.3610000000000003E-2</v>
      </c>
      <c r="G345" s="1">
        <f t="shared" si="23"/>
        <v>2.9512500000000004E-2</v>
      </c>
      <c r="H345" s="1">
        <f t="shared" si="24"/>
        <v>4.1317500000000007E-2</v>
      </c>
      <c r="I345" s="1">
        <f t="shared" si="25"/>
        <v>2.9512500000000004E-2</v>
      </c>
      <c r="J345" s="1">
        <f t="shared" si="26"/>
        <v>5.9025000000000008E-2</v>
      </c>
    </row>
    <row r="346" spans="2:10">
      <c r="B346">
        <v>100</v>
      </c>
      <c r="C346" s="1">
        <f t="shared" si="19"/>
        <v>9.5999999999999992E-3</v>
      </c>
      <c r="D346" s="1">
        <f t="shared" si="20"/>
        <v>1.7999999999999999E-2</v>
      </c>
      <c r="E346" s="1">
        <f t="shared" si="21"/>
        <v>1.7999999999999999E-2</v>
      </c>
      <c r="F346" s="1">
        <f t="shared" si="22"/>
        <v>2.4E-2</v>
      </c>
      <c r="G346" s="1">
        <f t="shared" si="23"/>
        <v>0.03</v>
      </c>
      <c r="H346" s="1">
        <f t="shared" si="24"/>
        <v>4.2000000000000003E-2</v>
      </c>
      <c r="I346" s="1">
        <f t="shared" si="25"/>
        <v>0.03</v>
      </c>
      <c r="J346" s="1">
        <f t="shared" si="26"/>
        <v>0.06</v>
      </c>
    </row>
    <row r="347" spans="2:10">
      <c r="B347">
        <v>105</v>
      </c>
      <c r="C347" s="1">
        <f t="shared" si="19"/>
        <v>9.7640000000000001E-3</v>
      </c>
      <c r="D347" s="1">
        <f t="shared" si="20"/>
        <v>1.8307499999999997E-2</v>
      </c>
      <c r="E347" s="1">
        <f t="shared" si="21"/>
        <v>1.8307499999999997E-2</v>
      </c>
      <c r="F347" s="1">
        <f t="shared" si="22"/>
        <v>2.4409999999999998E-2</v>
      </c>
      <c r="G347" s="1">
        <f t="shared" si="23"/>
        <v>3.0512499999999998E-2</v>
      </c>
      <c r="H347" s="1">
        <f t="shared" si="24"/>
        <v>4.2717499999999999E-2</v>
      </c>
      <c r="I347" s="1">
        <f t="shared" si="25"/>
        <v>3.0512499999999998E-2</v>
      </c>
      <c r="J347" s="1">
        <f t="shared" si="26"/>
        <v>6.1024999999999996E-2</v>
      </c>
    </row>
    <row r="348" spans="2:10">
      <c r="B348">
        <v>110</v>
      </c>
      <c r="C348" s="1">
        <f t="shared" si="19"/>
        <v>9.9360000000000004E-3</v>
      </c>
      <c r="D348" s="1">
        <f t="shared" si="20"/>
        <v>1.8630000000000001E-2</v>
      </c>
      <c r="E348" s="1">
        <f t="shared" si="21"/>
        <v>1.8630000000000001E-2</v>
      </c>
      <c r="F348" s="1">
        <f t="shared" si="22"/>
        <v>2.4840000000000001E-2</v>
      </c>
      <c r="G348" s="1">
        <f t="shared" si="23"/>
        <v>3.1050000000000001E-2</v>
      </c>
      <c r="H348" s="1">
        <f t="shared" si="24"/>
        <v>4.3470000000000002E-2</v>
      </c>
      <c r="I348" s="1">
        <f t="shared" si="25"/>
        <v>3.1050000000000001E-2</v>
      </c>
      <c r="J348" s="1">
        <f t="shared" si="26"/>
        <v>6.2100000000000002E-2</v>
      </c>
    </row>
    <row r="349" spans="2:10">
      <c r="B349">
        <v>115</v>
      </c>
      <c r="C349" s="1">
        <f t="shared" si="19"/>
        <v>1.0116E-2</v>
      </c>
      <c r="D349" s="1">
        <f t="shared" si="20"/>
        <v>1.8967499999999998E-2</v>
      </c>
      <c r="E349" s="1">
        <f t="shared" si="21"/>
        <v>1.8967499999999998E-2</v>
      </c>
      <c r="F349" s="1">
        <f t="shared" si="22"/>
        <v>2.529E-2</v>
      </c>
      <c r="G349" s="1">
        <f t="shared" si="23"/>
        <v>3.1612500000000002E-2</v>
      </c>
      <c r="H349" s="1">
        <f t="shared" si="24"/>
        <v>4.4257500000000005E-2</v>
      </c>
      <c r="I349" s="1">
        <f t="shared" si="25"/>
        <v>3.1612500000000002E-2</v>
      </c>
      <c r="J349" s="1">
        <f t="shared" si="26"/>
        <v>6.3225000000000003E-2</v>
      </c>
    </row>
    <row r="350" spans="2:10">
      <c r="B350">
        <v>120</v>
      </c>
      <c r="C350" s="1">
        <f t="shared" si="19"/>
        <v>1.0304000000000001E-2</v>
      </c>
      <c r="D350" s="1">
        <f t="shared" si="20"/>
        <v>1.932E-2</v>
      </c>
      <c r="E350" s="1">
        <f t="shared" si="21"/>
        <v>1.932E-2</v>
      </c>
      <c r="F350" s="1">
        <f t="shared" si="22"/>
        <v>2.5760000000000002E-2</v>
      </c>
      <c r="G350" s="1">
        <f t="shared" si="23"/>
        <v>3.2199999999999999E-2</v>
      </c>
      <c r="H350" s="1">
        <f t="shared" si="24"/>
        <v>4.5080000000000002E-2</v>
      </c>
      <c r="I350" s="1">
        <f t="shared" si="25"/>
        <v>3.2199999999999999E-2</v>
      </c>
      <c r="J350" s="1">
        <f t="shared" si="26"/>
        <v>6.4399999999999999E-2</v>
      </c>
    </row>
    <row r="351" spans="2:10">
      <c r="B351">
        <v>125</v>
      </c>
      <c r="C351" s="1">
        <f t="shared" si="19"/>
        <v>1.0500000000000001E-2</v>
      </c>
      <c r="D351" s="1">
        <f t="shared" si="20"/>
        <v>1.96875E-2</v>
      </c>
      <c r="E351" s="1">
        <f t="shared" si="21"/>
        <v>1.96875E-2</v>
      </c>
      <c r="F351" s="1">
        <f t="shared" si="22"/>
        <v>2.6249999999999999E-2</v>
      </c>
      <c r="G351" s="1">
        <f t="shared" si="23"/>
        <v>3.2812500000000001E-2</v>
      </c>
      <c r="H351" s="1">
        <f t="shared" si="24"/>
        <v>4.5937500000000006E-2</v>
      </c>
      <c r="I351" s="1">
        <f t="shared" si="25"/>
        <v>3.2812500000000001E-2</v>
      </c>
      <c r="J351" s="1">
        <f t="shared" si="26"/>
        <v>6.5625000000000003E-2</v>
      </c>
    </row>
    <row r="352" spans="2:10">
      <c r="B352">
        <v>130</v>
      </c>
      <c r="C352" s="1">
        <f t="shared" si="19"/>
        <v>1.0704000000000002E-2</v>
      </c>
      <c r="D352" s="1">
        <f t="shared" si="20"/>
        <v>2.0070000000000001E-2</v>
      </c>
      <c r="E352" s="1">
        <f t="shared" si="21"/>
        <v>2.0070000000000001E-2</v>
      </c>
      <c r="F352" s="1">
        <f t="shared" si="22"/>
        <v>2.6760000000000003E-2</v>
      </c>
      <c r="G352" s="1">
        <f t="shared" si="23"/>
        <v>3.3450000000000001E-2</v>
      </c>
      <c r="H352" s="1">
        <f t="shared" si="24"/>
        <v>4.6830000000000011E-2</v>
      </c>
      <c r="I352" s="1">
        <f t="shared" si="25"/>
        <v>3.3450000000000001E-2</v>
      </c>
      <c r="J352" s="1">
        <f t="shared" si="26"/>
        <v>6.6900000000000001E-2</v>
      </c>
    </row>
    <row r="353" spans="1:10">
      <c r="B353">
        <v>135</v>
      </c>
      <c r="C353" s="1">
        <f t="shared" si="19"/>
        <v>1.0916E-2</v>
      </c>
      <c r="D353" s="1">
        <f t="shared" si="20"/>
        <v>2.04675E-2</v>
      </c>
      <c r="E353" s="1">
        <f t="shared" si="21"/>
        <v>2.04675E-2</v>
      </c>
      <c r="F353" s="1">
        <f t="shared" si="22"/>
        <v>2.7290000000000002E-2</v>
      </c>
      <c r="G353" s="1">
        <f t="shared" si="23"/>
        <v>3.4112500000000004E-2</v>
      </c>
      <c r="H353" s="1">
        <f t="shared" si="24"/>
        <v>4.7757500000000008E-2</v>
      </c>
      <c r="I353" s="1">
        <f t="shared" si="25"/>
        <v>3.4112500000000004E-2</v>
      </c>
      <c r="J353" s="1">
        <f t="shared" si="26"/>
        <v>6.8225000000000008E-2</v>
      </c>
    </row>
    <row r="354" spans="1:10">
      <c r="B354">
        <v>140</v>
      </c>
      <c r="C354" s="1">
        <f t="shared" si="19"/>
        <v>1.1136E-2</v>
      </c>
      <c r="D354" s="1">
        <f t="shared" si="20"/>
        <v>2.0879999999999999E-2</v>
      </c>
      <c r="E354" s="1">
        <f t="shared" si="21"/>
        <v>2.0879999999999999E-2</v>
      </c>
      <c r="F354" s="1">
        <f t="shared" si="22"/>
        <v>2.784E-2</v>
      </c>
      <c r="G354" s="1">
        <f t="shared" si="23"/>
        <v>3.4799999999999998E-2</v>
      </c>
      <c r="H354" s="1">
        <f t="shared" si="24"/>
        <v>4.8719999999999999E-2</v>
      </c>
      <c r="I354" s="1">
        <f t="shared" si="25"/>
        <v>3.4799999999999998E-2</v>
      </c>
      <c r="J354" s="1">
        <f t="shared" si="26"/>
        <v>6.9599999999999995E-2</v>
      </c>
    </row>
    <row r="355" spans="1:10">
      <c r="B355">
        <v>145</v>
      </c>
      <c r="C355" s="1">
        <f t="shared" si="19"/>
        <v>1.1364000000000001E-2</v>
      </c>
      <c r="D355" s="1">
        <f t="shared" si="20"/>
        <v>2.13075E-2</v>
      </c>
      <c r="E355" s="1">
        <f t="shared" si="21"/>
        <v>2.13075E-2</v>
      </c>
      <c r="F355" s="1">
        <f t="shared" si="22"/>
        <v>2.8410000000000001E-2</v>
      </c>
      <c r="G355" s="1">
        <f t="shared" si="23"/>
        <v>3.5512500000000002E-2</v>
      </c>
      <c r="H355" s="1">
        <f t="shared" si="24"/>
        <v>4.9717500000000005E-2</v>
      </c>
      <c r="I355" s="1">
        <f t="shared" si="25"/>
        <v>3.5512500000000002E-2</v>
      </c>
      <c r="J355" s="1">
        <f t="shared" si="26"/>
        <v>7.1025000000000005E-2</v>
      </c>
    </row>
    <row r="356" spans="1:10">
      <c r="B356">
        <v>150</v>
      </c>
      <c r="C356" s="1">
        <f t="shared" si="19"/>
        <v>1.1599999999999999E-2</v>
      </c>
      <c r="D356" s="1">
        <f t="shared" si="20"/>
        <v>2.1749999999999999E-2</v>
      </c>
      <c r="E356" s="1">
        <f t="shared" si="21"/>
        <v>2.1749999999999999E-2</v>
      </c>
      <c r="F356" s="1">
        <f t="shared" si="22"/>
        <v>2.8999999999999998E-2</v>
      </c>
      <c r="G356" s="1">
        <f t="shared" si="23"/>
        <v>3.6249999999999998E-2</v>
      </c>
      <c r="H356" s="1">
        <f t="shared" si="24"/>
        <v>5.0750000000000003E-2</v>
      </c>
      <c r="I356" s="1">
        <f t="shared" si="25"/>
        <v>3.6249999999999998E-2</v>
      </c>
      <c r="J356" s="1">
        <f t="shared" si="26"/>
        <v>7.2499999999999995E-2</v>
      </c>
    </row>
    <row r="358" spans="1:10">
      <c r="A358" t="s">
        <v>96</v>
      </c>
    </row>
    <row r="375" spans="1:1">
      <c r="A375" t="s">
        <v>109</v>
      </c>
    </row>
  </sheetData>
  <pageMargins left="0.7" right="0.7" top="0.75" bottom="0.75" header="0.3" footer="0.3"/>
  <pageSetup paperSize="9" orientation="portrait" r:id="rId1"/>
  <drawing r:id="rId2"/>
  <tableParts count="17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иван</cp:lastModifiedBy>
  <dcterms:created xsi:type="dcterms:W3CDTF">2023-09-18T08:59:40Z</dcterms:created>
  <dcterms:modified xsi:type="dcterms:W3CDTF">2023-10-26T21:45:46Z</dcterms:modified>
</cp:coreProperties>
</file>