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Batar\Desktop\SEMESTER 5\5.5\"/>
    </mc:Choice>
  </mc:AlternateContent>
  <bookViews>
    <workbookView xWindow="0" yWindow="0" windowWidth="22728" windowHeight="8076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1" l="1"/>
  <c r="L37" i="1"/>
  <c r="L38" i="1"/>
  <c r="L39" i="1"/>
  <c r="L35" i="1"/>
  <c r="K36" i="1"/>
  <c r="K37" i="1"/>
  <c r="K38" i="1"/>
  <c r="K39" i="1"/>
  <c r="K35" i="1"/>
  <c r="P27" i="1"/>
  <c r="P28" i="1"/>
  <c r="P29" i="1"/>
  <c r="P30" i="1"/>
  <c r="P31" i="1"/>
  <c r="P26" i="1"/>
  <c r="O27" i="1"/>
  <c r="O28" i="1"/>
  <c r="O29" i="1"/>
  <c r="O30" i="1"/>
  <c r="O31" i="1"/>
  <c r="O26" i="1"/>
  <c r="R30" i="1"/>
  <c r="R29" i="1"/>
  <c r="R28" i="1"/>
  <c r="R27" i="1"/>
  <c r="R26" i="1"/>
  <c r="R25" i="1"/>
  <c r="S27" i="1"/>
  <c r="S26" i="1"/>
  <c r="S25" i="1"/>
  <c r="J28" i="1"/>
  <c r="J27" i="1"/>
  <c r="J26" i="1"/>
  <c r="I30" i="1"/>
  <c r="I31" i="1"/>
  <c r="I27" i="1"/>
  <c r="I28" i="1"/>
  <c r="I29" i="1"/>
  <c r="I26" i="1"/>
  <c r="I23" i="1"/>
  <c r="R19" i="1"/>
  <c r="P20" i="1"/>
  <c r="N20" i="1"/>
  <c r="N16" i="1"/>
  <c r="R15" i="1"/>
  <c r="R7" i="1"/>
  <c r="N8" i="1"/>
  <c r="R3" i="1"/>
  <c r="P4" i="1"/>
  <c r="N4" i="1"/>
  <c r="N31" i="1"/>
  <c r="N30" i="1"/>
  <c r="N29" i="1"/>
  <c r="N28" i="1"/>
  <c r="N27" i="1"/>
  <c r="N26" i="1"/>
  <c r="H31" i="1"/>
  <c r="H30" i="1"/>
  <c r="H29" i="1"/>
  <c r="H28" i="1"/>
  <c r="H27" i="1"/>
  <c r="H26" i="1"/>
  <c r="M31" i="1"/>
  <c r="M30" i="1"/>
  <c r="M29" i="1"/>
  <c r="M28" i="1"/>
  <c r="M27" i="1"/>
  <c r="M26" i="1"/>
  <c r="J18" i="1"/>
  <c r="K18" i="1" s="1"/>
  <c r="J17" i="1"/>
  <c r="K17" i="1" s="1"/>
  <c r="J16" i="1"/>
  <c r="K16" i="1" s="1"/>
  <c r="J15" i="1"/>
  <c r="K15" i="1" s="1"/>
  <c r="J14" i="1"/>
  <c r="K14" i="1" s="1"/>
  <c r="L14" i="1" s="1"/>
  <c r="L15" i="1" l="1"/>
  <c r="L16" i="1"/>
  <c r="L17" i="1"/>
  <c r="L18" i="1"/>
</calcChain>
</file>

<file path=xl/sharedStrings.xml><?xml version="1.0" encoding="utf-8"?>
<sst xmlns="http://schemas.openxmlformats.org/spreadsheetml/2006/main" count="85" uniqueCount="24">
  <si>
    <t>Спектр Na-22</t>
  </si>
  <si>
    <t>Пик 1</t>
  </si>
  <si>
    <t>Пик 2</t>
  </si>
  <si>
    <t>Позиция</t>
  </si>
  <si>
    <t>Ширина</t>
  </si>
  <si>
    <t>Край комптона</t>
  </si>
  <si>
    <t>Спектр Ce-137</t>
  </si>
  <si>
    <t>Спектр Co-60</t>
  </si>
  <si>
    <t>Am-241</t>
  </si>
  <si>
    <t>Спектр Eu 152</t>
  </si>
  <si>
    <t>Потенц</t>
  </si>
  <si>
    <t>Значение кв. функции</t>
  </si>
  <si>
    <t>Калибровка</t>
  </si>
  <si>
    <t>Источник</t>
  </si>
  <si>
    <t>N_i</t>
  </si>
  <si>
    <t>\Delta N_i</t>
  </si>
  <si>
    <t>E_i, МэВ</t>
  </si>
  <si>
    <t>\Delta E_i, МэВ</t>
  </si>
  <si>
    <t>R_i</t>
  </si>
  <si>
    <t>Co-60</t>
  </si>
  <si>
    <t>Na-22</t>
  </si>
  <si>
    <t>Ce-137</t>
  </si>
  <si>
    <t>R_i^2</t>
  </si>
  <si>
    <t>1/E_i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</si>
</sst>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A14" zoomScaleNormal="80" zoomScaleSheetLayoutView="100" workbookViewId="0">
      <selection activeCell="L35" sqref="L35:L39"/>
    </sheetView>
  </sheetViews>
  <sheetFormatPr defaultRowHeight="14.4" x14ac:dyDescent="0.3"/>
  <cols>
    <col min="11" max="11" width="12.109375" customWidth="1"/>
    <col min="12" max="12" width="12.6640625" customWidth="1"/>
    <col min="15" max="15" width="14.6640625" customWidth="1"/>
  </cols>
  <sheetData>
    <row r="1" spans="1:20" x14ac:dyDescent="0.3">
      <c r="A1" s="3" t="s">
        <v>0</v>
      </c>
      <c r="B1" s="3"/>
      <c r="C1" s="3"/>
      <c r="D1" s="3"/>
      <c r="E1" s="3"/>
      <c r="F1" s="3"/>
      <c r="G1" s="2"/>
      <c r="N1" s="3" t="s">
        <v>0</v>
      </c>
      <c r="O1" s="3"/>
      <c r="P1" s="3"/>
      <c r="Q1" s="3"/>
      <c r="R1" s="3"/>
      <c r="S1" s="3"/>
      <c r="T1" s="2"/>
    </row>
    <row r="2" spans="1:20" x14ac:dyDescent="0.3">
      <c r="A2" s="3" t="s">
        <v>1</v>
      </c>
      <c r="B2" s="3"/>
      <c r="C2" s="3" t="s">
        <v>2</v>
      </c>
      <c r="D2" s="3"/>
      <c r="E2" s="3" t="s">
        <v>5</v>
      </c>
      <c r="F2" s="3"/>
      <c r="G2">
        <v>5.4</v>
      </c>
      <c r="N2" s="3" t="s">
        <v>1</v>
      </c>
      <c r="O2" s="3"/>
      <c r="P2" s="3" t="s">
        <v>2</v>
      </c>
      <c r="Q2" s="3"/>
      <c r="R2" s="3" t="s">
        <v>5</v>
      </c>
      <c r="S2" s="3"/>
      <c r="T2">
        <v>5.4</v>
      </c>
    </row>
    <row r="3" spans="1:20" x14ac:dyDescent="0.3">
      <c r="A3" t="s">
        <v>3</v>
      </c>
      <c r="B3" t="s">
        <v>4</v>
      </c>
      <c r="C3" t="s">
        <v>3</v>
      </c>
      <c r="D3" t="s">
        <v>4</v>
      </c>
      <c r="E3" s="3">
        <v>455</v>
      </c>
      <c r="F3" s="3"/>
      <c r="N3" t="s">
        <v>3</v>
      </c>
      <c r="O3" t="s">
        <v>4</v>
      </c>
      <c r="P3" t="s">
        <v>3</v>
      </c>
      <c r="Q3" t="s">
        <v>4</v>
      </c>
      <c r="R3" s="3">
        <f>454</f>
        <v>454</v>
      </c>
      <c r="S3" s="3"/>
    </row>
    <row r="4" spans="1:20" x14ac:dyDescent="0.3">
      <c r="A4">
        <v>716.5</v>
      </c>
      <c r="B4">
        <v>55.5</v>
      </c>
      <c r="C4">
        <v>1689.3</v>
      </c>
      <c r="D4">
        <v>77.8</v>
      </c>
      <c r="N4">
        <f>A4-1</f>
        <v>715.5</v>
      </c>
      <c r="O4">
        <v>55.5</v>
      </c>
      <c r="P4">
        <f>C4-1</f>
        <v>1688.3</v>
      </c>
      <c r="Q4">
        <v>77.8</v>
      </c>
    </row>
    <row r="5" spans="1:20" x14ac:dyDescent="0.3">
      <c r="A5" s="3" t="s">
        <v>6</v>
      </c>
      <c r="B5" s="3"/>
      <c r="C5" s="3"/>
      <c r="D5" s="3"/>
      <c r="E5" s="3"/>
      <c r="F5" s="3"/>
      <c r="N5" s="3" t="s">
        <v>6</v>
      </c>
      <c r="O5" s="3"/>
      <c r="P5" s="3"/>
      <c r="Q5" s="3"/>
      <c r="R5" s="3"/>
      <c r="S5" s="3"/>
    </row>
    <row r="6" spans="1:20" x14ac:dyDescent="0.3">
      <c r="A6" s="3" t="s">
        <v>1</v>
      </c>
      <c r="B6" s="3"/>
      <c r="C6" s="3"/>
      <c r="D6" s="3"/>
      <c r="E6" s="3" t="s">
        <v>5</v>
      </c>
      <c r="F6" s="3"/>
      <c r="G6">
        <v>6.3</v>
      </c>
      <c r="N6" s="3" t="s">
        <v>1</v>
      </c>
      <c r="O6" s="3"/>
      <c r="P6" s="3"/>
      <c r="Q6" s="3"/>
      <c r="R6" s="3" t="s">
        <v>5</v>
      </c>
      <c r="S6" s="3"/>
      <c r="T6">
        <v>6.3</v>
      </c>
    </row>
    <row r="7" spans="1:20" x14ac:dyDescent="0.3">
      <c r="A7" t="s">
        <v>3</v>
      </c>
      <c r="B7" t="s">
        <v>4</v>
      </c>
      <c r="E7" s="3">
        <v>1211</v>
      </c>
      <c r="F7" s="3"/>
      <c r="N7" t="s">
        <v>3</v>
      </c>
      <c r="O7" t="s">
        <v>4</v>
      </c>
      <c r="R7" s="3">
        <f>E7-34</f>
        <v>1177</v>
      </c>
      <c r="S7" s="3"/>
    </row>
    <row r="8" spans="1:20" x14ac:dyDescent="0.3">
      <c r="A8">
        <v>1663.3</v>
      </c>
      <c r="B8">
        <v>97.6</v>
      </c>
      <c r="N8">
        <f>A8-34</f>
        <v>1629.3</v>
      </c>
      <c r="O8">
        <v>97.6</v>
      </c>
    </row>
    <row r="9" spans="1:20" x14ac:dyDescent="0.3">
      <c r="A9" s="3" t="s">
        <v>7</v>
      </c>
      <c r="B9" s="3"/>
      <c r="C9" s="3"/>
      <c r="D9" s="3"/>
      <c r="E9" s="3"/>
      <c r="F9" s="3"/>
      <c r="G9">
        <v>5.2</v>
      </c>
      <c r="N9" s="3" t="s">
        <v>7</v>
      </c>
      <c r="O9" s="3"/>
      <c r="P9" s="3"/>
      <c r="Q9" s="3"/>
      <c r="R9" s="3"/>
      <c r="S9" s="3"/>
      <c r="T9">
        <v>5.2</v>
      </c>
    </row>
    <row r="10" spans="1:20" x14ac:dyDescent="0.3">
      <c r="A10" s="3" t="s">
        <v>1</v>
      </c>
      <c r="B10" s="3"/>
      <c r="C10" s="3" t="s">
        <v>2</v>
      </c>
      <c r="D10" s="3"/>
      <c r="E10" s="3" t="s">
        <v>5</v>
      </c>
      <c r="F10" s="3"/>
      <c r="N10" s="3" t="s">
        <v>1</v>
      </c>
      <c r="O10" s="3"/>
      <c r="P10" s="3" t="s">
        <v>2</v>
      </c>
      <c r="Q10" s="3"/>
      <c r="R10" s="3" t="s">
        <v>5</v>
      </c>
      <c r="S10" s="3"/>
    </row>
    <row r="11" spans="1:20" x14ac:dyDescent="0.3">
      <c r="A11" t="s">
        <v>3</v>
      </c>
      <c r="B11" t="s">
        <v>4</v>
      </c>
      <c r="C11" t="s">
        <v>3</v>
      </c>
      <c r="D11" t="s">
        <v>4</v>
      </c>
      <c r="E11" s="3">
        <v>1167</v>
      </c>
      <c r="F11" s="3"/>
      <c r="N11" t="s">
        <v>3</v>
      </c>
      <c r="O11" t="s">
        <v>4</v>
      </c>
      <c r="P11" t="s">
        <v>3</v>
      </c>
      <c r="Q11" t="s">
        <v>4</v>
      </c>
      <c r="R11" s="3">
        <v>1167</v>
      </c>
      <c r="S11" s="3"/>
    </row>
    <row r="12" spans="1:20" x14ac:dyDescent="0.3">
      <c r="A12">
        <v>1351.2</v>
      </c>
      <c r="B12">
        <v>63.5</v>
      </c>
      <c r="C12">
        <v>1526</v>
      </c>
      <c r="D12">
        <v>72.400000000000006</v>
      </c>
      <c r="N12">
        <v>1351.2</v>
      </c>
      <c r="O12">
        <v>63.5</v>
      </c>
      <c r="P12">
        <v>1526</v>
      </c>
      <c r="Q12">
        <v>72.400000000000006</v>
      </c>
    </row>
    <row r="13" spans="1:20" x14ac:dyDescent="0.3">
      <c r="A13" s="3" t="s">
        <v>8</v>
      </c>
      <c r="B13" s="3"/>
      <c r="C13" s="3"/>
      <c r="D13" s="3"/>
      <c r="E13" s="3"/>
      <c r="F13" s="3"/>
      <c r="G13">
        <v>10</v>
      </c>
      <c r="J13" t="s">
        <v>3</v>
      </c>
      <c r="K13" t="s">
        <v>11</v>
      </c>
      <c r="L13" t="s">
        <v>12</v>
      </c>
      <c r="N13" s="3" t="s">
        <v>8</v>
      </c>
      <c r="O13" s="3"/>
      <c r="P13" s="3"/>
      <c r="Q13" s="3"/>
      <c r="R13" s="3"/>
      <c r="S13" s="3"/>
      <c r="T13">
        <v>10</v>
      </c>
    </row>
    <row r="14" spans="1:20" x14ac:dyDescent="0.3">
      <c r="A14" s="3" t="s">
        <v>1</v>
      </c>
      <c r="B14" s="3"/>
      <c r="C14" s="3"/>
      <c r="D14" s="3"/>
      <c r="E14" s="3" t="s">
        <v>5</v>
      </c>
      <c r="F14" s="3"/>
      <c r="J14">
        <f>5.2</f>
        <v>5.2</v>
      </c>
      <c r="K14" s="4">
        <f>J14^2*27+J14*(-280)+840</f>
        <v>114.08000000000004</v>
      </c>
      <c r="L14" s="4">
        <f>K14-K$14</f>
        <v>0</v>
      </c>
      <c r="N14" s="3" t="s">
        <v>1</v>
      </c>
      <c r="O14" s="3"/>
      <c r="P14" s="3"/>
      <c r="Q14" s="3"/>
      <c r="R14" s="3" t="s">
        <v>5</v>
      </c>
      <c r="S14" s="3"/>
    </row>
    <row r="15" spans="1:20" x14ac:dyDescent="0.3">
      <c r="A15" t="s">
        <v>3</v>
      </c>
      <c r="B15" t="s">
        <v>4</v>
      </c>
      <c r="E15" s="3">
        <v>641</v>
      </c>
      <c r="F15" s="3"/>
      <c r="J15">
        <f>5.4</f>
        <v>5.4</v>
      </c>
      <c r="K15" s="4">
        <f t="shared" ref="K15:K18" si="0">J15^2*27+J15*(-280)+840</f>
        <v>115.32000000000005</v>
      </c>
      <c r="L15" s="4">
        <f t="shared" ref="L15:L18" si="1">K15-K$14</f>
        <v>1.2400000000000091</v>
      </c>
      <c r="N15" t="s">
        <v>3</v>
      </c>
      <c r="O15" t="s">
        <v>4</v>
      </c>
      <c r="R15" s="3">
        <f>E15-626</f>
        <v>15</v>
      </c>
      <c r="S15" s="3"/>
    </row>
    <row r="16" spans="1:20" x14ac:dyDescent="0.3">
      <c r="A16">
        <v>1122.5</v>
      </c>
      <c r="B16">
        <v>114</v>
      </c>
      <c r="J16">
        <f>6.3</f>
        <v>6.3</v>
      </c>
      <c r="K16" s="4">
        <f t="shared" si="0"/>
        <v>147.62999999999988</v>
      </c>
      <c r="L16" s="4">
        <f t="shared" si="1"/>
        <v>33.549999999999841</v>
      </c>
      <c r="N16">
        <f>A16-626</f>
        <v>496.5</v>
      </c>
      <c r="O16">
        <v>114</v>
      </c>
    </row>
    <row r="17" spans="1:20" x14ac:dyDescent="0.3">
      <c r="A17" s="3" t="s">
        <v>9</v>
      </c>
      <c r="B17" s="3"/>
      <c r="C17" s="3"/>
      <c r="D17" s="3"/>
      <c r="E17" s="3"/>
      <c r="F17" s="3"/>
      <c r="G17">
        <v>9.5</v>
      </c>
      <c r="J17">
        <f>9.5</f>
        <v>9.5</v>
      </c>
      <c r="K17" s="4">
        <f t="shared" si="0"/>
        <v>616.75</v>
      </c>
      <c r="L17" s="4">
        <f t="shared" si="1"/>
        <v>502.66999999999996</v>
      </c>
      <c r="N17" s="3" t="s">
        <v>9</v>
      </c>
      <c r="O17" s="3"/>
      <c r="P17" s="3"/>
      <c r="Q17" s="3"/>
      <c r="R17" s="3"/>
      <c r="S17" s="3"/>
      <c r="T17">
        <v>9.5</v>
      </c>
    </row>
    <row r="18" spans="1:20" x14ac:dyDescent="0.3">
      <c r="A18" s="3" t="s">
        <v>1</v>
      </c>
      <c r="B18" s="3"/>
      <c r="C18" s="3" t="s">
        <v>2</v>
      </c>
      <c r="D18" s="3"/>
      <c r="E18" s="3" t="s">
        <v>5</v>
      </c>
      <c r="F18" s="3"/>
      <c r="J18">
        <f>10</f>
        <v>10</v>
      </c>
      <c r="K18" s="4">
        <f t="shared" si="0"/>
        <v>740</v>
      </c>
      <c r="L18" s="4">
        <f t="shared" si="1"/>
        <v>625.91999999999996</v>
      </c>
      <c r="N18" s="3" t="s">
        <v>1</v>
      </c>
      <c r="O18" s="3"/>
      <c r="P18" s="3" t="s">
        <v>2</v>
      </c>
      <c r="Q18" s="3"/>
      <c r="R18" s="3" t="s">
        <v>5</v>
      </c>
      <c r="S18" s="3"/>
    </row>
    <row r="19" spans="1:20" x14ac:dyDescent="0.3">
      <c r="A19" t="s">
        <v>3</v>
      </c>
      <c r="B19" t="s">
        <v>4</v>
      </c>
      <c r="C19" t="s">
        <v>3</v>
      </c>
      <c r="D19" t="s">
        <v>4</v>
      </c>
      <c r="E19" s="3">
        <v>230</v>
      </c>
      <c r="F19" s="3"/>
      <c r="N19" t="s">
        <v>3</v>
      </c>
      <c r="O19" t="s">
        <v>4</v>
      </c>
      <c r="P19" t="s">
        <v>3</v>
      </c>
      <c r="Q19" t="s">
        <v>4</v>
      </c>
      <c r="R19" s="3">
        <f>E19-503</f>
        <v>-273</v>
      </c>
      <c r="S19" s="3"/>
    </row>
    <row r="20" spans="1:20" x14ac:dyDescent="0.3">
      <c r="A20">
        <v>618.79999999999995</v>
      </c>
      <c r="B20">
        <v>76.599999999999994</v>
      </c>
      <c r="C20">
        <v>1712</v>
      </c>
      <c r="D20">
        <v>137</v>
      </c>
      <c r="N20">
        <f>A20-503</f>
        <v>115.79999999999995</v>
      </c>
      <c r="O20">
        <v>76.599999999999994</v>
      </c>
      <c r="P20">
        <f>C20-503</f>
        <v>1209</v>
      </c>
      <c r="Q20">
        <v>137</v>
      </c>
    </row>
    <row r="23" spans="1:20" x14ac:dyDescent="0.3">
      <c r="A23" t="s">
        <v>10</v>
      </c>
      <c r="B23" t="s">
        <v>3</v>
      </c>
      <c r="I23">
        <f>(1.3375-1.1725)/(1526-1351.2)</f>
        <v>9.4393592677345455E-4</v>
      </c>
      <c r="L23">
        <v>1072</v>
      </c>
    </row>
    <row r="24" spans="1:20" x14ac:dyDescent="0.3">
      <c r="A24">
        <v>9.5</v>
      </c>
      <c r="B24">
        <v>618</v>
      </c>
    </row>
    <row r="25" spans="1:20" x14ac:dyDescent="0.3">
      <c r="A25">
        <v>9</v>
      </c>
      <c r="B25">
        <v>497.7</v>
      </c>
      <c r="K25" t="s">
        <v>13</v>
      </c>
      <c r="L25" t="s">
        <v>14</v>
      </c>
      <c r="M25" t="s">
        <v>15</v>
      </c>
      <c r="N25" t="s">
        <v>16</v>
      </c>
      <c r="O25" t="s">
        <v>17</v>
      </c>
      <c r="P25" t="s">
        <v>18</v>
      </c>
      <c r="R25">
        <f>1.1732</f>
        <v>1.1732</v>
      </c>
      <c r="S25">
        <f>1351.2</f>
        <v>1351.2</v>
      </c>
    </row>
    <row r="26" spans="1:20" x14ac:dyDescent="0.3">
      <c r="A26">
        <v>8.5</v>
      </c>
      <c r="B26">
        <v>398</v>
      </c>
      <c r="H26">
        <f>1.1732</f>
        <v>1.1732</v>
      </c>
      <c r="I26">
        <f>1351.2</f>
        <v>1351.2</v>
      </c>
      <c r="J26">
        <f>1351.2</f>
        <v>1351.2</v>
      </c>
      <c r="K26" s="3" t="s">
        <v>19</v>
      </c>
      <c r="L26">
        <v>1323</v>
      </c>
      <c r="M26">
        <f>63.5</f>
        <v>63.5</v>
      </c>
      <c r="N26">
        <f>1.1732</f>
        <v>1.1732</v>
      </c>
      <c r="O26">
        <f>1/1072*M26</f>
        <v>5.9235074626865669E-2</v>
      </c>
      <c r="P26">
        <f>O26/N26</f>
        <v>5.0490176122456244E-2</v>
      </c>
      <c r="R26">
        <f>1.3325</f>
        <v>1.3325</v>
      </c>
      <c r="S26">
        <f>1526</f>
        <v>1526</v>
      </c>
    </row>
    <row r="27" spans="1:20" x14ac:dyDescent="0.3">
      <c r="A27">
        <v>8</v>
      </c>
      <c r="B27">
        <v>324</v>
      </c>
      <c r="H27">
        <f>1.3325</f>
        <v>1.3325</v>
      </c>
      <c r="I27">
        <f t="shared" ref="I27:I28" si="2">I$26+(H27-H$26)/I$23</f>
        <v>1519.9614545454547</v>
      </c>
      <c r="J27">
        <f>1526</f>
        <v>1526</v>
      </c>
      <c r="K27" s="3"/>
      <c r="L27">
        <v>1578</v>
      </c>
      <c r="M27">
        <f>72.4</f>
        <v>72.400000000000006</v>
      </c>
      <c r="N27">
        <f>1.3325</f>
        <v>1.3325</v>
      </c>
      <c r="O27">
        <f t="shared" ref="O27:O31" si="3">1/1072*M27</f>
        <v>6.7537313432835824E-2</v>
      </c>
      <c r="P27">
        <f t="shared" ref="P27:P31" si="4">O27/N27</f>
        <v>5.0684662988994988E-2</v>
      </c>
      <c r="R27">
        <f>0.511</f>
        <v>0.51100000000000001</v>
      </c>
      <c r="S27">
        <f>717.5-2</f>
        <v>715.5</v>
      </c>
    </row>
    <row r="28" spans="1:20" x14ac:dyDescent="0.3">
      <c r="A28">
        <v>7.5</v>
      </c>
      <c r="B28">
        <v>260</v>
      </c>
      <c r="H28">
        <f>0.511</f>
        <v>0.51100000000000001</v>
      </c>
      <c r="I28">
        <f t="shared" si="2"/>
        <v>649.6693333333327</v>
      </c>
      <c r="J28">
        <f>717.5-2</f>
        <v>715.5</v>
      </c>
      <c r="K28" s="3" t="s">
        <v>20</v>
      </c>
      <c r="L28">
        <v>715.5</v>
      </c>
      <c r="M28">
        <f>55.5</f>
        <v>55.5</v>
      </c>
      <c r="N28">
        <f>0.511</f>
        <v>0.51100000000000001</v>
      </c>
      <c r="O28">
        <f t="shared" si="3"/>
        <v>5.1772388059701489E-2</v>
      </c>
      <c r="P28">
        <f t="shared" si="4"/>
        <v>0.10131582790548237</v>
      </c>
      <c r="R28">
        <f>1.274</f>
        <v>1.274</v>
      </c>
      <c r="S28">
        <v>1523</v>
      </c>
    </row>
    <row r="29" spans="1:20" x14ac:dyDescent="0.3">
      <c r="A29">
        <v>7</v>
      </c>
      <c r="B29">
        <v>213</v>
      </c>
      <c r="H29">
        <f>1.274</f>
        <v>1.274</v>
      </c>
      <c r="I29">
        <f>I$26+(H29-H$26)/I$23</f>
        <v>1457.9869090909092</v>
      </c>
      <c r="J29">
        <v>1523</v>
      </c>
      <c r="K29" s="3"/>
      <c r="L29">
        <v>1523</v>
      </c>
      <c r="M29">
        <f>77.8</f>
        <v>77.8</v>
      </c>
      <c r="N29">
        <f>1.274</f>
        <v>1.274</v>
      </c>
      <c r="O29">
        <f t="shared" si="3"/>
        <v>7.2574626865671635E-2</v>
      </c>
      <c r="P29">
        <f t="shared" si="4"/>
        <v>5.6965955153588411E-2</v>
      </c>
      <c r="R29">
        <f>0.6617</f>
        <v>0.66169999999999995</v>
      </c>
      <c r="S29">
        <v>709</v>
      </c>
    </row>
    <row r="30" spans="1:20" x14ac:dyDescent="0.3">
      <c r="A30">
        <v>6.5</v>
      </c>
      <c r="B30">
        <v>173</v>
      </c>
      <c r="H30">
        <f>0.6617</f>
        <v>0.66169999999999995</v>
      </c>
      <c r="I30">
        <f t="shared" ref="I30:I31" si="5">I$26+(H30-H$26)/I$23</f>
        <v>809.31999999999948</v>
      </c>
      <c r="J30">
        <v>709</v>
      </c>
      <c r="K30" s="1" t="s">
        <v>21</v>
      </c>
      <c r="L30">
        <v>709</v>
      </c>
      <c r="M30">
        <f>97.6</f>
        <v>97.6</v>
      </c>
      <c r="N30">
        <f>0.6617</f>
        <v>0.66169999999999995</v>
      </c>
      <c r="O30">
        <f t="shared" si="3"/>
        <v>9.1044776119402981E-2</v>
      </c>
      <c r="P30">
        <f t="shared" si="4"/>
        <v>0.13759222626477707</v>
      </c>
      <c r="R30">
        <f>0.054</f>
        <v>5.3999999999999999E-2</v>
      </c>
      <c r="S30">
        <v>201</v>
      </c>
    </row>
    <row r="31" spans="1:20" x14ac:dyDescent="0.3">
      <c r="A31">
        <v>6</v>
      </c>
      <c r="B31">
        <v>142</v>
      </c>
      <c r="H31">
        <f>0.054</f>
        <v>5.3999999999999999E-2</v>
      </c>
      <c r="I31">
        <f t="shared" si="5"/>
        <v>165.52630303030196</v>
      </c>
      <c r="J31">
        <v>201</v>
      </c>
      <c r="K31" s="1" t="s">
        <v>8</v>
      </c>
      <c r="L31">
        <v>201</v>
      </c>
      <c r="M31">
        <f>114</f>
        <v>114</v>
      </c>
      <c r="N31">
        <f>0.054</f>
        <v>5.3999999999999999E-2</v>
      </c>
      <c r="O31">
        <f t="shared" si="3"/>
        <v>0.10634328358208955</v>
      </c>
      <c r="P31">
        <f t="shared" si="4"/>
        <v>1.9693200663349917</v>
      </c>
    </row>
    <row r="32" spans="1:20" x14ac:dyDescent="0.3">
      <c r="A32">
        <v>5.5</v>
      </c>
      <c r="B32">
        <v>117</v>
      </c>
      <c r="K32" s="1"/>
    </row>
    <row r="33" spans="1:12" x14ac:dyDescent="0.3">
      <c r="A33">
        <v>5</v>
      </c>
      <c r="B33">
        <v>96</v>
      </c>
    </row>
    <row r="34" spans="1:12" x14ac:dyDescent="0.3">
      <c r="A34">
        <v>10</v>
      </c>
      <c r="B34">
        <v>766</v>
      </c>
      <c r="K34" t="s">
        <v>22</v>
      </c>
      <c r="L34" t="s">
        <v>23</v>
      </c>
    </row>
    <row r="35" spans="1:12" x14ac:dyDescent="0.3">
      <c r="K35">
        <f>P26^2</f>
        <v>2.5492578848766508E-3</v>
      </c>
      <c r="L35">
        <f>1/N26</f>
        <v>0.85236958745311964</v>
      </c>
    </row>
    <row r="36" spans="1:12" x14ac:dyDescent="0.3">
      <c r="K36">
        <f t="shared" ref="K36:K40" si="6">P27^2</f>
        <v>2.5689350623079982E-3</v>
      </c>
      <c r="L36">
        <f t="shared" ref="L36:L39" si="7">1/N27</f>
        <v>0.75046904315196994</v>
      </c>
    </row>
    <row r="37" spans="1:12" x14ac:dyDescent="0.3">
      <c r="K37">
        <f t="shared" si="6"/>
        <v>1.026489698417332E-2</v>
      </c>
      <c r="L37">
        <f t="shared" si="7"/>
        <v>1.9569471624266144</v>
      </c>
    </row>
    <row r="38" spans="1:12" x14ac:dyDescent="0.3">
      <c r="K38">
        <f t="shared" si="6"/>
        <v>3.2451200465606462E-3</v>
      </c>
      <c r="L38">
        <f t="shared" si="7"/>
        <v>0.78492935635792782</v>
      </c>
    </row>
    <row r="39" spans="1:12" x14ac:dyDescent="0.3">
      <c r="K39">
        <f t="shared" si="6"/>
        <v>1.8931620728497609E-2</v>
      </c>
      <c r="L39">
        <f t="shared" si="7"/>
        <v>1.5112588786459122</v>
      </c>
    </row>
  </sheetData>
  <mergeCells count="52">
    <mergeCell ref="R19:S19"/>
    <mergeCell ref="K26:K27"/>
    <mergeCell ref="K28:K29"/>
    <mergeCell ref="R15:S15"/>
    <mergeCell ref="N17:S17"/>
    <mergeCell ref="N18:O18"/>
    <mergeCell ref="P18:Q18"/>
    <mergeCell ref="R18:S18"/>
    <mergeCell ref="R11:S11"/>
    <mergeCell ref="N13:S13"/>
    <mergeCell ref="N14:O14"/>
    <mergeCell ref="P14:Q14"/>
    <mergeCell ref="R14:S14"/>
    <mergeCell ref="R7:S7"/>
    <mergeCell ref="N9:S9"/>
    <mergeCell ref="N10:O10"/>
    <mergeCell ref="P10:Q10"/>
    <mergeCell ref="R10:S10"/>
    <mergeCell ref="R3:S3"/>
    <mergeCell ref="N5:S5"/>
    <mergeCell ref="N6:O6"/>
    <mergeCell ref="P6:Q6"/>
    <mergeCell ref="R6:S6"/>
    <mergeCell ref="A1:F1"/>
    <mergeCell ref="N1:S1"/>
    <mergeCell ref="N2:O2"/>
    <mergeCell ref="P2:Q2"/>
    <mergeCell ref="R2:S2"/>
    <mergeCell ref="A9:F9"/>
    <mergeCell ref="A2:B2"/>
    <mergeCell ref="C2:D2"/>
    <mergeCell ref="E2:F2"/>
    <mergeCell ref="E3:F3"/>
    <mergeCell ref="A5:F5"/>
    <mergeCell ref="A6:B6"/>
    <mergeCell ref="C6:D6"/>
    <mergeCell ref="E6:F6"/>
    <mergeCell ref="E7:F7"/>
    <mergeCell ref="E19:F19"/>
    <mergeCell ref="A10:B10"/>
    <mergeCell ref="C10:D10"/>
    <mergeCell ref="E10:F10"/>
    <mergeCell ref="E11:F11"/>
    <mergeCell ref="A13:F13"/>
    <mergeCell ref="A14:B14"/>
    <mergeCell ref="C14:D14"/>
    <mergeCell ref="E14:F14"/>
    <mergeCell ref="E15:F15"/>
    <mergeCell ref="A17:F17"/>
    <mergeCell ref="A18:B18"/>
    <mergeCell ref="C18:D18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Егор Батарин</cp:lastModifiedBy>
  <dcterms:created xsi:type="dcterms:W3CDTF">2021-09-01T10:11:59Z</dcterms:created>
  <dcterms:modified xsi:type="dcterms:W3CDTF">2021-09-07T18:22:26Z</dcterms:modified>
</cp:coreProperties>
</file>