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esktop\Лабораторные работы, 3 семестр\3.2.2\"/>
    </mc:Choice>
  </mc:AlternateContent>
  <bookViews>
    <workbookView xWindow="0" yWindow="0" windowWidth="23040" windowHeight="88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4" i="1"/>
  <c r="B38" i="1"/>
  <c r="B37" i="1"/>
  <c r="B25" i="1"/>
  <c r="B26" i="1"/>
  <c r="B27" i="1"/>
  <c r="B28" i="1"/>
  <c r="B29" i="1"/>
  <c r="B30" i="1"/>
  <c r="B31" i="1"/>
  <c r="B32" i="1"/>
  <c r="B33" i="1"/>
  <c r="B34" i="1"/>
  <c r="B35" i="1"/>
  <c r="B36" i="1"/>
  <c r="B24" i="1"/>
  <c r="R12" i="1" l="1"/>
  <c r="R13" i="1"/>
  <c r="R14" i="1"/>
  <c r="R15" i="1"/>
  <c r="R16" i="1"/>
  <c r="R17" i="1"/>
  <c r="R18" i="1"/>
  <c r="R11" i="1"/>
  <c r="Q12" i="1"/>
  <c r="Q13" i="1"/>
  <c r="Q14" i="1"/>
  <c r="Q15" i="1"/>
  <c r="Q16" i="1"/>
  <c r="Q17" i="1"/>
  <c r="Q18" i="1"/>
  <c r="Q11" i="1"/>
  <c r="D29" i="1"/>
  <c r="D26" i="1"/>
  <c r="D37" i="1"/>
  <c r="D38" i="1"/>
  <c r="D34" i="1"/>
  <c r="D35" i="1"/>
  <c r="D36" i="1"/>
  <c r="D25" i="1"/>
  <c r="D27" i="1"/>
  <c r="D28" i="1"/>
  <c r="D30" i="1"/>
  <c r="D31" i="1"/>
  <c r="D32" i="1"/>
  <c r="D33" i="1"/>
  <c r="D24" i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4" i="1"/>
  <c r="B20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P12" i="1" l="1"/>
  <c r="P13" i="1"/>
  <c r="P14" i="1"/>
  <c r="P15" i="1"/>
  <c r="P16" i="1"/>
  <c r="P17" i="1"/>
  <c r="P18" i="1"/>
  <c r="P11" i="1"/>
  <c r="O12" i="1"/>
  <c r="O13" i="1"/>
  <c r="O14" i="1"/>
  <c r="O15" i="1"/>
  <c r="O16" i="1"/>
  <c r="O17" i="1"/>
  <c r="O18" i="1"/>
  <c r="O11" i="1"/>
  <c r="N12" i="1"/>
  <c r="N13" i="1"/>
  <c r="N14" i="1"/>
  <c r="N15" i="1"/>
  <c r="N16" i="1"/>
  <c r="N17" i="1"/>
  <c r="N18" i="1"/>
  <c r="N11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21" i="1" l="1"/>
  <c r="I17" i="1"/>
  <c r="I18" i="1"/>
  <c r="B18" i="1"/>
  <c r="B17" i="1"/>
</calcChain>
</file>

<file path=xl/sharedStrings.xml><?xml version="1.0" encoding="utf-8"?>
<sst xmlns="http://schemas.openxmlformats.org/spreadsheetml/2006/main" count="41" uniqueCount="38">
  <si>
    <t>x,мм</t>
  </si>
  <si>
    <t>VR, вольт</t>
  </si>
  <si>
    <t>VL, вольт</t>
  </si>
  <si>
    <t>V(R+L),В</t>
  </si>
  <si>
    <t>R1 = 98 ом</t>
  </si>
  <si>
    <t>дельта V,В</t>
  </si>
  <si>
    <t>дельта A,дел</t>
  </si>
  <si>
    <t>дельта Rs, ом</t>
  </si>
  <si>
    <t>дельта Ls, мГн</t>
  </si>
  <si>
    <t>V = 30 вольт</t>
  </si>
  <si>
    <t>отн, емк</t>
  </si>
  <si>
    <t>C, мкФ</t>
  </si>
  <si>
    <t>x, мм</t>
  </si>
  <si>
    <t>Rsпост, ом</t>
  </si>
  <si>
    <t>А, 100 дел = 2,5 амп</t>
  </si>
  <si>
    <t>Iрез,100 дел= 5 А</t>
  </si>
  <si>
    <t>Ucрез,150 дел = 300 В</t>
  </si>
  <si>
    <t>Uкрез, 150 дел = 75 В</t>
  </si>
  <si>
    <t>A, ампер</t>
  </si>
  <si>
    <t>Ls, мГн,50 Гц</t>
  </si>
  <si>
    <t>Iрез, А</t>
  </si>
  <si>
    <t>Uсрез, В</t>
  </si>
  <si>
    <t>Rs, ом, 50 Гц</t>
  </si>
  <si>
    <t>Rs, ом, 1 КГц</t>
  </si>
  <si>
    <t>Ls, мГн,1 КГц</t>
  </si>
  <si>
    <t xml:space="preserve"> </t>
  </si>
  <si>
    <t>PL, ватт</t>
  </si>
  <si>
    <t>A^2, ампер</t>
  </si>
  <si>
    <t>дельта A^2,Ампер</t>
  </si>
  <si>
    <t>дельта A,ампер</t>
  </si>
  <si>
    <t>Y</t>
  </si>
  <si>
    <t>X</t>
  </si>
  <si>
    <t>дельта X</t>
  </si>
  <si>
    <t>L, мГн, 50Гц</t>
  </si>
  <si>
    <t>Q</t>
  </si>
  <si>
    <t>Rl</t>
  </si>
  <si>
    <t>cos A</t>
  </si>
  <si>
    <t>A, градусы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</si>
</sst>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 applyAlignment="1"/>
    <xf numFmtId="1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19" workbookViewId="0">
      <selection activeCell="A24" sqref="A24:A38"/>
    </sheetView>
  </sheetViews>
  <sheetFormatPr defaultRowHeight="14.4" x14ac:dyDescent="0.3"/>
  <cols>
    <col min="1" max="1" width="13" customWidth="1"/>
    <col min="3" max="3" width="14.5546875" customWidth="1"/>
    <col min="4" max="4" width="14.109375" customWidth="1"/>
    <col min="7" max="7" width="12.88671875" customWidth="1"/>
    <col min="8" max="8" width="13.109375" customWidth="1"/>
    <col min="9" max="9" width="15.33203125" customWidth="1"/>
    <col min="10" max="10" width="13.109375" customWidth="1"/>
    <col min="11" max="11" width="14.109375" customWidth="1"/>
    <col min="12" max="12" width="11.88671875" customWidth="1"/>
    <col min="13" max="13" width="15.109375" customWidth="1"/>
    <col min="14" max="14" width="20.5546875" customWidth="1"/>
    <col min="15" max="15" width="18.77734375" customWidth="1"/>
    <col min="16" max="16" width="21" customWidth="1"/>
    <col min="17" max="17" width="8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s="13" t="s">
        <v>14</v>
      </c>
      <c r="F1" s="13"/>
      <c r="G1" t="s">
        <v>18</v>
      </c>
      <c r="H1" t="s">
        <v>26</v>
      </c>
      <c r="I1" t="s">
        <v>22</v>
      </c>
      <c r="J1" s="2" t="s">
        <v>19</v>
      </c>
      <c r="K1" s="2" t="s">
        <v>23</v>
      </c>
      <c r="L1" s="2" t="s">
        <v>24</v>
      </c>
      <c r="M1" s="2" t="s">
        <v>11</v>
      </c>
      <c r="N1" s="2" t="s">
        <v>15</v>
      </c>
      <c r="O1" s="2" t="s">
        <v>16</v>
      </c>
      <c r="P1" s="2" t="s">
        <v>17</v>
      </c>
      <c r="Q1" s="2" t="s">
        <v>12</v>
      </c>
    </row>
    <row r="2" spans="1:21" x14ac:dyDescent="0.3">
      <c r="A2" s="1">
        <v>3</v>
      </c>
      <c r="B2" s="1">
        <v>35</v>
      </c>
      <c r="C2" s="1">
        <v>110</v>
      </c>
      <c r="D2" s="1">
        <v>126</v>
      </c>
      <c r="E2" s="12">
        <v>13</v>
      </c>
      <c r="F2" s="12"/>
      <c r="G2">
        <f>E2*2.5/100</f>
        <v>0.32500000000000001</v>
      </c>
      <c r="H2" s="6">
        <f>G2^2*4.5</f>
        <v>0.47531250000000003</v>
      </c>
      <c r="I2" s="1">
        <v>24</v>
      </c>
      <c r="J2" s="3">
        <v>697</v>
      </c>
      <c r="K2" s="3">
        <v>384</v>
      </c>
      <c r="L2" s="3">
        <v>522</v>
      </c>
      <c r="M2" s="3">
        <v>40.700000000000003</v>
      </c>
      <c r="N2" s="3">
        <v>49</v>
      </c>
      <c r="O2" s="3">
        <v>98</v>
      </c>
      <c r="P2" s="3">
        <v>60</v>
      </c>
      <c r="Q2" s="3">
        <v>35</v>
      </c>
    </row>
    <row r="3" spans="1:21" x14ac:dyDescent="0.3">
      <c r="A3" s="1">
        <v>4</v>
      </c>
      <c r="B3" s="1">
        <v>37</v>
      </c>
      <c r="C3" s="1">
        <v>109</v>
      </c>
      <c r="D3" s="1">
        <v>126</v>
      </c>
      <c r="E3" s="12">
        <v>14</v>
      </c>
      <c r="F3" s="12"/>
      <c r="G3" s="2">
        <f t="shared" ref="G3:G16" si="0">E3*2.5/100</f>
        <v>0.35</v>
      </c>
      <c r="H3" s="6">
        <f t="shared" ref="H3:H16" si="1">G3^2*4.5</f>
        <v>0.55124999999999991</v>
      </c>
      <c r="I3" s="1">
        <v>20</v>
      </c>
      <c r="J3" s="3">
        <v>605</v>
      </c>
      <c r="K3" s="2"/>
      <c r="L3" s="2"/>
      <c r="M3" s="3">
        <v>35</v>
      </c>
      <c r="N3" s="3">
        <v>47</v>
      </c>
      <c r="O3" s="3">
        <v>110</v>
      </c>
      <c r="P3" s="3">
        <v>60</v>
      </c>
      <c r="Q3" s="3">
        <v>26</v>
      </c>
    </row>
    <row r="4" spans="1:21" x14ac:dyDescent="0.3">
      <c r="A4" s="1">
        <v>5</v>
      </c>
      <c r="B4" s="1">
        <v>44</v>
      </c>
      <c r="C4" s="1">
        <v>105</v>
      </c>
      <c r="D4" s="1">
        <v>125</v>
      </c>
      <c r="E4" s="12">
        <v>20</v>
      </c>
      <c r="F4" s="12"/>
      <c r="G4" s="2">
        <f t="shared" si="0"/>
        <v>0.5</v>
      </c>
      <c r="H4" s="6">
        <f t="shared" si="1"/>
        <v>1.125</v>
      </c>
      <c r="I4" s="1">
        <v>17</v>
      </c>
      <c r="J4" s="3">
        <v>558</v>
      </c>
      <c r="K4" s="2"/>
      <c r="L4" s="2"/>
      <c r="M4" s="3">
        <v>31</v>
      </c>
      <c r="N4" s="3">
        <v>46</v>
      </c>
      <c r="O4" s="3">
        <v>120</v>
      </c>
      <c r="P4" s="3">
        <v>60</v>
      </c>
      <c r="Q4" s="3">
        <v>20</v>
      </c>
    </row>
    <row r="5" spans="1:21" x14ac:dyDescent="0.3">
      <c r="A5" s="1">
        <v>6</v>
      </c>
      <c r="B5" s="1">
        <v>46</v>
      </c>
      <c r="C5" s="1">
        <v>102</v>
      </c>
      <c r="D5" s="1">
        <v>122</v>
      </c>
      <c r="E5" s="12">
        <v>21</v>
      </c>
      <c r="F5" s="12"/>
      <c r="G5" s="2">
        <f t="shared" si="0"/>
        <v>0.52500000000000002</v>
      </c>
      <c r="H5" s="6">
        <f t="shared" si="1"/>
        <v>1.2403124999999999</v>
      </c>
      <c r="I5" s="1">
        <v>15</v>
      </c>
      <c r="J5" s="3">
        <v>511</v>
      </c>
      <c r="K5" s="2"/>
      <c r="L5" s="2"/>
      <c r="M5" s="3">
        <v>28.1</v>
      </c>
      <c r="N5" s="3">
        <v>41</v>
      </c>
      <c r="O5" s="3">
        <v>115</v>
      </c>
      <c r="P5" s="3">
        <v>60</v>
      </c>
      <c r="Q5" s="3">
        <v>18</v>
      </c>
    </row>
    <row r="6" spans="1:21" x14ac:dyDescent="0.3">
      <c r="A6" s="1">
        <v>9</v>
      </c>
      <c r="B6" s="1">
        <v>55</v>
      </c>
      <c r="C6" s="1">
        <v>95</v>
      </c>
      <c r="D6" s="1">
        <v>120</v>
      </c>
      <c r="E6" s="12">
        <v>25</v>
      </c>
      <c r="F6" s="12"/>
      <c r="G6" s="2">
        <f t="shared" si="0"/>
        <v>0.625</v>
      </c>
      <c r="H6" s="6">
        <f t="shared" si="1"/>
        <v>1.7578125</v>
      </c>
      <c r="I6" s="1">
        <v>12</v>
      </c>
      <c r="J6" s="3">
        <v>421</v>
      </c>
      <c r="K6" s="3"/>
      <c r="L6" s="3"/>
      <c r="M6" s="3">
        <v>26.2</v>
      </c>
      <c r="N6" s="4">
        <v>39</v>
      </c>
      <c r="O6" s="4">
        <v>118</v>
      </c>
      <c r="P6" s="3">
        <v>60</v>
      </c>
      <c r="Q6" s="3">
        <v>15</v>
      </c>
    </row>
    <row r="7" spans="1:21" x14ac:dyDescent="0.3">
      <c r="A7" s="1">
        <v>12</v>
      </c>
      <c r="B7" s="1">
        <v>61</v>
      </c>
      <c r="C7" s="1">
        <v>90</v>
      </c>
      <c r="D7" s="1">
        <v>118</v>
      </c>
      <c r="E7" s="12">
        <v>27</v>
      </c>
      <c r="F7" s="12"/>
      <c r="G7" s="2">
        <f t="shared" si="0"/>
        <v>0.67500000000000004</v>
      </c>
      <c r="H7" s="6">
        <f t="shared" si="1"/>
        <v>2.0503125000000004</v>
      </c>
      <c r="I7" s="1">
        <v>10</v>
      </c>
      <c r="J7" s="3">
        <v>365</v>
      </c>
      <c r="K7" s="3"/>
      <c r="L7" s="3"/>
      <c r="M7" s="3">
        <v>24.2</v>
      </c>
      <c r="N7" s="4">
        <v>39</v>
      </c>
      <c r="O7" s="4">
        <v>129</v>
      </c>
      <c r="P7" s="3">
        <v>60</v>
      </c>
      <c r="Q7" s="3">
        <v>12</v>
      </c>
    </row>
    <row r="8" spans="1:21" x14ac:dyDescent="0.3">
      <c r="A8" s="1">
        <v>15</v>
      </c>
      <c r="B8" s="1">
        <v>65</v>
      </c>
      <c r="C8" s="1">
        <v>85</v>
      </c>
      <c r="D8" s="1">
        <v>117</v>
      </c>
      <c r="E8" s="12">
        <v>29</v>
      </c>
      <c r="F8" s="12"/>
      <c r="G8" s="2">
        <f t="shared" si="0"/>
        <v>0.72499999999999998</v>
      </c>
      <c r="H8" s="6">
        <f t="shared" si="1"/>
        <v>2.3653124999999999</v>
      </c>
      <c r="I8" s="1">
        <v>9</v>
      </c>
      <c r="J8" s="3">
        <v>330</v>
      </c>
      <c r="K8" s="2"/>
      <c r="L8" s="2"/>
      <c r="M8" s="3">
        <v>20.2</v>
      </c>
      <c r="N8" s="3">
        <v>35</v>
      </c>
      <c r="O8" s="3">
        <v>139</v>
      </c>
      <c r="P8" s="3">
        <v>60</v>
      </c>
      <c r="Q8" s="3">
        <v>8</v>
      </c>
    </row>
    <row r="9" spans="1:21" x14ac:dyDescent="0.3">
      <c r="A9" s="1">
        <v>18</v>
      </c>
      <c r="B9" s="1">
        <v>69</v>
      </c>
      <c r="C9" s="1">
        <v>81</v>
      </c>
      <c r="D9" s="1">
        <v>116</v>
      </c>
      <c r="E9" s="12">
        <v>31</v>
      </c>
      <c r="F9" s="12"/>
      <c r="G9" s="2">
        <f t="shared" si="0"/>
        <v>0.77500000000000002</v>
      </c>
      <c r="H9" s="6">
        <f t="shared" si="1"/>
        <v>2.7028125000000003</v>
      </c>
      <c r="I9" s="1">
        <v>8</v>
      </c>
      <c r="J9" s="3">
        <v>297</v>
      </c>
      <c r="K9" s="2"/>
      <c r="L9" s="2"/>
      <c r="M9" s="3">
        <v>10.7</v>
      </c>
      <c r="N9" s="3">
        <v>20</v>
      </c>
      <c r="O9" s="3">
        <v>140</v>
      </c>
      <c r="P9" s="3">
        <v>62</v>
      </c>
      <c r="Q9" s="3">
        <v>2</v>
      </c>
      <c r="R9" s="1"/>
      <c r="S9" s="1"/>
      <c r="T9" s="12"/>
      <c r="U9" s="12"/>
    </row>
    <row r="10" spans="1:21" x14ac:dyDescent="0.3">
      <c r="A10" s="1">
        <v>21</v>
      </c>
      <c r="B10" s="1">
        <v>71</v>
      </c>
      <c r="C10" s="1">
        <v>78</v>
      </c>
      <c r="D10" s="1">
        <v>115</v>
      </c>
      <c r="E10" s="12">
        <v>32</v>
      </c>
      <c r="F10" s="12"/>
      <c r="G10" s="2">
        <f t="shared" si="0"/>
        <v>0.8</v>
      </c>
      <c r="H10" s="6">
        <f t="shared" si="1"/>
        <v>2.8800000000000008</v>
      </c>
      <c r="I10" s="1">
        <v>8</v>
      </c>
      <c r="J10" s="3">
        <v>281</v>
      </c>
      <c r="K10" s="2"/>
      <c r="L10" s="2"/>
      <c r="M10" s="3"/>
      <c r="N10" s="3" t="s">
        <v>20</v>
      </c>
      <c r="O10" s="3" t="s">
        <v>21</v>
      </c>
      <c r="P10" s="3"/>
      <c r="Q10" s="9" t="s">
        <v>34</v>
      </c>
      <c r="R10" s="9" t="s">
        <v>35</v>
      </c>
    </row>
    <row r="11" spans="1:21" x14ac:dyDescent="0.3">
      <c r="A11" s="1">
        <v>24</v>
      </c>
      <c r="B11" s="1">
        <v>73</v>
      </c>
      <c r="C11" s="1">
        <v>75</v>
      </c>
      <c r="D11" s="1">
        <v>115</v>
      </c>
      <c r="E11" s="12">
        <v>33</v>
      </c>
      <c r="F11" s="12"/>
      <c r="G11" s="2">
        <f t="shared" si="0"/>
        <v>0.82499999999999996</v>
      </c>
      <c r="H11" s="6">
        <f t="shared" si="1"/>
        <v>3.0628124999999997</v>
      </c>
      <c r="I11" s="1">
        <v>7.5</v>
      </c>
      <c r="J11" s="3">
        <v>266</v>
      </c>
      <c r="K11" s="2"/>
      <c r="L11" s="2"/>
      <c r="M11" s="3"/>
      <c r="N11" s="3">
        <f>N2*5/100</f>
        <v>2.4500000000000002</v>
      </c>
      <c r="O11" s="3">
        <f>O2*300/150</f>
        <v>196</v>
      </c>
      <c r="P11" s="3">
        <f>P2*75/150</f>
        <v>30</v>
      </c>
      <c r="Q11" s="9">
        <f>O11/P11</f>
        <v>6.5333333333333332</v>
      </c>
      <c r="R11" s="10">
        <f>1/(2*3.1415*50*M2*10^-6*Q11) - 5.6</f>
        <v>6.3710903913173063</v>
      </c>
    </row>
    <row r="12" spans="1:21" x14ac:dyDescent="0.3">
      <c r="A12" s="1">
        <v>27</v>
      </c>
      <c r="B12" s="1">
        <v>75</v>
      </c>
      <c r="C12" s="1">
        <v>73</v>
      </c>
      <c r="D12" s="1">
        <v>114</v>
      </c>
      <c r="E12" s="12">
        <v>34</v>
      </c>
      <c r="F12" s="12"/>
      <c r="G12" s="2">
        <f t="shared" si="0"/>
        <v>0.85</v>
      </c>
      <c r="H12" s="6">
        <f t="shared" si="1"/>
        <v>3.2512499999999998</v>
      </c>
      <c r="I12" s="3"/>
      <c r="J12" s="2"/>
      <c r="K12" s="2"/>
      <c r="L12" s="2"/>
      <c r="M12" s="3"/>
      <c r="N12" s="3">
        <f t="shared" ref="N12:N18" si="2">N3*5/100</f>
        <v>2.35</v>
      </c>
      <c r="O12" s="3">
        <f t="shared" ref="O12:O18" si="3">O3*300/150</f>
        <v>220</v>
      </c>
      <c r="P12" s="3">
        <f t="shared" ref="P12:P18" si="4">P3*75/150</f>
        <v>30</v>
      </c>
      <c r="Q12" s="9">
        <f t="shared" ref="Q12:Q18" si="5">O12/P12</f>
        <v>7.333333333333333</v>
      </c>
      <c r="R12" s="10">
        <f t="shared" ref="R12:R18" si="6">1/(2*3.1415*50*M3*10^-6*Q12) - 5.6</f>
        <v>6.802049645404729</v>
      </c>
    </row>
    <row r="13" spans="1:21" x14ac:dyDescent="0.3">
      <c r="A13" s="1">
        <v>30</v>
      </c>
      <c r="B13" s="1">
        <v>78</v>
      </c>
      <c r="C13" s="1">
        <v>71</v>
      </c>
      <c r="D13" s="1">
        <v>115</v>
      </c>
      <c r="E13" s="12">
        <v>35</v>
      </c>
      <c r="F13" s="12"/>
      <c r="G13" s="2">
        <f t="shared" si="0"/>
        <v>0.875</v>
      </c>
      <c r="H13" s="6">
        <f t="shared" si="1"/>
        <v>3.4453125</v>
      </c>
      <c r="I13" s="3"/>
      <c r="J13" s="2"/>
      <c r="K13" s="2"/>
      <c r="L13" s="2"/>
      <c r="M13" s="3"/>
      <c r="N13" s="3">
        <f t="shared" si="2"/>
        <v>2.2999999999999998</v>
      </c>
      <c r="O13" s="3">
        <f t="shared" si="3"/>
        <v>240</v>
      </c>
      <c r="P13" s="3">
        <f t="shared" si="4"/>
        <v>30</v>
      </c>
      <c r="Q13" s="9">
        <f t="shared" si="5"/>
        <v>8</v>
      </c>
      <c r="R13" s="10">
        <f t="shared" si="6"/>
        <v>7.2354546061312384</v>
      </c>
    </row>
    <row r="14" spans="1:21" x14ac:dyDescent="0.3">
      <c r="A14" s="1">
        <v>33</v>
      </c>
      <c r="B14" s="1">
        <v>80</v>
      </c>
      <c r="C14" s="1">
        <v>70</v>
      </c>
      <c r="D14" s="1">
        <v>115</v>
      </c>
      <c r="E14" s="12">
        <v>36</v>
      </c>
      <c r="F14" s="12"/>
      <c r="G14" s="2">
        <f t="shared" si="0"/>
        <v>0.9</v>
      </c>
      <c r="H14" s="6">
        <f t="shared" si="1"/>
        <v>3.6450000000000005</v>
      </c>
      <c r="I14" s="3"/>
      <c r="J14" s="2"/>
      <c r="K14" s="2"/>
      <c r="L14" s="2"/>
      <c r="M14" s="3"/>
      <c r="N14" s="3">
        <f t="shared" si="2"/>
        <v>2.0499999999999998</v>
      </c>
      <c r="O14" s="3">
        <f t="shared" si="3"/>
        <v>230</v>
      </c>
      <c r="P14" s="3">
        <f t="shared" si="4"/>
        <v>30</v>
      </c>
      <c r="Q14" s="9">
        <f t="shared" si="5"/>
        <v>7.666666666666667</v>
      </c>
      <c r="R14" s="10">
        <f t="shared" si="6"/>
        <v>9.1757670229949575</v>
      </c>
    </row>
    <row r="15" spans="1:21" x14ac:dyDescent="0.3">
      <c r="A15" s="1">
        <v>36</v>
      </c>
      <c r="B15" s="1">
        <v>81</v>
      </c>
      <c r="C15" s="1">
        <v>68</v>
      </c>
      <c r="D15" s="1">
        <v>115</v>
      </c>
      <c r="E15" s="12">
        <v>37</v>
      </c>
      <c r="F15" s="12"/>
      <c r="G15" s="2">
        <f t="shared" si="0"/>
        <v>0.92500000000000004</v>
      </c>
      <c r="H15" s="6">
        <f t="shared" si="1"/>
        <v>3.8503125000000002</v>
      </c>
      <c r="I15" s="3"/>
      <c r="J15" s="2"/>
      <c r="K15" s="2"/>
      <c r="L15" s="2"/>
      <c r="M15" s="3"/>
      <c r="N15" s="3">
        <f t="shared" si="2"/>
        <v>1.95</v>
      </c>
      <c r="O15" s="3">
        <f t="shared" si="3"/>
        <v>236</v>
      </c>
      <c r="P15" s="3">
        <f t="shared" si="4"/>
        <v>30</v>
      </c>
      <c r="Q15" s="9">
        <f t="shared" si="5"/>
        <v>7.8666666666666663</v>
      </c>
      <c r="R15" s="10">
        <f t="shared" si="6"/>
        <v>9.8443948553526397</v>
      </c>
    </row>
    <row r="16" spans="1:21" x14ac:dyDescent="0.3">
      <c r="A16" s="1">
        <v>39</v>
      </c>
      <c r="B16" s="1">
        <v>82</v>
      </c>
      <c r="C16" s="1">
        <v>66</v>
      </c>
      <c r="D16" s="1">
        <v>115</v>
      </c>
      <c r="E16" s="12">
        <v>37</v>
      </c>
      <c r="F16" s="12"/>
      <c r="G16" s="2">
        <f t="shared" si="0"/>
        <v>0.92500000000000004</v>
      </c>
      <c r="H16" s="6">
        <f t="shared" si="1"/>
        <v>3.8503125000000002</v>
      </c>
      <c r="I16" s="3"/>
      <c r="J16" s="2"/>
      <c r="K16" s="2"/>
      <c r="L16" s="2"/>
      <c r="M16" s="3"/>
      <c r="N16" s="3">
        <f t="shared" si="2"/>
        <v>1.95</v>
      </c>
      <c r="O16" s="3">
        <f t="shared" si="3"/>
        <v>258</v>
      </c>
      <c r="P16" s="3">
        <f t="shared" si="4"/>
        <v>30</v>
      </c>
      <c r="Q16" s="9">
        <f t="shared" si="5"/>
        <v>8.6</v>
      </c>
      <c r="R16" s="10">
        <f t="shared" si="6"/>
        <v>9.6949872300622104</v>
      </c>
    </row>
    <row r="17" spans="1:18" x14ac:dyDescent="0.3">
      <c r="A17" t="s">
        <v>5</v>
      </c>
      <c r="B17">
        <f>0.5</f>
        <v>0.5</v>
      </c>
      <c r="H17" t="s">
        <v>7</v>
      </c>
      <c r="I17" s="2">
        <f>1</f>
        <v>1</v>
      </c>
      <c r="J17" s="2"/>
      <c r="K17" s="2"/>
      <c r="L17" s="2"/>
      <c r="M17" s="2"/>
      <c r="N17" s="3">
        <f t="shared" si="2"/>
        <v>1.75</v>
      </c>
      <c r="O17" s="3">
        <f t="shared" si="3"/>
        <v>278</v>
      </c>
      <c r="P17" s="3">
        <f t="shared" si="4"/>
        <v>30</v>
      </c>
      <c r="Q17" s="9">
        <f t="shared" si="5"/>
        <v>9.2666666666666675</v>
      </c>
      <c r="R17" s="10">
        <f t="shared" si="6"/>
        <v>11.405445948717221</v>
      </c>
    </row>
    <row r="18" spans="1:18" x14ac:dyDescent="0.3">
      <c r="A18" t="s">
        <v>6</v>
      </c>
      <c r="B18">
        <f>0.5</f>
        <v>0.5</v>
      </c>
      <c r="H18" t="s">
        <v>8</v>
      </c>
      <c r="I18" s="2">
        <f>10</f>
        <v>10</v>
      </c>
      <c r="J18" s="2"/>
      <c r="K18" s="2"/>
      <c r="L18" s="2"/>
      <c r="N18" s="3">
        <f t="shared" si="2"/>
        <v>1</v>
      </c>
      <c r="O18" s="3">
        <f t="shared" si="3"/>
        <v>280</v>
      </c>
      <c r="P18" s="3">
        <f t="shared" si="4"/>
        <v>31</v>
      </c>
      <c r="Q18" s="9">
        <f t="shared" si="5"/>
        <v>9.0322580645161299</v>
      </c>
      <c r="R18" s="10">
        <f t="shared" si="6"/>
        <v>27.336907547375489</v>
      </c>
    </row>
    <row r="19" spans="1:18" x14ac:dyDescent="0.3">
      <c r="A19" s="12" t="s">
        <v>4</v>
      </c>
      <c r="B19" s="12"/>
      <c r="I19" s="2"/>
      <c r="J19" s="2"/>
      <c r="K19" s="2"/>
      <c r="L19" s="2"/>
      <c r="M19" s="2" t="s">
        <v>25</v>
      </c>
      <c r="N19" s="2"/>
    </row>
    <row r="20" spans="1:18" x14ac:dyDescent="0.3">
      <c r="A20" s="7" t="s">
        <v>29</v>
      </c>
      <c r="B20">
        <f>0.0125</f>
        <v>1.2500000000000001E-2</v>
      </c>
      <c r="J20" s="2"/>
      <c r="K20" s="2"/>
      <c r="L20" s="2"/>
      <c r="M20" s="3" t="s">
        <v>9</v>
      </c>
      <c r="N20" s="2"/>
    </row>
    <row r="21" spans="1:18" x14ac:dyDescent="0.3">
      <c r="J21" s="2"/>
      <c r="K21" s="2"/>
      <c r="L21" s="2"/>
      <c r="M21" s="3" t="s">
        <v>10</v>
      </c>
      <c r="N21" s="2">
        <f>0.05</f>
        <v>0.05</v>
      </c>
    </row>
    <row r="22" spans="1:18" x14ac:dyDescent="0.3">
      <c r="A22" s="5"/>
      <c r="H22" t="s">
        <v>31</v>
      </c>
      <c r="I22" t="s">
        <v>32</v>
      </c>
      <c r="J22" t="s">
        <v>30</v>
      </c>
      <c r="M22" s="9" t="s">
        <v>13</v>
      </c>
      <c r="N22" s="10">
        <v>4.5</v>
      </c>
    </row>
    <row r="23" spans="1:18" x14ac:dyDescent="0.3">
      <c r="A23" t="s">
        <v>37</v>
      </c>
      <c r="B23" t="s">
        <v>36</v>
      </c>
      <c r="C23" s="10" t="s">
        <v>19</v>
      </c>
      <c r="D23" s="10" t="s">
        <v>33</v>
      </c>
      <c r="G23" t="s">
        <v>18</v>
      </c>
      <c r="H23" t="s">
        <v>27</v>
      </c>
      <c r="I23" t="s">
        <v>28</v>
      </c>
      <c r="J23" t="s">
        <v>26</v>
      </c>
      <c r="N23" s="7"/>
    </row>
    <row r="24" spans="1:18" x14ac:dyDescent="0.3">
      <c r="A24">
        <f>ACOS(B24)/(3.1415/2)*90</f>
        <v>88.127129595637257</v>
      </c>
      <c r="B24">
        <f>D2/(C2*B2)</f>
        <v>3.272727272727273E-2</v>
      </c>
      <c r="C24" s="10">
        <v>697</v>
      </c>
      <c r="D24" s="10">
        <f>1/(2*3.1415*50)*SQRT(C2^2/G2^2-4.5^2)*1000</f>
        <v>1077.2930840894232</v>
      </c>
      <c r="G24" s="6">
        <v>0.32500000000000001</v>
      </c>
      <c r="H24" s="6">
        <f>G24^2</f>
        <v>0.10562500000000001</v>
      </c>
      <c r="I24">
        <f>$B$20/G24*2*H24</f>
        <v>8.125000000000002E-3</v>
      </c>
      <c r="J24" s="6">
        <v>0.47531250000000003</v>
      </c>
      <c r="N24" s="7"/>
    </row>
    <row r="25" spans="1:18" x14ac:dyDescent="0.3">
      <c r="A25" s="11">
        <f t="shared" ref="A25:A38" si="7">ACOS(B25)/(3.1415/2)*90</f>
        <v>88.212261122997489</v>
      </c>
      <c r="B25" s="11">
        <f t="shared" ref="B25:B36" si="8">D3/(C3*B3)</f>
        <v>3.1242251425737666E-2</v>
      </c>
      <c r="C25" s="10">
        <v>605</v>
      </c>
      <c r="D25" s="10">
        <f t="shared" ref="D25:D38" si="9">1/(2*3.1415*50)*SQRT(C3^2/G3^2-4.5^2)*1000</f>
        <v>991.23367265157765</v>
      </c>
      <c r="G25" s="6">
        <v>0.35</v>
      </c>
      <c r="H25" s="6">
        <f t="shared" ref="H25:H38" si="10">G25^2</f>
        <v>0.12249999999999998</v>
      </c>
      <c r="I25" s="7">
        <f t="shared" ref="I25:I38" si="11">$B$20/G25*2*H25</f>
        <v>8.7500000000000008E-3</v>
      </c>
      <c r="J25" s="6">
        <v>0.55124999999999991</v>
      </c>
      <c r="N25" s="7"/>
    </row>
    <row r="26" spans="1:18" x14ac:dyDescent="0.3">
      <c r="A26" s="11">
        <f t="shared" si="7"/>
        <v>88.452208997959445</v>
      </c>
      <c r="B26" s="11">
        <f t="shared" si="8"/>
        <v>2.7056277056277056E-2</v>
      </c>
      <c r="C26" s="10">
        <v>558</v>
      </c>
      <c r="D26" s="10">
        <f>1/(2*3.1415*50)*SQRT(C4^2/G4^2-4.5^2)*1000</f>
        <v>668.31698290056136</v>
      </c>
      <c r="G26" s="6">
        <v>0.5</v>
      </c>
      <c r="H26" s="6">
        <f t="shared" si="10"/>
        <v>0.25</v>
      </c>
      <c r="I26" s="7">
        <f t="shared" si="11"/>
        <v>1.2500000000000001E-2</v>
      </c>
      <c r="J26" s="6">
        <v>1.125</v>
      </c>
      <c r="N26" s="7"/>
    </row>
    <row r="27" spans="1:18" x14ac:dyDescent="0.3">
      <c r="A27" s="11">
        <f t="shared" si="7"/>
        <v>88.512654583305405</v>
      </c>
      <c r="B27" s="11">
        <f t="shared" si="8"/>
        <v>2.6001705029838021E-2</v>
      </c>
      <c r="C27" s="10">
        <v>511</v>
      </c>
      <c r="D27" s="10">
        <f t="shared" si="9"/>
        <v>618.28296458344653</v>
      </c>
      <c r="G27" s="6">
        <v>0.52500000000000002</v>
      </c>
      <c r="H27" s="6">
        <f t="shared" si="10"/>
        <v>0.27562500000000001</v>
      </c>
      <c r="I27" s="7">
        <f t="shared" si="11"/>
        <v>1.3125E-2</v>
      </c>
      <c r="J27" s="6">
        <v>1.2403124999999999</v>
      </c>
      <c r="N27" s="7"/>
    </row>
    <row r="28" spans="1:18" x14ac:dyDescent="0.3">
      <c r="A28" s="11">
        <f t="shared" si="7"/>
        <v>88.686615956454176</v>
      </c>
      <c r="B28" s="11">
        <f t="shared" si="8"/>
        <v>2.2966507177033493E-2</v>
      </c>
      <c r="C28" s="10">
        <v>421</v>
      </c>
      <c r="D28" s="10">
        <f t="shared" si="9"/>
        <v>483.63321201861442</v>
      </c>
      <c r="G28" s="6">
        <v>0.625</v>
      </c>
      <c r="H28" s="6">
        <f t="shared" si="10"/>
        <v>0.390625</v>
      </c>
      <c r="I28" s="7">
        <f t="shared" si="11"/>
        <v>1.5625E-2</v>
      </c>
      <c r="J28" s="6">
        <v>1.7578125</v>
      </c>
      <c r="N28" s="7"/>
    </row>
    <row r="29" spans="1:18" x14ac:dyDescent="0.3">
      <c r="A29" s="11">
        <f t="shared" si="7"/>
        <v>88.771029258639956</v>
      </c>
      <c r="B29" s="11">
        <f t="shared" si="8"/>
        <v>2.1493624772313296E-2</v>
      </c>
      <c r="C29" s="10">
        <v>365</v>
      </c>
      <c r="D29" s="10">
        <f>1/(2*3.1415*50)*SQRT(C7^2/G7^2-4.5^2)*1000</f>
        <v>424.1839064033714</v>
      </c>
      <c r="G29" s="6">
        <v>0.67500000000000004</v>
      </c>
      <c r="H29" s="6">
        <f t="shared" si="10"/>
        <v>0.45562500000000006</v>
      </c>
      <c r="I29" s="7">
        <f t="shared" si="11"/>
        <v>1.6875000000000001E-2</v>
      </c>
      <c r="J29" s="6">
        <v>2.0503125000000004</v>
      </c>
      <c r="N29" s="7"/>
    </row>
    <row r="30" spans="1:18" x14ac:dyDescent="0.3">
      <c r="A30" s="11">
        <f t="shared" si="7"/>
        <v>88.789205528108155</v>
      </c>
      <c r="B30" s="11">
        <f t="shared" si="8"/>
        <v>2.1176470588235293E-2</v>
      </c>
      <c r="C30" s="10">
        <v>330</v>
      </c>
      <c r="D30" s="10">
        <f t="shared" si="9"/>
        <v>372.92690493767975</v>
      </c>
      <c r="G30" s="6">
        <v>0.72499999999999998</v>
      </c>
      <c r="H30" s="6">
        <f t="shared" si="10"/>
        <v>0.52562500000000001</v>
      </c>
      <c r="I30" s="7">
        <f t="shared" si="11"/>
        <v>1.8124999999999999E-2</v>
      </c>
      <c r="J30" s="6">
        <v>2.3653124999999999</v>
      </c>
      <c r="N30" s="7"/>
    </row>
    <row r="31" spans="1:18" x14ac:dyDescent="0.3">
      <c r="A31" s="11">
        <f t="shared" si="7"/>
        <v>88.813356908208149</v>
      </c>
      <c r="B31" s="11">
        <f t="shared" si="8"/>
        <v>2.0755054571479692E-2</v>
      </c>
      <c r="C31" s="10">
        <v>297</v>
      </c>
      <c r="D31" s="10">
        <f t="shared" si="9"/>
        <v>332.38646854795655</v>
      </c>
      <c r="G31" s="6">
        <v>0.77500000000000002</v>
      </c>
      <c r="H31" s="6">
        <f t="shared" si="10"/>
        <v>0.60062500000000008</v>
      </c>
      <c r="I31" s="7">
        <f t="shared" si="11"/>
        <v>1.9375000000000003E-2</v>
      </c>
      <c r="J31" s="6">
        <v>2.7028125000000003</v>
      </c>
      <c r="N31" s="7"/>
    </row>
    <row r="32" spans="1:18" x14ac:dyDescent="0.3">
      <c r="A32" s="11">
        <f t="shared" si="7"/>
        <v>88.812751442234386</v>
      </c>
      <c r="B32" s="11">
        <f t="shared" si="8"/>
        <v>2.0765619357168651E-2</v>
      </c>
      <c r="C32" s="10">
        <v>281</v>
      </c>
      <c r="D32" s="10">
        <f t="shared" si="9"/>
        <v>310.03055382615804</v>
      </c>
      <c r="G32" s="6">
        <v>0.8</v>
      </c>
      <c r="H32" s="6">
        <f t="shared" si="10"/>
        <v>0.64000000000000012</v>
      </c>
      <c r="I32" s="7">
        <f t="shared" si="11"/>
        <v>2.0000000000000004E-2</v>
      </c>
      <c r="J32" s="6">
        <v>2.8800000000000008</v>
      </c>
      <c r="N32" s="7"/>
    </row>
    <row r="33" spans="1:14" x14ac:dyDescent="0.3">
      <c r="A33" s="11">
        <f t="shared" si="7"/>
        <v>88.799057405313064</v>
      </c>
      <c r="B33" s="11">
        <f t="shared" si="8"/>
        <v>2.1004566210045664E-2</v>
      </c>
      <c r="C33" s="10">
        <v>266</v>
      </c>
      <c r="D33" s="10">
        <f t="shared" si="9"/>
        <v>289.02641286401763</v>
      </c>
      <c r="G33" s="6">
        <v>0.82499999999999996</v>
      </c>
      <c r="H33" s="6">
        <f t="shared" si="10"/>
        <v>0.68062499999999992</v>
      </c>
      <c r="I33" s="7">
        <f t="shared" si="11"/>
        <v>2.0625000000000001E-2</v>
      </c>
      <c r="J33" s="6">
        <v>3.0628124999999997</v>
      </c>
      <c r="N33" s="7"/>
    </row>
    <row r="34" spans="1:14" x14ac:dyDescent="0.3">
      <c r="A34" s="11">
        <f t="shared" si="7"/>
        <v>88.809524985855461</v>
      </c>
      <c r="B34" s="11">
        <f t="shared" si="8"/>
        <v>2.0821917808219178E-2</v>
      </c>
      <c r="C34" s="10"/>
      <c r="D34" s="10">
        <f>1/(2*3.1415*50)*SQRT(C12^2/G12^2-4.5^2)*1000</f>
        <v>273.00454584022583</v>
      </c>
      <c r="G34" s="6">
        <v>0.85</v>
      </c>
      <c r="H34" s="6">
        <f t="shared" si="10"/>
        <v>0.72249999999999992</v>
      </c>
      <c r="I34" s="7">
        <f t="shared" si="11"/>
        <v>2.1250000000000002E-2</v>
      </c>
      <c r="J34" s="6">
        <v>3.2512499999999998</v>
      </c>
      <c r="N34" s="7"/>
    </row>
    <row r="35" spans="1:14" x14ac:dyDescent="0.3">
      <c r="A35" s="11">
        <f t="shared" si="7"/>
        <v>88.812751442234386</v>
      </c>
      <c r="B35" s="11">
        <f t="shared" si="8"/>
        <v>2.0765619357168651E-2</v>
      </c>
      <c r="C35" s="10"/>
      <c r="D35" s="10">
        <f t="shared" si="9"/>
        <v>257.89584950936234</v>
      </c>
      <c r="G35" s="6">
        <v>0.875</v>
      </c>
      <c r="H35" s="6">
        <f t="shared" si="10"/>
        <v>0.765625</v>
      </c>
      <c r="I35" s="7">
        <f t="shared" si="11"/>
        <v>2.1875000000000002E-2</v>
      </c>
      <c r="J35" s="6">
        <v>3.4453125</v>
      </c>
      <c r="N35" s="7"/>
    </row>
    <row r="36" spans="1:14" x14ac:dyDescent="0.3">
      <c r="A36" s="11">
        <f t="shared" si="7"/>
        <v>88.82592723075858</v>
      </c>
      <c r="B36" s="11">
        <f t="shared" si="8"/>
        <v>2.0535714285714286E-2</v>
      </c>
      <c r="C36" s="10"/>
      <c r="D36" s="10">
        <f t="shared" si="9"/>
        <v>247.16692688873846</v>
      </c>
      <c r="G36" s="6">
        <v>0.9</v>
      </c>
      <c r="H36" s="6">
        <f t="shared" si="10"/>
        <v>0.81</v>
      </c>
      <c r="I36" s="7">
        <f t="shared" si="11"/>
        <v>2.2500000000000003E-2</v>
      </c>
      <c r="J36" s="6">
        <v>3.6450000000000005</v>
      </c>
      <c r="N36" s="7"/>
    </row>
    <row r="37" spans="1:14" x14ac:dyDescent="0.3">
      <c r="A37" s="11">
        <f t="shared" si="7"/>
        <v>88.806269549784957</v>
      </c>
      <c r="B37" s="11">
        <f>D15/(C15*B15)</f>
        <v>2.0878721859114015E-2</v>
      </c>
      <c r="C37" s="10"/>
      <c r="D37" s="10">
        <f>1/(2*3.1415*50)*SQRT(C15^2/G15^2-4.5^2)*1000</f>
        <v>233.56885077627769</v>
      </c>
      <c r="G37" s="6">
        <v>0.92500000000000004</v>
      </c>
      <c r="H37" s="6">
        <f t="shared" si="10"/>
        <v>0.85562500000000008</v>
      </c>
      <c r="I37" s="7">
        <f t="shared" si="11"/>
        <v>2.3125000000000003E-2</v>
      </c>
      <c r="J37" s="6">
        <v>3.8503125000000002</v>
      </c>
    </row>
    <row r="38" spans="1:14" x14ac:dyDescent="0.3">
      <c r="A38" s="11">
        <f t="shared" si="7"/>
        <v>88.785044478163613</v>
      </c>
      <c r="B38" s="11">
        <f>D16/(C16*B16)</f>
        <v>2.1249076127124907E-2</v>
      </c>
      <c r="C38" s="10"/>
      <c r="D38" s="10">
        <f t="shared" si="9"/>
        <v>226.6729478030621</v>
      </c>
      <c r="G38" s="6">
        <v>0.92500000000000004</v>
      </c>
      <c r="H38" s="6">
        <f t="shared" si="10"/>
        <v>0.85562500000000008</v>
      </c>
      <c r="I38" s="7">
        <f t="shared" si="11"/>
        <v>2.3125000000000003E-2</v>
      </c>
      <c r="J38" s="6">
        <v>3.8503125000000002</v>
      </c>
    </row>
    <row r="39" spans="1:14" x14ac:dyDescent="0.3">
      <c r="B39" s="11"/>
      <c r="D39" s="8"/>
      <c r="G39" s="7"/>
    </row>
    <row r="40" spans="1:14" x14ac:dyDescent="0.3">
      <c r="D40" s="8"/>
      <c r="G40" s="7"/>
    </row>
    <row r="41" spans="1:14" x14ac:dyDescent="0.3">
      <c r="G41" s="7"/>
    </row>
    <row r="42" spans="1:14" x14ac:dyDescent="0.3">
      <c r="G42" s="7"/>
    </row>
    <row r="43" spans="1:14" x14ac:dyDescent="0.3">
      <c r="G43" s="7"/>
    </row>
    <row r="44" spans="1:14" x14ac:dyDescent="0.3">
      <c r="G44" s="7"/>
    </row>
    <row r="45" spans="1:14" x14ac:dyDescent="0.3">
      <c r="G45" s="7"/>
    </row>
    <row r="46" spans="1:14" x14ac:dyDescent="0.3">
      <c r="G46" s="7"/>
    </row>
  </sheetData>
  <mergeCells count="18">
    <mergeCell ref="E2:F2"/>
    <mergeCell ref="A19:B19"/>
    <mergeCell ref="E3:F3"/>
    <mergeCell ref="E4:F4"/>
    <mergeCell ref="E1:F1"/>
    <mergeCell ref="E16:F16"/>
    <mergeCell ref="E10:F10"/>
    <mergeCell ref="E11:F11"/>
    <mergeCell ref="E12:F12"/>
    <mergeCell ref="E13:F13"/>
    <mergeCell ref="E14:F14"/>
    <mergeCell ref="E15:F15"/>
    <mergeCell ref="T9:U9"/>
    <mergeCell ref="E5:F5"/>
    <mergeCell ref="E6:F6"/>
    <mergeCell ref="E7:F7"/>
    <mergeCell ref="E8:F8"/>
    <mergeCell ref="E9:F9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2020-09-19T06:02:09Z</dcterms:created>
  <dcterms:modified xsi:type="dcterms:W3CDTF">2020-10-03T07:05:46Z</dcterms:modified>
</cp:coreProperties>
</file>