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8" i="1"/>
  <c r="M7" i="1"/>
  <c r="I9" i="1"/>
  <c r="H8" i="1"/>
  <c r="H7" i="1"/>
  <c r="C7" i="1"/>
  <c r="D9" i="1"/>
  <c r="C8" i="1"/>
  <c r="D6" i="1"/>
  <c r="D4" i="1"/>
  <c r="I12" i="1" l="1"/>
  <c r="D15" i="1" l="1"/>
  <c r="D14" i="1"/>
  <c r="B16" i="1" s="1"/>
  <c r="C12" i="1"/>
  <c r="C11" i="1"/>
  <c r="L5" i="1"/>
  <c r="L4" i="1"/>
  <c r="L3" i="1"/>
  <c r="L26" i="1"/>
  <c r="L25" i="1"/>
  <c r="L24" i="1"/>
  <c r="L23" i="1"/>
  <c r="N23" i="1"/>
  <c r="L6" i="1"/>
  <c r="L7" i="1" s="1"/>
  <c r="L2" i="1"/>
  <c r="L1" i="1"/>
  <c r="B3" i="1"/>
  <c r="G5" i="1"/>
  <c r="G4" i="1"/>
  <c r="G3" i="1"/>
  <c r="G2" i="1"/>
  <c r="G26" i="1"/>
  <c r="G25" i="1"/>
  <c r="G24" i="1"/>
  <c r="G23" i="1"/>
  <c r="I23" i="1"/>
  <c r="G1" i="1"/>
  <c r="G6" i="1" s="1"/>
  <c r="B5" i="1"/>
  <c r="B4" i="1"/>
  <c r="B2" i="1"/>
  <c r="B1" i="1"/>
  <c r="B6" i="1" s="1"/>
  <c r="B7" i="1" s="1"/>
  <c r="D23" i="1"/>
  <c r="B8" i="1" s="1"/>
  <c r="B26" i="1"/>
  <c r="B25" i="1"/>
  <c r="B24" i="1"/>
  <c r="B23" i="1"/>
  <c r="G8" i="1" l="1"/>
  <c r="L8" i="1"/>
  <c r="G7" i="1"/>
</calcChain>
</file>

<file path=xl/sharedStrings.xml><?xml version="1.0" encoding="utf-8"?>
<sst xmlns="http://schemas.openxmlformats.org/spreadsheetml/2006/main" count="64" uniqueCount="34">
  <si>
    <t>N0, витки</t>
  </si>
  <si>
    <t>NU, витки</t>
  </si>
  <si>
    <t>2piR, см</t>
  </si>
  <si>
    <t>S, см^2</t>
  </si>
  <si>
    <t>R0, ом</t>
  </si>
  <si>
    <t>Ru, ом</t>
  </si>
  <si>
    <t>Сu, мкФ</t>
  </si>
  <si>
    <t>Kx, мВ/Дел</t>
  </si>
  <si>
    <t>Ky, мВ/Дел</t>
  </si>
  <si>
    <t>Iэф, мА</t>
  </si>
  <si>
    <t>Fe-Ni НП50, Пермаллой</t>
  </si>
  <si>
    <t>I, мА</t>
  </si>
  <si>
    <t>2x, Дел</t>
  </si>
  <si>
    <t>2y,Дел</t>
  </si>
  <si>
    <t>H, А/м</t>
  </si>
  <si>
    <t>B, тесла</t>
  </si>
  <si>
    <t>Fe-Si, Кремнистое железо</t>
  </si>
  <si>
    <t>Феррит, 1000нн</t>
  </si>
  <si>
    <t>mX, Kx=50 мв/Дел</t>
  </si>
  <si>
    <t>mX, Kx=20 мв/Дел</t>
  </si>
  <si>
    <t xml:space="preserve">Uвх, 1 В/Дел </t>
  </si>
  <si>
    <t>4 Дел</t>
  </si>
  <si>
    <t>6,2 Дел</t>
  </si>
  <si>
    <t>Uвых, 5мВ/Дел</t>
  </si>
  <si>
    <t>RC, сек</t>
  </si>
  <si>
    <t>Uвх, В</t>
  </si>
  <si>
    <t>Uвых, В</t>
  </si>
  <si>
    <t>R = 20000 ом</t>
  </si>
  <si>
    <t>1/(omega*C)</t>
  </si>
  <si>
    <t>ом</t>
  </si>
  <si>
    <t xml:space="preserve">       &gt;&gt;</t>
  </si>
  <si>
    <t>H, А/м, Э</t>
  </si>
  <si>
    <t>B, тесла, Гс</t>
  </si>
  <si>
    <t>w, эрг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</si>
</sst>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B17" sqref="B17"/>
    </sheetView>
  </sheetViews>
  <sheetFormatPr defaultRowHeight="14.4" x14ac:dyDescent="0.3"/>
  <cols>
    <col min="1" max="1" width="15.6640625" customWidth="1"/>
    <col min="6" max="6" width="13.5546875" customWidth="1"/>
    <col min="8" max="8" width="11.109375" customWidth="1"/>
    <col min="11" max="11" width="11.21875" customWidth="1"/>
  </cols>
  <sheetData>
    <row r="1" spans="1:13" x14ac:dyDescent="0.3">
      <c r="A1" t="s">
        <v>7</v>
      </c>
      <c r="B1">
        <f>50</f>
        <v>50</v>
      </c>
      <c r="F1" t="s">
        <v>7</v>
      </c>
      <c r="G1">
        <f>50</f>
        <v>50</v>
      </c>
      <c r="K1" t="s">
        <v>7</v>
      </c>
      <c r="L1">
        <f>50</f>
        <v>50</v>
      </c>
    </row>
    <row r="2" spans="1:13" x14ac:dyDescent="0.3">
      <c r="A2" t="s">
        <v>8</v>
      </c>
      <c r="B2">
        <f>50</f>
        <v>50</v>
      </c>
      <c r="F2" t="s">
        <v>8</v>
      </c>
      <c r="G2">
        <f>20</f>
        <v>20</v>
      </c>
      <c r="K2" t="s">
        <v>8</v>
      </c>
      <c r="L2">
        <f>20</f>
        <v>20</v>
      </c>
    </row>
    <row r="3" spans="1:13" x14ac:dyDescent="0.3">
      <c r="A3" t="s">
        <v>9</v>
      </c>
      <c r="B3">
        <f>263</f>
        <v>263</v>
      </c>
      <c r="F3" t="s">
        <v>9</v>
      </c>
      <c r="G3">
        <f>309</f>
        <v>309</v>
      </c>
      <c r="K3" t="s">
        <v>9</v>
      </c>
      <c r="L3">
        <f>315</f>
        <v>315</v>
      </c>
    </row>
    <row r="4" spans="1:13" x14ac:dyDescent="0.3">
      <c r="A4" t="s">
        <v>12</v>
      </c>
      <c r="B4">
        <f>4.8</f>
        <v>4.8</v>
      </c>
      <c r="D4">
        <f>B4*B5</f>
        <v>17.28</v>
      </c>
      <c r="F4" t="s">
        <v>12</v>
      </c>
      <c r="G4">
        <f>4.5</f>
        <v>4.5</v>
      </c>
      <c r="K4" t="s">
        <v>12</v>
      </c>
      <c r="L4">
        <f>4.5</f>
        <v>4.5</v>
      </c>
    </row>
    <row r="5" spans="1:13" x14ac:dyDescent="0.3">
      <c r="A5" t="s">
        <v>13</v>
      </c>
      <c r="B5">
        <f>3.6</f>
        <v>3.6</v>
      </c>
      <c r="F5" t="s">
        <v>13</v>
      </c>
      <c r="G5">
        <f>5.2</f>
        <v>5.2</v>
      </c>
      <c r="K5" t="s">
        <v>13</v>
      </c>
      <c r="L5">
        <f>5.4</f>
        <v>5.4</v>
      </c>
    </row>
    <row r="6" spans="1:13" x14ac:dyDescent="0.3">
      <c r="A6" t="s">
        <v>11</v>
      </c>
      <c r="B6">
        <f>B1/B27</f>
        <v>227.27272727272728</v>
      </c>
      <c r="D6">
        <f>B7*B8</f>
        <v>29.97925435598566</v>
      </c>
      <c r="F6" t="s">
        <v>11</v>
      </c>
      <c r="G6">
        <f>G1/G27</f>
        <v>227.27272727272728</v>
      </c>
      <c r="K6" t="s">
        <v>11</v>
      </c>
      <c r="L6">
        <f>L1/L27</f>
        <v>227.27272727272728</v>
      </c>
    </row>
    <row r="7" spans="1:13" x14ac:dyDescent="0.3">
      <c r="A7" s="1" t="s">
        <v>31</v>
      </c>
      <c r="B7" s="1">
        <f>B6*10^-3*B23/(B25*10^-2)</f>
        <v>34.176349965823654</v>
      </c>
      <c r="C7" s="1">
        <f>B7*4*3.1415*10^-3</f>
        <v>0.42946001367054004</v>
      </c>
      <c r="D7" s="1"/>
      <c r="E7" s="1"/>
      <c r="F7" s="1" t="s">
        <v>14</v>
      </c>
      <c r="G7" s="1">
        <f>G6*10^-3*G23/(G25*10^-2)</f>
        <v>51.652892561983478</v>
      </c>
      <c r="H7" s="1">
        <f>G7*4*3.1415*10^-3</f>
        <v>0.64907024793388435</v>
      </c>
      <c r="I7" s="1"/>
      <c r="J7" s="1"/>
      <c r="K7" s="1" t="s">
        <v>14</v>
      </c>
      <c r="L7" s="1">
        <f>L6*10^-3*L23/(L25*10^-2)</f>
        <v>38.181818181818187</v>
      </c>
      <c r="M7" s="1">
        <f>L7*4*3.1415*10^-3</f>
        <v>0.47979272727272737</v>
      </c>
    </row>
    <row r="8" spans="1:13" x14ac:dyDescent="0.3">
      <c r="A8" s="1" t="s">
        <v>32</v>
      </c>
      <c r="B8" s="1">
        <f>D23*D24*10^-6*B2*10^-3/(B26*10^-4*B24)</f>
        <v>0.8771929824561403</v>
      </c>
      <c r="C8" s="1">
        <f>B8*10^4</f>
        <v>8771.9298245614027</v>
      </c>
      <c r="D8" s="1"/>
      <c r="E8" s="1"/>
      <c r="F8" s="1" t="s">
        <v>15</v>
      </c>
      <c r="G8" s="1">
        <f>I23*I24*10^-6*G2*10^-3/(G26*10^-4*G24)</f>
        <v>0.15999999999999995</v>
      </c>
      <c r="H8" s="1">
        <f>G8*10^4</f>
        <v>1599.9999999999995</v>
      </c>
      <c r="I8" s="1"/>
      <c r="J8" s="1"/>
      <c r="K8" s="1" t="s">
        <v>15</v>
      </c>
      <c r="L8" s="1">
        <f>N23*N24*10^-6*L2*10^-3/(L26*10^-4*L24)</f>
        <v>6.6666666666666652E-2</v>
      </c>
      <c r="M8" s="1">
        <f>L8*10^4</f>
        <v>666.66666666666652</v>
      </c>
    </row>
    <row r="9" spans="1:13" x14ac:dyDescent="0.3">
      <c r="C9" s="1" t="s">
        <v>33</v>
      </c>
      <c r="D9" s="1">
        <f>C7*C8/(8*3.1415)</f>
        <v>149.8962717799283</v>
      </c>
      <c r="H9" s="1" t="s">
        <v>33</v>
      </c>
      <c r="I9" s="1">
        <f>H7*H8/(8*3.1415)</f>
        <v>41.322314049586765</v>
      </c>
      <c r="L9" s="1" t="s">
        <v>33</v>
      </c>
      <c r="M9" s="1">
        <f>M7*M8/(8*3.1415)</f>
        <v>12.727272727272727</v>
      </c>
    </row>
    <row r="11" spans="1:13" x14ac:dyDescent="0.3">
      <c r="A11" s="3" t="s">
        <v>18</v>
      </c>
      <c r="B11" s="3"/>
      <c r="C11" s="1">
        <f>2*B27*SQRT(2)*267*10^-3/(3.4)</f>
        <v>4.8865238031644484E-2</v>
      </c>
    </row>
    <row r="12" spans="1:13" x14ac:dyDescent="0.3">
      <c r="A12" s="3" t="s">
        <v>19</v>
      </c>
      <c r="B12" s="3"/>
      <c r="C12" s="1">
        <f>2*B27*SQRT(2)*267*10^-3/(8.6)</f>
        <v>1.9318815035766424E-2</v>
      </c>
      <c r="F12" s="1" t="s">
        <v>27</v>
      </c>
      <c r="G12" s="1" t="s">
        <v>30</v>
      </c>
      <c r="H12" s="1" t="s">
        <v>28</v>
      </c>
      <c r="I12" s="1">
        <f>1/(2*3.1415*50*20*10^-6)</f>
        <v>159.15963711602737</v>
      </c>
      <c r="J12" s="1" t="s">
        <v>29</v>
      </c>
    </row>
    <row r="14" spans="1:13" x14ac:dyDescent="0.3">
      <c r="A14" t="s">
        <v>20</v>
      </c>
      <c r="B14" t="s">
        <v>21</v>
      </c>
      <c r="C14" t="s">
        <v>25</v>
      </c>
      <c r="D14">
        <f>4</f>
        <v>4</v>
      </c>
    </row>
    <row r="15" spans="1:13" x14ac:dyDescent="0.3">
      <c r="A15" t="s">
        <v>23</v>
      </c>
      <c r="B15" t="s">
        <v>22</v>
      </c>
      <c r="C15" t="s">
        <v>26</v>
      </c>
      <c r="D15">
        <f>0.031</f>
        <v>3.1E-2</v>
      </c>
    </row>
    <row r="16" spans="1:13" x14ac:dyDescent="0.3">
      <c r="A16" s="1" t="s">
        <v>24</v>
      </c>
      <c r="B16" s="1">
        <f>D14/(2*3.1415*50*D15)</f>
        <v>0.41073454739619963</v>
      </c>
    </row>
    <row r="22" spans="1:14" x14ac:dyDescent="0.3">
      <c r="A22" s="2" t="s">
        <v>10</v>
      </c>
      <c r="B22" s="2"/>
      <c r="C22" s="2"/>
      <c r="F22" s="2" t="s">
        <v>16</v>
      </c>
      <c r="G22" s="2"/>
      <c r="H22" s="2"/>
      <c r="K22" s="2" t="s">
        <v>17</v>
      </c>
      <c r="L22" s="2"/>
      <c r="M22" s="2"/>
    </row>
    <row r="23" spans="1:14" x14ac:dyDescent="0.3">
      <c r="A23" t="s">
        <v>0</v>
      </c>
      <c r="B23">
        <f>20</f>
        <v>20</v>
      </c>
      <c r="C23" t="s">
        <v>5</v>
      </c>
      <c r="D23">
        <f>20000</f>
        <v>20000</v>
      </c>
      <c r="F23" t="s">
        <v>0</v>
      </c>
      <c r="G23">
        <f>25</f>
        <v>25</v>
      </c>
      <c r="H23" t="s">
        <v>5</v>
      </c>
      <c r="I23">
        <f>20000</f>
        <v>20000</v>
      </c>
      <c r="K23" t="s">
        <v>0</v>
      </c>
      <c r="L23">
        <f>42</f>
        <v>42</v>
      </c>
      <c r="M23" t="s">
        <v>5</v>
      </c>
      <c r="N23">
        <f>20000</f>
        <v>20000</v>
      </c>
    </row>
    <row r="24" spans="1:14" x14ac:dyDescent="0.3">
      <c r="A24" t="s">
        <v>1</v>
      </c>
      <c r="B24">
        <f>300</f>
        <v>300</v>
      </c>
      <c r="C24" t="s">
        <v>6</v>
      </c>
      <c r="D24">
        <v>20</v>
      </c>
      <c r="F24" t="s">
        <v>1</v>
      </c>
      <c r="G24">
        <f>250</f>
        <v>250</v>
      </c>
      <c r="H24" t="s">
        <v>6</v>
      </c>
      <c r="I24">
        <v>20</v>
      </c>
      <c r="K24" t="s">
        <v>1</v>
      </c>
      <c r="L24">
        <f>400</f>
        <v>400</v>
      </c>
      <c r="M24" t="s">
        <v>6</v>
      </c>
      <c r="N24">
        <v>20</v>
      </c>
    </row>
    <row r="25" spans="1:14" x14ac:dyDescent="0.3">
      <c r="A25" t="s">
        <v>2</v>
      </c>
      <c r="B25">
        <f>13.3</f>
        <v>13.3</v>
      </c>
      <c r="F25" t="s">
        <v>2</v>
      </c>
      <c r="G25">
        <f>11</f>
        <v>11</v>
      </c>
      <c r="K25" t="s">
        <v>2</v>
      </c>
      <c r="L25">
        <f>25</f>
        <v>25</v>
      </c>
    </row>
    <row r="26" spans="1:14" x14ac:dyDescent="0.3">
      <c r="A26" t="s">
        <v>3</v>
      </c>
      <c r="B26">
        <f>0.76</f>
        <v>0.76</v>
      </c>
      <c r="F26" t="s">
        <v>3</v>
      </c>
      <c r="G26">
        <f>2</f>
        <v>2</v>
      </c>
      <c r="K26" t="s">
        <v>3</v>
      </c>
      <c r="L26">
        <f>3</f>
        <v>3</v>
      </c>
    </row>
    <row r="27" spans="1:14" x14ac:dyDescent="0.3">
      <c r="A27" t="s">
        <v>4</v>
      </c>
      <c r="B27">
        <v>0.22</v>
      </c>
      <c r="F27" t="s">
        <v>4</v>
      </c>
      <c r="G27">
        <v>0.22</v>
      </c>
      <c r="K27" t="s">
        <v>4</v>
      </c>
      <c r="L27">
        <v>0.22</v>
      </c>
    </row>
  </sheetData>
  <mergeCells count="5">
    <mergeCell ref="A22:C22"/>
    <mergeCell ref="F22:H22"/>
    <mergeCell ref="K22:M22"/>
    <mergeCell ref="A11:B11"/>
    <mergeCell ref="A12:B12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2020-10-03T07:51:51Z</dcterms:modified>
</cp:coreProperties>
</file>