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tar\Desktop\Лабораторные работы, 3 семестр\3.5.1\"/>
    </mc:Choice>
  </mc:AlternateContent>
  <bookViews>
    <workbookView xWindow="0" yWindow="0" windowWidth="23016" windowHeight="879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Q12" i="1"/>
  <c r="S4" i="1"/>
  <c r="Q11" i="1"/>
  <c r="S5" i="1"/>
  <c r="Q10" i="1"/>
  <c r="S6" i="1"/>
  <c r="Q9" i="1"/>
  <c r="S7" i="1"/>
  <c r="Q8" i="1"/>
  <c r="S8" i="1"/>
  <c r="Q7" i="1"/>
  <c r="S9" i="1"/>
  <c r="Q6" i="1"/>
  <c r="S10" i="1"/>
  <c r="Q5" i="1"/>
  <c r="S11" i="1"/>
  <c r="Q4" i="1"/>
  <c r="S12" i="1"/>
  <c r="Q3" i="1"/>
  <c r="L3" i="1"/>
  <c r="L4" i="1"/>
  <c r="L5" i="1"/>
  <c r="L6" i="1"/>
  <c r="L7" i="1"/>
  <c r="L8" i="1"/>
  <c r="L9" i="1"/>
  <c r="L10" i="1"/>
  <c r="L11" i="1"/>
  <c r="L12" i="1"/>
  <c r="N3" i="1"/>
  <c r="N4" i="1"/>
  <c r="N5" i="1"/>
  <c r="N6" i="1"/>
  <c r="N7" i="1"/>
  <c r="N8" i="1"/>
  <c r="N9" i="1"/>
  <c r="N10" i="1"/>
  <c r="N11" i="1"/>
  <c r="N12" i="1"/>
  <c r="K3" i="1"/>
  <c r="K4" i="1"/>
  <c r="K5" i="1"/>
  <c r="K6" i="1"/>
  <c r="K7" i="1"/>
  <c r="K8" i="1"/>
  <c r="K9" i="1"/>
  <c r="K10" i="1"/>
  <c r="K11" i="1"/>
  <c r="K12" i="1"/>
  <c r="M3" i="1"/>
  <c r="M4" i="1"/>
  <c r="M5" i="1"/>
  <c r="M6" i="1"/>
  <c r="M7" i="1"/>
  <c r="M8" i="1"/>
  <c r="M9" i="1"/>
  <c r="M10" i="1"/>
  <c r="M11" i="1"/>
  <c r="M12" i="1"/>
  <c r="P3" i="1"/>
  <c r="R3" i="1"/>
  <c r="P4" i="1"/>
  <c r="R4" i="1"/>
  <c r="P5" i="1"/>
  <c r="R5" i="1"/>
  <c r="P6" i="1"/>
  <c r="R6" i="1"/>
  <c r="P7" i="1"/>
  <c r="R7" i="1"/>
  <c r="P8" i="1"/>
  <c r="R8" i="1"/>
  <c r="P9" i="1"/>
  <c r="R9" i="1"/>
  <c r="P10" i="1"/>
  <c r="R10" i="1"/>
  <c r="P11" i="1"/>
  <c r="R11" i="1"/>
  <c r="P12" i="1"/>
  <c r="R12" i="1"/>
  <c r="I12" i="1"/>
  <c r="I11" i="1"/>
  <c r="I10" i="1"/>
  <c r="I9" i="1"/>
  <c r="I8" i="1"/>
  <c r="H12" i="1"/>
  <c r="H11" i="1"/>
  <c r="H10" i="1"/>
  <c r="H9" i="1"/>
  <c r="H8" i="1"/>
  <c r="I7" i="1"/>
  <c r="H7" i="1"/>
  <c r="I6" i="1"/>
  <c r="H6" i="1"/>
  <c r="I5" i="1"/>
  <c r="H5" i="1"/>
  <c r="I4" i="1"/>
  <c r="H4" i="1"/>
  <c r="I3" i="1"/>
  <c r="H3" i="1"/>
  <c r="G12" i="1"/>
  <c r="G11" i="1"/>
  <c r="G10" i="1"/>
  <c r="G9" i="1"/>
  <c r="G8" i="1"/>
  <c r="G7" i="1"/>
  <c r="G6" i="1"/>
  <c r="G5" i="1"/>
  <c r="G4" i="1"/>
  <c r="G3" i="1"/>
  <c r="F12" i="1"/>
  <c r="F11" i="1"/>
  <c r="F10" i="1"/>
  <c r="F9" i="1"/>
  <c r="F8" i="1"/>
  <c r="F7" i="1"/>
  <c r="F6" i="1"/>
  <c r="F5" i="1"/>
  <c r="F4" i="1"/>
  <c r="F3" i="1"/>
  <c r="B6" i="1"/>
  <c r="B5" i="1"/>
  <c r="A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C20" i="1"/>
  <c r="D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C10" i="1"/>
  <c r="D7" i="1"/>
  <c r="D12" i="1"/>
  <c r="C11" i="1"/>
  <c r="D11" i="1"/>
  <c r="D10" i="1"/>
  <c r="C9" i="1"/>
  <c r="D9" i="1"/>
  <c r="C8" i="1"/>
  <c r="D8" i="1"/>
  <c r="C7" i="1"/>
  <c r="C6" i="1"/>
  <c r="D6" i="1"/>
  <c r="C5" i="1"/>
  <c r="D5" i="1"/>
  <c r="A25" i="1"/>
  <c r="B25" i="1"/>
  <c r="A24" i="1"/>
  <c r="B24" i="1"/>
  <c r="A23" i="1"/>
  <c r="B23" i="1"/>
  <c r="A22" i="1"/>
  <c r="A19" i="1"/>
  <c r="A14" i="1"/>
  <c r="B22" i="1"/>
  <c r="B21" i="1"/>
  <c r="A21" i="1"/>
  <c r="A20" i="1"/>
  <c r="B20" i="1"/>
  <c r="B19" i="1"/>
  <c r="A18" i="1"/>
  <c r="B18" i="1"/>
  <c r="A17" i="1"/>
  <c r="B17" i="1"/>
  <c r="A16" i="1"/>
  <c r="B16" i="1"/>
  <c r="A15" i="1"/>
  <c r="B15" i="1"/>
  <c r="B14" i="1"/>
  <c r="A13" i="1"/>
  <c r="B13" i="1"/>
  <c r="C2" i="1"/>
  <c r="B2" i="1"/>
  <c r="A12" i="1"/>
  <c r="B12" i="1"/>
  <c r="A11" i="1"/>
  <c r="B11" i="1"/>
  <c r="A10" i="1"/>
  <c r="B10" i="1"/>
  <c r="A9" i="1"/>
  <c r="B9" i="1"/>
  <c r="A8" i="1"/>
  <c r="B8" i="1"/>
  <c r="B7" i="1"/>
  <c r="A7" i="1"/>
  <c r="A5" i="1"/>
</calcChain>
</file>

<file path=xl/sharedStrings.xml><?xml version="1.0" encoding="utf-8"?>
<sst xmlns="http://schemas.openxmlformats.org/spreadsheetml/2006/main" count="27" uniqueCount="15">
  <si>
    <t>V1зажиг, В</t>
  </si>
  <si>
    <t>V1, В</t>
  </si>
  <si>
    <t>А1, мА</t>
  </si>
  <si>
    <t>D(A1), мА</t>
  </si>
  <si>
    <t>D(V1), В</t>
  </si>
  <si>
    <t>Зажигание</t>
  </si>
  <si>
    <t>Гашение</t>
  </si>
  <si>
    <t>+, 5мА</t>
  </si>
  <si>
    <t>-, 5мА</t>
  </si>
  <si>
    <t>V2, В</t>
  </si>
  <si>
    <t>A2, мкА</t>
  </si>
  <si>
    <t>+, 3мА</t>
  </si>
  <si>
    <t>-, 3мА</t>
  </si>
  <si>
    <t>+, 1.5мА</t>
  </si>
  <si>
    <t>-, 1.5мА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</si>
</sst>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N3" sqref="N3:N12"/>
    </sheetView>
  </sheetViews>
  <sheetFormatPr defaultRowHeight="14.4" x14ac:dyDescent="0.3"/>
  <cols>
    <col min="1" max="1" width="9.6640625" customWidth="1"/>
  </cols>
  <sheetData>
    <row r="1" spans="1:19" x14ac:dyDescent="0.3">
      <c r="A1" t="s">
        <v>0</v>
      </c>
      <c r="B1" t="s">
        <v>3</v>
      </c>
      <c r="C1" t="s">
        <v>4</v>
      </c>
      <c r="F1" s="1" t="s">
        <v>7</v>
      </c>
      <c r="G1" s="2"/>
      <c r="H1" s="1" t="s">
        <v>8</v>
      </c>
      <c r="I1" s="2"/>
      <c r="K1" s="1" t="s">
        <v>11</v>
      </c>
      <c r="L1" s="1"/>
      <c r="M1" s="1" t="s">
        <v>12</v>
      </c>
      <c r="N1" s="2"/>
      <c r="P1" s="1" t="s">
        <v>13</v>
      </c>
      <c r="Q1" s="1"/>
      <c r="R1" s="1" t="s">
        <v>14</v>
      </c>
      <c r="S1" s="2"/>
    </row>
    <row r="2" spans="1:19" x14ac:dyDescent="0.3">
      <c r="A2">
        <f>216</f>
        <v>216</v>
      </c>
      <c r="B2">
        <f>0.1</f>
        <v>0.1</v>
      </c>
      <c r="C2">
        <f>0.1</f>
        <v>0.1</v>
      </c>
      <c r="F2" t="s">
        <v>9</v>
      </c>
      <c r="G2" t="s">
        <v>10</v>
      </c>
      <c r="H2" t="s">
        <v>9</v>
      </c>
      <c r="I2" t="s">
        <v>10</v>
      </c>
      <c r="K2" t="s">
        <v>9</v>
      </c>
      <c r="L2" t="s">
        <v>10</v>
      </c>
      <c r="M2" t="s">
        <v>9</v>
      </c>
      <c r="N2" t="s">
        <v>10</v>
      </c>
      <c r="P2" t="s">
        <v>9</v>
      </c>
      <c r="Q2" t="s">
        <v>10</v>
      </c>
      <c r="R2" t="s">
        <v>9</v>
      </c>
      <c r="S2" t="s">
        <v>10</v>
      </c>
    </row>
    <row r="3" spans="1:19" x14ac:dyDescent="0.3">
      <c r="A3" s="2" t="s">
        <v>5</v>
      </c>
      <c r="B3" s="2"/>
      <c r="C3" s="2" t="s">
        <v>6</v>
      </c>
      <c r="D3" s="2"/>
      <c r="F3">
        <f>25</f>
        <v>25</v>
      </c>
      <c r="G3">
        <f>91.6</f>
        <v>91.6</v>
      </c>
      <c r="H3">
        <f>-2</f>
        <v>-2</v>
      </c>
      <c r="I3">
        <f>-32.12</f>
        <v>-32.119999999999997</v>
      </c>
      <c r="K3">
        <f>25</f>
        <v>25</v>
      </c>
      <c r="L3">
        <f>53.35</f>
        <v>53.35</v>
      </c>
      <c r="M3">
        <f>-2</f>
        <v>-2</v>
      </c>
      <c r="N3">
        <f>-23.45</f>
        <v>-23.45</v>
      </c>
      <c r="P3">
        <f>25</f>
        <v>25</v>
      </c>
      <c r="Q3">
        <f>24.9</f>
        <v>24.9</v>
      </c>
      <c r="R3">
        <f>-2</f>
        <v>-2</v>
      </c>
      <c r="S3">
        <f>-13.46</f>
        <v>-13.46</v>
      </c>
    </row>
    <row r="4" spans="1:19" x14ac:dyDescent="0.3">
      <c r="A4" t="s">
        <v>1</v>
      </c>
      <c r="B4" t="s">
        <v>2</v>
      </c>
      <c r="C4" t="s">
        <v>1</v>
      </c>
      <c r="D4" t="s">
        <v>2</v>
      </c>
      <c r="F4">
        <f>22</f>
        <v>22</v>
      </c>
      <c r="G4">
        <f>91.76</f>
        <v>91.76</v>
      </c>
      <c r="H4">
        <f>-4</f>
        <v>-4</v>
      </c>
      <c r="I4">
        <f>-51</f>
        <v>-51</v>
      </c>
      <c r="K4">
        <f>22</f>
        <v>22</v>
      </c>
      <c r="L4">
        <f>51.5</f>
        <v>51.5</v>
      </c>
      <c r="M4">
        <f>-4</f>
        <v>-4</v>
      </c>
      <c r="N4">
        <f>-35.26</f>
        <v>-35.26</v>
      </c>
      <c r="P4">
        <f>22</f>
        <v>22</v>
      </c>
      <c r="Q4">
        <f>24.06</f>
        <v>24.06</v>
      </c>
      <c r="R4">
        <f>-4</f>
        <v>-4</v>
      </c>
      <c r="S4">
        <f>-19.25</f>
        <v>-19.25</v>
      </c>
    </row>
    <row r="5" spans="1:19" x14ac:dyDescent="0.3">
      <c r="A5">
        <f>30.9</f>
        <v>30.9</v>
      </c>
      <c r="B5">
        <f>1.4</f>
        <v>1.4</v>
      </c>
      <c r="C5">
        <f>18.7</f>
        <v>18.7</v>
      </c>
      <c r="D5">
        <f>5.6</f>
        <v>5.6</v>
      </c>
      <c r="F5">
        <f>19</f>
        <v>19</v>
      </c>
      <c r="G5">
        <f>90.6</f>
        <v>90.6</v>
      </c>
      <c r="H5">
        <f>-6</f>
        <v>-6</v>
      </c>
      <c r="I5">
        <f>-67.64</f>
        <v>-67.64</v>
      </c>
      <c r="K5">
        <f>19</f>
        <v>19</v>
      </c>
      <c r="L5">
        <f>49.78</f>
        <v>49.78</v>
      </c>
      <c r="M5">
        <f>-6</f>
        <v>-6</v>
      </c>
      <c r="N5">
        <f>-44.52</f>
        <v>-44.52</v>
      </c>
      <c r="P5">
        <f>19</f>
        <v>19</v>
      </c>
      <c r="Q5">
        <f>23.25</f>
        <v>23.25</v>
      </c>
      <c r="R5">
        <f>-6</f>
        <v>-6</v>
      </c>
      <c r="S5">
        <f>-23.74</f>
        <v>-23.74</v>
      </c>
    </row>
    <row r="6" spans="1:19" x14ac:dyDescent="0.3">
      <c r="A6">
        <v>28.6</v>
      </c>
      <c r="B6">
        <f>1.6</f>
        <v>1.6</v>
      </c>
      <c r="C6">
        <f>18.8</f>
        <v>18.8</v>
      </c>
      <c r="D6">
        <f>5.4</f>
        <v>5.4</v>
      </c>
      <c r="F6">
        <f>16</f>
        <v>16</v>
      </c>
      <c r="G6">
        <f>87</f>
        <v>87</v>
      </c>
      <c r="H6">
        <f>-8</f>
        <v>-8</v>
      </c>
      <c r="I6">
        <f>-79.84</f>
        <v>-79.84</v>
      </c>
      <c r="K6">
        <f>16</f>
        <v>16</v>
      </c>
      <c r="L6">
        <f>47.85</f>
        <v>47.85</v>
      </c>
      <c r="M6">
        <f>-8</f>
        <v>-8</v>
      </c>
      <c r="N6">
        <f>-51.69</f>
        <v>-51.69</v>
      </c>
      <c r="P6">
        <f>16</f>
        <v>16</v>
      </c>
      <c r="Q6">
        <f>22.46</f>
        <v>22.46</v>
      </c>
      <c r="R6">
        <f>-8</f>
        <v>-8</v>
      </c>
      <c r="S6">
        <f>-26.96</f>
        <v>-26.96</v>
      </c>
    </row>
    <row r="7" spans="1:19" x14ac:dyDescent="0.3">
      <c r="A7">
        <f>26.8</f>
        <v>26.8</v>
      </c>
      <c r="B7">
        <f>1.8</f>
        <v>1.8</v>
      </c>
      <c r="C7">
        <f>18.9</f>
        <v>18.899999999999999</v>
      </c>
      <c r="D7">
        <f>5.2</f>
        <v>5.2</v>
      </c>
      <c r="F7">
        <f>13</f>
        <v>13</v>
      </c>
      <c r="G7">
        <f>80.7</f>
        <v>80.7</v>
      </c>
      <c r="H7">
        <f>-10</f>
        <v>-10</v>
      </c>
      <c r="I7">
        <f>-87.88</f>
        <v>-87.88</v>
      </c>
      <c r="K7">
        <f>13</f>
        <v>13</v>
      </c>
      <c r="L7">
        <f>45.23</f>
        <v>45.23</v>
      </c>
      <c r="M7">
        <f>-10</f>
        <v>-10</v>
      </c>
      <c r="N7">
        <f>-56.54</f>
        <v>-56.54</v>
      </c>
      <c r="P7">
        <f>13</f>
        <v>13</v>
      </c>
      <c r="Q7">
        <f>21.45</f>
        <v>21.45</v>
      </c>
      <c r="R7">
        <f>-10</f>
        <v>-10</v>
      </c>
      <c r="S7">
        <f>--29.25</f>
        <v>29.25</v>
      </c>
    </row>
    <row r="8" spans="1:19" x14ac:dyDescent="0.3">
      <c r="A8">
        <f>24.7</f>
        <v>24.7</v>
      </c>
      <c r="B8">
        <f>2</f>
        <v>2</v>
      </c>
      <c r="C8">
        <f>19</f>
        <v>19</v>
      </c>
      <c r="D8">
        <f>5</f>
        <v>5</v>
      </c>
      <c r="F8">
        <f>10</f>
        <v>10</v>
      </c>
      <c r="G8">
        <f>67.6</f>
        <v>67.599999999999994</v>
      </c>
      <c r="H8">
        <f>-13</f>
        <v>-13</v>
      </c>
      <c r="I8">
        <f>-99.6</f>
        <v>-99.6</v>
      </c>
      <c r="K8">
        <f>10</f>
        <v>10</v>
      </c>
      <c r="L8">
        <f>40.48</f>
        <v>40.479999999999997</v>
      </c>
      <c r="M8">
        <f>-13</f>
        <v>-13</v>
      </c>
      <c r="N8">
        <f>-60.67</f>
        <v>-60.67</v>
      </c>
      <c r="P8">
        <f>10</f>
        <v>10</v>
      </c>
      <c r="Q8">
        <f>19.41</f>
        <v>19.41</v>
      </c>
      <c r="R8">
        <f>-13</f>
        <v>-13</v>
      </c>
      <c r="S8">
        <f>-31.1</f>
        <v>-31.1</v>
      </c>
    </row>
    <row r="9" spans="1:19" x14ac:dyDescent="0.3">
      <c r="A9">
        <f>23</f>
        <v>23</v>
      </c>
      <c r="B9">
        <f>2.2</f>
        <v>2.2000000000000002</v>
      </c>
      <c r="C9">
        <f>19</f>
        <v>19</v>
      </c>
      <c r="D9">
        <f>4.8</f>
        <v>4.8</v>
      </c>
      <c r="F9">
        <f>8</f>
        <v>8</v>
      </c>
      <c r="G9">
        <f>57.6</f>
        <v>57.6</v>
      </c>
      <c r="H9">
        <f>-16</f>
        <v>-16</v>
      </c>
      <c r="I9">
        <f>-105.4</f>
        <v>-105.4</v>
      </c>
      <c r="K9">
        <f>8</f>
        <v>8</v>
      </c>
      <c r="L9">
        <f>34.32</f>
        <v>34.32</v>
      </c>
      <c r="M9">
        <f>-16</f>
        <v>-16</v>
      </c>
      <c r="N9">
        <f>-63.37</f>
        <v>-63.37</v>
      </c>
      <c r="P9">
        <f>8</f>
        <v>8</v>
      </c>
      <c r="Q9">
        <f>16.51</f>
        <v>16.510000000000002</v>
      </c>
      <c r="R9">
        <f>-16</f>
        <v>-16</v>
      </c>
      <c r="S9">
        <f>-32.48</f>
        <v>-32.479999999999997</v>
      </c>
    </row>
    <row r="10" spans="1:19" x14ac:dyDescent="0.3">
      <c r="A10">
        <f>22.4</f>
        <v>22.4</v>
      </c>
      <c r="B10">
        <f>2.4</f>
        <v>2.4</v>
      </c>
      <c r="C10">
        <f>19.2</f>
        <v>19.2</v>
      </c>
      <c r="D10">
        <f>4.6</f>
        <v>4.5999999999999996</v>
      </c>
      <c r="F10">
        <f>6</f>
        <v>6</v>
      </c>
      <c r="G10">
        <f>42.3</f>
        <v>42.3</v>
      </c>
      <c r="H10">
        <f>-19</f>
        <v>-19</v>
      </c>
      <c r="I10">
        <f>-108.5</f>
        <v>-108.5</v>
      </c>
      <c r="K10">
        <f>6</f>
        <v>6</v>
      </c>
      <c r="L10">
        <f>25.6</f>
        <v>25.6</v>
      </c>
      <c r="M10">
        <f>-19</f>
        <v>-19</v>
      </c>
      <c r="N10">
        <f>-65.58</f>
        <v>-65.58</v>
      </c>
      <c r="P10">
        <f>6</f>
        <v>6</v>
      </c>
      <c r="Q10">
        <f>12.41</f>
        <v>12.41</v>
      </c>
      <c r="R10">
        <f>-19</f>
        <v>-19</v>
      </c>
      <c r="S10">
        <f>-33.79</f>
        <v>-33.79</v>
      </c>
    </row>
    <row r="11" spans="1:19" x14ac:dyDescent="0.3">
      <c r="A11">
        <f>22</f>
        <v>22</v>
      </c>
      <c r="B11">
        <f>2.6</f>
        <v>2.6</v>
      </c>
      <c r="C11">
        <f>19.3</f>
        <v>19.3</v>
      </c>
      <c r="D11">
        <f>4.4</f>
        <v>4.4000000000000004</v>
      </c>
      <c r="F11">
        <f>4</f>
        <v>4</v>
      </c>
      <c r="G11">
        <f>23.3</f>
        <v>23.3</v>
      </c>
      <c r="H11">
        <f>-22</f>
        <v>-22</v>
      </c>
      <c r="I11">
        <f>-110</f>
        <v>-110</v>
      </c>
      <c r="K11">
        <f>4</f>
        <v>4</v>
      </c>
      <c r="L11">
        <f>14.65</f>
        <v>14.65</v>
      </c>
      <c r="M11">
        <f>-22</f>
        <v>-22</v>
      </c>
      <c r="N11">
        <f>-67.71</f>
        <v>-67.709999999999994</v>
      </c>
      <c r="P11">
        <f>4</f>
        <v>4</v>
      </c>
      <c r="Q11">
        <f>7</f>
        <v>7</v>
      </c>
      <c r="R11">
        <f>-22</f>
        <v>-22</v>
      </c>
      <c r="S11">
        <f>-35.09</f>
        <v>-35.090000000000003</v>
      </c>
    </row>
    <row r="12" spans="1:19" x14ac:dyDescent="0.3">
      <c r="A12">
        <f>21.2</f>
        <v>21.2</v>
      </c>
      <c r="B12">
        <f>2.8</f>
        <v>2.8</v>
      </c>
      <c r="C12">
        <f>19.3</f>
        <v>19.3</v>
      </c>
      <c r="D12">
        <f>4.2</f>
        <v>4.2</v>
      </c>
      <c r="F12">
        <f>2</f>
        <v>2</v>
      </c>
      <c r="G12">
        <f>2.11</f>
        <v>2.11</v>
      </c>
      <c r="H12">
        <f>-25</f>
        <v>-25</v>
      </c>
      <c r="I12">
        <f>-110</f>
        <v>-110</v>
      </c>
      <c r="K12">
        <f>2</f>
        <v>2</v>
      </c>
      <c r="L12">
        <f>1.65</f>
        <v>1.65</v>
      </c>
      <c r="M12">
        <f>-25</f>
        <v>-25</v>
      </c>
      <c r="N12">
        <f>-69.9</f>
        <v>-69.900000000000006</v>
      </c>
      <c r="P12">
        <f>2</f>
        <v>2</v>
      </c>
      <c r="Q12">
        <f>0.44</f>
        <v>0.44</v>
      </c>
      <c r="R12">
        <f>-25</f>
        <v>-25</v>
      </c>
      <c r="S12">
        <f>-36.35</f>
        <v>-36.35</v>
      </c>
    </row>
    <row r="13" spans="1:19" x14ac:dyDescent="0.3">
      <c r="A13">
        <f>20.8</f>
        <v>20.8</v>
      </c>
      <c r="B13">
        <f>3</f>
        <v>3</v>
      </c>
      <c r="C13">
        <f>19.4</f>
        <v>19.399999999999999</v>
      </c>
      <c r="D13">
        <f>4</f>
        <v>4</v>
      </c>
    </row>
    <row r="14" spans="1:19" x14ac:dyDescent="0.3">
      <c r="A14">
        <f>20.4</f>
        <v>20.399999999999999</v>
      </c>
      <c r="B14">
        <f>3.2</f>
        <v>3.2</v>
      </c>
      <c r="C14">
        <f>19.6</f>
        <v>19.600000000000001</v>
      </c>
      <c r="D14">
        <f>3.8</f>
        <v>3.8</v>
      </c>
    </row>
    <row r="15" spans="1:19" x14ac:dyDescent="0.3">
      <c r="A15">
        <f>20</f>
        <v>20</v>
      </c>
      <c r="B15">
        <f>3.4</f>
        <v>3.4</v>
      </c>
      <c r="C15">
        <f>19.7</f>
        <v>19.7</v>
      </c>
      <c r="D15">
        <f>3.6</f>
        <v>3.6</v>
      </c>
    </row>
    <row r="16" spans="1:19" x14ac:dyDescent="0.3">
      <c r="A16">
        <f>19.8</f>
        <v>19.8</v>
      </c>
      <c r="B16">
        <f>3.6</f>
        <v>3.6</v>
      </c>
      <c r="C16">
        <f>19.8</f>
        <v>19.8</v>
      </c>
      <c r="D16">
        <f>3.4</f>
        <v>3.4</v>
      </c>
    </row>
    <row r="17" spans="1:4" x14ac:dyDescent="0.3">
      <c r="A17">
        <f>19.6</f>
        <v>19.600000000000001</v>
      </c>
      <c r="B17">
        <f>3.8</f>
        <v>3.8</v>
      </c>
      <c r="C17">
        <f>20.3</f>
        <v>20.3</v>
      </c>
      <c r="D17">
        <f>3.2</f>
        <v>3.2</v>
      </c>
    </row>
    <row r="18" spans="1:4" x14ac:dyDescent="0.3">
      <c r="A18">
        <f>19.5</f>
        <v>19.5</v>
      </c>
      <c r="B18">
        <f>4</f>
        <v>4</v>
      </c>
      <c r="C18">
        <f>20.6</f>
        <v>20.6</v>
      </c>
      <c r="D18">
        <f>3</f>
        <v>3</v>
      </c>
    </row>
    <row r="19" spans="1:4" x14ac:dyDescent="0.3">
      <c r="A19">
        <f>19.4</f>
        <v>19.399999999999999</v>
      </c>
      <c r="B19">
        <f>4.2</f>
        <v>4.2</v>
      </c>
      <c r="C19">
        <f>21</f>
        <v>21</v>
      </c>
      <c r="D19">
        <f>2.8</f>
        <v>2.8</v>
      </c>
    </row>
    <row r="20" spans="1:4" x14ac:dyDescent="0.3">
      <c r="A20">
        <f>19.3</f>
        <v>19.3</v>
      </c>
      <c r="B20">
        <f>4.4</f>
        <v>4.4000000000000004</v>
      </c>
      <c r="C20">
        <f>21.6</f>
        <v>21.6</v>
      </c>
      <c r="D20">
        <f>2.6</f>
        <v>2.6</v>
      </c>
    </row>
    <row r="21" spans="1:4" x14ac:dyDescent="0.3">
      <c r="A21">
        <f>19.3</f>
        <v>19.3</v>
      </c>
      <c r="B21">
        <f>4.6</f>
        <v>4.5999999999999996</v>
      </c>
      <c r="C21">
        <f>22.4</f>
        <v>22.4</v>
      </c>
      <c r="D21">
        <v>2.4</v>
      </c>
    </row>
    <row r="22" spans="1:4" x14ac:dyDescent="0.3">
      <c r="A22">
        <f>19.2</f>
        <v>19.2</v>
      </c>
      <c r="B22">
        <f>4.8</f>
        <v>4.8</v>
      </c>
      <c r="C22">
        <f>23.6</f>
        <v>23.6</v>
      </c>
      <c r="D22">
        <f>2.2</f>
        <v>2.2000000000000002</v>
      </c>
    </row>
    <row r="23" spans="1:4" x14ac:dyDescent="0.3">
      <c r="A23">
        <f>19.1</f>
        <v>19.100000000000001</v>
      </c>
      <c r="B23">
        <f>5</f>
        <v>5</v>
      </c>
      <c r="C23">
        <f>24.6</f>
        <v>24.6</v>
      </c>
      <c r="D23">
        <f>2</f>
        <v>2</v>
      </c>
    </row>
    <row r="24" spans="1:4" x14ac:dyDescent="0.3">
      <c r="A24">
        <f>19</f>
        <v>19</v>
      </c>
      <c r="B24">
        <f>5.2</f>
        <v>5.2</v>
      </c>
      <c r="C24">
        <f>26</f>
        <v>26</v>
      </c>
      <c r="D24">
        <f>1.8</f>
        <v>1.8</v>
      </c>
    </row>
    <row r="25" spans="1:4" x14ac:dyDescent="0.3">
      <c r="A25">
        <f>18.9</f>
        <v>18.899999999999999</v>
      </c>
      <c r="B25">
        <f>5.4</f>
        <v>5.4</v>
      </c>
      <c r="C25">
        <f>28.9</f>
        <v>28.9</v>
      </c>
      <c r="D25">
        <f>1.6</f>
        <v>1.6</v>
      </c>
    </row>
    <row r="26" spans="1:4" x14ac:dyDescent="0.3">
      <c r="C26">
        <f>31.2</f>
        <v>31.2</v>
      </c>
      <c r="D26">
        <f>1.4</f>
        <v>1.4</v>
      </c>
    </row>
    <row r="27" spans="1:4" x14ac:dyDescent="0.3">
      <c r="C27">
        <f>32.2</f>
        <v>32.200000000000003</v>
      </c>
      <c r="D27">
        <f>1.2</f>
        <v>1.2</v>
      </c>
    </row>
    <row r="28" spans="1:4" x14ac:dyDescent="0.3">
      <c r="C28">
        <f>32.6</f>
        <v>32.6</v>
      </c>
      <c r="D28">
        <f>1</f>
        <v>1</v>
      </c>
    </row>
    <row r="29" spans="1:4" x14ac:dyDescent="0.3">
      <c r="C29">
        <f>33.1</f>
        <v>33.1</v>
      </c>
      <c r="D29">
        <f>0.8</f>
        <v>0.8</v>
      </c>
    </row>
    <row r="30" spans="1:4" x14ac:dyDescent="0.3">
      <c r="C30">
        <f>34</f>
        <v>34</v>
      </c>
      <c r="D30">
        <f>0.6</f>
        <v>0.6</v>
      </c>
    </row>
    <row r="31" spans="1:4" x14ac:dyDescent="0.3">
      <c r="C31">
        <f>35.6</f>
        <v>35.6</v>
      </c>
      <c r="D31">
        <f>0.4</f>
        <v>0.4</v>
      </c>
    </row>
  </sheetData>
  <mergeCells count="8">
    <mergeCell ref="R1:S1"/>
    <mergeCell ref="K1:L1"/>
    <mergeCell ref="P1:Q1"/>
    <mergeCell ref="A3:B3"/>
    <mergeCell ref="C3:D3"/>
    <mergeCell ref="F1:G1"/>
    <mergeCell ref="H1:I1"/>
    <mergeCell ref="M1:N1"/>
  </mergeCells>
  <pageMargins left="0.7" right="0.7" top="0.75" bottom="0.75" header="0.3" footer="0.3"/>
  <ignoredErrors>
    <ignoredError sqref="C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Батарин</dc:creator>
  <cp:lastModifiedBy>Егор Батарин</cp:lastModifiedBy>
  <dcterms:created xsi:type="dcterms:W3CDTF">2020-11-07T06:13:44Z</dcterms:created>
  <dcterms:modified xsi:type="dcterms:W3CDTF">2020-11-12T13:38:55Z</dcterms:modified>
</cp:coreProperties>
</file>