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LoadRunner\LRProjects\FinalTask\Documents\"/>
    </mc:Choice>
  </mc:AlternateContent>
  <xr:revisionPtr revIDLastSave="0" documentId="13_ncr:1_{5D0FBB76-01F4-4C09-941A-DEDFC89E5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2" l="1"/>
  <c r="I47" i="2"/>
  <c r="I46" i="2"/>
  <c r="I45" i="2"/>
  <c r="I44" i="2"/>
  <c r="I43" i="2"/>
  <c r="I42" i="2"/>
  <c r="I41" i="2"/>
  <c r="I40" i="2"/>
  <c r="I34" i="2" l="1"/>
  <c r="I33" i="2"/>
  <c r="I32" i="2"/>
  <c r="I31" i="2"/>
  <c r="I30" i="2"/>
  <c r="I29" i="2"/>
  <c r="I28" i="2"/>
  <c r="I27" i="2"/>
  <c r="I26" i="2"/>
  <c r="I14" i="2"/>
  <c r="I19" i="2"/>
  <c r="I20" i="2"/>
  <c r="H37" i="3"/>
  <c r="H38" i="3"/>
  <c r="H39" i="3"/>
  <c r="H40" i="3"/>
  <c r="H41" i="3"/>
  <c r="H42" i="3"/>
  <c r="H43" i="3"/>
  <c r="H44" i="3"/>
  <c r="H36" i="3"/>
  <c r="A2" i="4"/>
  <c r="A3" i="4"/>
  <c r="A4" i="4"/>
  <c r="A5" i="4"/>
  <c r="D6" i="3"/>
  <c r="E6" i="3"/>
  <c r="F6" i="3" s="1"/>
  <c r="G6" i="3"/>
  <c r="E3" i="3"/>
  <c r="F3" i="3" s="1"/>
  <c r="G3" i="3"/>
  <c r="E4" i="3"/>
  <c r="F4" i="3" s="1"/>
  <c r="G4" i="3"/>
  <c r="E5" i="3"/>
  <c r="F5" i="3" s="1"/>
  <c r="G5" i="3"/>
  <c r="E7" i="3"/>
  <c r="F7" i="3" s="1"/>
  <c r="G7" i="3"/>
  <c r="E8" i="3"/>
  <c r="F8" i="3" s="1"/>
  <c r="G8" i="3"/>
  <c r="E9" i="3"/>
  <c r="F9" i="3" s="1"/>
  <c r="G9" i="3"/>
  <c r="E10" i="3"/>
  <c r="F10" i="3" s="1"/>
  <c r="G10" i="3"/>
  <c r="E11" i="3"/>
  <c r="F11" i="3" s="1"/>
  <c r="G11" i="3"/>
  <c r="E12" i="3"/>
  <c r="F12" i="3" s="1"/>
  <c r="G12" i="3"/>
  <c r="E13" i="3"/>
  <c r="F13" i="3" s="1"/>
  <c r="G13" i="3"/>
  <c r="E14" i="3"/>
  <c r="F14" i="3" s="1"/>
  <c r="G14" i="3"/>
  <c r="E15" i="3"/>
  <c r="F15" i="3" s="1"/>
  <c r="G15" i="3"/>
  <c r="E16" i="3"/>
  <c r="F16" i="3" s="1"/>
  <c r="G16" i="3"/>
  <c r="E17" i="3"/>
  <c r="F17" i="3" s="1"/>
  <c r="G17" i="3"/>
  <c r="E18" i="3"/>
  <c r="F18" i="3" s="1"/>
  <c r="G18" i="3"/>
  <c r="E19" i="3"/>
  <c r="F19" i="3" s="1"/>
  <c r="G19" i="3"/>
  <c r="E20" i="3"/>
  <c r="F20" i="3" s="1"/>
  <c r="G20" i="3"/>
  <c r="D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W2" i="3"/>
  <c r="S3" i="3" s="1"/>
  <c r="C36" i="3"/>
  <c r="C38" i="3"/>
  <c r="G38" i="3" l="1"/>
  <c r="I38" i="3" s="1"/>
  <c r="G36" i="3"/>
  <c r="H6" i="3"/>
  <c r="H13" i="3"/>
  <c r="H7" i="3"/>
  <c r="H5" i="3"/>
  <c r="H4" i="3"/>
  <c r="H3" i="3"/>
  <c r="H19" i="3"/>
  <c r="H15" i="3"/>
  <c r="H14" i="3"/>
  <c r="H18" i="3"/>
  <c r="H17" i="3"/>
  <c r="H20" i="3"/>
  <c r="H16" i="3"/>
  <c r="H11" i="3"/>
  <c r="H10" i="3"/>
  <c r="H9" i="3"/>
  <c r="H12" i="3"/>
  <c r="H8" i="3"/>
  <c r="G2" i="3"/>
  <c r="P3" i="3"/>
  <c r="P4" i="3"/>
  <c r="P2" i="3"/>
  <c r="D38" i="3" l="1"/>
  <c r="E2" i="3" l="1"/>
  <c r="A6" i="4" l="1"/>
  <c r="A7" i="4"/>
  <c r="A8" i="4"/>
  <c r="A9" i="4"/>
  <c r="A10" i="4"/>
  <c r="F36" i="3"/>
  <c r="F39" i="3" l="1"/>
  <c r="F40" i="3"/>
  <c r="F41" i="3"/>
  <c r="F37" i="3"/>
  <c r="F44" i="3"/>
  <c r="F43" i="3"/>
  <c r="F42" i="3"/>
  <c r="F38" i="3"/>
  <c r="F2" i="3"/>
  <c r="C42" i="3"/>
  <c r="C43" i="3"/>
  <c r="C44" i="3"/>
  <c r="C41" i="3"/>
  <c r="C37" i="3"/>
  <c r="C39" i="3"/>
  <c r="C40" i="3"/>
  <c r="G42" i="3" l="1"/>
  <c r="G39" i="3"/>
  <c r="G41" i="3"/>
  <c r="G43" i="3"/>
  <c r="G44" i="3"/>
  <c r="G40" i="3"/>
  <c r="G37" i="3"/>
  <c r="I44" i="3"/>
  <c r="B45" i="3"/>
  <c r="D36" i="3" l="1"/>
  <c r="S5" i="3" l="1"/>
  <c r="S4" i="3"/>
  <c r="S2" i="3"/>
  <c r="T2" i="3"/>
  <c r="T3" i="3"/>
  <c r="S6" i="3" l="1"/>
  <c r="V3" i="3"/>
  <c r="V2" i="3"/>
  <c r="H2" i="3"/>
  <c r="T5" i="3"/>
  <c r="V5" i="3" s="1"/>
  <c r="T4" i="3"/>
  <c r="I36" i="3"/>
  <c r="D37" i="3"/>
  <c r="I39" i="3"/>
  <c r="D40" i="3"/>
  <c r="I12" i="2"/>
  <c r="I13" i="2"/>
  <c r="I15" i="2"/>
  <c r="I16" i="2"/>
  <c r="I17" i="2"/>
  <c r="I18" i="2"/>
  <c r="V4" i="3" l="1"/>
  <c r="C45" i="3"/>
  <c r="D43" i="3"/>
  <c r="I42" i="3"/>
  <c r="I43" i="3"/>
  <c r="D44" i="3"/>
  <c r="I37" i="3"/>
  <c r="D39" i="3"/>
  <c r="I40" i="3"/>
  <c r="D41" i="3"/>
  <c r="D42" i="3"/>
  <c r="I41" i="3"/>
  <c r="D45" i="3" l="1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<sst xmlns="http://schemas.openxmlformats.org/spreadsheetml/2006/main" count="247" uniqueCount="85">
  <si>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</si>
  <si>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</si>
  <si>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</si>
  <si>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</si>
  <si>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</si>
  <si>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</si>
  <si>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</si>
  <si>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</si>
  <si>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</si>
  <si>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</si>
  <si>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</si>
  <si>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</si>
  <si>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</si>
  <si>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</si>
  <si>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</si>
  <si>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</si>
  <si>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</si>
  <si>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</si>
  <si>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</si>
  <si>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</si>
  <si>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</si>
  <si>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</si>
  <si>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</si>
  <si>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</si>
  <si>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</si>
  <si>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</si>
  <si>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</si>
  <si>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</si>
  <si>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</si>
  <si>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</si>
  <si>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</si>
  <si>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</si>
  <si>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</si>
  <si>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</si>
  <si>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</si>
  <si>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</si>
  <si>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</si>
  <si>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</si>
  <si>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ScriptName</t>
  </si>
  <si>
    <t>Duration + Think_time</t>
  </si>
  <si>
    <t>Action_Transaction</t>
  </si>
  <si>
    <t>Профиль</t>
  </si>
  <si>
    <t>Jmeter, throughput per minute</t>
  </si>
  <si>
    <t>Поиск товара</t>
  </si>
  <si>
    <t>Покупка товара</t>
  </si>
  <si>
    <t>Главная страница</t>
  </si>
  <si>
    <t>Переход на экран регистрации</t>
  </si>
  <si>
    <t>Создание аккаунта</t>
  </si>
  <si>
    <t>Вход в аккаунт</t>
  </si>
  <si>
    <t>Выбрать категорию товара</t>
  </si>
  <si>
    <t>Выбрать товар</t>
  </si>
  <si>
    <t>Добавить товар в корзину</t>
  </si>
  <si>
    <t>Перейти в корзину</t>
  </si>
  <si>
    <t>Оплатить товар</t>
  </si>
  <si>
    <t>(пусто)</t>
  </si>
  <si>
    <t>open_web_site</t>
  </si>
  <si>
    <t>create_new_account</t>
  </si>
  <si>
    <t>register</t>
  </si>
  <si>
    <t>choose_category</t>
  </si>
  <si>
    <t>choose_product</t>
  </si>
  <si>
    <t>add_to_card</t>
  </si>
  <si>
    <t>go_to_basket</t>
  </si>
  <si>
    <t>payment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</si>
  <si>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</si>
  <si>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</si>
  <si>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</si>
  <si>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</si>
  <si>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</si>
  <si>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</si>
  <si>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</si>
  <si>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</si>
  <si>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</si>
  <si>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Buy_Item_Transaction</t>
  </si>
  <si>
    <t>Login_Transaction</t>
  </si>
  <si>
    <t>Register_Transaction</t>
  </si>
  <si>
    <t>Search_Item_Transaction</t>
  </si>
  <si>
    <t>SLA Status</t>
  </si>
  <si>
    <t>Поиск максимума 1 ступень</t>
  </si>
  <si>
    <t>SLA</t>
  </si>
  <si>
    <t>FALSE</t>
  </si>
  <si>
    <t>TRUE</t>
  </si>
  <si>
    <t>Не учитывается, прописано в отступлениях к методите в отчете</t>
  </si>
  <si>
    <t>Поиск максимума 2 ступень</t>
  </si>
  <si>
    <t>-</t>
  </si>
  <si>
    <t>Тест стабильности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</si>
</sst>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7"/>
      <color rgb="FF8E8E8E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AD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6" applyNumberFormat="0" applyAlignment="0" applyProtection="0"/>
    <xf numFmtId="0" fontId="19" fillId="6" borderId="7" applyNumberFormat="0" applyAlignment="0" applyProtection="0"/>
    <xf numFmtId="0" fontId="20" fillId="6" borderId="6" applyNumberFormat="0" applyAlignment="0" applyProtection="0"/>
    <xf numFmtId="0" fontId="21" fillId="0" borderId="8" applyNumberFormat="0" applyFill="0" applyAlignment="0" applyProtection="0"/>
    <xf numFmtId="0" fontId="22" fillId="7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9" fontId="26" fillId="0" borderId="0" applyFont="0" applyFill="0" applyBorder="0" applyAlignment="0" applyProtection="0"/>
    <xf numFmtId="0" fontId="2" fillId="0" borderId="0"/>
    <xf numFmtId="0" fontId="30" fillId="4" borderId="0" applyNumberFormat="0" applyBorder="0" applyAlignment="0" applyProtection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5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5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5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5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5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2" xfId="0" applyFill="1" applyBorder="1"/>
    <xf numFmtId="9" fontId="0" fillId="0" borderId="2" xfId="44" applyFont="1" applyBorder="1"/>
    <xf numFmtId="9" fontId="0" fillId="36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38" borderId="2" xfId="0" applyFill="1" applyBorder="1"/>
    <xf numFmtId="0" fontId="0" fillId="0" borderId="0" xfId="0" applyAlignment="1">
      <alignment horizontal="center"/>
    </xf>
    <xf numFmtId="1" fontId="0" fillId="33" borderId="2" xfId="0" applyNumberFormat="1" applyFill="1" applyBorder="1"/>
    <xf numFmtId="0" fontId="7" fillId="37" borderId="14" xfId="0" applyFont="1" applyFill="1" applyBorder="1" applyAlignment="1">
      <alignment vertical="center" wrapText="1"/>
    </xf>
    <xf numFmtId="0" fontId="5" fillId="37" borderId="14" xfId="0" applyFont="1" applyFill="1" applyBorder="1" applyAlignment="1">
      <alignment horizontal="left" vertical="center" wrapText="1"/>
    </xf>
    <xf numFmtId="0" fontId="6" fillId="37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4" borderId="2" xfId="0" applyNumberFormat="1" applyFill="1" applyBorder="1"/>
    <xf numFmtId="0" fontId="0" fillId="37" borderId="2" xfId="0" applyFill="1" applyBorder="1"/>
    <xf numFmtId="1" fontId="0" fillId="35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38" borderId="19" xfId="0" applyFill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33" borderId="19" xfId="0" applyFill="1" applyBorder="1"/>
    <xf numFmtId="9" fontId="0" fillId="0" borderId="2" xfId="0" applyNumberFormat="1" applyBorder="1"/>
    <xf numFmtId="0" fontId="0" fillId="0" borderId="28" xfId="0" applyBorder="1"/>
    <xf numFmtId="0" fontId="27" fillId="0" borderId="24" xfId="0" applyFont="1" applyBorder="1"/>
    <xf numFmtId="0" fontId="27" fillId="0" borderId="0" xfId="0" applyFont="1"/>
    <xf numFmtId="1" fontId="27" fillId="0" borderId="0" xfId="0" applyNumberFormat="1" applyFont="1"/>
    <xf numFmtId="0" fontId="7" fillId="37" borderId="19" xfId="0" applyFont="1" applyFill="1" applyBorder="1" applyAlignment="1">
      <alignment vertical="center" wrapText="1"/>
    </xf>
    <xf numFmtId="0" fontId="5" fillId="37" borderId="19" xfId="0" applyFont="1" applyFill="1" applyBorder="1" applyAlignment="1">
      <alignment horizontal="center" vertical="center" wrapText="1"/>
    </xf>
    <xf numFmtId="0" fontId="5" fillId="37" borderId="31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1" fillId="0" borderId="0" xfId="66"/>
    <xf numFmtId="0" fontId="31" fillId="0" borderId="24" xfId="0" applyFont="1" applyBorder="1"/>
    <xf numFmtId="0" fontId="31" fillId="0" borderId="27" xfId="0" applyFont="1" applyBorder="1"/>
    <xf numFmtId="2" fontId="31" fillId="33" borderId="2" xfId="0" applyNumberFormat="1" applyFont="1" applyFill="1" applyBorder="1"/>
    <xf numFmtId="0" fontId="0" fillId="35" borderId="1" xfId="0" applyFill="1" applyBorder="1"/>
    <xf numFmtId="1" fontId="0" fillId="35" borderId="1" xfId="0" applyNumberFormat="1" applyFill="1" applyBorder="1"/>
    <xf numFmtId="1" fontId="0" fillId="0" borderId="1" xfId="0" applyNumberFormat="1" applyBorder="1"/>
    <xf numFmtId="0" fontId="0" fillId="33" borderId="32" xfId="0" applyFill="1" applyBorder="1"/>
    <xf numFmtId="9" fontId="0" fillId="0" borderId="1" xfId="0" applyNumberFormat="1" applyBorder="1"/>
    <xf numFmtId="2" fontId="31" fillId="33" borderId="1" xfId="0" applyNumberFormat="1" applyFont="1" applyFill="1" applyBorder="1"/>
    <xf numFmtId="9" fontId="0" fillId="0" borderId="33" xfId="0" applyNumberFormat="1" applyBorder="1"/>
    <xf numFmtId="9" fontId="0" fillId="0" borderId="0" xfId="0" applyNumberFormat="1"/>
    <xf numFmtId="2" fontId="31" fillId="0" borderId="0" xfId="0" applyNumberFormat="1" applyFont="1"/>
    <xf numFmtId="0" fontId="0" fillId="33" borderId="2" xfId="0" applyFill="1" applyBorder="1"/>
    <xf numFmtId="0" fontId="11" fillId="0" borderId="26" xfId="0" applyFont="1" applyBorder="1"/>
    <xf numFmtId="0" fontId="0" fillId="40" borderId="2" xfId="0" applyFill="1" applyBorder="1"/>
    <xf numFmtId="0" fontId="0" fillId="40" borderId="19" xfId="0" applyFill="1" applyBorder="1"/>
    <xf numFmtId="0" fontId="0" fillId="40" borderId="21" xfId="0" applyFill="1" applyBorder="1"/>
    <xf numFmtId="0" fontId="0" fillId="40" borderId="0" xfId="0" applyFill="1"/>
    <xf numFmtId="2" fontId="0" fillId="40" borderId="0" xfId="0" applyNumberFormat="1" applyFill="1"/>
    <xf numFmtId="1" fontId="0" fillId="40" borderId="0" xfId="0" applyNumberFormat="1" applyFill="1"/>
    <xf numFmtId="0" fontId="0" fillId="40" borderId="22" xfId="0" applyFill="1" applyBorder="1"/>
    <xf numFmtId="0" fontId="0" fillId="41" borderId="2" xfId="0" applyFill="1" applyBorder="1"/>
    <xf numFmtId="0" fontId="0" fillId="41" borderId="19" xfId="0" applyFill="1" applyBorder="1"/>
    <xf numFmtId="0" fontId="0" fillId="41" borderId="22" xfId="0" applyFill="1" applyBorder="1"/>
    <xf numFmtId="0" fontId="0" fillId="41" borderId="0" xfId="0" applyFill="1"/>
    <xf numFmtId="2" fontId="0" fillId="41" borderId="0" xfId="0" applyNumberFormat="1" applyFill="1"/>
    <xf numFmtId="1" fontId="0" fillId="41" borderId="0" xfId="0" applyNumberFormat="1" applyFill="1"/>
    <xf numFmtId="0" fontId="0" fillId="38" borderId="22" xfId="0" applyFill="1" applyBorder="1"/>
    <xf numFmtId="0" fontId="0" fillId="38" borderId="0" xfId="0" applyFill="1"/>
    <xf numFmtId="2" fontId="0" fillId="38" borderId="0" xfId="0" applyNumberFormat="1" applyFill="1"/>
    <xf numFmtId="1" fontId="0" fillId="38" borderId="0" xfId="0" applyNumberFormat="1" applyFill="1"/>
    <xf numFmtId="0" fontId="0" fillId="40" borderId="20" xfId="0" applyFill="1" applyBorder="1"/>
    <xf numFmtId="0" fontId="0" fillId="41" borderId="21" xfId="0" applyFill="1" applyBorder="1"/>
    <xf numFmtId="0" fontId="0" fillId="42" borderId="2" xfId="0" applyFill="1" applyBorder="1"/>
    <xf numFmtId="0" fontId="0" fillId="42" borderId="19" xfId="0" applyFill="1" applyBorder="1"/>
    <xf numFmtId="0" fontId="0" fillId="42" borderId="21" xfId="0" applyFill="1" applyBorder="1"/>
    <xf numFmtId="0" fontId="0" fillId="42" borderId="0" xfId="0" applyFill="1"/>
    <xf numFmtId="2" fontId="0" fillId="42" borderId="0" xfId="0" applyNumberFormat="1" applyFill="1"/>
    <xf numFmtId="1" fontId="0" fillId="42" borderId="0" xfId="0" applyNumberFormat="1" applyFill="1"/>
    <xf numFmtId="0" fontId="0" fillId="42" borderId="22" xfId="0" applyFill="1" applyBorder="1"/>
    <xf numFmtId="0" fontId="0" fillId="42" borderId="20" xfId="0" applyFill="1" applyBorder="1"/>
    <xf numFmtId="0" fontId="32" fillId="0" borderId="0" xfId="0" applyFont="1" applyAlignment="1">
      <alignment horizontal="left" vertical="center"/>
    </xf>
    <xf numFmtId="0" fontId="5" fillId="0" borderId="3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4" fillId="0" borderId="2" xfId="4" applyFont="1" applyBorder="1" applyAlignment="1">
      <alignment horizontal="center" vertical="top"/>
    </xf>
    <xf numFmtId="0" fontId="34" fillId="0" borderId="2" xfId="0" applyFont="1" applyBorder="1" applyAlignment="1">
      <alignment horizontal="center" vertical="top"/>
    </xf>
    <xf numFmtId="0" fontId="35" fillId="0" borderId="14" xfId="0" applyFont="1" applyBorder="1" applyAlignment="1">
      <alignment horizontal="left" vertical="center" wrapText="1"/>
    </xf>
    <xf numFmtId="0" fontId="34" fillId="0" borderId="14" xfId="0" applyFont="1" applyBorder="1" applyAlignment="1">
      <alignment horizontal="left" vertical="center" wrapText="1"/>
    </xf>
    <xf numFmtId="0" fontId="34" fillId="0" borderId="2" xfId="4" applyFont="1" applyBorder="1" applyAlignment="1">
      <alignment horizontal="left" vertical="top"/>
    </xf>
    <xf numFmtId="0" fontId="34" fillId="0" borderId="2" xfId="0" applyFont="1" applyBorder="1" applyAlignment="1">
      <alignment horizontal="left"/>
    </xf>
    <xf numFmtId="0" fontId="34" fillId="0" borderId="2" xfId="0" applyFont="1" applyBorder="1" applyAlignment="1">
      <alignment horizontal="center"/>
    </xf>
    <xf numFmtId="10" fontId="34" fillId="36" borderId="2" xfId="0" applyNumberFormat="1" applyFont="1" applyFill="1" applyBorder="1" applyAlignment="1">
      <alignment horizontal="center" vertical="top"/>
    </xf>
    <xf numFmtId="10" fontId="36" fillId="36" borderId="2" xfId="0" applyNumberFormat="1" applyFont="1" applyFill="1" applyBorder="1" applyAlignment="1">
      <alignment horizontal="center" vertical="top"/>
    </xf>
    <xf numFmtId="0" fontId="12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34" fillId="36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1" fillId="0" borderId="0" xfId="4" applyFont="1" applyAlignment="1">
      <alignment horizontal="left" vertical="top"/>
    </xf>
    <xf numFmtId="0" fontId="3" fillId="0" borderId="0" xfId="42"/>
    <xf numFmtId="10" fontId="12" fillId="0" borderId="0" xfId="0" applyNumberFormat="1" applyFont="1" applyAlignment="1">
      <alignment horizontal="left" vertical="top"/>
    </xf>
    <xf numFmtId="10" fontId="34" fillId="38" borderId="2" xfId="0" applyNumberFormat="1" applyFont="1" applyFill="1" applyBorder="1" applyAlignment="1">
      <alignment horizontal="center" vertical="center"/>
    </xf>
    <xf numFmtId="10" fontId="34" fillId="44" borderId="2" xfId="0" applyNumberFormat="1" applyFont="1" applyFill="1" applyBorder="1" applyAlignment="1">
      <alignment horizontal="center" vertical="top"/>
    </xf>
    <xf numFmtId="10" fontId="36" fillId="44" borderId="2" xfId="0" applyNumberFormat="1" applyFont="1" applyFill="1" applyBorder="1" applyAlignment="1">
      <alignment horizontal="center" vertical="top"/>
    </xf>
    <xf numFmtId="10" fontId="34" fillId="38" borderId="2" xfId="0" applyNumberFormat="1" applyFont="1" applyFill="1" applyBorder="1" applyAlignment="1">
      <alignment horizontal="center" vertical="top"/>
    </xf>
    <xf numFmtId="10" fontId="34" fillId="4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41" borderId="2" xfId="0" applyFont="1" applyFill="1" applyBorder="1" applyAlignment="1">
      <alignment horizontal="center" vertical="center" wrapText="1"/>
    </xf>
    <xf numFmtId="0" fontId="38" fillId="43" borderId="2" xfId="80" applyFont="1" applyFill="1" applyBorder="1" applyAlignment="1">
      <alignment vertical="center" wrapText="1"/>
    </xf>
    <xf numFmtId="0" fontId="36" fillId="43" borderId="2" xfId="0" applyFont="1" applyFill="1" applyBorder="1" applyAlignment="1">
      <alignment horizontal="center" vertical="center" wrapText="1"/>
    </xf>
    <xf numFmtId="0" fontId="36" fillId="42" borderId="2" xfId="0" applyFont="1" applyFill="1" applyBorder="1" applyAlignment="1">
      <alignment horizontal="center" vertical="center" wrapText="1"/>
    </xf>
    <xf numFmtId="0" fontId="36" fillId="38" borderId="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/>
    </xf>
    <xf numFmtId="0" fontId="34" fillId="0" borderId="0" xfId="4" applyFont="1" applyAlignment="1">
      <alignment horizontal="center" vertical="top"/>
    </xf>
    <xf numFmtId="0" fontId="34" fillId="0" borderId="0" xfId="0" applyFont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29" xfId="0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45" borderId="0" xfId="0" applyFill="1" applyAlignment="1">
      <alignment horizontal="center"/>
    </xf>
  </cellXfs>
  <cellStyles count="81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80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F7A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106680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DF2DCF86-2DF6-4092-0675-9672904835B0}"/>
            </a:ext>
          </a:extLst>
        </xdr:cNvPr>
        <xdr:cNvSpPr>
          <a:spLocks noChangeAspect="1" noChangeArrowheads="1"/>
        </xdr:cNvSpPr>
      </xdr:nvSpPr>
      <xdr:spPr bwMode="auto">
        <a:xfrm>
          <a:off x="2499360" y="59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106680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9D6BDB00-939B-75C5-72CD-E18F481E3754}"/>
            </a:ext>
          </a:extLst>
        </xdr:cNvPr>
        <xdr:cNvSpPr>
          <a:spLocks noChangeAspect="1" noChangeArrowheads="1"/>
        </xdr:cNvSpPr>
      </xdr:nvSpPr>
      <xdr:spPr bwMode="auto">
        <a:xfrm>
          <a:off x="2499360" y="79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106680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50934BB7-73A0-F5BB-EB25-0257D5D1B426}"/>
            </a:ext>
          </a:extLst>
        </xdr:cNvPr>
        <xdr:cNvSpPr>
          <a:spLocks noChangeAspect="1" noChangeArrowheads="1"/>
        </xdr:cNvSpPr>
      </xdr:nvSpPr>
      <xdr:spPr bwMode="auto">
        <a:xfrm>
          <a:off x="249936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106680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63226E21-29DD-3287-5B3A-E006807F9029}"/>
            </a:ext>
          </a:extLst>
        </xdr:cNvPr>
        <xdr:cNvSpPr>
          <a:spLocks noChangeAspect="1" noChangeArrowheads="1"/>
        </xdr:cNvSpPr>
      </xdr:nvSpPr>
      <xdr:spPr bwMode="auto">
        <a:xfrm>
          <a:off x="2499360" y="118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106680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79F641B6-A53F-0244-FFB7-0C14BE97E285}"/>
            </a:ext>
          </a:extLst>
        </xdr:cNvPr>
        <xdr:cNvSpPr>
          <a:spLocks noChangeAspect="1" noChangeArrowheads="1"/>
        </xdr:cNvSpPr>
      </xdr:nvSpPr>
      <xdr:spPr bwMode="auto">
        <a:xfrm>
          <a:off x="2499360" y="138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106680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7EA38B7C-56C7-D9B0-131C-5EC3CF7BC8E6}"/>
            </a:ext>
          </a:extLst>
        </xdr:cNvPr>
        <xdr:cNvSpPr>
          <a:spLocks noChangeAspect="1" noChangeArrowheads="1"/>
        </xdr:cNvSpPr>
      </xdr:nvSpPr>
      <xdr:spPr bwMode="auto">
        <a:xfrm>
          <a:off x="2499360" y="158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106680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C8653FE9-815E-D4B4-7341-8924C89530A0}"/>
            </a:ext>
          </a:extLst>
        </xdr:cNvPr>
        <xdr:cNvSpPr>
          <a:spLocks noChangeAspect="1" noChangeArrowheads="1"/>
        </xdr:cNvSpPr>
      </xdr:nvSpPr>
      <xdr:spPr bwMode="auto">
        <a:xfrm>
          <a:off x="2499360" y="178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106680</xdr:rowOff>
    </xdr:to>
    <xdr:sp macro="" textlink="">
      <xdr:nvSpPr>
        <xdr:cNvPr id="2056" name="AutoShape 8">
          <a:extLst>
            <a:ext uri="{FF2B5EF4-FFF2-40B4-BE49-F238E27FC236}">
              <a16:creationId xmlns:a16="http://schemas.microsoft.com/office/drawing/2014/main" id="{D6135E90-7D69-90E5-45A1-8BA5F249CD7E}"/>
            </a:ext>
          </a:extLst>
        </xdr:cNvPr>
        <xdr:cNvSpPr>
          <a:spLocks noChangeAspect="1" noChangeArrowheads="1"/>
        </xdr:cNvSpPr>
      </xdr:nvSpPr>
      <xdr:spPr bwMode="auto">
        <a:xfrm>
          <a:off x="2499360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106680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ECCA7B9F-2050-909D-6FE1-362F0FC12B1B}"/>
            </a:ext>
          </a:extLst>
        </xdr:cNvPr>
        <xdr:cNvSpPr>
          <a:spLocks noChangeAspect="1" noChangeArrowheads="1"/>
        </xdr:cNvSpPr>
      </xdr:nvSpPr>
      <xdr:spPr bwMode="auto">
        <a:xfrm>
          <a:off x="2499360" y="217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106680</xdr:rowOff>
    </xdr:to>
    <xdr:sp macro="" textlink="">
      <xdr:nvSpPr>
        <xdr:cNvPr id="2058" name="AutoShape 10">
          <a:extLst>
            <a:ext uri="{FF2B5EF4-FFF2-40B4-BE49-F238E27FC236}">
              <a16:creationId xmlns:a16="http://schemas.microsoft.com/office/drawing/2014/main" id="{B27F5D01-B787-7E29-D4FE-B7839A7A884F}"/>
            </a:ext>
          </a:extLst>
        </xdr:cNvPr>
        <xdr:cNvSpPr>
          <a:spLocks noChangeAspect="1" noChangeArrowheads="1"/>
        </xdr:cNvSpPr>
      </xdr:nvSpPr>
      <xdr:spPr bwMode="auto">
        <a:xfrm>
          <a:off x="249936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106680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A0BB706A-C239-B46F-1157-DB3D68874084}"/>
            </a:ext>
          </a:extLst>
        </xdr:cNvPr>
        <xdr:cNvSpPr>
          <a:spLocks noChangeAspect="1" noChangeArrowheads="1"/>
        </xdr:cNvSpPr>
      </xdr:nvSpPr>
      <xdr:spPr bwMode="auto">
        <a:xfrm>
          <a:off x="2499360" y="257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106680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8EB1C09B-5D12-1081-686C-2037CC8218F8}"/>
            </a:ext>
          </a:extLst>
        </xdr:cNvPr>
        <xdr:cNvSpPr>
          <a:spLocks noChangeAspect="1" noChangeArrowheads="1"/>
        </xdr:cNvSpPr>
      </xdr:nvSpPr>
      <xdr:spPr bwMode="auto">
        <a:xfrm>
          <a:off x="2499360" y="277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106680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6A718FDA-46EA-7776-9605-B9D7EEFEDD2D}"/>
            </a:ext>
          </a:extLst>
        </xdr:cNvPr>
        <xdr:cNvSpPr>
          <a:spLocks noChangeAspect="1" noChangeArrowheads="1"/>
        </xdr:cNvSpPr>
      </xdr:nvSpPr>
      <xdr:spPr bwMode="auto">
        <a:xfrm>
          <a:off x="249936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106680</xdr:rowOff>
    </xdr:to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9AA6A7DF-4A42-2F27-76E2-2DC2D0A4F9D5}"/>
            </a:ext>
          </a:extLst>
        </xdr:cNvPr>
        <xdr:cNvSpPr>
          <a:spLocks noChangeAspect="1" noChangeArrowheads="1"/>
        </xdr:cNvSpPr>
      </xdr:nvSpPr>
      <xdr:spPr bwMode="auto">
        <a:xfrm>
          <a:off x="2499360" y="316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 Дементьев" refreshedDate="45372.816772337967" createdVersion="6" refreshedVersion="8" minRefreshableVersion="3" recordCount="29" xr:uid="{00000000-000A-0000-FFFF-FFFF00000000}">
  <cacheSource type="worksheet">
    <worksheetSource ref="A1:H30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2">
        <s v="Главная страница"/>
        <s v="Переход на экран регистрации"/>
        <s v="Создание аккаунта"/>
        <s v="Вход в аккаунт"/>
        <s v="Выбрать категорию товара"/>
        <s v="Выбрать товар"/>
        <s v="Добавить товар в корзину"/>
        <s v="Перейти в корзину"/>
        <s v="Оплатить товар"/>
        <m/>
        <s v="Главная Welcome страница" u="1"/>
        <s v="Вход в систему" u="1"/>
        <s v="Переход на страницу поиска билетов" u="1"/>
        <s v="Заполнение полей для поиска билета " u="1"/>
        <s v="Выбор рейса из найденных " u="1"/>
        <s v="Оплата билета" u="1"/>
        <s v="Просмотр квитанций" u="1"/>
        <s v="Отмена бронирования " u="1"/>
        <s v="Выход из системы" u="1"/>
        <s v="Перход на страницу регистрации" u="1"/>
        <s v="Заполнение полей регистарции" u="1"/>
        <s v="Переход на следуюущий эран после регистарции" u="1"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49" maxValue="106"/>
    </cacheField>
    <cacheField name="одним пользователем в минуту" numFmtId="2">
      <sharedItems containsString="0" containsBlank="1" containsNumber="1" minValue="0.56603773584905659" maxValue="1.2244897959183674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3.333333333333332" maxValue="73.46938775510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Регистрация новых пользователей"/>
    <x v="0"/>
    <n v="1"/>
    <n v="1"/>
    <n v="90"/>
    <n v="0.66666666666666663"/>
    <n v="20"/>
    <n v="13.333333333333332"/>
  </r>
  <r>
    <s v="Регистрация новых пользователей"/>
    <x v="1"/>
    <n v="1"/>
    <n v="1"/>
    <n v="90"/>
    <n v="0.66666666666666663"/>
    <n v="20"/>
    <n v="13.333333333333332"/>
  </r>
  <r>
    <s v="Регистрация новых пользователей"/>
    <x v="2"/>
    <n v="1"/>
    <n v="1"/>
    <n v="90"/>
    <n v="0.66666666666666663"/>
    <n v="20"/>
    <n v="13.333333333333332"/>
  </r>
  <r>
    <s v="Регистрация новых пользователей"/>
    <x v="3"/>
    <n v="1"/>
    <n v="1"/>
    <n v="90"/>
    <n v="0.66666666666666663"/>
    <n v="20"/>
    <n v="13.333333333333332"/>
  </r>
  <r>
    <s v="Регистрация новых пользователей"/>
    <x v="4"/>
    <n v="1"/>
    <n v="1"/>
    <n v="90"/>
    <n v="0.66666666666666663"/>
    <n v="20"/>
    <n v="13.333333333333332"/>
  </r>
  <r>
    <s v="Логин"/>
    <x v="0"/>
    <n v="1"/>
    <n v="1"/>
    <n v="62"/>
    <n v="0.967741935483871"/>
    <n v="20"/>
    <n v="19.35483870967742"/>
  </r>
  <r>
    <s v="Логин"/>
    <x v="3"/>
    <n v="1"/>
    <n v="1"/>
    <n v="62"/>
    <n v="0.967741935483871"/>
    <n v="20"/>
    <n v="19.35483870967742"/>
  </r>
  <r>
    <s v="Поиск товара"/>
    <x v="0"/>
    <n v="1"/>
    <n v="3"/>
    <n v="49"/>
    <n v="1.2244897959183674"/>
    <n v="20"/>
    <n v="73.469387755102048"/>
  </r>
  <r>
    <s v="Поиск товара"/>
    <x v="3"/>
    <n v="1"/>
    <n v="3"/>
    <n v="49"/>
    <n v="1.2244897959183674"/>
    <n v="20"/>
    <n v="73.469387755102048"/>
  </r>
  <r>
    <s v="Поиск товара"/>
    <x v="4"/>
    <n v="1"/>
    <n v="3"/>
    <n v="49"/>
    <n v="1.2244897959183674"/>
    <n v="20"/>
    <n v="73.469387755102048"/>
  </r>
  <r>
    <s v="Поиск товара"/>
    <x v="5"/>
    <n v="1"/>
    <n v="3"/>
    <n v="49"/>
    <n v="1.2244897959183674"/>
    <n v="20"/>
    <n v="73.469387755102048"/>
  </r>
  <r>
    <s v="Поиск товара"/>
    <x v="6"/>
    <n v="1"/>
    <n v="3"/>
    <n v="49"/>
    <n v="1.2244897959183674"/>
    <n v="20"/>
    <n v="73.469387755102048"/>
  </r>
  <r>
    <s v="Покупка товара"/>
    <x v="0"/>
    <n v="1"/>
    <n v="3"/>
    <n v="106"/>
    <n v="0.56603773584905659"/>
    <n v="20"/>
    <n v="33.962264150943398"/>
  </r>
  <r>
    <s v="Покупка товара"/>
    <x v="3"/>
    <n v="1"/>
    <n v="3"/>
    <n v="106"/>
    <n v="0.56603773584905659"/>
    <n v="20"/>
    <n v="33.962264150943398"/>
  </r>
  <r>
    <s v="Покупка товара"/>
    <x v="4"/>
    <n v="1"/>
    <n v="3"/>
    <n v="106"/>
    <n v="0.56603773584905659"/>
    <n v="20"/>
    <n v="33.962264150943398"/>
  </r>
  <r>
    <s v="Покупка товара"/>
    <x v="5"/>
    <n v="1"/>
    <n v="3"/>
    <n v="106"/>
    <n v="0.56603773584905659"/>
    <n v="20"/>
    <n v="33.962264150943398"/>
  </r>
  <r>
    <s v="Покупка товара"/>
    <x v="6"/>
    <n v="1"/>
    <n v="3"/>
    <n v="106"/>
    <n v="0.56603773584905659"/>
    <n v="20"/>
    <n v="33.962264150943398"/>
  </r>
  <r>
    <s v="Покупка товара"/>
    <x v="7"/>
    <n v="1"/>
    <n v="3"/>
    <n v="106"/>
    <n v="0.56603773584905659"/>
    <n v="20"/>
    <n v="33.962264150943398"/>
  </r>
  <r>
    <s v="Покупка товара"/>
    <x v="8"/>
    <n v="1"/>
    <n v="3"/>
    <n v="106"/>
    <n v="0.56603773584905659"/>
    <n v="20"/>
    <n v="33.962264150943398"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  <r>
    <m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2" firstHeaderRow="1" firstDataRow="1" firstDataCol="1"/>
  <pivotFields count="8">
    <pivotField showAll="0"/>
    <pivotField axis="axisRow" showAll="0">
      <items count="23">
        <item m="1" x="11"/>
        <item m="1" x="14"/>
        <item m="1" x="18"/>
        <item m="1" x="13"/>
        <item m="1" x="15"/>
        <item m="1" x="17"/>
        <item m="1" x="16"/>
        <item m="1" x="10"/>
        <item m="1" x="19"/>
        <item m="1" x="20"/>
        <item m="1" x="21"/>
        <item m="1" x="12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A27" zoomScale="80" zoomScaleNormal="80" workbookViewId="0">
      <selection activeCell="J18" sqref="J18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29" bestFit="1" customWidth="1"/>
    <col min="10" max="10" width="21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7</v>
      </c>
      <c r="B1" t="s">
        <v>8</v>
      </c>
      <c r="C1" t="s">
        <v>9</v>
      </c>
      <c r="D1" t="s">
        <v>13</v>
      </c>
      <c r="E1" t="s">
        <v>22</v>
      </c>
      <c r="F1" t="s">
        <v>23</v>
      </c>
      <c r="G1" t="s">
        <v>24</v>
      </c>
      <c r="H1" t="s">
        <v>0</v>
      </c>
      <c r="I1" s="1" t="s">
        <v>10</v>
      </c>
      <c r="J1" t="s">
        <v>21</v>
      </c>
      <c r="M1" s="26" t="s">
        <v>12</v>
      </c>
      <c r="N1" s="27" t="s">
        <v>14</v>
      </c>
      <c r="O1" s="27" t="s">
        <v>15</v>
      </c>
      <c r="P1" s="27" t="s">
        <v>39</v>
      </c>
      <c r="Q1" s="27" t="s">
        <v>16</v>
      </c>
      <c r="R1" s="27" t="s">
        <v>13</v>
      </c>
      <c r="S1" s="33" t="s">
        <v>19</v>
      </c>
      <c r="T1" s="44" t="s">
        <v>42</v>
      </c>
      <c r="U1" s="34" t="s">
        <v>17</v>
      </c>
      <c r="V1" s="34" t="s">
        <v>18</v>
      </c>
      <c r="W1" s="17" t="s">
        <v>20</v>
      </c>
    </row>
    <row r="2" spans="1:23" x14ac:dyDescent="0.3">
      <c r="A2" s="58" t="s">
        <v>31</v>
      </c>
      <c r="B2" s="58" t="s">
        <v>45</v>
      </c>
      <c r="C2" s="59">
        <v>1</v>
      </c>
      <c r="D2" s="60">
        <f>VLOOKUP(A2,$M$1:$X$8,6,FALSE)</f>
        <v>1</v>
      </c>
      <c r="E2" s="61">
        <f>VLOOKUP(A2,$M$1:$X$8,5,FALSE)</f>
        <v>90</v>
      </c>
      <c r="F2" s="62">
        <f>60/E2*C2</f>
        <v>0.66666666666666663</v>
      </c>
      <c r="G2" s="61">
        <f t="shared" ref="G2" si="0">VLOOKUP(A2,$M$1:$X$8,9,FALSE)</f>
        <v>20</v>
      </c>
      <c r="H2" s="63">
        <f>D2*F2*G2</f>
        <v>13.333333333333332</v>
      </c>
      <c r="I2" s="2" t="s">
        <v>54</v>
      </c>
      <c r="J2" s="3"/>
      <c r="M2" s="29" t="s">
        <v>31</v>
      </c>
      <c r="N2" s="5">
        <v>20</v>
      </c>
      <c r="O2" s="22">
        <v>20</v>
      </c>
      <c r="P2" s="23">
        <f>N2+O2</f>
        <v>40</v>
      </c>
      <c r="Q2" s="11">
        <v>90</v>
      </c>
      <c r="R2" s="31">
        <v>1</v>
      </c>
      <c r="S2" s="32">
        <f t="shared" ref="S2:S5" si="1">R2/W$2</f>
        <v>0.125</v>
      </c>
      <c r="T2" s="46">
        <f t="shared" ref="T2:T5" si="2">60/(Q2)</f>
        <v>0.66666666666666663</v>
      </c>
      <c r="U2" s="35">
        <v>20</v>
      </c>
      <c r="V2" s="36">
        <f>ROUND(R2*T2*U2,0)</f>
        <v>13</v>
      </c>
      <c r="W2" s="15">
        <f>SUM(R2:R5)</f>
        <v>8</v>
      </c>
    </row>
    <row r="3" spans="1:23" x14ac:dyDescent="0.3">
      <c r="A3" s="58" t="s">
        <v>31</v>
      </c>
      <c r="B3" s="58" t="s">
        <v>46</v>
      </c>
      <c r="C3" s="59">
        <v>1</v>
      </c>
      <c r="D3" s="64">
        <f t="shared" ref="D3:D5" si="3">VLOOKUP(A3,$M$1:$X$8,6,FALSE)</f>
        <v>1</v>
      </c>
      <c r="E3" s="61">
        <f t="shared" ref="E3:E5" si="4">VLOOKUP(A3,$M$1:$X$8,5,FALSE)</f>
        <v>90</v>
      </c>
      <c r="F3" s="62">
        <f t="shared" ref="F3:F5" si="5">60/E3*C3</f>
        <v>0.66666666666666663</v>
      </c>
      <c r="G3" s="61">
        <f t="shared" ref="G3:G5" si="6">VLOOKUP(A3,$M$1:$X$8,9,FALSE)</f>
        <v>20</v>
      </c>
      <c r="H3" s="63">
        <f t="shared" ref="H3:H5" si="7">D3*F3*G3</f>
        <v>13.333333333333332</v>
      </c>
      <c r="I3" s="2" t="s">
        <v>45</v>
      </c>
      <c r="J3" s="3">
        <v>140.11982394905618</v>
      </c>
      <c r="M3" s="29" t="s">
        <v>32</v>
      </c>
      <c r="N3" s="5">
        <v>15</v>
      </c>
      <c r="O3" s="22">
        <v>10</v>
      </c>
      <c r="P3" s="23">
        <f t="shared" ref="P3" si="8">N3+O3</f>
        <v>25</v>
      </c>
      <c r="Q3" s="11">
        <v>62</v>
      </c>
      <c r="R3" s="31">
        <v>1</v>
      </c>
      <c r="S3" s="32">
        <f t="shared" si="1"/>
        <v>0.125</v>
      </c>
      <c r="T3" s="46">
        <f t="shared" si="2"/>
        <v>0.967741935483871</v>
      </c>
      <c r="U3" s="35">
        <v>20</v>
      </c>
      <c r="V3" s="36">
        <f>ROUND(R3*T3*U3,0)</f>
        <v>19</v>
      </c>
      <c r="W3" s="15"/>
    </row>
    <row r="4" spans="1:23" x14ac:dyDescent="0.3">
      <c r="A4" s="58" t="s">
        <v>31</v>
      </c>
      <c r="B4" s="58" t="s">
        <v>47</v>
      </c>
      <c r="C4" s="59">
        <v>1</v>
      </c>
      <c r="D4" s="64">
        <f t="shared" si="3"/>
        <v>1</v>
      </c>
      <c r="E4" s="61">
        <f t="shared" si="4"/>
        <v>90</v>
      </c>
      <c r="F4" s="62">
        <f t="shared" si="5"/>
        <v>0.66666666666666663</v>
      </c>
      <c r="G4" s="61">
        <f t="shared" si="6"/>
        <v>20</v>
      </c>
      <c r="H4" s="63">
        <f t="shared" si="7"/>
        <v>13.333333333333332</v>
      </c>
      <c r="I4" s="2" t="s">
        <v>46</v>
      </c>
      <c r="J4" s="3">
        <v>13.333333333333332</v>
      </c>
      <c r="M4" s="29" t="s">
        <v>43</v>
      </c>
      <c r="N4" s="47">
        <v>20</v>
      </c>
      <c r="O4" s="48">
        <v>20</v>
      </c>
      <c r="P4" s="49">
        <f>N4+O4</f>
        <v>40</v>
      </c>
      <c r="Q4" s="11">
        <v>49</v>
      </c>
      <c r="R4" s="50">
        <v>3</v>
      </c>
      <c r="S4" s="51">
        <f t="shared" si="1"/>
        <v>0.375</v>
      </c>
      <c r="T4" s="52">
        <f t="shared" si="2"/>
        <v>1.2244897959183674</v>
      </c>
      <c r="U4" s="35">
        <v>20</v>
      </c>
      <c r="V4" s="36">
        <f>ROUND(R4*T4*U4,0)</f>
        <v>73</v>
      </c>
      <c r="W4" s="15"/>
    </row>
    <row r="5" spans="1:23" ht="15" thickBot="1" x14ac:dyDescent="0.35">
      <c r="A5" s="58" t="s">
        <v>31</v>
      </c>
      <c r="B5" s="58" t="s">
        <v>48</v>
      </c>
      <c r="C5" s="59">
        <v>1</v>
      </c>
      <c r="D5" s="75">
        <f t="shared" si="3"/>
        <v>1</v>
      </c>
      <c r="E5" s="61">
        <f t="shared" si="4"/>
        <v>90</v>
      </c>
      <c r="F5" s="62">
        <f t="shared" si="5"/>
        <v>0.66666666666666663</v>
      </c>
      <c r="G5" s="61">
        <f t="shared" si="6"/>
        <v>20</v>
      </c>
      <c r="H5" s="63">
        <f t="shared" si="7"/>
        <v>13.333333333333332</v>
      </c>
      <c r="I5" s="2" t="s">
        <v>47</v>
      </c>
      <c r="J5" s="3">
        <v>13.333333333333332</v>
      </c>
      <c r="M5" s="29" t="s">
        <v>44</v>
      </c>
      <c r="N5" s="5">
        <v>30</v>
      </c>
      <c r="O5" s="22">
        <v>30</v>
      </c>
      <c r="P5" s="23">
        <f>N5+O5</f>
        <v>60</v>
      </c>
      <c r="Q5" s="11">
        <v>106</v>
      </c>
      <c r="R5" s="56">
        <v>3</v>
      </c>
      <c r="S5" s="32">
        <f t="shared" si="1"/>
        <v>0.375</v>
      </c>
      <c r="T5" s="46">
        <f t="shared" si="2"/>
        <v>0.56603773584905659</v>
      </c>
      <c r="U5" s="35">
        <v>20</v>
      </c>
      <c r="V5" s="36">
        <f>ROUND(R5*T5*U5,0)</f>
        <v>34</v>
      </c>
      <c r="W5" s="15"/>
    </row>
    <row r="6" spans="1:23" ht="15" thickBot="1" x14ac:dyDescent="0.35">
      <c r="A6" s="58" t="s">
        <v>31</v>
      </c>
      <c r="B6" s="58" t="s">
        <v>49</v>
      </c>
      <c r="C6" s="61">
        <v>1</v>
      </c>
      <c r="D6" s="75">
        <f t="shared" ref="D6" si="9">VLOOKUP(A6,$M$1:$X$8,6,FALSE)</f>
        <v>1</v>
      </c>
      <c r="E6" s="61">
        <f t="shared" ref="E6" si="10">VLOOKUP(A6,$M$1:$X$8,5,FALSE)</f>
        <v>90</v>
      </c>
      <c r="F6" s="62">
        <f t="shared" ref="F6" si="11">60/E6*C6</f>
        <v>0.66666666666666663</v>
      </c>
      <c r="G6" s="61">
        <f t="shared" ref="G6" si="12">VLOOKUP(A6,$M$1:$X$8,9,FALSE)</f>
        <v>20</v>
      </c>
      <c r="H6" s="63">
        <f t="shared" ref="H6" si="13">D6*F6*G6</f>
        <v>13.333333333333332</v>
      </c>
      <c r="I6" s="2" t="s">
        <v>48</v>
      </c>
      <c r="J6" s="3">
        <v>140.11982394905618</v>
      </c>
      <c r="M6" s="57"/>
      <c r="N6" s="30"/>
      <c r="O6" s="30"/>
      <c r="P6" s="30"/>
      <c r="Q6" s="30"/>
      <c r="R6" s="30"/>
      <c r="S6" s="53">
        <f>SUM(S2:S5)</f>
        <v>1</v>
      </c>
      <c r="T6" s="45"/>
      <c r="U6" s="30"/>
      <c r="V6" s="30"/>
      <c r="W6" s="16"/>
    </row>
    <row r="7" spans="1:23" x14ac:dyDescent="0.3">
      <c r="A7" s="9" t="s">
        <v>32</v>
      </c>
      <c r="B7" s="9" t="s">
        <v>45</v>
      </c>
      <c r="C7" s="25">
        <v>1</v>
      </c>
      <c r="D7" s="71">
        <f t="shared" ref="D7:D20" si="14">VLOOKUP(A7,$M$1:$X$8,6,FALSE)</f>
        <v>1</v>
      </c>
      <c r="E7" s="72">
        <f t="shared" ref="E7:E20" si="15">VLOOKUP(A7,$M$1:$X$8,5,FALSE)</f>
        <v>62</v>
      </c>
      <c r="F7" s="73">
        <f t="shared" ref="F7:F20" si="16">60/E7*C7</f>
        <v>0.967741935483871</v>
      </c>
      <c r="G7" s="72">
        <f t="shared" ref="G7:G20" si="17">VLOOKUP(A7,$M$1:$X$8,9,FALSE)</f>
        <v>20</v>
      </c>
      <c r="H7" s="74">
        <f t="shared" ref="H7:H20" si="18">D7*F7*G7</f>
        <v>19.35483870967742</v>
      </c>
      <c r="I7" s="2" t="s">
        <v>49</v>
      </c>
      <c r="J7" s="3">
        <v>120.76498523937877</v>
      </c>
      <c r="O7" s="3"/>
      <c r="P7" s="3"/>
      <c r="Q7" s="3"/>
      <c r="S7" s="54"/>
      <c r="T7" s="55"/>
      <c r="U7" s="35"/>
      <c r="V7" s="36"/>
    </row>
    <row r="8" spans="1:23" ht="15" thickBot="1" x14ac:dyDescent="0.35">
      <c r="A8" s="9" t="s">
        <v>32</v>
      </c>
      <c r="B8" s="9" t="s">
        <v>48</v>
      </c>
      <c r="C8" s="25">
        <v>1</v>
      </c>
      <c r="D8" s="71">
        <f t="shared" si="14"/>
        <v>1</v>
      </c>
      <c r="E8" s="72">
        <f t="shared" si="15"/>
        <v>62</v>
      </c>
      <c r="F8" s="73">
        <f t="shared" si="16"/>
        <v>0.967741935483871</v>
      </c>
      <c r="G8" s="72">
        <f t="shared" si="17"/>
        <v>20</v>
      </c>
      <c r="H8" s="74">
        <f t="shared" si="18"/>
        <v>19.35483870967742</v>
      </c>
      <c r="I8" s="2" t="s">
        <v>50</v>
      </c>
      <c r="J8" s="3">
        <v>107.43165190604545</v>
      </c>
    </row>
    <row r="9" spans="1:23" x14ac:dyDescent="0.3">
      <c r="A9" s="65" t="s">
        <v>43</v>
      </c>
      <c r="B9" s="65" t="s">
        <v>45</v>
      </c>
      <c r="C9" s="66">
        <v>1</v>
      </c>
      <c r="D9" s="76">
        <f t="shared" si="14"/>
        <v>3</v>
      </c>
      <c r="E9" s="68">
        <f t="shared" si="15"/>
        <v>49</v>
      </c>
      <c r="F9" s="69">
        <f t="shared" si="16"/>
        <v>1.2244897959183674</v>
      </c>
      <c r="G9" s="68">
        <f t="shared" si="17"/>
        <v>20</v>
      </c>
      <c r="H9" s="70">
        <f t="shared" si="18"/>
        <v>73.469387755102048</v>
      </c>
      <c r="I9" s="2" t="s">
        <v>51</v>
      </c>
      <c r="J9" s="3">
        <v>107.43165190604545</v>
      </c>
    </row>
    <row r="10" spans="1:23" x14ac:dyDescent="0.3">
      <c r="A10" s="65" t="s">
        <v>43</v>
      </c>
      <c r="B10" s="65" t="s">
        <v>48</v>
      </c>
      <c r="C10" s="66">
        <v>1</v>
      </c>
      <c r="D10" s="67">
        <f t="shared" si="14"/>
        <v>3</v>
      </c>
      <c r="E10" s="68">
        <f t="shared" si="15"/>
        <v>49</v>
      </c>
      <c r="F10" s="69">
        <f t="shared" si="16"/>
        <v>1.2244897959183674</v>
      </c>
      <c r="G10" s="68">
        <f t="shared" si="17"/>
        <v>20</v>
      </c>
      <c r="H10" s="70">
        <f t="shared" si="18"/>
        <v>73.469387755102048</v>
      </c>
      <c r="I10" s="2" t="s">
        <v>52</v>
      </c>
      <c r="J10" s="3">
        <v>33.962264150943398</v>
      </c>
    </row>
    <row r="11" spans="1:23" x14ac:dyDescent="0.3">
      <c r="A11" s="65" t="s">
        <v>43</v>
      </c>
      <c r="B11" s="65" t="s">
        <v>49</v>
      </c>
      <c r="C11" s="66">
        <v>1</v>
      </c>
      <c r="D11" s="67">
        <f t="shared" si="14"/>
        <v>3</v>
      </c>
      <c r="E11" s="68">
        <f t="shared" si="15"/>
        <v>49</v>
      </c>
      <c r="F11" s="69">
        <f t="shared" si="16"/>
        <v>1.2244897959183674</v>
      </c>
      <c r="G11" s="68">
        <f t="shared" si="17"/>
        <v>20</v>
      </c>
      <c r="H11" s="70">
        <f t="shared" si="18"/>
        <v>73.469387755102048</v>
      </c>
      <c r="I11" s="2" t="s">
        <v>53</v>
      </c>
      <c r="J11" s="3">
        <v>33.962264150943398</v>
      </c>
    </row>
    <row r="12" spans="1:23" x14ac:dyDescent="0.3">
      <c r="A12" s="65" t="s">
        <v>43</v>
      </c>
      <c r="B12" s="65" t="s">
        <v>50</v>
      </c>
      <c r="C12" s="66">
        <v>1</v>
      </c>
      <c r="D12" s="67">
        <f t="shared" si="14"/>
        <v>3</v>
      </c>
      <c r="E12" s="68">
        <f t="shared" si="15"/>
        <v>49</v>
      </c>
      <c r="F12" s="69">
        <f t="shared" si="16"/>
        <v>1.2244897959183674</v>
      </c>
      <c r="G12" s="68">
        <f t="shared" si="17"/>
        <v>20</v>
      </c>
      <c r="H12" s="70">
        <f t="shared" si="18"/>
        <v>73.469387755102048</v>
      </c>
      <c r="I12" s="2" t="s">
        <v>11</v>
      </c>
      <c r="J12" s="3">
        <v>710.45913191813543</v>
      </c>
    </row>
    <row r="13" spans="1:23" ht="15" thickBot="1" x14ac:dyDescent="0.35">
      <c r="A13" s="65" t="s">
        <v>43</v>
      </c>
      <c r="B13" s="65" t="s">
        <v>51</v>
      </c>
      <c r="C13" s="66">
        <v>1</v>
      </c>
      <c r="D13" s="67">
        <f t="shared" si="14"/>
        <v>3</v>
      </c>
      <c r="E13" s="68">
        <f t="shared" si="15"/>
        <v>49</v>
      </c>
      <c r="F13" s="69">
        <f t="shared" si="16"/>
        <v>1.2244897959183674</v>
      </c>
      <c r="G13" s="68">
        <f t="shared" si="17"/>
        <v>20</v>
      </c>
      <c r="H13" s="70">
        <f t="shared" si="18"/>
        <v>73.469387755102048</v>
      </c>
    </row>
    <row r="14" spans="1:23" x14ac:dyDescent="0.3">
      <c r="A14" s="77" t="s">
        <v>44</v>
      </c>
      <c r="B14" s="77" t="s">
        <v>45</v>
      </c>
      <c r="C14" s="78">
        <v>1</v>
      </c>
      <c r="D14" s="79">
        <f t="shared" si="14"/>
        <v>3</v>
      </c>
      <c r="E14" s="80">
        <f t="shared" si="15"/>
        <v>106</v>
      </c>
      <c r="F14" s="81">
        <f t="shared" si="16"/>
        <v>0.56603773584905659</v>
      </c>
      <c r="G14" s="80">
        <f t="shared" si="17"/>
        <v>20</v>
      </c>
      <c r="H14" s="82">
        <f t="shared" si="18"/>
        <v>33.962264150943398</v>
      </c>
    </row>
    <row r="15" spans="1:23" x14ac:dyDescent="0.3">
      <c r="A15" s="77" t="s">
        <v>44</v>
      </c>
      <c r="B15" s="77" t="s">
        <v>48</v>
      </c>
      <c r="C15" s="78">
        <v>1</v>
      </c>
      <c r="D15" s="83">
        <f t="shared" si="14"/>
        <v>3</v>
      </c>
      <c r="E15" s="80">
        <f t="shared" si="15"/>
        <v>106</v>
      </c>
      <c r="F15" s="81">
        <f t="shared" si="16"/>
        <v>0.56603773584905659</v>
      </c>
      <c r="G15" s="80">
        <f t="shared" si="17"/>
        <v>20</v>
      </c>
      <c r="H15" s="82">
        <f t="shared" si="18"/>
        <v>33.962264150943398</v>
      </c>
    </row>
    <row r="16" spans="1:23" x14ac:dyDescent="0.3">
      <c r="A16" s="77" t="s">
        <v>44</v>
      </c>
      <c r="B16" s="77" t="s">
        <v>49</v>
      </c>
      <c r="C16" s="78">
        <v>1</v>
      </c>
      <c r="D16" s="83">
        <f t="shared" si="14"/>
        <v>3</v>
      </c>
      <c r="E16" s="80">
        <f t="shared" si="15"/>
        <v>106</v>
      </c>
      <c r="F16" s="81">
        <f t="shared" si="16"/>
        <v>0.56603773584905659</v>
      </c>
      <c r="G16" s="80">
        <f t="shared" si="17"/>
        <v>20</v>
      </c>
      <c r="H16" s="82">
        <f t="shared" si="18"/>
        <v>33.962264150943398</v>
      </c>
    </row>
    <row r="17" spans="1:8" x14ac:dyDescent="0.3">
      <c r="A17" s="77" t="s">
        <v>44</v>
      </c>
      <c r="B17" s="77" t="s">
        <v>50</v>
      </c>
      <c r="C17" s="78">
        <v>1</v>
      </c>
      <c r="D17" s="83">
        <f t="shared" si="14"/>
        <v>3</v>
      </c>
      <c r="E17" s="80">
        <f t="shared" si="15"/>
        <v>106</v>
      </c>
      <c r="F17" s="81">
        <f t="shared" si="16"/>
        <v>0.56603773584905659</v>
      </c>
      <c r="G17" s="80">
        <f t="shared" si="17"/>
        <v>20</v>
      </c>
      <c r="H17" s="82">
        <f t="shared" si="18"/>
        <v>33.962264150943398</v>
      </c>
    </row>
    <row r="18" spans="1:8" x14ac:dyDescent="0.3">
      <c r="A18" s="77" t="s">
        <v>44</v>
      </c>
      <c r="B18" s="77" t="s">
        <v>51</v>
      </c>
      <c r="C18" s="78">
        <v>1</v>
      </c>
      <c r="D18" s="83">
        <f t="shared" si="14"/>
        <v>3</v>
      </c>
      <c r="E18" s="80">
        <f t="shared" si="15"/>
        <v>106</v>
      </c>
      <c r="F18" s="81">
        <f t="shared" si="16"/>
        <v>0.56603773584905659</v>
      </c>
      <c r="G18" s="80">
        <f t="shared" si="17"/>
        <v>20</v>
      </c>
      <c r="H18" s="82">
        <f t="shared" si="18"/>
        <v>33.962264150943398</v>
      </c>
    </row>
    <row r="19" spans="1:8" x14ac:dyDescent="0.3">
      <c r="A19" s="77" t="s">
        <v>44</v>
      </c>
      <c r="B19" s="77" t="s">
        <v>52</v>
      </c>
      <c r="C19" s="78">
        <v>1</v>
      </c>
      <c r="D19" s="83">
        <f t="shared" si="14"/>
        <v>3</v>
      </c>
      <c r="E19" s="80">
        <f t="shared" si="15"/>
        <v>106</v>
      </c>
      <c r="F19" s="81">
        <f t="shared" si="16"/>
        <v>0.56603773584905659</v>
      </c>
      <c r="G19" s="80">
        <f t="shared" si="17"/>
        <v>20</v>
      </c>
      <c r="H19" s="82">
        <f t="shared" si="18"/>
        <v>33.962264150943398</v>
      </c>
    </row>
    <row r="20" spans="1:8" ht="15" thickBot="1" x14ac:dyDescent="0.35">
      <c r="A20" s="77" t="s">
        <v>44</v>
      </c>
      <c r="B20" s="77" t="s">
        <v>53</v>
      </c>
      <c r="C20" s="78">
        <v>1</v>
      </c>
      <c r="D20" s="84">
        <f t="shared" si="14"/>
        <v>3</v>
      </c>
      <c r="E20" s="80">
        <f t="shared" si="15"/>
        <v>106</v>
      </c>
      <c r="F20" s="81">
        <f t="shared" si="16"/>
        <v>0.56603773584905659</v>
      </c>
      <c r="G20" s="80">
        <f t="shared" si="17"/>
        <v>20</v>
      </c>
      <c r="H20" s="82">
        <f t="shared" si="18"/>
        <v>33.962264150943398</v>
      </c>
    </row>
    <row r="21" spans="1:8" x14ac:dyDescent="0.3">
      <c r="F21" s="4"/>
      <c r="H21" s="3"/>
    </row>
    <row r="22" spans="1:8" x14ac:dyDescent="0.3">
      <c r="F22" s="4"/>
      <c r="H22" s="3"/>
    </row>
    <row r="23" spans="1:8" x14ac:dyDescent="0.3">
      <c r="F23" s="4"/>
      <c r="H23" s="3"/>
    </row>
    <row r="24" spans="1:8" x14ac:dyDescent="0.3">
      <c r="F24" s="4"/>
      <c r="H24" s="3"/>
    </row>
    <row r="25" spans="1:8" x14ac:dyDescent="0.3">
      <c r="F25" s="4"/>
      <c r="H25" s="3"/>
    </row>
    <row r="26" spans="1:8" x14ac:dyDescent="0.3">
      <c r="F26" s="4"/>
      <c r="H26" s="3"/>
    </row>
    <row r="27" spans="1:8" x14ac:dyDescent="0.3">
      <c r="F27" s="4"/>
      <c r="H27" s="3"/>
    </row>
    <row r="28" spans="1:8" x14ac:dyDescent="0.3">
      <c r="F28" s="4"/>
      <c r="H28" s="3"/>
    </row>
    <row r="29" spans="1:8" x14ac:dyDescent="0.3">
      <c r="F29" s="4"/>
      <c r="H29" s="3"/>
    </row>
    <row r="30" spans="1:8" x14ac:dyDescent="0.3">
      <c r="F30" s="4"/>
      <c r="H30" s="3"/>
    </row>
    <row r="33" spans="1:9" ht="15" thickBot="1" x14ac:dyDescent="0.35"/>
    <row r="34" spans="1:9" x14ac:dyDescent="0.3">
      <c r="A34" s="119" t="s">
        <v>35</v>
      </c>
      <c r="B34" s="120"/>
      <c r="C34" s="121" t="s">
        <v>41</v>
      </c>
      <c r="D34" s="122"/>
    </row>
    <row r="35" spans="1:9" ht="72" x14ac:dyDescent="0.35">
      <c r="A35" s="12" t="s">
        <v>34</v>
      </c>
      <c r="B35" s="37" t="s">
        <v>28</v>
      </c>
      <c r="C35" s="8" t="s">
        <v>26</v>
      </c>
      <c r="D35" s="8" t="s">
        <v>27</v>
      </c>
      <c r="E35" s="19"/>
      <c r="F35" s="41" t="s">
        <v>38</v>
      </c>
      <c r="G35" s="8" t="s">
        <v>25</v>
      </c>
      <c r="H35" s="8" t="s">
        <v>29</v>
      </c>
      <c r="I35" s="8" t="s">
        <v>30</v>
      </c>
    </row>
    <row r="36" spans="1:9" ht="18" x14ac:dyDescent="0.3">
      <c r="A36" s="12" t="s">
        <v>45</v>
      </c>
      <c r="B36" s="38">
        <v>430</v>
      </c>
      <c r="C36" s="23">
        <f>GETPIVOTDATA("Итого",$I$1,"transaction rq",A36)*3</f>
        <v>420.35947184716855</v>
      </c>
      <c r="D36" s="6">
        <f>1-B36/C36</f>
        <v>-2.2934009576300207E-2</v>
      </c>
      <c r="E36" s="18"/>
      <c r="F36" s="42" t="str">
        <f>VLOOKUP(A36,Соответствие!A:B,2,FALSE)</f>
        <v>open_web_site</v>
      </c>
      <c r="G36" s="20">
        <f>C36/3</f>
        <v>140.11982394905618</v>
      </c>
      <c r="H36" s="9">
        <f>VLOOKUP(F36,SummaryReport!A:J,8,FALSE)</f>
        <v>140</v>
      </c>
      <c r="I36" s="7">
        <f t="shared" ref="I36:I44" si="19">1-G36/H36</f>
        <v>-8.5588535040126423E-4</v>
      </c>
    </row>
    <row r="37" spans="1:9" ht="36" x14ac:dyDescent="0.3">
      <c r="A37" s="13" t="s">
        <v>46</v>
      </c>
      <c r="B37" s="38">
        <v>40</v>
      </c>
      <c r="C37" s="23">
        <f t="shared" ref="C37:C44" si="20">GETPIVOTDATA("Итого",$I$1,"transaction rq",A37)*3</f>
        <v>40</v>
      </c>
      <c r="D37" s="6">
        <f>1-B37/C37</f>
        <v>0</v>
      </c>
      <c r="E37" s="18"/>
      <c r="F37" s="42" t="str">
        <f>VLOOKUP(A37,Соответствие!A:B,2,FALSE)</f>
        <v>create_new_account</v>
      </c>
      <c r="G37" s="20">
        <f t="shared" ref="G37:G44" si="21">C37/3</f>
        <v>13.333333333333334</v>
      </c>
      <c r="H37" s="9">
        <f>VLOOKUP(F37,SummaryReport!A:J,8,FALSE)</f>
        <v>13</v>
      </c>
      <c r="I37" s="7">
        <f t="shared" si="19"/>
        <v>-2.5641025641025772E-2</v>
      </c>
    </row>
    <row r="38" spans="1:9" ht="18" x14ac:dyDescent="0.3">
      <c r="A38" s="13" t="s">
        <v>47</v>
      </c>
      <c r="B38" s="38">
        <v>40</v>
      </c>
      <c r="C38" s="23">
        <f t="shared" si="20"/>
        <v>40</v>
      </c>
      <c r="D38" s="6">
        <f>1-B38/C38</f>
        <v>0</v>
      </c>
      <c r="E38" s="18"/>
      <c r="F38" s="42" t="str">
        <f>VLOOKUP(A38,Соответствие!A:B,2,FALSE)</f>
        <v>register</v>
      </c>
      <c r="G38" s="20">
        <f t="shared" si="21"/>
        <v>13.333333333333334</v>
      </c>
      <c r="H38" s="9">
        <f>VLOOKUP(F38,SummaryReport!A:J,8,FALSE)</f>
        <v>14</v>
      </c>
      <c r="I38" s="7">
        <f t="shared" si="19"/>
        <v>4.7619047619047561E-2</v>
      </c>
    </row>
    <row r="39" spans="1:9" ht="18" x14ac:dyDescent="0.3">
      <c r="A39" s="13" t="s">
        <v>48</v>
      </c>
      <c r="B39" s="38">
        <v>410</v>
      </c>
      <c r="C39" s="23">
        <f t="shared" si="20"/>
        <v>420.35947184716855</v>
      </c>
      <c r="D39" s="6">
        <f t="shared" ref="D39:D45" si="22">1-B39/C39</f>
        <v>2.4644316450504467E-2</v>
      </c>
      <c r="E39" s="18"/>
      <c r="F39" s="42" t="str">
        <f>VLOOKUP(A39,Соответствие!A:B,2,FALSE)</f>
        <v>login</v>
      </c>
      <c r="G39" s="20">
        <f t="shared" si="21"/>
        <v>140.11982394905618</v>
      </c>
      <c r="H39" s="9">
        <f>VLOOKUP(F39,SummaryReport!A:J,8,FALSE)</f>
        <v>139</v>
      </c>
      <c r="I39" s="7">
        <f t="shared" si="19"/>
        <v>-8.0562874032819032E-3</v>
      </c>
    </row>
    <row r="40" spans="1:9" ht="18" x14ac:dyDescent="0.3">
      <c r="A40" s="13" t="s">
        <v>49</v>
      </c>
      <c r="B40" s="38">
        <v>357</v>
      </c>
      <c r="C40" s="23">
        <f t="shared" si="20"/>
        <v>362.29495571813629</v>
      </c>
      <c r="D40" s="6">
        <f t="shared" si="22"/>
        <v>1.4615041237989956E-2</v>
      </c>
      <c r="E40" s="18"/>
      <c r="F40" s="42" t="str">
        <f>VLOOKUP(A40,Соответствие!A:B,2,FALSE)</f>
        <v>choose_category</v>
      </c>
      <c r="G40" s="20">
        <f t="shared" si="21"/>
        <v>120.76498523937876</v>
      </c>
      <c r="H40" s="9">
        <f>VLOOKUP(F40,SummaryReport!A:J,8,FALSE)</f>
        <v>119</v>
      </c>
      <c r="I40" s="7">
        <f t="shared" si="19"/>
        <v>-1.4831808734275365E-2</v>
      </c>
    </row>
    <row r="41" spans="1:9" ht="18" x14ac:dyDescent="0.3">
      <c r="A41" s="13" t="s">
        <v>50</v>
      </c>
      <c r="B41" s="38">
        <v>329</v>
      </c>
      <c r="C41" s="23">
        <f t="shared" si="20"/>
        <v>322.29495571813635</v>
      </c>
      <c r="D41" s="6">
        <f t="shared" si="22"/>
        <v>-2.0804062126642542E-2</v>
      </c>
      <c r="E41" s="18"/>
      <c r="F41" s="42" t="str">
        <f>VLOOKUP(A41,Соответствие!A:B,2,FALSE)</f>
        <v>choose_product</v>
      </c>
      <c r="G41" s="20">
        <f t="shared" si="21"/>
        <v>107.43165190604545</v>
      </c>
      <c r="H41" s="9">
        <f>VLOOKUP(F41,SummaryReport!A:J,8,FALSE)</f>
        <v>105</v>
      </c>
      <c r="I41" s="7">
        <f t="shared" si="19"/>
        <v>-2.315858958138528E-2</v>
      </c>
    </row>
    <row r="42" spans="1:9" ht="18" x14ac:dyDescent="0.3">
      <c r="A42" s="13" t="s">
        <v>51</v>
      </c>
      <c r="B42" s="38">
        <v>317</v>
      </c>
      <c r="C42" s="23">
        <f t="shared" si="20"/>
        <v>322.29495571813635</v>
      </c>
      <c r="D42" s="6">
        <f t="shared" si="22"/>
        <v>1.6428912783751581E-2</v>
      </c>
      <c r="E42" s="24"/>
      <c r="F42" s="42" t="str">
        <f>VLOOKUP(A42,Соответствие!A:B,2,FALSE)</f>
        <v>add_to_card</v>
      </c>
      <c r="G42" s="20">
        <f>C42/3</f>
        <v>107.43165190604545</v>
      </c>
      <c r="H42" s="9">
        <f>VLOOKUP(F42,SummaryReport!A:J,8,FALSE)</f>
        <v>103</v>
      </c>
      <c r="I42" s="7">
        <f t="shared" si="19"/>
        <v>-4.3025746660635411E-2</v>
      </c>
    </row>
    <row r="43" spans="1:9" ht="18" x14ac:dyDescent="0.3">
      <c r="A43" s="13" t="s">
        <v>52</v>
      </c>
      <c r="B43" s="38">
        <v>104</v>
      </c>
      <c r="C43" s="23">
        <f t="shared" si="20"/>
        <v>101.88679245283019</v>
      </c>
      <c r="D43" s="6">
        <f t="shared" si="22"/>
        <v>-2.0740740740740726E-2</v>
      </c>
      <c r="E43" s="18"/>
      <c r="F43" s="42" t="str">
        <f>VLOOKUP(A43,Соответствие!A:B,2,FALSE)</f>
        <v>go_to_basket</v>
      </c>
      <c r="G43" s="20">
        <f t="shared" si="21"/>
        <v>33.962264150943398</v>
      </c>
      <c r="H43" s="9">
        <f>VLOOKUP(F43,SummaryReport!A:J,8,FALSE)</f>
        <v>34</v>
      </c>
      <c r="I43" s="7">
        <f t="shared" si="19"/>
        <v>1.1098779134295356E-3</v>
      </c>
    </row>
    <row r="44" spans="1:9" ht="18" x14ac:dyDescent="0.3">
      <c r="A44" s="13" t="s">
        <v>53</v>
      </c>
      <c r="B44" s="38">
        <v>98</v>
      </c>
      <c r="C44" s="23">
        <f t="shared" si="20"/>
        <v>101.88679245283019</v>
      </c>
      <c r="D44" s="6">
        <f t="shared" si="22"/>
        <v>3.8148148148148153E-2</v>
      </c>
      <c r="E44" s="18"/>
      <c r="F44" s="42" t="str">
        <f>VLOOKUP(A44,Соответствие!A:B,2,FALSE)</f>
        <v>payment</v>
      </c>
      <c r="G44" s="20">
        <f t="shared" si="21"/>
        <v>33.962264150943398</v>
      </c>
      <c r="H44" s="9">
        <f>VLOOKUP(F44,SummaryReport!A:J,8,FALSE)</f>
        <v>34</v>
      </c>
      <c r="I44" s="7">
        <f t="shared" si="19"/>
        <v>1.1098779134295356E-3</v>
      </c>
    </row>
    <row r="45" spans="1:9" ht="18.600000000000001" thickBot="1" x14ac:dyDescent="0.35">
      <c r="A45" s="14" t="s">
        <v>0</v>
      </c>
      <c r="B45" s="39">
        <f>SUM(B36:B44)</f>
        <v>2125</v>
      </c>
      <c r="C45" s="40">
        <f>SUM(C36:C44)</f>
        <v>2131.3773957544067</v>
      </c>
      <c r="D45" s="6">
        <f t="shared" si="22"/>
        <v>2.992147597656869E-3</v>
      </c>
    </row>
    <row r="46" spans="1:9" ht="15" thickBot="1" x14ac:dyDescent="0.35">
      <c r="I46" s="10"/>
    </row>
    <row r="47" spans="1:9" x14ac:dyDescent="0.3">
      <c r="A47" s="26"/>
      <c r="B47" s="27"/>
      <c r="C47" s="28" t="s">
        <v>33</v>
      </c>
      <c r="D47" s="28"/>
      <c r="E47" s="28"/>
      <c r="F47" s="28"/>
      <c r="G47" s="28"/>
      <c r="H47" s="28"/>
      <c r="I47" s="17"/>
    </row>
  </sheetData>
  <mergeCells count="2">
    <mergeCell ref="A34:B34"/>
    <mergeCell ref="C34:D3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E13" sqref="E13"/>
    </sheetView>
  </sheetViews>
  <sheetFormatPr defaultRowHeight="14.4" x14ac:dyDescent="0.3"/>
  <cols>
    <col min="1" max="1" width="47.44140625" bestFit="1" customWidth="1"/>
    <col min="2" max="2" width="19.44140625" customWidth="1"/>
  </cols>
  <sheetData>
    <row r="1" spans="1:2" x14ac:dyDescent="0.3">
      <c r="A1" s="21" t="s">
        <v>36</v>
      </c>
      <c r="B1" s="21" t="s">
        <v>37</v>
      </c>
    </row>
    <row r="2" spans="1:2" x14ac:dyDescent="0.3">
      <c r="A2" s="42" t="str">
        <f>'Автоматизированный расчет'!A36</f>
        <v>Главная страница</v>
      </c>
      <c r="B2" s="42" t="s">
        <v>55</v>
      </c>
    </row>
    <row r="3" spans="1:2" x14ac:dyDescent="0.3">
      <c r="A3" s="42" t="str">
        <f>'Автоматизированный расчет'!A37</f>
        <v>Переход на экран регистрации</v>
      </c>
      <c r="B3" s="42" t="s">
        <v>56</v>
      </c>
    </row>
    <row r="4" spans="1:2" x14ac:dyDescent="0.3">
      <c r="A4" s="42" t="str">
        <f>'Автоматизированный расчет'!A38</f>
        <v>Создание аккаунта</v>
      </c>
      <c r="B4" s="42" t="s">
        <v>57</v>
      </c>
    </row>
    <row r="5" spans="1:2" x14ac:dyDescent="0.3">
      <c r="A5" s="42" t="str">
        <f>'Автоматизированный расчет'!A39</f>
        <v>Вход в аккаунт</v>
      </c>
      <c r="B5" s="42" t="s">
        <v>6</v>
      </c>
    </row>
    <row r="6" spans="1:2" x14ac:dyDescent="0.3">
      <c r="A6" s="42" t="str">
        <f>'Автоматизированный расчет'!A40</f>
        <v>Выбрать категорию товара</v>
      </c>
      <c r="B6" s="42" t="s">
        <v>58</v>
      </c>
    </row>
    <row r="7" spans="1:2" x14ac:dyDescent="0.3">
      <c r="A7" s="42" t="str">
        <f>'Автоматизированный расчет'!A41</f>
        <v>Выбрать товар</v>
      </c>
      <c r="B7" s="42" t="s">
        <v>59</v>
      </c>
    </row>
    <row r="8" spans="1:2" x14ac:dyDescent="0.3">
      <c r="A8" s="42" t="str">
        <f>'Автоматизированный расчет'!A42</f>
        <v>Добавить товар в корзину</v>
      </c>
      <c r="B8" s="42" t="s">
        <v>60</v>
      </c>
    </row>
    <row r="9" spans="1:2" x14ac:dyDescent="0.3">
      <c r="A9" s="42" t="str">
        <f>'Автоматизированный расчет'!A43</f>
        <v>Перейти в корзину</v>
      </c>
      <c r="B9" s="42" t="s">
        <v>61</v>
      </c>
    </row>
    <row r="10" spans="1:2" x14ac:dyDescent="0.3">
      <c r="A10" s="42" t="str">
        <f>'Автоматизированный расчет'!A44</f>
        <v>Оплатить товар</v>
      </c>
      <c r="B10" s="4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G9" sqref="G9"/>
    </sheetView>
  </sheetViews>
  <sheetFormatPr defaultRowHeight="14.4" x14ac:dyDescent="0.3"/>
  <cols>
    <col min="1" max="1" width="36.44140625" bestFit="1" customWidth="1"/>
  </cols>
  <sheetData>
    <row r="1" spans="1:10" ht="46.8" x14ac:dyDescent="0.3">
      <c r="A1" s="111" t="s">
        <v>63</v>
      </c>
      <c r="B1" s="111" t="s">
        <v>76</v>
      </c>
      <c r="C1" s="111" t="s">
        <v>64</v>
      </c>
      <c r="D1" s="111" t="s">
        <v>65</v>
      </c>
      <c r="E1" s="111" t="s">
        <v>66</v>
      </c>
      <c r="F1" s="111" t="s">
        <v>67</v>
      </c>
      <c r="G1" s="111" t="s">
        <v>68</v>
      </c>
      <c r="H1" s="111" t="s">
        <v>69</v>
      </c>
      <c r="I1" s="111" t="s">
        <v>70</v>
      </c>
      <c r="J1" s="111" t="s">
        <v>71</v>
      </c>
    </row>
    <row r="2" spans="1:10" ht="15.6" x14ac:dyDescent="0.3">
      <c r="A2" s="112" t="s">
        <v>75</v>
      </c>
      <c r="B2" s="113"/>
      <c r="C2" s="113">
        <v>15.39</v>
      </c>
      <c r="D2" s="113">
        <v>26.817</v>
      </c>
      <c r="E2" s="113">
        <v>82.822999999999993</v>
      </c>
      <c r="F2" s="113">
        <v>14.359</v>
      </c>
      <c r="G2" s="113">
        <v>46.713000000000001</v>
      </c>
      <c r="H2" s="113">
        <v>67</v>
      </c>
      <c r="I2" s="113">
        <v>2</v>
      </c>
      <c r="J2" s="113">
        <v>0</v>
      </c>
    </row>
    <row r="3" spans="1:10" ht="15.6" x14ac:dyDescent="0.3">
      <c r="A3" s="112" t="s">
        <v>74</v>
      </c>
      <c r="B3" s="113"/>
      <c r="C3" s="113">
        <v>9.1020000000000003</v>
      </c>
      <c r="D3" s="113">
        <v>12.891999999999999</v>
      </c>
      <c r="E3" s="113">
        <v>33.655000000000001</v>
      </c>
      <c r="F3" s="113">
        <v>6.2969999999999997</v>
      </c>
      <c r="G3" s="113">
        <v>18.652999999999999</v>
      </c>
      <c r="H3" s="113">
        <v>14</v>
      </c>
      <c r="I3" s="113">
        <v>0</v>
      </c>
      <c r="J3" s="113">
        <v>0</v>
      </c>
    </row>
    <row r="4" spans="1:10" ht="15.6" x14ac:dyDescent="0.3">
      <c r="A4" s="112" t="s">
        <v>57</v>
      </c>
      <c r="B4" s="114" t="s">
        <v>80</v>
      </c>
      <c r="C4" s="113">
        <v>0.69199999999999995</v>
      </c>
      <c r="D4" s="113">
        <v>1.1120000000000001</v>
      </c>
      <c r="E4" s="113">
        <v>2.411</v>
      </c>
      <c r="F4" s="113">
        <v>0.47199999999999998</v>
      </c>
      <c r="G4" s="113">
        <v>1.8660000000000001</v>
      </c>
      <c r="H4" s="113">
        <v>14</v>
      </c>
      <c r="I4" s="113">
        <v>0</v>
      </c>
      <c r="J4" s="113">
        <v>0</v>
      </c>
    </row>
    <row r="5" spans="1:10" ht="15.6" x14ac:dyDescent="0.3">
      <c r="A5" s="112" t="s">
        <v>62</v>
      </c>
      <c r="B5" s="114" t="s">
        <v>80</v>
      </c>
      <c r="C5" s="113">
        <v>2.581</v>
      </c>
      <c r="D5" s="113">
        <v>4.21</v>
      </c>
      <c r="E5" s="113">
        <v>8.2919999999999998</v>
      </c>
      <c r="F5" s="113">
        <v>1.5109999999999999</v>
      </c>
      <c r="G5" s="113">
        <v>6.26</v>
      </c>
      <c r="H5" s="113">
        <v>34</v>
      </c>
      <c r="I5" s="113">
        <v>0</v>
      </c>
      <c r="J5" s="113">
        <v>0</v>
      </c>
    </row>
    <row r="6" spans="1:10" ht="15.6" x14ac:dyDescent="0.3">
      <c r="A6" s="112" t="s">
        <v>55</v>
      </c>
      <c r="B6" s="115" t="s">
        <v>79</v>
      </c>
      <c r="C6" s="113">
        <v>3.8340000000000001</v>
      </c>
      <c r="D6" s="113">
        <v>15.678000000000001</v>
      </c>
      <c r="E6" s="113">
        <v>71.381</v>
      </c>
      <c r="F6" s="113">
        <v>14.102</v>
      </c>
      <c r="G6" s="113">
        <v>31.706</v>
      </c>
      <c r="H6" s="113">
        <v>140</v>
      </c>
      <c r="I6" s="113">
        <v>0</v>
      </c>
      <c r="J6" s="113">
        <v>0</v>
      </c>
    </row>
    <row r="7" spans="1:10" ht="15.6" x14ac:dyDescent="0.3">
      <c r="A7" s="112" t="s">
        <v>73</v>
      </c>
      <c r="B7" s="113"/>
      <c r="C7" s="113">
        <v>8.0220000000000002</v>
      </c>
      <c r="D7" s="113">
        <v>14.14</v>
      </c>
      <c r="E7" s="113">
        <v>38.581000000000003</v>
      </c>
      <c r="F7" s="113">
        <v>7.3209999999999997</v>
      </c>
      <c r="G7" s="113">
        <v>20.942</v>
      </c>
      <c r="H7" s="113">
        <v>20</v>
      </c>
      <c r="I7" s="113">
        <v>0</v>
      </c>
      <c r="J7" s="113">
        <v>0</v>
      </c>
    </row>
    <row r="8" spans="1:10" ht="15.6" x14ac:dyDescent="0.3">
      <c r="A8" s="112" t="s">
        <v>6</v>
      </c>
      <c r="B8" s="114" t="s">
        <v>80</v>
      </c>
      <c r="C8" s="113">
        <v>1.5780000000000001</v>
      </c>
      <c r="D8" s="113">
        <v>3.593</v>
      </c>
      <c r="E8" s="113">
        <v>11.076000000000001</v>
      </c>
      <c r="F8" s="113">
        <v>1.673</v>
      </c>
      <c r="G8" s="113">
        <v>6.0250000000000004</v>
      </c>
      <c r="H8" s="113">
        <v>139</v>
      </c>
      <c r="I8" s="113">
        <v>0</v>
      </c>
      <c r="J8" s="113">
        <v>0</v>
      </c>
    </row>
    <row r="9" spans="1:10" ht="15.6" x14ac:dyDescent="0.3">
      <c r="A9" s="112" t="s">
        <v>61</v>
      </c>
      <c r="B9" s="114" t="s">
        <v>80</v>
      </c>
      <c r="C9" s="113">
        <v>5.23</v>
      </c>
      <c r="D9" s="113">
        <v>7.9169999999999998</v>
      </c>
      <c r="E9" s="113">
        <v>16.259</v>
      </c>
      <c r="F9" s="113">
        <v>2.0680000000000001</v>
      </c>
      <c r="G9" s="113">
        <v>9.9990000000000006</v>
      </c>
      <c r="H9" s="113">
        <v>34</v>
      </c>
      <c r="I9" s="113">
        <v>0</v>
      </c>
      <c r="J9" s="113">
        <v>0</v>
      </c>
    </row>
    <row r="10" spans="1:10" ht="15.6" x14ac:dyDescent="0.3">
      <c r="A10" s="112" t="s">
        <v>56</v>
      </c>
      <c r="B10" s="114" t="s">
        <v>80</v>
      </c>
      <c r="C10" s="113">
        <v>0.47299999999999998</v>
      </c>
      <c r="D10" s="113">
        <v>0.71299999999999997</v>
      </c>
      <c r="E10" s="113">
        <v>1.383</v>
      </c>
      <c r="F10" s="113">
        <v>0.27800000000000002</v>
      </c>
      <c r="G10" s="113">
        <v>1.17</v>
      </c>
      <c r="H10" s="113">
        <v>13</v>
      </c>
      <c r="I10" s="113">
        <v>0</v>
      </c>
      <c r="J10" s="113">
        <v>0</v>
      </c>
    </row>
    <row r="11" spans="1:10" ht="15.6" x14ac:dyDescent="0.3">
      <c r="A11" s="112" t="s">
        <v>59</v>
      </c>
      <c r="B11" s="114" t="s">
        <v>80</v>
      </c>
      <c r="C11" s="113">
        <v>1.8420000000000001</v>
      </c>
      <c r="D11" s="113">
        <v>2.6429999999999998</v>
      </c>
      <c r="E11" s="113">
        <v>7.3090000000000002</v>
      </c>
      <c r="F11" s="113">
        <v>0.872</v>
      </c>
      <c r="G11" s="113">
        <v>3.58</v>
      </c>
      <c r="H11" s="113">
        <v>105</v>
      </c>
      <c r="I11" s="113">
        <v>0</v>
      </c>
      <c r="J11" s="113">
        <v>0</v>
      </c>
    </row>
    <row r="12" spans="1:10" ht="15.6" x14ac:dyDescent="0.3">
      <c r="A12" s="112" t="s">
        <v>58</v>
      </c>
      <c r="B12" s="114" t="s">
        <v>80</v>
      </c>
      <c r="C12" s="113">
        <v>0.86699999999999999</v>
      </c>
      <c r="D12" s="113">
        <v>1.093</v>
      </c>
      <c r="E12" s="113">
        <v>3.2919999999999998</v>
      </c>
      <c r="F12" s="113">
        <v>0.36899999999999999</v>
      </c>
      <c r="G12" s="113">
        <v>1.649</v>
      </c>
      <c r="H12" s="113">
        <v>119</v>
      </c>
      <c r="I12" s="113">
        <v>0</v>
      </c>
      <c r="J12" s="113">
        <v>0</v>
      </c>
    </row>
    <row r="13" spans="1:10" ht="15.6" x14ac:dyDescent="0.3">
      <c r="A13" s="112" t="s">
        <v>72</v>
      </c>
      <c r="B13" s="113"/>
      <c r="C13" s="113">
        <v>25.335000000000001</v>
      </c>
      <c r="D13" s="113">
        <v>43.347000000000001</v>
      </c>
      <c r="E13" s="113">
        <v>91.465000000000003</v>
      </c>
      <c r="F13" s="113">
        <v>19.004000000000001</v>
      </c>
      <c r="G13" s="113">
        <v>80.117000000000004</v>
      </c>
      <c r="H13" s="113">
        <v>34</v>
      </c>
      <c r="I13" s="113">
        <v>0</v>
      </c>
      <c r="J13" s="113">
        <v>0</v>
      </c>
    </row>
    <row r="14" spans="1:10" ht="15.6" x14ac:dyDescent="0.3">
      <c r="A14" s="112" t="s">
        <v>60</v>
      </c>
      <c r="B14" s="114" t="s">
        <v>80</v>
      </c>
      <c r="C14" s="113">
        <v>1.2490000000000001</v>
      </c>
      <c r="D14" s="113">
        <v>2.4870000000000001</v>
      </c>
      <c r="E14" s="113">
        <v>7.0659999999999998</v>
      </c>
      <c r="F14" s="113">
        <v>1.024</v>
      </c>
      <c r="G14" s="113">
        <v>3.956</v>
      </c>
      <c r="H14" s="113">
        <v>103</v>
      </c>
      <c r="I14" s="113">
        <v>2</v>
      </c>
      <c r="J14" s="113">
        <v>0</v>
      </c>
    </row>
    <row r="15" spans="1:10" ht="15.6" x14ac:dyDescent="0.3">
      <c r="A15" s="112" t="s">
        <v>40</v>
      </c>
      <c r="B15" s="113"/>
      <c r="C15" s="113">
        <v>8.0220000000000002</v>
      </c>
      <c r="D15" s="113">
        <v>27.658000000000001</v>
      </c>
      <c r="E15" s="113">
        <v>91.465000000000003</v>
      </c>
      <c r="F15" s="113">
        <v>17.815000000000001</v>
      </c>
      <c r="G15" s="113">
        <v>46.713000000000001</v>
      </c>
      <c r="H15" s="113">
        <v>135</v>
      </c>
      <c r="I15" s="113">
        <v>2</v>
      </c>
      <c r="J15" s="113">
        <v>0</v>
      </c>
    </row>
    <row r="16" spans="1:10" x14ac:dyDescent="0.3">
      <c r="A16" s="85"/>
    </row>
    <row r="17" spans="1:10" x14ac:dyDescent="0.3">
      <c r="A17" s="85"/>
      <c r="J17" s="43"/>
    </row>
    <row r="18" spans="1:10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</row>
    <row r="19" spans="1:10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</row>
  </sheetData>
  <hyperlinks>
    <hyperlink ref="A2" display="Search_Item_Transaction" xr:uid="{AE29CCF2-BD34-4257-80A0-A7C748595422}"/>
    <hyperlink ref="A3" display="Register_Transaction" xr:uid="{D855BC06-766D-43CB-9861-8E80B265C741}"/>
    <hyperlink ref="A4" display="register" xr:uid="{DCD395A8-CD34-4E16-AC6F-CE2DD814AACA}"/>
    <hyperlink ref="A5" display="payment" xr:uid="{16AA72A4-CF9C-4F51-A8D5-0957D2DA5E00}"/>
    <hyperlink ref="A6" display="open_web_site" xr:uid="{CB78DD87-AF3D-4A05-8D9D-8F1CF71C46A5}"/>
    <hyperlink ref="A7" display="Login_Transaction" xr:uid="{5CB7618D-A325-4A20-B6F2-604827DA35E6}"/>
    <hyperlink ref="A8" display="login" xr:uid="{34C5F590-8CD7-448F-92B4-772B240B69F7}"/>
    <hyperlink ref="A9" display="go_to_basket" xr:uid="{5021E340-0845-43D2-B58F-30F44A6078B9}"/>
    <hyperlink ref="A10" display="create_new_account" xr:uid="{B5E4AD40-2177-49DD-8B03-40B13E421875}"/>
    <hyperlink ref="A11" display="choose_product" xr:uid="{49318D76-23CB-473C-8CB5-046AA9D16FBB}"/>
    <hyperlink ref="A12" display="choose_category" xr:uid="{67FB0797-6C4A-40C8-80E7-ECCEE90B7589}"/>
    <hyperlink ref="A13" display="Buy_Item_Transaction" xr:uid="{6DFA3CA2-ED2F-48A7-90E5-81B04ADCE6CC}"/>
    <hyperlink ref="A14" display="add_to_card" xr:uid="{B980DCF9-72FB-46D3-BE6C-1E459289D649}"/>
    <hyperlink ref="A15" display="Action_Transaction" xr:uid="{2C42D27E-77DF-4DC3-B33E-9769AADFB48B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69"/>
  <sheetViews>
    <sheetView workbookViewId="0">
      <selection activeCell="O51" sqref="O51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20.33203125" customWidth="1"/>
    <col min="7" max="7" width="15.33203125" customWidth="1"/>
    <col min="8" max="8" width="15.109375" customWidth="1"/>
    <col min="9" max="9" width="14" customWidth="1"/>
    <col min="11" max="11" width="8" customWidth="1"/>
    <col min="12" max="12" width="15.441406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14" x14ac:dyDescent="0.3">
      <c r="E9" s="123" t="s">
        <v>77</v>
      </c>
      <c r="F9" s="123"/>
      <c r="G9" s="123"/>
      <c r="H9" s="123"/>
      <c r="I9" s="123"/>
    </row>
    <row r="11" spans="5:14" ht="27.6" x14ac:dyDescent="0.3">
      <c r="E11" s="97" t="s">
        <v>1</v>
      </c>
      <c r="F11" s="97" t="s">
        <v>2</v>
      </c>
      <c r="G11" s="97" t="s">
        <v>3</v>
      </c>
      <c r="H11" s="97" t="s">
        <v>4</v>
      </c>
      <c r="I11" s="97" t="s">
        <v>5</v>
      </c>
      <c r="J11" s="98"/>
      <c r="K11" s="98"/>
      <c r="L11" s="97" t="s">
        <v>78</v>
      </c>
    </row>
    <row r="12" spans="5:14" ht="15.6" x14ac:dyDescent="0.3">
      <c r="E12" s="91" t="s">
        <v>45</v>
      </c>
      <c r="F12" s="92" t="s">
        <v>55</v>
      </c>
      <c r="G12" s="89">
        <v>140</v>
      </c>
      <c r="H12" s="88">
        <v>140</v>
      </c>
      <c r="I12" s="95">
        <f>1-G12/H12</f>
        <v>0</v>
      </c>
      <c r="L12" s="105" t="s">
        <v>79</v>
      </c>
      <c r="M12" s="110" t="s">
        <v>83</v>
      </c>
      <c r="N12" t="s">
        <v>81</v>
      </c>
    </row>
    <row r="13" spans="5:14" ht="31.2" x14ac:dyDescent="0.3">
      <c r="E13" s="90" t="s">
        <v>46</v>
      </c>
      <c r="F13" s="92" t="s">
        <v>56</v>
      </c>
      <c r="G13" s="89">
        <v>13</v>
      </c>
      <c r="H13" s="88">
        <v>13</v>
      </c>
      <c r="I13" s="95">
        <f t="shared" ref="I13:I20" si="0">1-G13/H13</f>
        <v>0</v>
      </c>
      <c r="L13" s="99" t="s">
        <v>80</v>
      </c>
    </row>
    <row r="14" spans="5:14" ht="15.6" x14ac:dyDescent="0.3">
      <c r="E14" s="90" t="s">
        <v>47</v>
      </c>
      <c r="F14" s="92" t="s">
        <v>57</v>
      </c>
      <c r="G14" s="89">
        <v>13</v>
      </c>
      <c r="H14" s="88">
        <v>13</v>
      </c>
      <c r="I14" s="95">
        <f>1-G14/H14</f>
        <v>0</v>
      </c>
      <c r="L14" s="99" t="s">
        <v>80</v>
      </c>
    </row>
    <row r="15" spans="5:14" ht="15.6" x14ac:dyDescent="0.3">
      <c r="E15" s="90" t="s">
        <v>48</v>
      </c>
      <c r="F15" s="92" t="s">
        <v>6</v>
      </c>
      <c r="G15" s="89">
        <v>140</v>
      </c>
      <c r="H15" s="88">
        <v>139</v>
      </c>
      <c r="I15" s="96">
        <f t="shared" si="0"/>
        <v>-7.194244604316502E-3</v>
      </c>
      <c r="L15" s="99" t="s">
        <v>80</v>
      </c>
    </row>
    <row r="16" spans="5:14" ht="31.2" x14ac:dyDescent="0.3">
      <c r="E16" s="90" t="s">
        <v>49</v>
      </c>
      <c r="F16" s="92" t="s">
        <v>58</v>
      </c>
      <c r="G16" s="89">
        <v>121</v>
      </c>
      <c r="H16" s="89">
        <v>119</v>
      </c>
      <c r="I16" s="95">
        <f t="shared" si="0"/>
        <v>-1.6806722689075571E-2</v>
      </c>
      <c r="L16" s="99" t="s">
        <v>80</v>
      </c>
    </row>
    <row r="17" spans="5:14" ht="15.6" x14ac:dyDescent="0.3">
      <c r="E17" s="90" t="s">
        <v>50</v>
      </c>
      <c r="F17" s="92" t="s">
        <v>59</v>
      </c>
      <c r="G17" s="89">
        <v>107</v>
      </c>
      <c r="H17" s="88">
        <v>105</v>
      </c>
      <c r="I17" s="95">
        <f t="shared" si="0"/>
        <v>-1.904761904761898E-2</v>
      </c>
      <c r="L17" s="99" t="s">
        <v>80</v>
      </c>
    </row>
    <row r="18" spans="5:14" ht="31.2" x14ac:dyDescent="0.3">
      <c r="E18" s="90" t="s">
        <v>51</v>
      </c>
      <c r="F18" s="92" t="s">
        <v>60</v>
      </c>
      <c r="G18" s="89">
        <v>107</v>
      </c>
      <c r="H18" s="88">
        <v>103</v>
      </c>
      <c r="I18" s="95">
        <f t="shared" si="0"/>
        <v>-3.8834951456310662E-2</v>
      </c>
      <c r="L18" s="99" t="s">
        <v>80</v>
      </c>
    </row>
    <row r="19" spans="5:14" ht="15.6" x14ac:dyDescent="0.3">
      <c r="E19" s="90" t="s">
        <v>52</v>
      </c>
      <c r="F19" s="93" t="s">
        <v>61</v>
      </c>
      <c r="G19" s="94">
        <v>34</v>
      </c>
      <c r="H19" s="94">
        <v>34</v>
      </c>
      <c r="I19" s="95">
        <f t="shared" si="0"/>
        <v>0</v>
      </c>
      <c r="L19" s="99" t="s">
        <v>80</v>
      </c>
    </row>
    <row r="20" spans="5:14" ht="15.6" x14ac:dyDescent="0.3">
      <c r="E20" s="90" t="s">
        <v>53</v>
      </c>
      <c r="F20" s="93" t="s">
        <v>62</v>
      </c>
      <c r="G20" s="94">
        <v>34</v>
      </c>
      <c r="H20" s="94">
        <v>34</v>
      </c>
      <c r="I20" s="95">
        <f t="shared" si="0"/>
        <v>0</v>
      </c>
      <c r="L20" s="99" t="s">
        <v>80</v>
      </c>
    </row>
    <row r="21" spans="5:14" ht="18" x14ac:dyDescent="0.3">
      <c r="E21" s="86"/>
    </row>
    <row r="22" spans="5:14" ht="18" x14ac:dyDescent="0.3">
      <c r="E22" s="87"/>
    </row>
    <row r="23" spans="5:14" x14ac:dyDescent="0.3">
      <c r="E23" s="123" t="s">
        <v>82</v>
      </c>
      <c r="F23" s="123"/>
      <c r="G23" s="123"/>
      <c r="H23" s="123"/>
      <c r="I23" s="123"/>
    </row>
    <row r="25" spans="5:14" ht="27.6" x14ac:dyDescent="0.3">
      <c r="E25" s="97" t="s">
        <v>1</v>
      </c>
      <c r="F25" s="97" t="s">
        <v>2</v>
      </c>
      <c r="G25" s="97" t="s">
        <v>3</v>
      </c>
      <c r="H25" s="97" t="s">
        <v>4</v>
      </c>
      <c r="I25" s="97" t="s">
        <v>5</v>
      </c>
      <c r="J25" s="98"/>
      <c r="K25" s="98"/>
      <c r="L25" s="97" t="s">
        <v>78</v>
      </c>
    </row>
    <row r="26" spans="5:14" ht="15.6" x14ac:dyDescent="0.3">
      <c r="E26" s="91" t="s">
        <v>45</v>
      </c>
      <c r="F26" s="92" t="s">
        <v>55</v>
      </c>
      <c r="G26" s="89">
        <v>283</v>
      </c>
      <c r="H26" s="88">
        <v>246</v>
      </c>
      <c r="I26" s="106">
        <f>1-G26/H26</f>
        <v>-0.15040650406504064</v>
      </c>
      <c r="L26" s="105" t="s">
        <v>79</v>
      </c>
      <c r="M26" s="110" t="s">
        <v>83</v>
      </c>
      <c r="N26" t="s">
        <v>81</v>
      </c>
    </row>
    <row r="27" spans="5:14" ht="31.2" x14ac:dyDescent="0.3">
      <c r="E27" s="90" t="s">
        <v>46</v>
      </c>
      <c r="F27" s="92" t="s">
        <v>56</v>
      </c>
      <c r="G27" s="89">
        <v>27</v>
      </c>
      <c r="H27" s="88">
        <v>25</v>
      </c>
      <c r="I27" s="106">
        <f t="shared" ref="I27" si="1">1-G27/H27</f>
        <v>-8.0000000000000071E-2</v>
      </c>
      <c r="L27" s="99" t="s">
        <v>80</v>
      </c>
    </row>
    <row r="28" spans="5:14" ht="15.6" x14ac:dyDescent="0.3">
      <c r="E28" s="90" t="s">
        <v>47</v>
      </c>
      <c r="F28" s="92" t="s">
        <v>57</v>
      </c>
      <c r="G28" s="89">
        <v>27</v>
      </c>
      <c r="H28" s="88">
        <v>25</v>
      </c>
      <c r="I28" s="106">
        <f>1-G28/H28</f>
        <v>-8.0000000000000071E-2</v>
      </c>
      <c r="L28" s="99" t="s">
        <v>80</v>
      </c>
    </row>
    <row r="29" spans="5:14" ht="15.6" x14ac:dyDescent="0.3">
      <c r="E29" s="90" t="s">
        <v>48</v>
      </c>
      <c r="F29" s="92" t="s">
        <v>6</v>
      </c>
      <c r="G29" s="89">
        <v>283</v>
      </c>
      <c r="H29" s="88">
        <v>241</v>
      </c>
      <c r="I29" s="107">
        <f t="shared" ref="I29:I34" si="2">1-G29/H29</f>
        <v>-0.17427385892116187</v>
      </c>
      <c r="L29" s="99" t="s">
        <v>80</v>
      </c>
    </row>
    <row r="30" spans="5:14" ht="31.2" x14ac:dyDescent="0.3">
      <c r="E30" s="90" t="s">
        <v>49</v>
      </c>
      <c r="F30" s="92" t="s">
        <v>58</v>
      </c>
      <c r="G30" s="89">
        <v>245</v>
      </c>
      <c r="H30" s="89">
        <v>206</v>
      </c>
      <c r="I30" s="106">
        <f t="shared" si="2"/>
        <v>-0.18932038834951448</v>
      </c>
      <c r="L30" s="99" t="s">
        <v>80</v>
      </c>
    </row>
    <row r="31" spans="5:14" ht="15.6" x14ac:dyDescent="0.3">
      <c r="E31" s="90" t="s">
        <v>50</v>
      </c>
      <c r="F31" s="92" t="s">
        <v>59</v>
      </c>
      <c r="G31" s="89">
        <v>218</v>
      </c>
      <c r="H31" s="88">
        <v>180</v>
      </c>
      <c r="I31" s="106">
        <f t="shared" si="2"/>
        <v>-0.21111111111111103</v>
      </c>
      <c r="L31" s="99" t="s">
        <v>80</v>
      </c>
    </row>
    <row r="32" spans="5:14" ht="31.2" x14ac:dyDescent="0.3">
      <c r="E32" s="90" t="s">
        <v>51</v>
      </c>
      <c r="F32" s="92" t="s">
        <v>60</v>
      </c>
      <c r="G32" s="89">
        <v>218</v>
      </c>
      <c r="H32" s="88">
        <v>180</v>
      </c>
      <c r="I32" s="106">
        <f t="shared" si="2"/>
        <v>-0.21111111111111103</v>
      </c>
      <c r="L32" s="99" t="s">
        <v>80</v>
      </c>
    </row>
    <row r="33" spans="5:15" ht="15.6" x14ac:dyDescent="0.3">
      <c r="E33" s="90" t="s">
        <v>52</v>
      </c>
      <c r="F33" s="93" t="s">
        <v>61</v>
      </c>
      <c r="G33" s="94">
        <v>68</v>
      </c>
      <c r="H33" s="94">
        <v>64</v>
      </c>
      <c r="I33" s="108">
        <f t="shared" si="2"/>
        <v>-6.25E-2</v>
      </c>
      <c r="L33" s="109" t="s">
        <v>79</v>
      </c>
    </row>
    <row r="34" spans="5:15" ht="15.6" x14ac:dyDescent="0.3">
      <c r="E34" s="90" t="s">
        <v>53</v>
      </c>
      <c r="F34" s="93" t="s">
        <v>62</v>
      </c>
      <c r="G34" s="94">
        <v>68</v>
      </c>
      <c r="H34" s="94">
        <v>60</v>
      </c>
      <c r="I34" s="106">
        <f t="shared" si="2"/>
        <v>-0.1333333333333333</v>
      </c>
      <c r="L34" s="99" t="s">
        <v>80</v>
      </c>
    </row>
    <row r="35" spans="5:15" ht="15.6" x14ac:dyDescent="0.3">
      <c r="E35" s="101"/>
      <c r="F35" s="102"/>
      <c r="G35" s="100"/>
      <c r="H35" s="103"/>
      <c r="I35" s="104"/>
    </row>
    <row r="36" spans="5:15" ht="15.6" x14ac:dyDescent="0.3">
      <c r="E36" s="101"/>
      <c r="F36" s="102"/>
      <c r="G36" s="100"/>
      <c r="H36" s="103"/>
      <c r="I36" s="104"/>
    </row>
    <row r="37" spans="5:15" x14ac:dyDescent="0.3">
      <c r="E37" s="124" t="s">
        <v>84</v>
      </c>
      <c r="F37" s="124"/>
      <c r="G37" s="124"/>
      <c r="H37" s="124"/>
      <c r="I37" s="124"/>
    </row>
    <row r="39" spans="5:15" ht="27.6" x14ac:dyDescent="0.3">
      <c r="E39" s="97" t="s">
        <v>1</v>
      </c>
      <c r="F39" s="97" t="s">
        <v>2</v>
      </c>
      <c r="G39" s="97" t="s">
        <v>3</v>
      </c>
      <c r="H39" s="97" t="s">
        <v>4</v>
      </c>
      <c r="I39" s="97" t="s">
        <v>5</v>
      </c>
      <c r="J39" s="98"/>
      <c r="K39" s="98"/>
      <c r="L39" s="97" t="s">
        <v>78</v>
      </c>
    </row>
    <row r="40" spans="5:15" ht="15.6" x14ac:dyDescent="0.3">
      <c r="E40" s="91" t="s">
        <v>45</v>
      </c>
      <c r="F40" s="92" t="s">
        <v>55</v>
      </c>
      <c r="G40" s="89">
        <v>420</v>
      </c>
      <c r="H40" s="88">
        <v>412</v>
      </c>
      <c r="I40" s="95">
        <f>1-G40/H40</f>
        <v>-1.9417475728155331E-2</v>
      </c>
      <c r="L40" s="105" t="s">
        <v>79</v>
      </c>
      <c r="M40" s="110" t="s">
        <v>83</v>
      </c>
      <c r="N40" t="s">
        <v>81</v>
      </c>
    </row>
    <row r="41" spans="5:15" ht="31.2" x14ac:dyDescent="0.3">
      <c r="E41" s="90" t="s">
        <v>46</v>
      </c>
      <c r="F41" s="92" t="s">
        <v>56</v>
      </c>
      <c r="G41" s="89">
        <v>40</v>
      </c>
      <c r="H41" s="88">
        <v>39</v>
      </c>
      <c r="I41" s="95">
        <f t="shared" ref="I41" si="3">1-G41/H41</f>
        <v>-2.564102564102555E-2</v>
      </c>
      <c r="L41" s="99" t="s">
        <v>80</v>
      </c>
      <c r="M41" s="103"/>
      <c r="N41" s="103"/>
      <c r="O41" s="103"/>
    </row>
    <row r="42" spans="5:15" ht="15.6" x14ac:dyDescent="0.3">
      <c r="E42" s="90" t="s">
        <v>47</v>
      </c>
      <c r="F42" s="92" t="s">
        <v>57</v>
      </c>
      <c r="G42" s="89">
        <v>40</v>
      </c>
      <c r="H42" s="88">
        <v>39</v>
      </c>
      <c r="I42" s="95">
        <f>1-G42/H42</f>
        <v>-2.564102564102555E-2</v>
      </c>
      <c r="L42" s="99" t="s">
        <v>80</v>
      </c>
      <c r="M42" s="103"/>
      <c r="N42" s="103"/>
      <c r="O42" s="103"/>
    </row>
    <row r="43" spans="5:15" ht="15.6" x14ac:dyDescent="0.3">
      <c r="E43" s="90" t="s">
        <v>48</v>
      </c>
      <c r="F43" s="92" t="s">
        <v>6</v>
      </c>
      <c r="G43" s="89">
        <v>420</v>
      </c>
      <c r="H43" s="88">
        <v>412</v>
      </c>
      <c r="I43" s="96">
        <f t="shared" ref="I43:I48" si="4">1-G43/H43</f>
        <v>-1.9417475728155331E-2</v>
      </c>
      <c r="L43" s="99" t="s">
        <v>80</v>
      </c>
      <c r="M43" s="103"/>
      <c r="N43" s="103"/>
      <c r="O43" s="103"/>
    </row>
    <row r="44" spans="5:15" ht="31.2" x14ac:dyDescent="0.3">
      <c r="E44" s="90" t="s">
        <v>49</v>
      </c>
      <c r="F44" s="92" t="s">
        <v>58</v>
      </c>
      <c r="G44" s="89">
        <v>362</v>
      </c>
      <c r="H44" s="89">
        <v>354</v>
      </c>
      <c r="I44" s="95">
        <f t="shared" si="4"/>
        <v>-2.2598870056497189E-2</v>
      </c>
      <c r="L44" s="99" t="s">
        <v>80</v>
      </c>
      <c r="M44" s="103"/>
      <c r="N44" s="103"/>
      <c r="O44" s="103"/>
    </row>
    <row r="45" spans="5:15" ht="15.6" x14ac:dyDescent="0.3">
      <c r="E45" s="90" t="s">
        <v>50</v>
      </c>
      <c r="F45" s="92" t="s">
        <v>59</v>
      </c>
      <c r="G45" s="89">
        <v>322</v>
      </c>
      <c r="H45" s="88">
        <v>315</v>
      </c>
      <c r="I45" s="95">
        <f t="shared" si="4"/>
        <v>-2.2222222222222143E-2</v>
      </c>
      <c r="L45" s="99" t="s">
        <v>80</v>
      </c>
      <c r="M45" s="103"/>
      <c r="N45" s="103"/>
      <c r="O45" s="103"/>
    </row>
    <row r="46" spans="5:15" ht="31.2" x14ac:dyDescent="0.3">
      <c r="E46" s="90" t="s">
        <v>51</v>
      </c>
      <c r="F46" s="92" t="s">
        <v>60</v>
      </c>
      <c r="G46" s="89">
        <v>322</v>
      </c>
      <c r="H46" s="88">
        <v>310</v>
      </c>
      <c r="I46" s="95">
        <f t="shared" si="4"/>
        <v>-3.8709677419354938E-2</v>
      </c>
      <c r="L46" s="99" t="s">
        <v>80</v>
      </c>
      <c r="M46" s="103"/>
      <c r="N46" s="103"/>
      <c r="O46" s="103"/>
    </row>
    <row r="47" spans="5:15" ht="15.6" x14ac:dyDescent="0.3">
      <c r="E47" s="90" t="s">
        <v>52</v>
      </c>
      <c r="F47" s="93" t="s">
        <v>61</v>
      </c>
      <c r="G47" s="94">
        <v>102</v>
      </c>
      <c r="H47" s="94">
        <v>101</v>
      </c>
      <c r="I47" s="95">
        <f t="shared" si="4"/>
        <v>-9.9009900990099098E-3</v>
      </c>
      <c r="L47" s="99" t="s">
        <v>80</v>
      </c>
      <c r="M47" s="103"/>
      <c r="N47" s="103"/>
      <c r="O47" s="103"/>
    </row>
    <row r="48" spans="5:15" ht="15.6" x14ac:dyDescent="0.3">
      <c r="E48" s="90" t="s">
        <v>53</v>
      </c>
      <c r="F48" s="93" t="s">
        <v>62</v>
      </c>
      <c r="G48" s="94">
        <v>102</v>
      </c>
      <c r="H48" s="94">
        <v>96</v>
      </c>
      <c r="I48" s="108">
        <f t="shared" si="4"/>
        <v>-6.25E-2</v>
      </c>
      <c r="L48" s="99" t="s">
        <v>80</v>
      </c>
      <c r="M48" s="103"/>
      <c r="N48" s="103"/>
      <c r="O48" s="103"/>
    </row>
    <row r="61" spans="7:8" ht="15.6" x14ac:dyDescent="0.3">
      <c r="G61" s="116"/>
      <c r="H61" s="117"/>
    </row>
    <row r="62" spans="7:8" ht="15.6" x14ac:dyDescent="0.3">
      <c r="G62" s="116"/>
      <c r="H62" s="117"/>
    </row>
    <row r="63" spans="7:8" ht="15.6" x14ac:dyDescent="0.3">
      <c r="G63" s="116"/>
      <c r="H63" s="117"/>
    </row>
    <row r="64" spans="7:8" ht="15.6" x14ac:dyDescent="0.3">
      <c r="G64" s="116"/>
      <c r="H64" s="117"/>
    </row>
    <row r="65" spans="7:8" ht="15.6" x14ac:dyDescent="0.3">
      <c r="G65" s="116"/>
      <c r="H65" s="116"/>
    </row>
    <row r="66" spans="7:8" ht="15.6" x14ac:dyDescent="0.3">
      <c r="G66" s="116"/>
      <c r="H66" s="117"/>
    </row>
    <row r="67" spans="7:8" ht="15.6" x14ac:dyDescent="0.3">
      <c r="G67" s="116"/>
      <c r="H67" s="117"/>
    </row>
    <row r="68" spans="7:8" ht="15.6" x14ac:dyDescent="0.3">
      <c r="G68" s="118"/>
      <c r="H68" s="118"/>
    </row>
    <row r="69" spans="7:8" ht="15.6" x14ac:dyDescent="0.3">
      <c r="G69" s="118"/>
      <c r="H69" s="118"/>
    </row>
  </sheetData>
  <mergeCells count="3">
    <mergeCell ref="E9:I9"/>
    <mergeCell ref="E23:I23"/>
    <mergeCell ref="E37:I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Егор Дементьев</cp:lastModifiedBy>
  <dcterms:created xsi:type="dcterms:W3CDTF">2015-06-05T18:19:34Z</dcterms:created>
  <dcterms:modified xsi:type="dcterms:W3CDTF">2024-03-21T16:36:13Z</dcterms:modified>
</cp:coreProperties>
</file>