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d230\OneDrive\Рабочий стол\"/>
    </mc:Choice>
  </mc:AlternateContent>
  <xr:revisionPtr revIDLastSave="0" documentId="13_ncr:1_{E3B3CB15-B7C2-4DE4-ABF6-ED8783DBEEC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/>
  <c r="H45" i="3"/>
  <c r="H46" i="3"/>
  <c r="H47" i="3"/>
  <c r="H48" i="3"/>
  <c r="H49" i="3"/>
  <c r="H50" i="3"/>
  <c r="H51" i="3"/>
  <c r="H40" i="3"/>
  <c r="H41" i="3"/>
  <c r="H42" i="3"/>
  <c r="D21" i="3"/>
  <c r="E21" i="3"/>
  <c r="F21" i="3" s="1"/>
  <c r="G21" i="3"/>
  <c r="E17" i="3"/>
  <c r="F17" i="3" s="1"/>
  <c r="G17" i="3"/>
  <c r="D17" i="3"/>
  <c r="E30" i="3"/>
  <c r="F30" i="3" s="1"/>
  <c r="G30" i="3"/>
  <c r="D30" i="3"/>
  <c r="D6" i="3"/>
  <c r="D28" i="3"/>
  <c r="E28" i="3"/>
  <c r="F28" i="3" s="1"/>
  <c r="G28" i="3"/>
  <c r="C42" i="3"/>
  <c r="H21" i="3" l="1"/>
  <c r="H17" i="3"/>
  <c r="H30" i="3"/>
  <c r="H28" i="3"/>
  <c r="E2" i="3" l="1"/>
  <c r="G3" i="3"/>
  <c r="C43" i="3"/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2" i="3"/>
  <c r="G23" i="3"/>
  <c r="G24" i="3"/>
  <c r="G25" i="3"/>
  <c r="G26" i="3"/>
  <c r="G27" i="3"/>
  <c r="G29" i="3"/>
  <c r="G31" i="3"/>
  <c r="G32" i="3"/>
  <c r="G33" i="3"/>
  <c r="G34" i="3"/>
  <c r="G2" i="3"/>
  <c r="P3" i="3"/>
  <c r="P4" i="3"/>
  <c r="P6" i="3"/>
  <c r="P7" i="3"/>
  <c r="P2" i="3"/>
  <c r="D5" i="3"/>
  <c r="E5" i="3"/>
  <c r="F5" i="3" s="1"/>
  <c r="D42" i="3" l="1"/>
  <c r="D3" i="3" l="1"/>
  <c r="E3" i="3"/>
  <c r="F3" i="3" s="1"/>
  <c r="W2" i="3"/>
  <c r="G42" i="3" l="1"/>
  <c r="A3" i="4" l="1"/>
  <c r="A4" i="4"/>
  <c r="A5" i="4"/>
  <c r="A6" i="4"/>
  <c r="A7" i="4"/>
  <c r="A8" i="4"/>
  <c r="A9" i="4"/>
  <c r="A10" i="4"/>
  <c r="A11" i="4"/>
  <c r="A12" i="4"/>
  <c r="A13" i="4"/>
  <c r="A2" i="4"/>
  <c r="F40" i="3" l="1"/>
  <c r="F49" i="3"/>
  <c r="F51" i="3"/>
  <c r="F43" i="3"/>
  <c r="F44" i="3"/>
  <c r="F50" i="3"/>
  <c r="F45" i="3"/>
  <c r="F41" i="3"/>
  <c r="F48" i="3"/>
  <c r="F47" i="3"/>
  <c r="F46" i="3"/>
  <c r="F42" i="3"/>
  <c r="I42" i="3" s="1"/>
  <c r="F2" i="3"/>
  <c r="D2" i="3"/>
  <c r="T7" i="3"/>
  <c r="D22" i="3"/>
  <c r="D19" i="3"/>
  <c r="D20" i="3"/>
  <c r="D23" i="3"/>
  <c r="C48" i="3"/>
  <c r="C51" i="3"/>
  <c r="C50" i="3"/>
  <c r="C46" i="3"/>
  <c r="C45" i="3"/>
  <c r="C47" i="3"/>
  <c r="C41" i="3"/>
  <c r="C40" i="3"/>
  <c r="C44" i="3"/>
  <c r="C49" i="3"/>
  <c r="G44" i="3" l="1"/>
  <c r="I44" i="3" s="1"/>
  <c r="G46" i="3"/>
  <c r="I46" i="3" s="1"/>
  <c r="G41" i="3"/>
  <c r="I41" i="3" s="1"/>
  <c r="G47" i="3"/>
  <c r="I47" i="3" s="1"/>
  <c r="G48" i="3"/>
  <c r="I48" i="3" s="1"/>
  <c r="G45" i="3"/>
  <c r="I45" i="3" s="1"/>
  <c r="G49" i="3"/>
  <c r="I49" i="3" s="1"/>
  <c r="G51" i="3"/>
  <c r="I51" i="3" s="1"/>
  <c r="G40" i="3"/>
  <c r="G50" i="3"/>
  <c r="I50" i="3" s="1"/>
  <c r="G43" i="3"/>
  <c r="I43" i="3" s="1"/>
  <c r="E19" i="3"/>
  <c r="E23" i="3"/>
  <c r="E20" i="3"/>
  <c r="F20" i="3" s="1"/>
  <c r="E22" i="3"/>
  <c r="B52" i="3"/>
  <c r="D8" i="3"/>
  <c r="D31" i="3"/>
  <c r="E31" i="3"/>
  <c r="F31" i="3" s="1"/>
  <c r="D24" i="3"/>
  <c r="D13" i="3"/>
  <c r="F23" i="3" l="1"/>
  <c r="H23" i="3" s="1"/>
  <c r="F22" i="3"/>
  <c r="H22" i="3" s="1"/>
  <c r="F19" i="3"/>
  <c r="H19" i="3" s="1"/>
  <c r="H20" i="3"/>
  <c r="D49" i="3"/>
  <c r="D40" i="3"/>
  <c r="D50" i="3"/>
  <c r="D51" i="3"/>
  <c r="D14" i="3"/>
  <c r="D16" i="3"/>
  <c r="D15" i="3"/>
  <c r="D18" i="3"/>
  <c r="D32" i="3"/>
  <c r="D33" i="3"/>
  <c r="D34" i="3"/>
  <c r="S6" i="3" l="1"/>
  <c r="S5" i="3"/>
  <c r="S3" i="3"/>
  <c r="S7" i="3"/>
  <c r="S4" i="3"/>
  <c r="E10" i="3"/>
  <c r="E8" i="3"/>
  <c r="F8" i="3" s="1"/>
  <c r="E24" i="3"/>
  <c r="F24" i="3" s="1"/>
  <c r="D25" i="3"/>
  <c r="D29" i="3"/>
  <c r="S2" i="3"/>
  <c r="T2" i="3"/>
  <c r="T6" i="3"/>
  <c r="T3" i="3"/>
  <c r="S8" i="3" l="1"/>
  <c r="V3" i="3"/>
  <c r="D10" i="3" s="1"/>
  <c r="V2" i="3"/>
  <c r="H5" i="3"/>
  <c r="H3" i="3"/>
  <c r="H2" i="3"/>
  <c r="H8" i="3"/>
  <c r="H31" i="3"/>
  <c r="T5" i="3"/>
  <c r="V5" i="3" s="1"/>
  <c r="D26" i="3" s="1"/>
  <c r="E13" i="3"/>
  <c r="F13" i="3" s="1"/>
  <c r="T4" i="3"/>
  <c r="I40" i="3"/>
  <c r="D41" i="3"/>
  <c r="V6" i="3"/>
  <c r="E34" i="3"/>
  <c r="F34" i="3" s="1"/>
  <c r="E18" i="3"/>
  <c r="F18" i="3" s="1"/>
  <c r="D4" i="3"/>
  <c r="D12" i="3"/>
  <c r="D9" i="3"/>
  <c r="D27" i="3"/>
  <c r="D11" i="3"/>
  <c r="D7" i="3"/>
  <c r="E12" i="3"/>
  <c r="F12" i="3" s="1"/>
  <c r="E33" i="3"/>
  <c r="F33" i="3" s="1"/>
  <c r="E27" i="3"/>
  <c r="F27" i="3" s="1"/>
  <c r="E16" i="3"/>
  <c r="F16" i="3" s="1"/>
  <c r="E11" i="3"/>
  <c r="F11" i="3" s="1"/>
  <c r="E7" i="3"/>
  <c r="F7" i="3" s="1"/>
  <c r="E32" i="3"/>
  <c r="E26" i="3"/>
  <c r="F26" i="3" s="1"/>
  <c r="E15" i="3"/>
  <c r="E6" i="3"/>
  <c r="F6" i="3" s="1"/>
  <c r="E29" i="3"/>
  <c r="F29" i="3" s="1"/>
  <c r="H29" i="3" s="1"/>
  <c r="E25" i="3"/>
  <c r="E14" i="3"/>
  <c r="F14" i="3" s="1"/>
  <c r="E9" i="3"/>
  <c r="F9" i="3" s="1"/>
  <c r="E4" i="3"/>
  <c r="F4" i="3" s="1"/>
  <c r="D44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4" i="3" l="1"/>
  <c r="V4" i="3"/>
  <c r="V7" i="3" s="1"/>
  <c r="H13" i="3"/>
  <c r="H18" i="3"/>
  <c r="H26" i="3"/>
  <c r="H27" i="3"/>
  <c r="H24" i="3"/>
  <c r="F32" i="3"/>
  <c r="H32" i="3" s="1"/>
  <c r="F25" i="3"/>
  <c r="F10" i="3"/>
  <c r="H10" i="3" s="1"/>
  <c r="F15" i="3"/>
  <c r="C52" i="3"/>
  <c r="D47" i="3"/>
  <c r="D48" i="3"/>
  <c r="D43" i="3"/>
  <c r="D45" i="3"/>
  <c r="D46" i="3"/>
  <c r="H6" i="3"/>
  <c r="H34" i="3"/>
  <c r="H12" i="3"/>
  <c r="H33" i="3"/>
  <c r="H16" i="3"/>
  <c r="H11" i="3"/>
  <c r="H9" i="3"/>
  <c r="H7" i="3"/>
  <c r="H14" i="3"/>
  <c r="I40" i="2"/>
  <c r="I44" i="2"/>
  <c r="I41" i="2"/>
  <c r="I32" i="2"/>
  <c r="I31" i="2"/>
  <c r="I30" i="2"/>
  <c r="I29" i="2"/>
  <c r="I28" i="2"/>
  <c r="I27" i="2"/>
  <c r="I26" i="2"/>
  <c r="H15" i="3" l="1"/>
  <c r="H25" i="3"/>
  <c r="D52" i="3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ThinkTime - заполнятеся на основе ThinkTime'ов по выполнению одной итерации соотвествующего скрипта в Vugen'е
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<sst xmlns="http://schemas.openxmlformats.org/spreadsheetml/2006/main" count="265" uniqueCount="102">
  <si>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</si>
  <si>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</si>
  <si>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</si>
  <si>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</si>
  <si>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</si>
  <si>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</si>
  <si>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</si>
  <si>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</si>
  <si>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</si>
  <si>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</si>
  <si>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</si>
  <si>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</si>
  <si>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</si>
  <si>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</si>
  <si>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</si>
  <si>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</si>
  <si>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</si>
  <si>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</si>
  <si>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</si>
  <si>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</si>
  <si>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</si>
  <si>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</si>
  <si>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</si>
  <si>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</si>
  <si>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</si>
  <si>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</si>
  <si>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</si>
  <si>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</si>
  <si>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</si>
  <si>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</si>
  <si>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</si>
  <si>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</si>
  <si>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</si>
  <si>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</si>
  <si>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</si>
  <si>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</si>
  <si>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</si>
  <si>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</si>
  <si>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</si>
  <si>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</si>
  <si>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</si>
  <si>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</si>
  <si>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</si>
  <si>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</si>
  <si>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</si>
  <si>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</si>
  <si>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</si>
  <si>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</si>
  <si>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</si>
  <si>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</si>
  <si>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</si>
  <si>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</si>
  <si>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</si>
  <si>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</si>
  <si>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</si>
  <si>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</si>
  <si>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</si>
  <si>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</si>
  <si>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</si>
  <si>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</si>
  <si>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</si>
  <si>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</si>
  <si>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</si>
  <si>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</si>
  <si>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</si>
  <si>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</si>
  <si>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</si>
  <si>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</si>
  <si>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</si>
  <si>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</si>
  <si>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</si>
  <si>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</si>
  <si>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</si>
  <si>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</si>
  <si>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</si>
  <si>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</si>
  <si>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</si>
  <si>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</si>
  <si>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</si>
  <si>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</si>
  <si>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ScriptName</t>
  </si>
  <si>
    <t>Duration + Think_time</t>
  </si>
  <si>
    <t>Профиль</t>
  </si>
  <si>
    <t>Jmeter, throughput per minute</t>
  </si>
  <si>
    <t>choose_ticket</t>
  </si>
  <si>
    <t>go_to_flights</t>
  </si>
  <si>
    <t>go_to_menu</t>
  </si>
  <si>
    <t>go_to_my_tickets</t>
  </si>
  <si>
    <t>go_to_registrating_menu</t>
  </si>
  <si>
    <t>go_to_welcome_page</t>
  </si>
  <si>
    <t>input_data_to_find_tickets</t>
  </si>
  <si>
    <t>payment</t>
  </si>
  <si>
    <t>registrating</t>
  </si>
  <si>
    <t>removing_ticket</t>
  </si>
  <si>
    <t>UC1_RegisterUser</t>
  </si>
  <si>
    <t>UC2_CheckMyTickets</t>
  </si>
  <si>
    <t>UC3_RemoveTicket</t>
  </si>
  <si>
    <t>UC4_SearchTickets</t>
  </si>
  <si>
    <t>UC5_BuyTicket</t>
  </si>
  <si>
    <t>FALSE</t>
  </si>
  <si>
    <t>TRUE</t>
  </si>
  <si>
    <t>UC6_Login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</si>
</sst>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color rgb="FF212529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7"/>
      <color rgb="FF8E8E8E"/>
      <name val="Arial"/>
      <family val="2"/>
      <charset val="204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4" fillId="0" borderId="0" applyNumberFormat="0" applyFill="0" applyBorder="0" applyAlignment="0" applyProtection="0"/>
  </cellStyleXfs>
  <cellXfs count="115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4" xfId="0" applyFont="1" applyFill="1" applyBorder="1" applyAlignment="1">
      <alignment vertical="center" wrapText="1"/>
    </xf>
    <xf numFmtId="0" fontId="5" fillId="39" borderId="14" xfId="0" applyFont="1" applyFill="1" applyBorder="1" applyAlignment="1">
      <alignment horizontal="left" vertical="center" wrapText="1"/>
    </xf>
    <xf numFmtId="0" fontId="6" fillId="39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5" borderId="19" xfId="0" applyFill="1" applyBorder="1"/>
    <xf numFmtId="9" fontId="0" fillId="0" borderId="2" xfId="0" applyNumberFormat="1" applyBorder="1"/>
    <xf numFmtId="0" fontId="0" fillId="0" borderId="28" xfId="0" applyBorder="1"/>
    <xf numFmtId="0" fontId="28" fillId="0" borderId="24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29" xfId="0" applyNumberFormat="1" applyBorder="1"/>
    <xf numFmtId="0" fontId="7" fillId="39" borderId="19" xfId="0" applyFont="1" applyFill="1" applyBorder="1" applyAlignment="1">
      <alignment vertical="center" wrapText="1"/>
    </xf>
    <xf numFmtId="0" fontId="5" fillId="39" borderId="19" xfId="0" applyFont="1" applyFill="1" applyBorder="1" applyAlignment="1">
      <alignment horizontal="center" vertical="center" wrapText="1"/>
    </xf>
    <xf numFmtId="0" fontId="5" fillId="39" borderId="32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32" fillId="0" borderId="24" xfId="0" applyFont="1" applyBorder="1"/>
    <xf numFmtId="0" fontId="32" fillId="0" borderId="27" xfId="0" applyFont="1" applyBorder="1"/>
    <xf numFmtId="2" fontId="32" fillId="35" borderId="2" xfId="0" applyNumberFormat="1" applyFont="1" applyFill="1" applyBorder="1"/>
    <xf numFmtId="0" fontId="28" fillId="39" borderId="0" xfId="0" applyFont="1" applyFill="1"/>
    <xf numFmtId="1" fontId="28" fillId="39" borderId="0" xfId="0" applyNumberFormat="1" applyFont="1" applyFill="1"/>
    <xf numFmtId="0" fontId="0" fillId="39" borderId="16" xfId="0" applyFill="1" applyBorder="1"/>
    <xf numFmtId="0" fontId="0" fillId="42" borderId="2" xfId="0" applyFill="1" applyBorder="1"/>
    <xf numFmtId="0" fontId="0" fillId="42" borderId="19" xfId="0" applyFill="1" applyBorder="1"/>
    <xf numFmtId="0" fontId="0" fillId="42" borderId="21" xfId="0" applyFill="1" applyBorder="1"/>
    <xf numFmtId="0" fontId="0" fillId="42" borderId="0" xfId="0" applyFill="1"/>
    <xf numFmtId="2" fontId="0" fillId="42" borderId="0" xfId="0" applyNumberFormat="1" applyFill="1"/>
    <xf numFmtId="1" fontId="0" fillId="42" borderId="0" xfId="0" applyNumberFormat="1" applyFill="1"/>
    <xf numFmtId="0" fontId="0" fillId="42" borderId="22" xfId="0" applyFill="1" applyBorder="1"/>
    <xf numFmtId="0" fontId="0" fillId="42" borderId="20" xfId="0" applyFill="1" applyBorder="1"/>
    <xf numFmtId="0" fontId="0" fillId="43" borderId="2" xfId="0" applyFill="1" applyBorder="1"/>
    <xf numFmtId="0" fontId="0" fillId="43" borderId="18" xfId="0" applyFill="1" applyBorder="1"/>
    <xf numFmtId="0" fontId="0" fillId="43" borderId="0" xfId="0" applyFill="1"/>
    <xf numFmtId="2" fontId="0" fillId="43" borderId="0" xfId="0" applyNumberFormat="1" applyFill="1"/>
    <xf numFmtId="1" fontId="0" fillId="43" borderId="0" xfId="0" applyNumberFormat="1" applyFill="1"/>
    <xf numFmtId="0" fontId="0" fillId="43" borderId="16" xfId="0" applyFill="1" applyBorder="1"/>
    <xf numFmtId="0" fontId="0" fillId="43" borderId="17" xfId="0" applyFill="1" applyBorder="1"/>
    <xf numFmtId="0" fontId="0" fillId="44" borderId="2" xfId="0" applyFill="1" applyBorder="1"/>
    <xf numFmtId="0" fontId="0" fillId="44" borderId="19" xfId="0" applyFill="1" applyBorder="1"/>
    <xf numFmtId="0" fontId="0" fillId="44" borderId="21" xfId="0" applyFill="1" applyBorder="1"/>
    <xf numFmtId="0" fontId="0" fillId="44" borderId="0" xfId="0" applyFill="1"/>
    <xf numFmtId="2" fontId="0" fillId="44" borderId="0" xfId="0" applyNumberFormat="1" applyFill="1"/>
    <xf numFmtId="1" fontId="0" fillId="44" borderId="0" xfId="0" applyNumberFormat="1" applyFill="1"/>
    <xf numFmtId="0" fontId="0" fillId="44" borderId="22" xfId="0" applyFill="1" applyBorder="1"/>
    <xf numFmtId="0" fontId="0" fillId="44" borderId="16" xfId="0" applyFill="1" applyBorder="1"/>
    <xf numFmtId="0" fontId="0" fillId="38" borderId="2" xfId="0" applyFill="1" applyBorder="1"/>
    <xf numFmtId="0" fontId="0" fillId="38" borderId="16" xfId="0" applyFill="1" applyBorder="1"/>
    <xf numFmtId="0" fontId="0" fillId="38" borderId="0" xfId="0" applyFill="1"/>
    <xf numFmtId="2" fontId="0" fillId="38" borderId="0" xfId="0" applyNumberFormat="1" applyFill="1"/>
    <xf numFmtId="1" fontId="0" fillId="38" borderId="0" xfId="0" applyNumberFormat="1" applyFill="1"/>
    <xf numFmtId="0" fontId="0" fillId="45" borderId="2" xfId="0" applyFill="1" applyBorder="1"/>
    <xf numFmtId="0" fontId="0" fillId="45" borderId="18" xfId="0" applyFill="1" applyBorder="1"/>
    <xf numFmtId="1" fontId="0" fillId="45" borderId="0" xfId="0" applyNumberFormat="1" applyFill="1"/>
    <xf numFmtId="2" fontId="0" fillId="45" borderId="0" xfId="0" applyNumberFormat="1" applyFill="1"/>
    <xf numFmtId="0" fontId="0" fillId="45" borderId="0" xfId="0" applyFill="1"/>
    <xf numFmtId="0" fontId="0" fillId="45" borderId="16" xfId="0" applyFill="1" applyBorder="1"/>
    <xf numFmtId="0" fontId="34" fillId="46" borderId="2" xfId="80" applyFill="1" applyBorder="1" applyAlignment="1">
      <alignment vertical="center" wrapText="1"/>
    </xf>
    <xf numFmtId="0" fontId="0" fillId="40" borderId="16" xfId="0" applyFill="1" applyBorder="1"/>
    <xf numFmtId="1" fontId="0" fillId="40" borderId="0" xfId="0" applyNumberFormat="1" applyFill="1"/>
    <xf numFmtId="2" fontId="0" fillId="40" borderId="0" xfId="0" applyNumberFormat="1" applyFill="1"/>
    <xf numFmtId="0" fontId="0" fillId="40" borderId="0" xfId="0" applyFill="1"/>
    <xf numFmtId="0" fontId="0" fillId="40" borderId="18" xfId="0" applyFill="1" applyBorder="1"/>
    <xf numFmtId="0" fontId="0" fillId="40" borderId="17" xfId="0" applyFill="1" applyBorder="1"/>
    <xf numFmtId="0" fontId="0" fillId="47" borderId="2" xfId="0" applyFill="1" applyBorder="1"/>
    <xf numFmtId="1" fontId="0" fillId="47" borderId="2" xfId="0" applyNumberFormat="1" applyFill="1" applyBorder="1"/>
    <xf numFmtId="0" fontId="35" fillId="0" borderId="0" xfId="0" applyFont="1" applyAlignment="1">
      <alignment horizontal="left" vertical="center"/>
    </xf>
    <xf numFmtId="0" fontId="0" fillId="41" borderId="12" xfId="0" applyFill="1" applyBorder="1" applyAlignment="1">
      <alignment horizontal="center"/>
    </xf>
    <xf numFmtId="0" fontId="0" fillId="41" borderId="13" xfId="0" applyFill="1" applyBorder="1" applyAlignment="1">
      <alignment horizontal="center"/>
    </xf>
    <xf numFmtId="0" fontId="0" fillId="41" borderId="30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1" xfId="66" applyBorder="1"/>
    <xf numFmtId="0" fontId="33" fillId="46" borderId="2" xfId="0" applyFont="1" applyFill="1" applyBorder="1" applyAlignment="1">
      <alignment horizontal="center" vertical="center" wrapText="1"/>
    </xf>
    <xf numFmtId="2" fontId="33" fillId="46" borderId="2" xfId="0" applyNumberFormat="1" applyFont="1" applyFill="1" applyBorder="1" applyAlignment="1">
      <alignment horizontal="center" vertical="center" wrapText="1"/>
    </xf>
  </cellXfs>
  <cellStyles count="81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80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Егор Дементьев" refreshedDate="45330.425015277775" createdVersion="6" refreshedVersion="8" minRefreshableVersion="3" recordCount="33" xr:uid="{00000000-000A-0000-FFFF-FFFF00000000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Выход из системы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9" maxValue="120"/>
    </cacheField>
    <cacheField name="одним пользователем в минуту" numFmtId="2">
      <sharedItems containsSemiMixedTypes="0" containsString="0" containsNumber="1" minValue="0" maxValue="1.5384615384615385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Покупка билета"/>
    <x v="0"/>
    <n v="1"/>
    <n v="3"/>
    <n v="65"/>
    <n v="0.92307692307692313"/>
    <n v="20"/>
    <n v="55.384615384615387"/>
  </r>
  <r>
    <s v="Покупка билета"/>
    <x v="1"/>
    <n v="1"/>
    <n v="3"/>
    <n v="65"/>
    <n v="0.92307692307692313"/>
    <n v="20"/>
    <n v="55.384615384615387"/>
  </r>
  <r>
    <s v="Покупка билета"/>
    <x v="2"/>
    <n v="1"/>
    <n v="3"/>
    <n v="65"/>
    <n v="0.92307692307692313"/>
    <n v="20"/>
    <n v="55.384615384615387"/>
  </r>
  <r>
    <s v="Покупка билета"/>
    <x v="3"/>
    <n v="1"/>
    <n v="3"/>
    <n v="65"/>
    <n v="0.92307692307692313"/>
    <n v="20"/>
    <n v="55.384615384615387"/>
  </r>
  <r>
    <s v="Покупка билета"/>
    <x v="4"/>
    <n v="1"/>
    <n v="3"/>
    <n v="65"/>
    <n v="0.92307692307692313"/>
    <n v="20"/>
    <n v="55.384615384615387"/>
  </r>
  <r>
    <s v="Покупка билета"/>
    <x v="5"/>
    <n v="1"/>
    <n v="3"/>
    <n v="65"/>
    <n v="0.92307692307692313"/>
    <n v="20"/>
    <n v="55.384615384615387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Регистрация новых пользователей"/>
    <x v="0"/>
    <n v="1"/>
    <n v="1"/>
    <n v="39"/>
    <n v="1.5384615384615385"/>
    <n v="20"/>
    <n v="30.76923076923077"/>
  </r>
  <r>
    <s v="Регистрация новых пользователей"/>
    <x v="9"/>
    <n v="1"/>
    <n v="1"/>
    <n v="39"/>
    <n v="1.5384615384615385"/>
    <n v="20"/>
    <n v="30.76923076923077"/>
  </r>
  <r>
    <s v="Регистрация новых пользователей"/>
    <x v="10"/>
    <n v="1"/>
    <n v="1"/>
    <n v="39"/>
    <n v="1.5384615384615385"/>
    <n v="20"/>
    <n v="30.76923076923077"/>
  </r>
  <r>
    <s v="Регистрация новых пользователей"/>
    <x v="11"/>
    <n v="1"/>
    <n v="1"/>
    <n v="39"/>
    <n v="1.5384615384615385"/>
    <n v="20"/>
    <n v="30.76923076923077"/>
  </r>
  <r>
    <s v="Регистрация новых пользователей"/>
    <x v="6"/>
    <n v="1"/>
    <n v="1"/>
    <n v="39"/>
    <n v="1.5384615384615385"/>
    <n v="20"/>
    <n v="30.76923076923077"/>
  </r>
  <r>
    <s v="Регистрация новых пользователей"/>
    <x v="8"/>
    <n v="0"/>
    <n v="1"/>
    <n v="39"/>
    <n v="0"/>
    <n v="20"/>
    <n v="0"/>
  </r>
  <r>
    <s v="Логин"/>
    <x v="0"/>
    <n v="1"/>
    <n v="1"/>
    <n v="120"/>
    <n v="0.5"/>
    <n v="20"/>
    <n v="10"/>
  </r>
  <r>
    <s v="Логин"/>
    <x v="1"/>
    <n v="1"/>
    <n v="1"/>
    <n v="120"/>
    <n v="0.5"/>
    <n v="20"/>
    <n v="10"/>
  </r>
  <r>
    <s v="Логин"/>
    <x v="6"/>
    <n v="1"/>
    <n v="1"/>
    <n v="120"/>
    <n v="0.5"/>
    <n v="20"/>
    <n v="10"/>
  </r>
  <r>
    <s v="Логин"/>
    <x v="2"/>
    <n v="1"/>
    <n v="1"/>
    <n v="120"/>
    <n v="0.5"/>
    <n v="20"/>
    <n v="10"/>
  </r>
  <r>
    <s v="Логин"/>
    <x v="8"/>
    <n v="0"/>
    <n v="1"/>
    <n v="120"/>
    <n v="0"/>
    <n v="20"/>
    <n v="0"/>
  </r>
  <r>
    <s v="Поиск билета без покупки"/>
    <x v="0"/>
    <n v="1"/>
    <n v="2"/>
    <n v="70"/>
    <n v="0.8571428571428571"/>
    <n v="20"/>
    <n v="34.285714285714285"/>
  </r>
  <r>
    <s v="Поиск билета без покупки"/>
    <x v="1"/>
    <n v="1"/>
    <n v="2"/>
    <n v="70"/>
    <n v="0.8571428571428571"/>
    <n v="20"/>
    <n v="34.285714285714285"/>
  </r>
  <r>
    <s v="Поиск билета без покупки"/>
    <x v="2"/>
    <n v="1"/>
    <n v="2"/>
    <n v="70"/>
    <n v="0.8571428571428571"/>
    <n v="20"/>
    <n v="34.285714285714285"/>
  </r>
  <r>
    <s v="Поиск билета без покупки"/>
    <x v="3"/>
    <n v="1"/>
    <n v="2"/>
    <n v="70"/>
    <n v="0.8571428571428571"/>
    <n v="20"/>
    <n v="34.285714285714285"/>
  </r>
  <r>
    <s v="Поиск билета без покупки"/>
    <x v="4"/>
    <n v="1"/>
    <n v="2"/>
    <n v="70"/>
    <n v="0.8571428571428571"/>
    <n v="20"/>
    <n v="34.285714285714285"/>
  </r>
  <r>
    <s v="Поиск билета без покупки"/>
    <x v="8"/>
    <n v="0"/>
    <n v="2"/>
    <n v="70"/>
    <n v="0"/>
    <n v="20"/>
    <n v="0"/>
  </r>
  <r>
    <s v="Покупка билета"/>
    <x v="8"/>
    <n v="1"/>
    <n v="3"/>
    <n v="65"/>
    <n v="0.92307692307692313"/>
    <n v="20"/>
    <n v="55.384615384615387"/>
  </r>
  <r>
    <s v="Ознакомление с путевым листом"/>
    <x v="0"/>
    <n v="1"/>
    <n v="1"/>
    <n v="48"/>
    <n v="1.25"/>
    <n v="20"/>
    <n v="25"/>
  </r>
  <r>
    <s v="Ознакомление с путевым листом"/>
    <x v="1"/>
    <n v="1"/>
    <n v="1"/>
    <n v="48"/>
    <n v="1.25"/>
    <n v="20"/>
    <n v="25"/>
  </r>
  <r>
    <s v="Ознакомление с путевым листом"/>
    <x v="6"/>
    <n v="1"/>
    <n v="1"/>
    <n v="48"/>
    <n v="1.25"/>
    <n v="20"/>
    <n v="25"/>
  </r>
  <r>
    <s v="Ознакомление с путевым листом"/>
    <x v="8"/>
    <n v="1"/>
    <n v="1"/>
    <n v="48"/>
    <n v="1.25"/>
    <n v="2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8"/>
        <item x="3"/>
        <item x="5"/>
        <item x="7"/>
        <item x="6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opLeftCell="A39" zoomScale="80" zoomScaleNormal="80" workbookViewId="0">
      <selection activeCell="I21" sqref="I21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6.109375" bestFit="1" customWidth="1"/>
    <col min="10" max="10" width="21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37</v>
      </c>
      <c r="B1" t="s">
        <v>38</v>
      </c>
      <c r="C1" t="s">
        <v>39</v>
      </c>
      <c r="D1" t="s">
        <v>43</v>
      </c>
      <c r="E1" t="s">
        <v>52</v>
      </c>
      <c r="F1" t="s">
        <v>53</v>
      </c>
      <c r="G1" t="s">
        <v>54</v>
      </c>
      <c r="H1" t="s">
        <v>7</v>
      </c>
      <c r="I1" s="15" t="s">
        <v>40</v>
      </c>
      <c r="J1" t="s">
        <v>51</v>
      </c>
      <c r="M1" s="38" t="s">
        <v>42</v>
      </c>
      <c r="N1" s="39" t="s">
        <v>44</v>
      </c>
      <c r="O1" s="39" t="s">
        <v>45</v>
      </c>
      <c r="P1" s="39" t="s">
        <v>81</v>
      </c>
      <c r="Q1" s="39" t="s">
        <v>46</v>
      </c>
      <c r="R1" s="39" t="s">
        <v>43</v>
      </c>
      <c r="S1" s="46" t="s">
        <v>49</v>
      </c>
      <c r="T1" s="57" t="s">
        <v>83</v>
      </c>
      <c r="U1" s="47" t="s">
        <v>47</v>
      </c>
      <c r="V1" s="47" t="s">
        <v>48</v>
      </c>
      <c r="W1" s="30" t="s">
        <v>50</v>
      </c>
    </row>
    <row r="2" spans="1:23" x14ac:dyDescent="0.3">
      <c r="A2" s="78" t="s">
        <v>8</v>
      </c>
      <c r="B2" s="78" t="s">
        <v>62</v>
      </c>
      <c r="C2" s="79">
        <v>1</v>
      </c>
      <c r="D2" s="80">
        <f>VLOOKUP(A2,$M$1:$X$8,6,FALSE)</f>
        <v>3</v>
      </c>
      <c r="E2" s="81">
        <f>VLOOKUP(A2,$M$1:$X$8,5,FALSE)</f>
        <v>65</v>
      </c>
      <c r="F2" s="82">
        <f t="shared" ref="F2:F23" si="0">60/E2*C2</f>
        <v>0.92307692307692313</v>
      </c>
      <c r="G2" s="81">
        <f t="shared" ref="G2:G34" si="1">VLOOKUP(A2,$M$1:$X$8,9,FALSE)</f>
        <v>20</v>
      </c>
      <c r="H2" s="83">
        <f>D2*F2*G2</f>
        <v>55.384615384615387</v>
      </c>
      <c r="I2" s="16" t="s">
        <v>0</v>
      </c>
      <c r="J2" s="17">
        <v>147.74725274725273</v>
      </c>
      <c r="M2" s="41" t="s">
        <v>8</v>
      </c>
      <c r="N2" s="18">
        <v>5</v>
      </c>
      <c r="O2" s="35">
        <v>30</v>
      </c>
      <c r="P2" s="36">
        <f>N2+O2</f>
        <v>35</v>
      </c>
      <c r="Q2" s="24">
        <v>65</v>
      </c>
      <c r="R2" s="44">
        <v>3</v>
      </c>
      <c r="S2" s="45">
        <f t="shared" ref="S2:S7" si="2">R2/W$2</f>
        <v>0.33333333333333331</v>
      </c>
      <c r="T2" s="59">
        <f>60/(Q2)</f>
        <v>0.92307692307692313</v>
      </c>
      <c r="U2" s="48">
        <v>20</v>
      </c>
      <c r="V2" s="49">
        <f>ROUND(R2*T2*U2,0)</f>
        <v>55</v>
      </c>
      <c r="W2" s="28">
        <f>SUM(R2:R7)</f>
        <v>9</v>
      </c>
    </row>
    <row r="3" spans="1:23" x14ac:dyDescent="0.3">
      <c r="A3" s="78" t="s">
        <v>8</v>
      </c>
      <c r="B3" s="78" t="s">
        <v>0</v>
      </c>
      <c r="C3" s="79">
        <v>1</v>
      </c>
      <c r="D3" s="84">
        <f>VLOOKUP(A3,$M$1:$X$8,6,FALSE)</f>
        <v>3</v>
      </c>
      <c r="E3" s="81">
        <f>VLOOKUP(A3,$M$1:$X$8,5,FALSE)</f>
        <v>65</v>
      </c>
      <c r="F3" s="82">
        <f t="shared" si="0"/>
        <v>0.92307692307692313</v>
      </c>
      <c r="G3" s="81">
        <f t="shared" si="1"/>
        <v>20</v>
      </c>
      <c r="H3" s="83">
        <f>D3*F3*G3</f>
        <v>55.384615384615387</v>
      </c>
      <c r="I3" s="16" t="s">
        <v>12</v>
      </c>
      <c r="J3" s="17">
        <v>89.670329670329664</v>
      </c>
      <c r="M3" s="41" t="s">
        <v>9</v>
      </c>
      <c r="N3" s="18">
        <v>5</v>
      </c>
      <c r="O3" s="35">
        <v>20.0014</v>
      </c>
      <c r="P3" s="36">
        <f t="shared" ref="P3:P7" si="3">N3+O3</f>
        <v>25.0014</v>
      </c>
      <c r="Q3" s="24">
        <v>52</v>
      </c>
      <c r="R3" s="44">
        <v>1</v>
      </c>
      <c r="S3" s="45">
        <f t="shared" si="2"/>
        <v>0.1111111111111111</v>
      </c>
      <c r="T3" s="59">
        <f>60/(Q3)</f>
        <v>1.1538461538461537</v>
      </c>
      <c r="U3" s="48">
        <v>20</v>
      </c>
      <c r="V3" s="49">
        <f>ROUND(R3*T3*U3,0)</f>
        <v>23</v>
      </c>
      <c r="W3" s="28"/>
    </row>
    <row r="4" spans="1:23" x14ac:dyDescent="0.3">
      <c r="A4" s="78" t="s">
        <v>8</v>
      </c>
      <c r="B4" s="78" t="s">
        <v>69</v>
      </c>
      <c r="C4" s="79">
        <v>1</v>
      </c>
      <c r="D4" s="84">
        <f>VLOOKUP(A5,$M$1:$X$8,6,FALSE)</f>
        <v>3</v>
      </c>
      <c r="E4" s="81">
        <f>VLOOKUP(A5,$M$1:$X$8,5,FALSE)</f>
        <v>65</v>
      </c>
      <c r="F4" s="82">
        <f t="shared" si="0"/>
        <v>0.92307692307692313</v>
      </c>
      <c r="G4" s="81">
        <f t="shared" si="1"/>
        <v>20</v>
      </c>
      <c r="H4" s="83">
        <f>D4*F4*G4</f>
        <v>55.384615384615387</v>
      </c>
      <c r="I4" s="16" t="s">
        <v>6</v>
      </c>
      <c r="J4" s="17">
        <v>103.46153846153845</v>
      </c>
      <c r="M4" s="41" t="s">
        <v>61</v>
      </c>
      <c r="N4" s="18">
        <v>5</v>
      </c>
      <c r="O4" s="35">
        <v>20</v>
      </c>
      <c r="P4" s="36">
        <f t="shared" si="3"/>
        <v>25</v>
      </c>
      <c r="Q4" s="24">
        <v>39</v>
      </c>
      <c r="R4" s="44">
        <v>1</v>
      </c>
      <c r="S4" s="45">
        <f t="shared" si="2"/>
        <v>0.1111111111111111</v>
      </c>
      <c r="T4" s="59">
        <f t="shared" ref="T4:T7" si="4">60/(Q4)</f>
        <v>1.5384615384615385</v>
      </c>
      <c r="U4" s="48">
        <v>20</v>
      </c>
      <c r="V4" s="49">
        <f>ROUND(R4*T4*U4,0)</f>
        <v>31</v>
      </c>
      <c r="W4" s="28"/>
    </row>
    <row r="5" spans="1:23" x14ac:dyDescent="0.3">
      <c r="A5" s="78" t="s">
        <v>8</v>
      </c>
      <c r="B5" s="78" t="s">
        <v>11</v>
      </c>
      <c r="C5" s="79">
        <v>1</v>
      </c>
      <c r="D5" s="84">
        <f>VLOOKUP(A6,$M$1:$X$8,6,FALSE)</f>
        <v>3</v>
      </c>
      <c r="E5" s="81">
        <f>VLOOKUP(A6,$M$1:$X$8,5,FALSE)</f>
        <v>65</v>
      </c>
      <c r="F5" s="82">
        <f t="shared" si="0"/>
        <v>0.92307692307692313</v>
      </c>
      <c r="G5" s="81">
        <f t="shared" si="1"/>
        <v>20</v>
      </c>
      <c r="H5" s="83">
        <f t="shared" ref="H5" si="5">D5*F5*G5</f>
        <v>55.384615384615387</v>
      </c>
      <c r="I5" s="16" t="s">
        <v>11</v>
      </c>
      <c r="J5" s="17">
        <v>89.670329670329664</v>
      </c>
      <c r="M5" s="41" t="s">
        <v>66</v>
      </c>
      <c r="N5" s="18">
        <v>5</v>
      </c>
      <c r="O5" s="35">
        <v>20</v>
      </c>
      <c r="P5" s="36">
        <f t="shared" si="3"/>
        <v>25</v>
      </c>
      <c r="Q5" s="24">
        <v>70</v>
      </c>
      <c r="R5" s="44">
        <v>2</v>
      </c>
      <c r="S5" s="45">
        <f t="shared" si="2"/>
        <v>0.22222222222222221</v>
      </c>
      <c r="T5" s="59">
        <f t="shared" si="4"/>
        <v>0.8571428571428571</v>
      </c>
      <c r="U5" s="48">
        <v>20</v>
      </c>
      <c r="V5" s="49">
        <f>ROUND(R5*T5*U5,0)</f>
        <v>34</v>
      </c>
      <c r="W5" s="28"/>
    </row>
    <row r="6" spans="1:23" x14ac:dyDescent="0.3">
      <c r="A6" s="78" t="s">
        <v>8</v>
      </c>
      <c r="B6" s="78" t="s">
        <v>12</v>
      </c>
      <c r="C6" s="79">
        <v>1</v>
      </c>
      <c r="D6" s="84">
        <f t="shared" ref="D6:D28" si="6">VLOOKUP(A6,$M$1:$X$8,6,FALSE)</f>
        <v>3</v>
      </c>
      <c r="E6" s="81">
        <f t="shared" ref="E6:E34" si="7">VLOOKUP(A6,$M$1:$X$8,5,FALSE)</f>
        <v>65</v>
      </c>
      <c r="F6" s="82">
        <f t="shared" si="0"/>
        <v>0.92307692307692313</v>
      </c>
      <c r="G6" s="81">
        <f t="shared" si="1"/>
        <v>20</v>
      </c>
      <c r="H6" s="83">
        <f t="shared" ref="H6:H16" si="8">D6*F6*G6</f>
        <v>55.384615384615387</v>
      </c>
      <c r="I6" s="16" t="s">
        <v>3</v>
      </c>
      <c r="J6" s="17">
        <v>55.384615384615387</v>
      </c>
      <c r="M6" s="41" t="s">
        <v>10</v>
      </c>
      <c r="N6" s="18">
        <v>3</v>
      </c>
      <c r="O6" s="35">
        <v>15</v>
      </c>
      <c r="P6" s="36">
        <f t="shared" si="3"/>
        <v>18</v>
      </c>
      <c r="Q6" s="24">
        <v>48</v>
      </c>
      <c r="R6" s="44">
        <v>1</v>
      </c>
      <c r="S6" s="45">
        <f t="shared" si="2"/>
        <v>0.1111111111111111</v>
      </c>
      <c r="T6" s="59">
        <f t="shared" si="4"/>
        <v>1.25</v>
      </c>
      <c r="U6" s="48">
        <v>20</v>
      </c>
      <c r="V6" s="49">
        <f>ROUND(R6*T6*U6,0)</f>
        <v>25</v>
      </c>
      <c r="W6" s="28"/>
    </row>
    <row r="7" spans="1:23" ht="15" thickBot="1" x14ac:dyDescent="0.35">
      <c r="A7" s="78" t="s">
        <v>8</v>
      </c>
      <c r="B7" s="78" t="s">
        <v>3</v>
      </c>
      <c r="C7" s="79">
        <v>1</v>
      </c>
      <c r="D7" s="84">
        <f t="shared" si="6"/>
        <v>3</v>
      </c>
      <c r="E7" s="81">
        <f t="shared" si="7"/>
        <v>65</v>
      </c>
      <c r="F7" s="82">
        <f t="shared" si="0"/>
        <v>0.92307692307692313</v>
      </c>
      <c r="G7" s="81">
        <f t="shared" si="1"/>
        <v>20</v>
      </c>
      <c r="H7" s="83">
        <f t="shared" si="8"/>
        <v>55.384615384615387</v>
      </c>
      <c r="I7" s="16" t="s">
        <v>13</v>
      </c>
      <c r="J7" s="17">
        <v>23.076923076923073</v>
      </c>
      <c r="M7" s="41" t="s">
        <v>67</v>
      </c>
      <c r="N7" s="104">
        <v>4</v>
      </c>
      <c r="O7" s="105">
        <v>15</v>
      </c>
      <c r="P7" s="36">
        <f t="shared" si="3"/>
        <v>19</v>
      </c>
      <c r="Q7" s="24">
        <v>120</v>
      </c>
      <c r="R7" s="44">
        <v>1</v>
      </c>
      <c r="S7" s="45">
        <f t="shared" si="2"/>
        <v>0.1111111111111111</v>
      </c>
      <c r="T7" s="59">
        <f t="shared" si="4"/>
        <v>0.5</v>
      </c>
      <c r="U7" s="60">
        <v>20</v>
      </c>
      <c r="V7" s="61">
        <f>SUM(V2:V6)</f>
        <v>168</v>
      </c>
      <c r="W7" s="62"/>
    </row>
    <row r="8" spans="1:23" ht="15" thickBot="1" x14ac:dyDescent="0.35">
      <c r="A8" s="22" t="s">
        <v>9</v>
      </c>
      <c r="B8" s="22" t="s">
        <v>62</v>
      </c>
      <c r="C8" s="22">
        <v>1</v>
      </c>
      <c r="D8" s="102">
        <f t="shared" si="6"/>
        <v>1</v>
      </c>
      <c r="E8" s="99">
        <f t="shared" si="7"/>
        <v>52</v>
      </c>
      <c r="F8" s="100">
        <f t="shared" si="0"/>
        <v>1.1538461538461537</v>
      </c>
      <c r="G8" s="101">
        <f t="shared" si="1"/>
        <v>20</v>
      </c>
      <c r="H8" s="99">
        <f t="shared" si="8"/>
        <v>23.076923076923073</v>
      </c>
      <c r="I8" s="16" t="s">
        <v>4</v>
      </c>
      <c r="J8" s="17">
        <v>88.84615384615384</v>
      </c>
      <c r="M8" s="42"/>
      <c r="N8" s="43"/>
      <c r="O8" s="43"/>
      <c r="P8" s="43"/>
      <c r="Q8" s="43"/>
      <c r="R8" s="43"/>
      <c r="S8" s="50">
        <f>SUM(S2:S7)</f>
        <v>1</v>
      </c>
      <c r="T8" s="58"/>
      <c r="U8" s="43"/>
      <c r="V8" s="43"/>
      <c r="W8" s="29"/>
    </row>
    <row r="9" spans="1:23" x14ac:dyDescent="0.3">
      <c r="A9" s="22" t="s">
        <v>9</v>
      </c>
      <c r="B9" s="22" t="s">
        <v>0</v>
      </c>
      <c r="C9" s="22">
        <v>1</v>
      </c>
      <c r="D9" s="98">
        <f t="shared" si="6"/>
        <v>1</v>
      </c>
      <c r="E9" s="99">
        <f t="shared" si="7"/>
        <v>52</v>
      </c>
      <c r="F9" s="100">
        <f t="shared" si="0"/>
        <v>1.1538461538461537</v>
      </c>
      <c r="G9" s="101">
        <f t="shared" si="1"/>
        <v>20</v>
      </c>
      <c r="H9" s="99">
        <f t="shared" si="8"/>
        <v>23.076923076923073</v>
      </c>
      <c r="I9" s="16" t="s">
        <v>62</v>
      </c>
      <c r="J9" s="17">
        <v>178.5164835164835</v>
      </c>
    </row>
    <row r="10" spans="1:23" x14ac:dyDescent="0.3">
      <c r="A10" s="22" t="s">
        <v>9</v>
      </c>
      <c r="B10" s="22" t="s">
        <v>4</v>
      </c>
      <c r="C10" s="22">
        <v>1</v>
      </c>
      <c r="D10" s="98">
        <f t="shared" si="6"/>
        <v>1</v>
      </c>
      <c r="E10" s="99">
        <f t="shared" si="7"/>
        <v>52</v>
      </c>
      <c r="F10" s="100">
        <f t="shared" si="0"/>
        <v>1.1538461538461537</v>
      </c>
      <c r="G10" s="101">
        <f t="shared" si="1"/>
        <v>20</v>
      </c>
      <c r="H10" s="99">
        <f t="shared" si="8"/>
        <v>23.076923076923073</v>
      </c>
      <c r="I10" s="16" t="s">
        <v>64</v>
      </c>
      <c r="J10" s="17">
        <v>30.76923076923077</v>
      </c>
    </row>
    <row r="11" spans="1:23" x14ac:dyDescent="0.3">
      <c r="A11" s="22" t="s">
        <v>9</v>
      </c>
      <c r="B11" s="22" t="s">
        <v>13</v>
      </c>
      <c r="C11" s="22">
        <v>1</v>
      </c>
      <c r="D11" s="98">
        <f t="shared" si="6"/>
        <v>1</v>
      </c>
      <c r="E11" s="99">
        <f t="shared" si="7"/>
        <v>52</v>
      </c>
      <c r="F11" s="100">
        <f t="shared" si="0"/>
        <v>1.1538461538461537</v>
      </c>
      <c r="G11" s="101">
        <f t="shared" si="1"/>
        <v>20</v>
      </c>
      <c r="H11" s="99">
        <f t="shared" si="8"/>
        <v>23.076923076923073</v>
      </c>
      <c r="I11" s="16" t="s">
        <v>63</v>
      </c>
      <c r="J11" s="17">
        <v>30.76923076923077</v>
      </c>
    </row>
    <row r="12" spans="1:23" ht="15" thickBot="1" x14ac:dyDescent="0.35">
      <c r="A12" s="22" t="s">
        <v>9</v>
      </c>
      <c r="B12" s="22" t="s">
        <v>6</v>
      </c>
      <c r="C12" s="22">
        <v>1</v>
      </c>
      <c r="D12" s="103">
        <f t="shared" si="6"/>
        <v>1</v>
      </c>
      <c r="E12" s="99">
        <f t="shared" si="7"/>
        <v>52</v>
      </c>
      <c r="F12" s="100">
        <f t="shared" si="0"/>
        <v>1.1538461538461537</v>
      </c>
      <c r="G12" s="101">
        <f t="shared" si="1"/>
        <v>20</v>
      </c>
      <c r="H12" s="99">
        <f t="shared" si="8"/>
        <v>23.076923076923073</v>
      </c>
      <c r="I12" s="16" t="s">
        <v>65</v>
      </c>
      <c r="J12" s="17">
        <v>30.76923076923077</v>
      </c>
    </row>
    <row r="13" spans="1:23" x14ac:dyDescent="0.3">
      <c r="A13" s="91" t="s">
        <v>61</v>
      </c>
      <c r="B13" s="91" t="s">
        <v>62</v>
      </c>
      <c r="C13" s="91">
        <v>1</v>
      </c>
      <c r="D13" s="92">
        <f t="shared" si="6"/>
        <v>1</v>
      </c>
      <c r="E13" s="93">
        <f t="shared" si="7"/>
        <v>39</v>
      </c>
      <c r="F13" s="94">
        <f t="shared" si="0"/>
        <v>1.5384615384615385</v>
      </c>
      <c r="G13" s="95">
        <f t="shared" si="1"/>
        <v>20</v>
      </c>
      <c r="H13" s="93">
        <f t="shared" si="8"/>
        <v>30.76923076923077</v>
      </c>
      <c r="I13" s="16" t="s">
        <v>69</v>
      </c>
      <c r="J13" s="17">
        <v>99.670329670329664</v>
      </c>
    </row>
    <row r="14" spans="1:23" x14ac:dyDescent="0.3">
      <c r="A14" s="91" t="s">
        <v>61</v>
      </c>
      <c r="B14" s="91" t="s">
        <v>64</v>
      </c>
      <c r="C14" s="91">
        <v>1</v>
      </c>
      <c r="D14" s="96">
        <f t="shared" si="6"/>
        <v>1</v>
      </c>
      <c r="E14" s="93">
        <f t="shared" si="7"/>
        <v>39</v>
      </c>
      <c r="F14" s="94">
        <f t="shared" si="0"/>
        <v>1.5384615384615385</v>
      </c>
      <c r="G14" s="95">
        <f t="shared" si="1"/>
        <v>20</v>
      </c>
      <c r="H14" s="93">
        <f t="shared" si="8"/>
        <v>30.76923076923077</v>
      </c>
      <c r="I14" s="16" t="s">
        <v>41</v>
      </c>
      <c r="J14" s="17">
        <v>968.35164835164812</v>
      </c>
    </row>
    <row r="15" spans="1:23" x14ac:dyDescent="0.3">
      <c r="A15" s="91" t="s">
        <v>61</v>
      </c>
      <c r="B15" s="91" t="s">
        <v>63</v>
      </c>
      <c r="C15" s="91">
        <v>1</v>
      </c>
      <c r="D15" s="96">
        <f t="shared" si="6"/>
        <v>1</v>
      </c>
      <c r="E15" s="93">
        <f t="shared" si="7"/>
        <v>39</v>
      </c>
      <c r="F15" s="94">
        <f t="shared" si="0"/>
        <v>1.5384615384615385</v>
      </c>
      <c r="G15" s="95">
        <f t="shared" si="1"/>
        <v>20</v>
      </c>
      <c r="H15" s="93">
        <f t="shared" si="8"/>
        <v>30.76923076923077</v>
      </c>
    </row>
    <row r="16" spans="1:23" x14ac:dyDescent="0.3">
      <c r="A16" s="91" t="s">
        <v>61</v>
      </c>
      <c r="B16" s="91" t="s">
        <v>65</v>
      </c>
      <c r="C16" s="91">
        <v>1</v>
      </c>
      <c r="D16" s="96">
        <f t="shared" si="6"/>
        <v>1</v>
      </c>
      <c r="E16" s="93">
        <f t="shared" si="7"/>
        <v>39</v>
      </c>
      <c r="F16" s="94">
        <f t="shared" si="0"/>
        <v>1.5384615384615385</v>
      </c>
      <c r="G16" s="95">
        <f t="shared" si="1"/>
        <v>20</v>
      </c>
      <c r="H16" s="93">
        <f t="shared" si="8"/>
        <v>30.76923076923077</v>
      </c>
    </row>
    <row r="17" spans="1:8" x14ac:dyDescent="0.3">
      <c r="A17" s="91" t="s">
        <v>61</v>
      </c>
      <c r="B17" s="91" t="s">
        <v>4</v>
      </c>
      <c r="C17" s="91">
        <v>1</v>
      </c>
      <c r="D17" s="96">
        <f t="shared" si="6"/>
        <v>1</v>
      </c>
      <c r="E17" s="93">
        <f t="shared" si="7"/>
        <v>39</v>
      </c>
      <c r="F17" s="94">
        <f t="shared" si="0"/>
        <v>1.5384615384615385</v>
      </c>
      <c r="G17" s="95">
        <f t="shared" si="1"/>
        <v>20</v>
      </c>
      <c r="H17" s="93">
        <f t="shared" ref="H17" si="9">D17*F17*G17</f>
        <v>30.76923076923077</v>
      </c>
    </row>
    <row r="18" spans="1:8" ht="15" thickBot="1" x14ac:dyDescent="0.35">
      <c r="A18" s="91" t="s">
        <v>61</v>
      </c>
      <c r="B18" s="91" t="s">
        <v>6</v>
      </c>
      <c r="C18" s="91">
        <v>0</v>
      </c>
      <c r="D18" s="96">
        <f t="shared" si="6"/>
        <v>1</v>
      </c>
      <c r="E18" s="93">
        <f t="shared" si="7"/>
        <v>39</v>
      </c>
      <c r="F18" s="94">
        <f t="shared" si="0"/>
        <v>0</v>
      </c>
      <c r="G18" s="95">
        <f t="shared" si="1"/>
        <v>20</v>
      </c>
      <c r="H18" s="93">
        <f t="shared" ref="H18" si="10">D18*F18*G18</f>
        <v>0</v>
      </c>
    </row>
    <row r="19" spans="1:8" x14ac:dyDescent="0.3">
      <c r="A19" s="63" t="s">
        <v>67</v>
      </c>
      <c r="B19" s="63" t="s">
        <v>62</v>
      </c>
      <c r="C19" s="64">
        <v>1</v>
      </c>
      <c r="D19" s="65">
        <f t="shared" si="6"/>
        <v>1</v>
      </c>
      <c r="E19" s="66">
        <f t="shared" si="7"/>
        <v>120</v>
      </c>
      <c r="F19" s="67">
        <f t="shared" si="0"/>
        <v>0.5</v>
      </c>
      <c r="G19" s="66">
        <f t="shared" si="1"/>
        <v>20</v>
      </c>
      <c r="H19" s="68">
        <f>D19*F19*G19</f>
        <v>10</v>
      </c>
    </row>
    <row r="20" spans="1:8" x14ac:dyDescent="0.3">
      <c r="A20" s="63" t="s">
        <v>67</v>
      </c>
      <c r="B20" s="63" t="s">
        <v>0</v>
      </c>
      <c r="C20" s="64">
        <v>1</v>
      </c>
      <c r="D20" s="69">
        <f t="shared" si="6"/>
        <v>1</v>
      </c>
      <c r="E20" s="66">
        <f t="shared" si="7"/>
        <v>120</v>
      </c>
      <c r="F20" s="67">
        <f t="shared" si="0"/>
        <v>0.5</v>
      </c>
      <c r="G20" s="66">
        <f t="shared" si="1"/>
        <v>20</v>
      </c>
      <c r="H20" s="68">
        <f t="shared" ref="H20:H34" si="11">D20*F20*G20</f>
        <v>10</v>
      </c>
    </row>
    <row r="21" spans="1:8" x14ac:dyDescent="0.3">
      <c r="A21" s="63" t="s">
        <v>67</v>
      </c>
      <c r="B21" s="63" t="s">
        <v>4</v>
      </c>
      <c r="C21" s="64">
        <v>1</v>
      </c>
      <c r="D21" s="69">
        <f t="shared" ref="D21" si="12">VLOOKUP(A21,$M$1:$X$8,6,FALSE)</f>
        <v>1</v>
      </c>
      <c r="E21" s="66">
        <f t="shared" ref="E21" si="13">VLOOKUP(A21,$M$1:$X$8,5,FALSE)</f>
        <v>120</v>
      </c>
      <c r="F21" s="67">
        <f t="shared" ref="F21" si="14">60/E21*C21</f>
        <v>0.5</v>
      </c>
      <c r="G21" s="66">
        <f t="shared" ref="G21" si="15">VLOOKUP(A21,$M$1:$X$8,9,FALSE)</f>
        <v>20</v>
      </c>
      <c r="H21" s="68">
        <f t="shared" ref="H21" si="16">D21*F21*G21</f>
        <v>10</v>
      </c>
    </row>
    <row r="22" spans="1:8" x14ac:dyDescent="0.3">
      <c r="A22" s="63" t="s">
        <v>67</v>
      </c>
      <c r="B22" s="63" t="s">
        <v>69</v>
      </c>
      <c r="C22" s="64">
        <v>1</v>
      </c>
      <c r="D22" s="69">
        <f t="shared" si="6"/>
        <v>1</v>
      </c>
      <c r="E22" s="66">
        <f t="shared" si="7"/>
        <v>120</v>
      </c>
      <c r="F22" s="67">
        <f t="shared" si="0"/>
        <v>0.5</v>
      </c>
      <c r="G22" s="66">
        <f t="shared" si="1"/>
        <v>20</v>
      </c>
      <c r="H22" s="68">
        <f t="shared" si="11"/>
        <v>10</v>
      </c>
    </row>
    <row r="23" spans="1:8" ht="15" thickBot="1" x14ac:dyDescent="0.35">
      <c r="A23" s="63" t="s">
        <v>67</v>
      </c>
      <c r="B23" s="63" t="s">
        <v>6</v>
      </c>
      <c r="C23" s="64">
        <v>0</v>
      </c>
      <c r="D23" s="70">
        <f t="shared" si="6"/>
        <v>1</v>
      </c>
      <c r="E23" s="66">
        <f t="shared" si="7"/>
        <v>120</v>
      </c>
      <c r="F23" s="67">
        <f t="shared" si="0"/>
        <v>0</v>
      </c>
      <c r="G23" s="66">
        <f t="shared" si="1"/>
        <v>20</v>
      </c>
      <c r="H23" s="68">
        <f t="shared" si="11"/>
        <v>0</v>
      </c>
    </row>
    <row r="24" spans="1:8" x14ac:dyDescent="0.3">
      <c r="A24" s="86" t="s">
        <v>66</v>
      </c>
      <c r="B24" s="86" t="s">
        <v>62</v>
      </c>
      <c r="C24" s="86">
        <v>1</v>
      </c>
      <c r="D24" s="87">
        <f t="shared" si="6"/>
        <v>2</v>
      </c>
      <c r="E24" s="88">
        <f t="shared" si="7"/>
        <v>70</v>
      </c>
      <c r="F24" s="89">
        <f t="shared" ref="F24:F34" si="17">60/E24*C24</f>
        <v>0.8571428571428571</v>
      </c>
      <c r="G24" s="88">
        <f t="shared" si="1"/>
        <v>20</v>
      </c>
      <c r="H24" s="90">
        <f t="shared" si="11"/>
        <v>34.285714285714285</v>
      </c>
    </row>
    <row r="25" spans="1:8" x14ac:dyDescent="0.3">
      <c r="A25" s="86" t="s">
        <v>66</v>
      </c>
      <c r="B25" s="86" t="s">
        <v>0</v>
      </c>
      <c r="C25" s="86">
        <v>1</v>
      </c>
      <c r="D25" s="87">
        <f t="shared" si="6"/>
        <v>2</v>
      </c>
      <c r="E25" s="88">
        <f t="shared" si="7"/>
        <v>70</v>
      </c>
      <c r="F25" s="89">
        <f t="shared" si="17"/>
        <v>0.8571428571428571</v>
      </c>
      <c r="G25" s="88">
        <f t="shared" si="1"/>
        <v>20</v>
      </c>
      <c r="H25" s="90">
        <f t="shared" si="11"/>
        <v>34.285714285714285</v>
      </c>
    </row>
    <row r="26" spans="1:8" x14ac:dyDescent="0.3">
      <c r="A26" s="86" t="s">
        <v>66</v>
      </c>
      <c r="B26" s="86" t="s">
        <v>69</v>
      </c>
      <c r="C26" s="86">
        <v>1</v>
      </c>
      <c r="D26" s="87">
        <f t="shared" si="6"/>
        <v>2</v>
      </c>
      <c r="E26" s="88">
        <f t="shared" si="7"/>
        <v>70</v>
      </c>
      <c r="F26" s="89">
        <f t="shared" si="17"/>
        <v>0.8571428571428571</v>
      </c>
      <c r="G26" s="88">
        <f t="shared" si="1"/>
        <v>20</v>
      </c>
      <c r="H26" s="90">
        <f t="shared" si="11"/>
        <v>34.285714285714285</v>
      </c>
    </row>
    <row r="27" spans="1:8" x14ac:dyDescent="0.3">
      <c r="A27" s="86" t="s">
        <v>66</v>
      </c>
      <c r="B27" s="86" t="s">
        <v>11</v>
      </c>
      <c r="C27" s="86">
        <v>1</v>
      </c>
      <c r="D27" s="87">
        <f t="shared" si="6"/>
        <v>2</v>
      </c>
      <c r="E27" s="88">
        <f t="shared" si="7"/>
        <v>70</v>
      </c>
      <c r="F27" s="89">
        <f t="shared" si="17"/>
        <v>0.8571428571428571</v>
      </c>
      <c r="G27" s="88">
        <f t="shared" si="1"/>
        <v>20</v>
      </c>
      <c r="H27" s="90">
        <f t="shared" si="11"/>
        <v>34.285714285714285</v>
      </c>
    </row>
    <row r="28" spans="1:8" x14ac:dyDescent="0.3">
      <c r="A28" s="86" t="s">
        <v>66</v>
      </c>
      <c r="B28" s="86" t="s">
        <v>12</v>
      </c>
      <c r="C28" s="86">
        <v>1</v>
      </c>
      <c r="D28" s="87">
        <f t="shared" si="6"/>
        <v>2</v>
      </c>
      <c r="E28" s="88">
        <f t="shared" si="7"/>
        <v>70</v>
      </c>
      <c r="F28" s="89">
        <f t="shared" si="17"/>
        <v>0.8571428571428571</v>
      </c>
      <c r="G28" s="88">
        <f t="shared" si="1"/>
        <v>20</v>
      </c>
      <c r="H28" s="90">
        <f t="shared" ref="H28" si="18">D28*F28*G28</f>
        <v>34.285714285714285</v>
      </c>
    </row>
    <row r="29" spans="1:8" x14ac:dyDescent="0.3">
      <c r="A29" s="86" t="s">
        <v>66</v>
      </c>
      <c r="B29" s="86" t="s">
        <v>6</v>
      </c>
      <c r="C29" s="86">
        <v>0</v>
      </c>
      <c r="D29" s="87">
        <f t="shared" ref="D29:D34" si="19">VLOOKUP(A29,$M$1:$X$8,6,FALSE)</f>
        <v>2</v>
      </c>
      <c r="E29" s="88">
        <f t="shared" si="7"/>
        <v>70</v>
      </c>
      <c r="F29" s="89">
        <f t="shared" si="17"/>
        <v>0</v>
      </c>
      <c r="G29" s="88">
        <f t="shared" si="1"/>
        <v>20</v>
      </c>
      <c r="H29" s="90">
        <f>D29*F29*G29</f>
        <v>0</v>
      </c>
    </row>
    <row r="30" spans="1:8" ht="15" thickBot="1" x14ac:dyDescent="0.35">
      <c r="A30" s="78" t="s">
        <v>8</v>
      </c>
      <c r="B30" s="78" t="s">
        <v>6</v>
      </c>
      <c r="C30" s="78">
        <v>1</v>
      </c>
      <c r="D30" s="85">
        <f t="shared" si="19"/>
        <v>3</v>
      </c>
      <c r="E30" s="81">
        <f t="shared" si="7"/>
        <v>65</v>
      </c>
      <c r="F30" s="82">
        <f t="shared" si="17"/>
        <v>0.92307692307692313</v>
      </c>
      <c r="G30" s="81">
        <f t="shared" si="1"/>
        <v>20</v>
      </c>
      <c r="H30" s="83">
        <f>D30*F30*G30</f>
        <v>55.384615384615387</v>
      </c>
    </row>
    <row r="31" spans="1:8" x14ac:dyDescent="0.3">
      <c r="A31" s="71" t="s">
        <v>10</v>
      </c>
      <c r="B31" s="71" t="s">
        <v>62</v>
      </c>
      <c r="C31" s="71">
        <v>1</v>
      </c>
      <c r="D31" s="72">
        <f t="shared" si="19"/>
        <v>1</v>
      </c>
      <c r="E31" s="73">
        <f t="shared" si="7"/>
        <v>48</v>
      </c>
      <c r="F31" s="74">
        <f t="shared" si="17"/>
        <v>1.25</v>
      </c>
      <c r="G31" s="73">
        <f t="shared" si="1"/>
        <v>20</v>
      </c>
      <c r="H31" s="75">
        <f t="shared" si="11"/>
        <v>25</v>
      </c>
    </row>
    <row r="32" spans="1:8" x14ac:dyDescent="0.3">
      <c r="A32" s="71" t="s">
        <v>10</v>
      </c>
      <c r="B32" s="71" t="s">
        <v>0</v>
      </c>
      <c r="C32" s="71">
        <v>1</v>
      </c>
      <c r="D32" s="76">
        <f t="shared" si="19"/>
        <v>1</v>
      </c>
      <c r="E32" s="73">
        <f t="shared" si="7"/>
        <v>48</v>
      </c>
      <c r="F32" s="74">
        <f t="shared" si="17"/>
        <v>1.25</v>
      </c>
      <c r="G32" s="73">
        <f t="shared" si="1"/>
        <v>20</v>
      </c>
      <c r="H32" s="75">
        <f t="shared" si="11"/>
        <v>25</v>
      </c>
    </row>
    <row r="33" spans="1:9" x14ac:dyDescent="0.3">
      <c r="A33" s="71" t="s">
        <v>10</v>
      </c>
      <c r="B33" s="71" t="s">
        <v>4</v>
      </c>
      <c r="C33" s="71">
        <v>1</v>
      </c>
      <c r="D33" s="76">
        <f t="shared" si="19"/>
        <v>1</v>
      </c>
      <c r="E33" s="73">
        <f t="shared" si="7"/>
        <v>48</v>
      </c>
      <c r="F33" s="74">
        <f t="shared" si="17"/>
        <v>1.25</v>
      </c>
      <c r="G33" s="73">
        <f t="shared" si="1"/>
        <v>20</v>
      </c>
      <c r="H33" s="75">
        <f t="shared" si="11"/>
        <v>25</v>
      </c>
    </row>
    <row r="34" spans="1:9" ht="15" thickBot="1" x14ac:dyDescent="0.35">
      <c r="A34" s="71" t="s">
        <v>10</v>
      </c>
      <c r="B34" s="71" t="s">
        <v>6</v>
      </c>
      <c r="C34" s="71">
        <v>1</v>
      </c>
      <c r="D34" s="77">
        <f t="shared" si="19"/>
        <v>1</v>
      </c>
      <c r="E34" s="73">
        <f t="shared" si="7"/>
        <v>48</v>
      </c>
      <c r="F34" s="74">
        <f t="shared" si="17"/>
        <v>1.25</v>
      </c>
      <c r="G34" s="73">
        <f t="shared" si="1"/>
        <v>20</v>
      </c>
      <c r="H34" s="75">
        <f t="shared" si="11"/>
        <v>25</v>
      </c>
    </row>
    <row r="37" spans="1:9" ht="15" thickBot="1" x14ac:dyDescent="0.35"/>
    <row r="38" spans="1:9" x14ac:dyDescent="0.3">
      <c r="A38" s="107" t="s">
        <v>71</v>
      </c>
      <c r="B38" s="108"/>
      <c r="C38" s="109" t="s">
        <v>82</v>
      </c>
      <c r="D38" s="110"/>
    </row>
    <row r="39" spans="1:9" ht="72" x14ac:dyDescent="0.35">
      <c r="A39" s="25" t="s">
        <v>70</v>
      </c>
      <c r="B39" s="51" t="s">
        <v>58</v>
      </c>
      <c r="C39" s="21" t="s">
        <v>56</v>
      </c>
      <c r="D39" s="21" t="s">
        <v>57</v>
      </c>
      <c r="E39" s="32"/>
      <c r="F39" s="55" t="s">
        <v>80</v>
      </c>
      <c r="G39" s="21" t="s">
        <v>55</v>
      </c>
      <c r="H39" s="21" t="s">
        <v>59</v>
      </c>
      <c r="I39" s="21" t="s">
        <v>60</v>
      </c>
    </row>
    <row r="40" spans="1:9" ht="18" x14ac:dyDescent="0.3">
      <c r="A40" s="25" t="s">
        <v>62</v>
      </c>
      <c r="B40" s="52">
        <v>520</v>
      </c>
      <c r="C40" s="36">
        <f>GETPIVOTDATA("Итого",$I$1,"transaction rq",A40)*3</f>
        <v>535.54945054945051</v>
      </c>
      <c r="D40" s="19">
        <f>1-B40/C40</f>
        <v>2.903457474094584E-2</v>
      </c>
      <c r="E40" s="31"/>
      <c r="F40" s="56" t="str">
        <f>VLOOKUP(A40,Соответствие!A:B,2,FALSE)</f>
        <v>go_to_welcome_page</v>
      </c>
      <c r="G40" s="33">
        <f>C40/3</f>
        <v>178.5164835164835</v>
      </c>
      <c r="H40" s="22">
        <f>VLOOKUP(F40,SummaryReport!A:J,8,FALSE)</f>
        <v>186</v>
      </c>
      <c r="I40" s="20">
        <f t="shared" ref="I40:I51" si="20">1-G40/H40</f>
        <v>4.0233959588798385E-2</v>
      </c>
    </row>
    <row r="41" spans="1:9" ht="18" x14ac:dyDescent="0.3">
      <c r="A41" s="26" t="s">
        <v>0</v>
      </c>
      <c r="B41" s="52">
        <v>422</v>
      </c>
      <c r="C41" s="36">
        <f t="shared" ref="C41:C51" si="21">GETPIVOTDATA("Итого",$I$1,"transaction rq",A41)*3</f>
        <v>443.24175824175819</v>
      </c>
      <c r="D41" s="19">
        <f>1-B41/C41</f>
        <v>4.7923639519028005E-2</v>
      </c>
      <c r="E41" s="31"/>
      <c r="F41" s="56" t="str">
        <f>VLOOKUP(A41,Соответствие!A:B,2,FALSE)</f>
        <v>login</v>
      </c>
      <c r="G41" s="33">
        <f t="shared" ref="G41:G51" si="22">C41/3</f>
        <v>147.74725274725273</v>
      </c>
      <c r="H41" s="22">
        <f>VLOOKUP(F41,SummaryReport!A:J,8,FALSE)</f>
        <v>155</v>
      </c>
      <c r="I41" s="20">
        <f t="shared" si="20"/>
        <v>4.6791917759659851E-2</v>
      </c>
    </row>
    <row r="42" spans="1:9" ht="36" x14ac:dyDescent="0.3">
      <c r="A42" s="26" t="s">
        <v>69</v>
      </c>
      <c r="B42" s="52">
        <v>305</v>
      </c>
      <c r="C42" s="36">
        <f>GETPIVOTDATA("Итого",$I$1,"transaction rq",A42)*3</f>
        <v>299.01098901098896</v>
      </c>
      <c r="D42" s="19">
        <f>1-B42/C42</f>
        <v>-2.0029400955531296E-2</v>
      </c>
      <c r="E42" s="31"/>
      <c r="F42" s="56" t="str">
        <f>VLOOKUP(A42,Соответствие!A:B,2,FALSE)</f>
        <v>go_to_flights</v>
      </c>
      <c r="G42" s="33">
        <f t="shared" si="22"/>
        <v>99.67032967032965</v>
      </c>
      <c r="H42" s="22">
        <f>VLOOKUP(F42,SummaryReport!A:J,8,FALSE)</f>
        <v>102</v>
      </c>
      <c r="I42" s="20">
        <f t="shared" si="20"/>
        <v>2.2839905192846621E-2</v>
      </c>
    </row>
    <row r="43" spans="1:9" ht="36" x14ac:dyDescent="0.3">
      <c r="A43" s="26" t="s">
        <v>11</v>
      </c>
      <c r="B43" s="52">
        <v>282</v>
      </c>
      <c r="C43" s="36">
        <f>GETPIVOTDATA("Итого",$I$1,"transaction rq",A43)*3</f>
        <v>269.01098901098896</v>
      </c>
      <c r="D43" s="19">
        <f t="shared" ref="D43:D52" si="23">1-B43/C43</f>
        <v>-4.8284313725490469E-2</v>
      </c>
      <c r="E43" s="31"/>
      <c r="F43" s="56" t="str">
        <f>VLOOKUP(A43,Соответствие!A:B,2,FALSE)</f>
        <v>input_data_to_find_tickets</v>
      </c>
      <c r="G43" s="33">
        <f t="shared" si="22"/>
        <v>89.67032967032965</v>
      </c>
      <c r="H43" s="22">
        <f>VLOOKUP(F43,SummaryReport!A:J,8,FALSE)</f>
        <v>88</v>
      </c>
      <c r="I43" s="20">
        <f t="shared" si="20"/>
        <v>-1.8981018981018671E-2</v>
      </c>
    </row>
    <row r="44" spans="1:9" ht="18" x14ac:dyDescent="0.3">
      <c r="A44" s="26" t="s">
        <v>12</v>
      </c>
      <c r="B44" s="52">
        <v>270</v>
      </c>
      <c r="C44" s="36">
        <f t="shared" si="21"/>
        <v>269.01098901098896</v>
      </c>
      <c r="D44" s="19">
        <f t="shared" si="23"/>
        <v>-3.6764705882355031E-3</v>
      </c>
      <c r="E44" s="31"/>
      <c r="F44" s="56" t="str">
        <f>VLOOKUP(A44,Соответствие!A:B,2,FALSE)</f>
        <v>choose_ticket</v>
      </c>
      <c r="G44" s="33">
        <f>C44/3</f>
        <v>89.67032967032965</v>
      </c>
      <c r="H44" s="22">
        <f>VLOOKUP(F44,SummaryReport!A:J,8,FALSE)</f>
        <v>88</v>
      </c>
      <c r="I44" s="20">
        <f t="shared" si="20"/>
        <v>-1.8981018981018671E-2</v>
      </c>
    </row>
    <row r="45" spans="1:9" ht="18" x14ac:dyDescent="0.3">
      <c r="A45" s="26" t="s">
        <v>3</v>
      </c>
      <c r="B45" s="52">
        <v>175</v>
      </c>
      <c r="C45" s="36">
        <f t="shared" si="21"/>
        <v>166.15384615384616</v>
      </c>
      <c r="D45" s="19">
        <f t="shared" si="23"/>
        <v>-5.32407407407407E-2</v>
      </c>
      <c r="E45" s="31"/>
      <c r="F45" s="56" t="str">
        <f>VLOOKUP(A45,Соответствие!A:B,2,FALSE)</f>
        <v>payment</v>
      </c>
      <c r="G45" s="33">
        <f t="shared" si="22"/>
        <v>55.384615384615387</v>
      </c>
      <c r="H45" s="22">
        <f>VLOOKUP(F45,SummaryReport!A:J,8,FALSE)</f>
        <v>57</v>
      </c>
      <c r="I45" s="20">
        <f t="shared" si="20"/>
        <v>2.8340080971659853E-2</v>
      </c>
    </row>
    <row r="46" spans="1:9" ht="18" x14ac:dyDescent="0.3">
      <c r="A46" s="26" t="s">
        <v>4</v>
      </c>
      <c r="B46" s="52">
        <v>280</v>
      </c>
      <c r="C46" s="36">
        <f t="shared" si="21"/>
        <v>266.53846153846155</v>
      </c>
      <c r="D46" s="19">
        <f t="shared" si="23"/>
        <v>-5.0505050505050386E-2</v>
      </c>
      <c r="E46" s="37"/>
      <c r="F46" s="56" t="str">
        <f>VLOOKUP(A46,Соответствие!A:B,2,FALSE)</f>
        <v>go_to_my_tickets</v>
      </c>
      <c r="G46" s="33">
        <f t="shared" si="22"/>
        <v>88.846153846153854</v>
      </c>
      <c r="H46" s="22">
        <f>VLOOKUP(F46,SummaryReport!A:J,8,FALSE)</f>
        <v>88</v>
      </c>
      <c r="I46" s="20">
        <f t="shared" si="20"/>
        <v>-9.6153846153848033E-3</v>
      </c>
    </row>
    <row r="47" spans="1:9" ht="18" x14ac:dyDescent="0.3">
      <c r="A47" s="26" t="s">
        <v>13</v>
      </c>
      <c r="B47" s="52">
        <v>73</v>
      </c>
      <c r="C47" s="36">
        <f t="shared" si="21"/>
        <v>69.230769230769226</v>
      </c>
      <c r="D47" s="19">
        <f t="shared" si="23"/>
        <v>-5.4444444444444517E-2</v>
      </c>
      <c r="E47" s="31"/>
      <c r="F47" s="56" t="str">
        <f>VLOOKUP(A47,Соответствие!A:B,2,FALSE)</f>
        <v>removing_ticket</v>
      </c>
      <c r="G47" s="33">
        <f t="shared" si="22"/>
        <v>23.076923076923077</v>
      </c>
      <c r="H47" s="22">
        <f>VLOOKUP(F47,SummaryReport!A:J,8,FALSE)</f>
        <v>23</v>
      </c>
      <c r="I47" s="20">
        <f t="shared" si="20"/>
        <v>-3.3444816053511683E-3</v>
      </c>
    </row>
    <row r="48" spans="1:9" ht="18" x14ac:dyDescent="0.3">
      <c r="A48" s="26" t="s">
        <v>6</v>
      </c>
      <c r="B48" s="52">
        <v>326</v>
      </c>
      <c r="C48" s="36">
        <f t="shared" si="21"/>
        <v>310.38461538461536</v>
      </c>
      <c r="D48" s="19">
        <f t="shared" si="23"/>
        <v>-5.0309789343246702E-2</v>
      </c>
      <c r="E48" s="31"/>
      <c r="F48" s="56" t="str">
        <f>VLOOKUP(A48,Соответствие!A:B,2,FALSE)</f>
        <v>logout</v>
      </c>
      <c r="G48" s="33">
        <f t="shared" si="22"/>
        <v>103.46153846153845</v>
      </c>
      <c r="H48" s="22">
        <f>VLOOKUP(F48,SummaryReport!A:J,8,FALSE)</f>
        <v>105</v>
      </c>
      <c r="I48" s="20">
        <f t="shared" si="20"/>
        <v>1.4652014652014711E-2</v>
      </c>
    </row>
    <row r="49" spans="1:9" ht="36" x14ac:dyDescent="0.3">
      <c r="A49" s="26" t="s">
        <v>64</v>
      </c>
      <c r="B49" s="52">
        <v>97</v>
      </c>
      <c r="C49" s="36">
        <f t="shared" si="21"/>
        <v>92.307692307692307</v>
      </c>
      <c r="D49" s="19">
        <f t="shared" si="23"/>
        <v>-5.0833333333333286E-2</v>
      </c>
      <c r="E49" s="31"/>
      <c r="F49" s="56" t="str">
        <f>VLOOKUP(A49,Соответствие!A:B,2,FALSE)</f>
        <v>go_to_registrating_menu</v>
      </c>
      <c r="G49" s="33">
        <f t="shared" si="22"/>
        <v>30.76923076923077</v>
      </c>
      <c r="H49" s="22">
        <f>VLOOKUP(F49,SummaryReport!A:J,8,FALSE)</f>
        <v>31</v>
      </c>
      <c r="I49" s="20">
        <f t="shared" si="20"/>
        <v>7.4441687344912744E-3</v>
      </c>
    </row>
    <row r="50" spans="1:9" ht="36" x14ac:dyDescent="0.3">
      <c r="A50" s="26" t="s">
        <v>63</v>
      </c>
      <c r="B50" s="52">
        <v>97</v>
      </c>
      <c r="C50" s="36">
        <f t="shared" si="21"/>
        <v>92.307692307692307</v>
      </c>
      <c r="D50" s="19">
        <f t="shared" si="23"/>
        <v>-5.0833333333333286E-2</v>
      </c>
      <c r="E50" s="31"/>
      <c r="F50" s="56" t="str">
        <f>VLOOKUP(A50,Соответствие!A:B,2,FALSE)</f>
        <v>registrating</v>
      </c>
      <c r="G50" s="33">
        <f t="shared" si="22"/>
        <v>30.76923076923077</v>
      </c>
      <c r="H50" s="22">
        <f>VLOOKUP(F50,SummaryReport!A:J,8,FALSE)</f>
        <v>31</v>
      </c>
      <c r="I50" s="20">
        <f t="shared" si="20"/>
        <v>7.4441687344912744E-3</v>
      </c>
    </row>
    <row r="51" spans="1:9" ht="36" x14ac:dyDescent="0.3">
      <c r="A51" s="26" t="s">
        <v>65</v>
      </c>
      <c r="B51" s="52">
        <v>97</v>
      </c>
      <c r="C51" s="36">
        <f t="shared" si="21"/>
        <v>92.307692307692307</v>
      </c>
      <c r="D51" s="19">
        <f t="shared" si="23"/>
        <v>-5.0833333333333286E-2</v>
      </c>
      <c r="E51" s="31"/>
      <c r="F51" s="56" t="str">
        <f>VLOOKUP(A51,Соответствие!A:B,2,FALSE)</f>
        <v>go_to_menu</v>
      </c>
      <c r="G51" s="33">
        <f t="shared" si="22"/>
        <v>30.76923076923077</v>
      </c>
      <c r="H51" s="22">
        <f>VLOOKUP(F51,SummaryReport!A:J,8,FALSE)</f>
        <v>31</v>
      </c>
      <c r="I51" s="20">
        <f t="shared" si="20"/>
        <v>7.4441687344912744E-3</v>
      </c>
    </row>
    <row r="52" spans="1:9" ht="18.600000000000001" thickBot="1" x14ac:dyDescent="0.35">
      <c r="A52" s="27" t="s">
        <v>7</v>
      </c>
      <c r="B52" s="53">
        <f>SUM(B40:B51)</f>
        <v>2944</v>
      </c>
      <c r="C52" s="54">
        <f>SUM(C40:C51)</f>
        <v>2905.0549450549443</v>
      </c>
      <c r="D52" s="19">
        <f t="shared" si="23"/>
        <v>-1.3405961567559688E-2</v>
      </c>
    </row>
    <row r="53" spans="1:9" ht="15" thickBot="1" x14ac:dyDescent="0.35">
      <c r="I53" s="23"/>
    </row>
    <row r="54" spans="1:9" x14ac:dyDescent="0.3">
      <c r="A54" s="38"/>
      <c r="B54" s="39"/>
      <c r="C54" s="40" t="s">
        <v>68</v>
      </c>
      <c r="D54" s="40"/>
      <c r="E54" s="40"/>
      <c r="F54" s="40"/>
      <c r="G54" s="40"/>
      <c r="H54" s="40"/>
      <c r="I54" s="30"/>
    </row>
  </sheetData>
  <mergeCells count="2">
    <mergeCell ref="A38:B38"/>
    <mergeCell ref="C38:D38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6" sqref="B16"/>
    </sheetView>
  </sheetViews>
  <sheetFormatPr defaultRowHeight="14.4" x14ac:dyDescent="0.3"/>
  <cols>
    <col min="1" max="1" width="47.44140625" bestFit="1" customWidth="1"/>
    <col min="2" max="2" width="23.5546875" customWidth="1"/>
  </cols>
  <sheetData>
    <row r="1" spans="1:2" x14ac:dyDescent="0.3">
      <c r="A1" s="34" t="s">
        <v>72</v>
      </c>
      <c r="B1" s="34" t="s">
        <v>73</v>
      </c>
    </row>
    <row r="2" spans="1:2" x14ac:dyDescent="0.3">
      <c r="A2" s="56" t="str">
        <f>'Автоматизированный расчет'!A40</f>
        <v>Главная Welcome страница</v>
      </c>
      <c r="B2" s="97" t="s">
        <v>89</v>
      </c>
    </row>
    <row r="3" spans="1:2" x14ac:dyDescent="0.3">
      <c r="A3" s="56" t="str">
        <f>'Автоматизированный расчет'!A41</f>
        <v>Вход в систему</v>
      </c>
      <c r="B3" s="97" t="s">
        <v>24</v>
      </c>
    </row>
    <row r="4" spans="1:2" x14ac:dyDescent="0.3">
      <c r="A4" s="56" t="str">
        <f>'Автоматизированный расчет'!A42</f>
        <v>Переход на страницу поиска билетов</v>
      </c>
      <c r="B4" s="97" t="s">
        <v>85</v>
      </c>
    </row>
    <row r="5" spans="1:2" x14ac:dyDescent="0.3">
      <c r="A5" s="56" t="str">
        <f>'Автоматизированный расчет'!A43</f>
        <v xml:space="preserve">Заполнение полей для поиска билета </v>
      </c>
      <c r="B5" s="97" t="s">
        <v>90</v>
      </c>
    </row>
    <row r="6" spans="1:2" x14ac:dyDescent="0.3">
      <c r="A6" s="56" t="str">
        <f>'Автоматизированный расчет'!A44</f>
        <v xml:space="preserve">Выбор рейса из найденных </v>
      </c>
      <c r="B6" s="97" t="s">
        <v>84</v>
      </c>
    </row>
    <row r="7" spans="1:2" x14ac:dyDescent="0.3">
      <c r="A7" s="56" t="str">
        <f>'Автоматизированный расчет'!A45</f>
        <v>Оплата билета</v>
      </c>
      <c r="B7" s="97" t="s">
        <v>91</v>
      </c>
    </row>
    <row r="8" spans="1:2" x14ac:dyDescent="0.3">
      <c r="A8" s="56" t="str">
        <f>'Автоматизированный расчет'!A46</f>
        <v>Просмотр квитанций</v>
      </c>
      <c r="B8" s="97" t="s">
        <v>87</v>
      </c>
    </row>
    <row r="9" spans="1:2" x14ac:dyDescent="0.3">
      <c r="A9" s="56" t="str">
        <f>'Автоматизированный расчет'!A47</f>
        <v xml:space="preserve">Отмена бронирования </v>
      </c>
      <c r="B9" s="97" t="s">
        <v>93</v>
      </c>
    </row>
    <row r="10" spans="1:2" x14ac:dyDescent="0.3">
      <c r="A10" s="56" t="str">
        <f>'Автоматизированный расчет'!A48</f>
        <v>Выход из системы</v>
      </c>
      <c r="B10" s="97" t="s">
        <v>25</v>
      </c>
    </row>
    <row r="11" spans="1:2" x14ac:dyDescent="0.3">
      <c r="A11" s="56" t="str">
        <f>'Автоматизированный расчет'!A49</f>
        <v>Перход на страницу регистрации</v>
      </c>
      <c r="B11" s="97" t="s">
        <v>88</v>
      </c>
    </row>
    <row r="12" spans="1:2" x14ac:dyDescent="0.3">
      <c r="A12" s="56" t="str">
        <f>'Автоматизированный расчет'!A50</f>
        <v>Заполнение полей регистарции</v>
      </c>
      <c r="B12" s="97" t="s">
        <v>92</v>
      </c>
    </row>
    <row r="13" spans="1:2" x14ac:dyDescent="0.3">
      <c r="A13" s="56" t="str">
        <f>'Автоматизированный расчет'!A51</f>
        <v>Переход на следуюущий эран после регистарции</v>
      </c>
      <c r="B13" s="97" t="s">
        <v>86</v>
      </c>
    </row>
  </sheetData>
  <hyperlinks>
    <hyperlink ref="B2" display="go_to_welcome_page" xr:uid="{446C9947-1BF5-4094-84FB-399E5BFD0C61}"/>
    <hyperlink ref="B3" display="login" xr:uid="{B25533FD-DA0D-4AA2-9408-18398C47807E}"/>
    <hyperlink ref="B4" display="go_to_flights" xr:uid="{1CB98A68-0694-4B86-B2F8-46051BFE3D99}"/>
    <hyperlink ref="B5" display="input_data_to_find_tickets" xr:uid="{57AEED72-A190-45B8-BE5F-8920D8DB92F5}"/>
    <hyperlink ref="B6" display="choose_ticket" xr:uid="{B9FAE8DA-4BEF-410B-B215-E4D8449144D4}"/>
    <hyperlink ref="B7" display="payment" xr:uid="{6A2AB4E4-BA8D-45A9-A095-3A2AF440C317}"/>
    <hyperlink ref="B8" display="go_to_my_tickets" xr:uid="{F1938F99-25FD-4E7C-98B7-9723C340B61F}"/>
    <hyperlink ref="B9" display="removing_ticket" xr:uid="{6D218E6C-798E-4648-A0B3-97F3AEF696DD}"/>
    <hyperlink ref="B10" display="logout" xr:uid="{86F13578-23EA-4E8C-AC54-C009B45298C6}"/>
    <hyperlink ref="B11" display="go_to_registrating_menu" xr:uid="{48D4699C-383A-443D-BB8F-EE24CF6802B1}"/>
    <hyperlink ref="B12" display="registrating" xr:uid="{0F31A3A6-C8A2-4289-9A42-994986FC2A0F}"/>
    <hyperlink ref="B13" display="go_to_menu" xr:uid="{9B8427A1-5A6E-411A-AD23-F2C8D64827B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2"/>
  <sheetViews>
    <sheetView tabSelected="1" workbookViewId="0">
      <selection activeCell="M13" sqref="M13"/>
    </sheetView>
  </sheetViews>
  <sheetFormatPr defaultRowHeight="14.4" x14ac:dyDescent="0.3"/>
  <cols>
    <col min="1" max="1" width="36.44140625" bestFit="1" customWidth="1"/>
  </cols>
  <sheetData>
    <row r="1" spans="1:10" x14ac:dyDescent="0.3">
      <c r="A1" s="112" t="s">
        <v>27</v>
      </c>
      <c r="B1" s="112" t="s">
        <v>74</v>
      </c>
      <c r="C1" s="112" t="s">
        <v>75</v>
      </c>
      <c r="D1" s="112" t="s">
        <v>76</v>
      </c>
      <c r="E1" s="112" t="s">
        <v>77</v>
      </c>
      <c r="F1" s="112" t="s">
        <v>78</v>
      </c>
      <c r="G1" s="112" t="s">
        <v>79</v>
      </c>
      <c r="H1" s="112" t="s">
        <v>28</v>
      </c>
      <c r="I1" s="112" t="s">
        <v>29</v>
      </c>
      <c r="J1" s="112" t="s">
        <v>30</v>
      </c>
    </row>
    <row r="2" spans="1:10" x14ac:dyDescent="0.3">
      <c r="A2" s="97" t="s">
        <v>84</v>
      </c>
      <c r="B2" s="113" t="s">
        <v>100</v>
      </c>
      <c r="C2" s="114">
        <v>0.23300000000000001</v>
      </c>
      <c r="D2" s="114">
        <v>0.32400000000000001</v>
      </c>
      <c r="E2" s="114">
        <v>0.83299999999999996</v>
      </c>
      <c r="F2" s="114">
        <v>9.8000000000000004E-2</v>
      </c>
      <c r="G2" s="114">
        <v>0.48699999999999999</v>
      </c>
      <c r="H2" s="114">
        <v>88</v>
      </c>
      <c r="I2" s="114">
        <v>0</v>
      </c>
      <c r="J2" s="114">
        <v>0</v>
      </c>
    </row>
    <row r="3" spans="1:10" x14ac:dyDescent="0.3">
      <c r="A3" s="97" t="s">
        <v>85</v>
      </c>
      <c r="B3" s="113" t="s">
        <v>100</v>
      </c>
      <c r="C3" s="114">
        <v>0.46</v>
      </c>
      <c r="D3" s="114">
        <v>0.81399999999999995</v>
      </c>
      <c r="E3" s="114">
        <v>1.5209999999999999</v>
      </c>
      <c r="F3" s="114">
        <v>0.20499999999999999</v>
      </c>
      <c r="G3" s="114">
        <v>1.083</v>
      </c>
      <c r="H3" s="114">
        <v>102</v>
      </c>
      <c r="I3" s="114">
        <v>0</v>
      </c>
      <c r="J3" s="114">
        <v>0</v>
      </c>
    </row>
    <row r="4" spans="1:10" x14ac:dyDescent="0.3">
      <c r="A4" s="97" t="s">
        <v>86</v>
      </c>
      <c r="B4" s="113" t="s">
        <v>100</v>
      </c>
      <c r="C4" s="114">
        <v>0.46600000000000003</v>
      </c>
      <c r="D4" s="114">
        <v>0.56799999999999995</v>
      </c>
      <c r="E4" s="114">
        <v>0.90600000000000003</v>
      </c>
      <c r="F4" s="114">
        <v>0.122</v>
      </c>
      <c r="G4" s="114">
        <v>0.72099999999999997</v>
      </c>
      <c r="H4" s="114">
        <v>31</v>
      </c>
      <c r="I4" s="114">
        <v>0</v>
      </c>
      <c r="J4" s="114">
        <v>0</v>
      </c>
    </row>
    <row r="5" spans="1:10" x14ac:dyDescent="0.3">
      <c r="A5" s="97" t="s">
        <v>87</v>
      </c>
      <c r="B5" s="113" t="s">
        <v>100</v>
      </c>
      <c r="C5" s="114">
        <v>0.46600000000000003</v>
      </c>
      <c r="D5" s="114">
        <v>0.66800000000000004</v>
      </c>
      <c r="E5" s="114">
        <v>1.5449999999999999</v>
      </c>
      <c r="F5" s="114">
        <v>0.21299999999999999</v>
      </c>
      <c r="G5" s="114">
        <v>0.98</v>
      </c>
      <c r="H5" s="114">
        <v>88</v>
      </c>
      <c r="I5" s="114">
        <v>0</v>
      </c>
      <c r="J5" s="114">
        <v>0</v>
      </c>
    </row>
    <row r="6" spans="1:10" x14ac:dyDescent="0.3">
      <c r="A6" s="97" t="s">
        <v>88</v>
      </c>
      <c r="B6" s="113" t="s">
        <v>100</v>
      </c>
      <c r="C6" s="114">
        <v>0.24</v>
      </c>
      <c r="D6" s="114">
        <v>0.29699999999999999</v>
      </c>
      <c r="E6" s="114">
        <v>0.46899999999999997</v>
      </c>
      <c r="F6" s="114">
        <v>7.0000000000000007E-2</v>
      </c>
      <c r="G6" s="114">
        <v>0.44900000000000001</v>
      </c>
      <c r="H6" s="114">
        <v>31</v>
      </c>
      <c r="I6" s="114">
        <v>0</v>
      </c>
      <c r="J6" s="114">
        <v>0</v>
      </c>
    </row>
    <row r="7" spans="1:10" x14ac:dyDescent="0.3">
      <c r="A7" s="97" t="s">
        <v>89</v>
      </c>
      <c r="B7" s="113" t="s">
        <v>100</v>
      </c>
      <c r="C7" s="114">
        <v>0.46899999999999997</v>
      </c>
      <c r="D7" s="114">
        <v>0.628</v>
      </c>
      <c r="E7" s="114">
        <v>1.1060000000000001</v>
      </c>
      <c r="F7" s="114">
        <v>0.157</v>
      </c>
      <c r="G7" s="114">
        <v>0.877</v>
      </c>
      <c r="H7" s="114">
        <v>186</v>
      </c>
      <c r="I7" s="114">
        <v>0</v>
      </c>
      <c r="J7" s="114">
        <v>0</v>
      </c>
    </row>
    <row r="8" spans="1:10" x14ac:dyDescent="0.3">
      <c r="A8" s="97" t="s">
        <v>90</v>
      </c>
      <c r="B8" s="113" t="s">
        <v>100</v>
      </c>
      <c r="C8" s="114">
        <v>0.23599999999999999</v>
      </c>
      <c r="D8" s="114">
        <v>0.34</v>
      </c>
      <c r="E8" s="114">
        <v>0.60399999999999998</v>
      </c>
      <c r="F8" s="114">
        <v>0.10100000000000001</v>
      </c>
      <c r="G8" s="114">
        <v>0.53900000000000003</v>
      </c>
      <c r="H8" s="114">
        <v>88</v>
      </c>
      <c r="I8" s="114">
        <v>4</v>
      </c>
      <c r="J8" s="114">
        <v>0</v>
      </c>
    </row>
    <row r="9" spans="1:10" x14ac:dyDescent="0.3">
      <c r="A9" s="97" t="s">
        <v>24</v>
      </c>
      <c r="B9" s="113" t="s">
        <v>100</v>
      </c>
      <c r="C9" s="114">
        <v>0.496</v>
      </c>
      <c r="D9" s="114">
        <v>0.81599999999999995</v>
      </c>
      <c r="E9" s="114">
        <v>1.631</v>
      </c>
      <c r="F9" s="114">
        <v>0.253</v>
      </c>
      <c r="G9" s="114">
        <v>1.1479999999999999</v>
      </c>
      <c r="H9" s="114">
        <v>155</v>
      </c>
      <c r="I9" s="114">
        <v>0</v>
      </c>
      <c r="J9" s="114">
        <v>0</v>
      </c>
    </row>
    <row r="10" spans="1:10" x14ac:dyDescent="0.3">
      <c r="A10" s="97" t="s">
        <v>25</v>
      </c>
      <c r="B10" s="113" t="s">
        <v>100</v>
      </c>
      <c r="C10" s="114">
        <v>0.44800000000000001</v>
      </c>
      <c r="D10" s="114">
        <v>0.57399999999999995</v>
      </c>
      <c r="E10" s="114">
        <v>0.92800000000000005</v>
      </c>
      <c r="F10" s="114">
        <v>0.121</v>
      </c>
      <c r="G10" s="114">
        <v>0.78300000000000003</v>
      </c>
      <c r="H10" s="114">
        <v>105</v>
      </c>
      <c r="I10" s="114">
        <v>0</v>
      </c>
      <c r="J10" s="114">
        <v>0</v>
      </c>
    </row>
    <row r="11" spans="1:10" x14ac:dyDescent="0.3">
      <c r="A11" s="97" t="s">
        <v>91</v>
      </c>
      <c r="B11" s="113" t="s">
        <v>100</v>
      </c>
      <c r="C11" s="114">
        <v>0.252</v>
      </c>
      <c r="D11" s="114">
        <v>0.33700000000000002</v>
      </c>
      <c r="E11" s="114">
        <v>0.53700000000000003</v>
      </c>
      <c r="F11" s="114">
        <v>7.0999999999999994E-2</v>
      </c>
      <c r="G11" s="114">
        <v>0.504</v>
      </c>
      <c r="H11" s="114">
        <v>57</v>
      </c>
      <c r="I11" s="114">
        <v>0</v>
      </c>
      <c r="J11" s="114">
        <v>0</v>
      </c>
    </row>
    <row r="12" spans="1:10" x14ac:dyDescent="0.3">
      <c r="A12" s="97" t="s">
        <v>92</v>
      </c>
      <c r="B12" s="113" t="s">
        <v>100</v>
      </c>
      <c r="C12" s="114">
        <v>0.245</v>
      </c>
      <c r="D12" s="114">
        <v>0.27700000000000002</v>
      </c>
      <c r="E12" s="114">
        <v>0.58699999999999997</v>
      </c>
      <c r="F12" s="114">
        <v>7.0000000000000007E-2</v>
      </c>
      <c r="G12" s="114">
        <v>0.29899999999999999</v>
      </c>
      <c r="H12" s="114">
        <v>31</v>
      </c>
      <c r="I12" s="114">
        <v>0</v>
      </c>
      <c r="J12" s="114">
        <v>0</v>
      </c>
    </row>
    <row r="13" spans="1:10" x14ac:dyDescent="0.3">
      <c r="A13" s="97" t="s">
        <v>93</v>
      </c>
      <c r="B13" s="113" t="s">
        <v>100</v>
      </c>
      <c r="C13" s="114">
        <v>0.34699999999999998</v>
      </c>
      <c r="D13" s="114">
        <v>0.45400000000000001</v>
      </c>
      <c r="E13" s="114">
        <v>0.68600000000000005</v>
      </c>
      <c r="F13" s="114">
        <v>8.5999999999999993E-2</v>
      </c>
      <c r="G13" s="114">
        <v>0.57599999999999996</v>
      </c>
      <c r="H13" s="114">
        <v>23</v>
      </c>
      <c r="I13" s="114">
        <v>0</v>
      </c>
      <c r="J13" s="114">
        <v>0</v>
      </c>
    </row>
    <row r="14" spans="1:10" x14ac:dyDescent="0.3">
      <c r="A14" s="97" t="s">
        <v>94</v>
      </c>
      <c r="B14" s="113" t="s">
        <v>99</v>
      </c>
      <c r="C14" s="114">
        <v>1.9690000000000001</v>
      </c>
      <c r="D14" s="114">
        <v>2.3250000000000002</v>
      </c>
      <c r="E14" s="114">
        <v>3.45</v>
      </c>
      <c r="F14" s="114">
        <v>0.314</v>
      </c>
      <c r="G14" s="114">
        <v>2.617</v>
      </c>
      <c r="H14" s="114">
        <v>30</v>
      </c>
      <c r="I14" s="114">
        <v>0</v>
      </c>
      <c r="J14" s="114">
        <v>0</v>
      </c>
    </row>
    <row r="15" spans="1:10" x14ac:dyDescent="0.3">
      <c r="A15" s="97" t="s">
        <v>95</v>
      </c>
      <c r="B15" s="113" t="s">
        <v>99</v>
      </c>
      <c r="C15" s="114">
        <v>1.994</v>
      </c>
      <c r="D15" s="114">
        <v>2.5310000000000001</v>
      </c>
      <c r="E15" s="114">
        <v>3.798</v>
      </c>
      <c r="F15" s="114">
        <v>0.47199999999999998</v>
      </c>
      <c r="G15" s="114">
        <v>3.3660000000000001</v>
      </c>
      <c r="H15" s="114">
        <v>25</v>
      </c>
      <c r="I15" s="114">
        <v>0</v>
      </c>
      <c r="J15" s="114">
        <v>0</v>
      </c>
    </row>
    <row r="16" spans="1:10" x14ac:dyDescent="0.3">
      <c r="A16" s="97" t="s">
        <v>96</v>
      </c>
      <c r="B16" s="113" t="s">
        <v>99</v>
      </c>
      <c r="C16" s="114">
        <v>2.3759999999999999</v>
      </c>
      <c r="D16" s="114">
        <v>2.8780000000000001</v>
      </c>
      <c r="E16" s="114">
        <v>4.5129999999999999</v>
      </c>
      <c r="F16" s="114">
        <v>0.44900000000000001</v>
      </c>
      <c r="G16" s="114">
        <v>3.222</v>
      </c>
      <c r="H16" s="114">
        <v>23</v>
      </c>
      <c r="I16" s="114">
        <v>0</v>
      </c>
      <c r="J16" s="114">
        <v>0</v>
      </c>
    </row>
    <row r="17" spans="1:10" x14ac:dyDescent="0.3">
      <c r="A17" s="97" t="s">
        <v>97</v>
      </c>
      <c r="B17" s="113" t="s">
        <v>99</v>
      </c>
      <c r="C17" s="114">
        <v>2.3380000000000001</v>
      </c>
      <c r="D17" s="114">
        <v>3.0390000000000001</v>
      </c>
      <c r="E17" s="114">
        <v>4.7709999999999999</v>
      </c>
      <c r="F17" s="114">
        <v>0.57099999999999995</v>
      </c>
      <c r="G17" s="114">
        <v>3.6869999999999998</v>
      </c>
      <c r="H17" s="114">
        <v>34</v>
      </c>
      <c r="I17" s="114">
        <v>4</v>
      </c>
      <c r="J17" s="114">
        <v>0</v>
      </c>
    </row>
    <row r="18" spans="1:10" x14ac:dyDescent="0.3">
      <c r="A18" s="97" t="s">
        <v>98</v>
      </c>
      <c r="B18" s="113" t="s">
        <v>99</v>
      </c>
      <c r="C18" s="114">
        <v>3.012</v>
      </c>
      <c r="D18" s="114">
        <v>4.1189999999999998</v>
      </c>
      <c r="E18" s="114">
        <v>5.61</v>
      </c>
      <c r="F18" s="114">
        <v>0.51400000000000001</v>
      </c>
      <c r="G18" s="114">
        <v>4.8689999999999998</v>
      </c>
      <c r="H18" s="114">
        <v>57</v>
      </c>
      <c r="I18" s="114">
        <v>0</v>
      </c>
      <c r="J18" s="114">
        <v>0</v>
      </c>
    </row>
    <row r="19" spans="1:10" x14ac:dyDescent="0.3">
      <c r="A19" s="97" t="s">
        <v>101</v>
      </c>
      <c r="B19" s="113" t="s">
        <v>99</v>
      </c>
      <c r="C19" s="114">
        <v>2.0299999999999998</v>
      </c>
      <c r="D19" s="114">
        <v>2.5419999999999998</v>
      </c>
      <c r="E19" s="114">
        <v>3.1019999999999999</v>
      </c>
      <c r="F19" s="114">
        <v>0.33400000000000002</v>
      </c>
      <c r="G19" s="114">
        <v>2.9420000000000002</v>
      </c>
      <c r="H19" s="113">
        <v>10</v>
      </c>
      <c r="I19" s="114">
        <v>0</v>
      </c>
      <c r="J19" s="114">
        <v>0</v>
      </c>
    </row>
    <row r="20" spans="1:10" x14ac:dyDescent="0.3">
      <c r="A20" s="106"/>
    </row>
    <row r="21" spans="1:10" x14ac:dyDescent="0.3">
      <c r="A21" s="106"/>
    </row>
    <row r="22" spans="1:10" x14ac:dyDescent="0.3">
      <c r="A22" s="106"/>
    </row>
  </sheetData>
  <hyperlinks>
    <hyperlink ref="A2" xr:uid="{1A2D7DFA-87BB-42B9-ABFA-6BACBB5C02D5}"/>
    <hyperlink ref="A3" xr:uid="{B2E5DEFF-90B8-4977-AFDE-5D7F9B4C3356}"/>
    <hyperlink ref="A4" xr:uid="{668ABCB5-D5C9-4DB2-A1F4-CEB6A3DD78D0}"/>
    <hyperlink ref="A5" xr:uid="{AE7584C7-88D4-4D98-8392-FCC9F5689AE5}"/>
    <hyperlink ref="A6" xr:uid="{5FE40E51-9D1E-44A7-9671-9514C111D8C7}"/>
    <hyperlink ref="A7" xr:uid="{AABA0309-10A0-469D-889D-36328867D41D}"/>
    <hyperlink ref="A8" xr:uid="{38E6A321-8944-4655-AE29-A41440ABB56B}"/>
    <hyperlink ref="A9" xr:uid="{A1988DA0-742C-47C4-8591-0E44D754F96B}"/>
    <hyperlink ref="A10" xr:uid="{DF91D120-E7AD-418B-8352-00C658B1CA26}"/>
    <hyperlink ref="A11" xr:uid="{F65D6814-60CE-4A6E-9A2F-F0CB06C90CD2}"/>
    <hyperlink ref="A12" xr:uid="{80D30D61-21EE-464D-A48F-629698591DE4}"/>
    <hyperlink ref="A13" xr:uid="{213A7945-2AFA-4DC7-8B59-57775DB07BB3}"/>
    <hyperlink ref="A14" xr:uid="{68DBDB7C-6104-4939-8923-31F2EBDF8401}"/>
    <hyperlink ref="A15" xr:uid="{08D15DA6-6AC2-4660-8979-0C91045A0077}"/>
    <hyperlink ref="A16" xr:uid="{ABCE5691-940D-4014-B9B8-DBC7F4425BB1}"/>
    <hyperlink ref="A17" xr:uid="{615F7BB5-D6FA-4371-8AB1-BB736AEB0B9A}"/>
    <hyperlink ref="A18" xr:uid="{D706BAE4-68E1-4FCC-A401-02E18B946686}"/>
    <hyperlink ref="A19" xr:uid="{1FEE22C1-7CA4-43F2-BD62-7EB40247BAF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13" workbookViewId="0">
      <selection activeCell="J46" sqref="J46"/>
    </sheetView>
  </sheetViews>
  <sheetFormatPr defaultColWidth="8.88671875" defaultRowHeight="14.4" x14ac:dyDescent="0.3"/>
  <cols>
    <col min="2" max="2" width="4.44140625" customWidth="1"/>
    <col min="3" max="4" width="9.109375" hidden="1" customWidth="1"/>
    <col min="5" max="5" width="20.44140625" customWidth="1"/>
    <col min="6" max="6" width="18.88671875" customWidth="1"/>
    <col min="7" max="7" width="15.33203125" customWidth="1"/>
    <col min="8" max="8" width="15.109375" customWidth="1"/>
    <col min="9" max="9" width="14" customWidth="1"/>
    <col min="11" max="11" width="1.44140625" customWidth="1"/>
    <col min="12" max="12" width="40.33203125" customWidth="1"/>
    <col min="13" max="13" width="6" bestFit="1" customWidth="1"/>
    <col min="14" max="14" width="4.109375" bestFit="1" customWidth="1"/>
    <col min="15" max="15" width="5" bestFit="1" customWidth="1"/>
    <col min="16" max="16" width="14.109375" bestFit="1" customWidth="1"/>
    <col min="17" max="17" width="19.44140625" bestFit="1" customWidth="1"/>
  </cols>
  <sheetData>
    <row r="9" spans="5:9" x14ac:dyDescent="0.3">
      <c r="E9" s="111" t="s">
        <v>33</v>
      </c>
      <c r="F9" s="111"/>
      <c r="G9" s="111"/>
      <c r="H9" s="111"/>
      <c r="I9" s="111"/>
    </row>
    <row r="11" spans="5:9" ht="27.6" x14ac:dyDescent="0.3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6" x14ac:dyDescent="0.3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2" x14ac:dyDescent="0.3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2" x14ac:dyDescent="0.3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6" x14ac:dyDescent="0.3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2" x14ac:dyDescent="0.3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6.8" x14ac:dyDescent="0.3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6" x14ac:dyDescent="0.3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3">
      <c r="E23" s="111" t="s">
        <v>31</v>
      </c>
      <c r="F23" s="111"/>
      <c r="G23" s="111"/>
      <c r="H23" s="111"/>
      <c r="I23" s="111"/>
    </row>
    <row r="25" spans="5:9" x14ac:dyDescent="0.3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6" x14ac:dyDescent="0.3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6" x14ac:dyDescent="0.3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6" x14ac:dyDescent="0.3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6" x14ac:dyDescent="0.3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6" x14ac:dyDescent="0.3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6" x14ac:dyDescent="0.3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6" x14ac:dyDescent="0.3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3">
      <c r="E35" s="111" t="s">
        <v>32</v>
      </c>
      <c r="F35" s="111"/>
      <c r="G35" s="111"/>
      <c r="H35" s="111"/>
      <c r="I35" s="111"/>
    </row>
    <row r="37" spans="5:15" x14ac:dyDescent="0.3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6" x14ac:dyDescent="0.3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6" x14ac:dyDescent="0.3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6" x14ac:dyDescent="0.3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6" x14ac:dyDescent="0.3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6" x14ac:dyDescent="0.3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6" x14ac:dyDescent="0.3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6" x14ac:dyDescent="0.3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Егор Дементьев</cp:lastModifiedBy>
  <dcterms:created xsi:type="dcterms:W3CDTF">2015-06-05T18:19:34Z</dcterms:created>
  <dcterms:modified xsi:type="dcterms:W3CDTF">2024-02-12T07:09:26Z</dcterms:modified>
</cp:coreProperties>
</file>