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Ізотропне" sheetId="1" r:id="rId1"/>
    <sheet name="Ізотонічне" sheetId="2" r:id="rId2"/>
    <sheet name="Ізоморфне" sheetId="3" r:id="rId3"/>
  </sheets>
  <calcPr calcId="162913"/>
</workbook>
</file>

<file path=xl/calcChain.xml><?xml version="1.0" encoding="utf-8"?>
<calcChain xmlns="http://schemas.openxmlformats.org/spreadsheetml/2006/main">
  <c r="B19" i="1" l="1"/>
  <c r="C20" i="3" l="1"/>
  <c r="C19" i="3"/>
  <c r="B19" i="3"/>
  <c r="B20" i="3"/>
  <c r="D20" i="2"/>
  <c r="D19" i="2"/>
  <c r="C19" i="2"/>
  <c r="D21" i="2"/>
  <c r="C20" i="2"/>
  <c r="B19" i="2"/>
  <c r="D21" i="1"/>
  <c r="D20" i="1"/>
  <c r="D19" i="1"/>
  <c r="C19" i="1"/>
  <c r="C20" i="1"/>
  <c r="F19" i="3" l="1"/>
  <c r="H19" i="3"/>
  <c r="H23" i="3" s="1"/>
  <c r="I19" i="3"/>
  <c r="I23" i="3" s="1"/>
  <c r="B23" i="3" a="1"/>
  <c r="C24" i="3" s="1"/>
  <c r="I20" i="3"/>
  <c r="I24" i="3" s="1"/>
  <c r="F19" i="1"/>
  <c r="S12" i="1" l="1"/>
  <c r="T11" i="1"/>
  <c r="T7" i="1"/>
  <c r="T3" i="1"/>
  <c r="J20" i="1" s="1"/>
  <c r="T10" i="1"/>
  <c r="T6" i="1"/>
  <c r="T2" i="1"/>
  <c r="T9" i="1"/>
  <c r="T5" i="1"/>
  <c r="T8" i="1"/>
  <c r="T4" i="1"/>
  <c r="B23" i="3"/>
  <c r="C23" i="3"/>
  <c r="M19" i="3"/>
  <c r="M22" i="3" s="1"/>
  <c r="B24" i="3"/>
  <c r="H20" i="3"/>
  <c r="H24" i="3" s="1"/>
  <c r="R7" i="1"/>
  <c r="S11" i="1"/>
  <c r="R6" i="1"/>
  <c r="S14" i="1"/>
  <c r="R5" i="1"/>
  <c r="S4" i="1"/>
  <c r="H19" i="1"/>
  <c r="H24" i="1" s="1"/>
  <c r="S3" i="1"/>
  <c r="R3" i="1"/>
  <c r="S6" i="1"/>
  <c r="S16" i="1"/>
  <c r="J21" i="1"/>
  <c r="S9" i="1"/>
  <c r="S5" i="1"/>
  <c r="R4" i="1"/>
  <c r="S15" i="1"/>
  <c r="S7" i="1"/>
  <c r="R2" i="1"/>
  <c r="I19" i="1" s="1"/>
  <c r="I24" i="1" s="1"/>
  <c r="S13" i="1"/>
  <c r="S10" i="1"/>
  <c r="S2" i="1"/>
  <c r="I20" i="1"/>
  <c r="L20" i="3" l="1"/>
  <c r="M20" i="3" s="1"/>
  <c r="L19" i="3"/>
  <c r="B20" i="2" l="1"/>
  <c r="B20" i="1"/>
  <c r="B21" i="1"/>
  <c r="C21" i="1"/>
  <c r="C21" i="2" l="1"/>
  <c r="F19" i="2" l="1"/>
  <c r="B21" i="2"/>
  <c r="H19" i="2" l="1"/>
  <c r="T12" i="2"/>
  <c r="T8" i="2"/>
  <c r="T2" i="2"/>
  <c r="S7" i="2"/>
  <c r="S3" i="2"/>
  <c r="R11" i="2"/>
  <c r="R7" i="2"/>
  <c r="R3" i="2"/>
  <c r="J21" i="2"/>
  <c r="T13" i="2"/>
  <c r="T11" i="2"/>
  <c r="T7" i="2"/>
  <c r="S10" i="2"/>
  <c r="S6" i="2"/>
  <c r="S2" i="2"/>
  <c r="R10" i="2"/>
  <c r="R6" i="2"/>
  <c r="R2" i="2"/>
  <c r="I19" i="2" s="1"/>
  <c r="T5" i="2"/>
  <c r="T10" i="2"/>
  <c r="T6" i="2"/>
  <c r="S9" i="2"/>
  <c r="S5" i="2"/>
  <c r="R13" i="2"/>
  <c r="R9" i="2"/>
  <c r="R5" i="2"/>
  <c r="I20" i="2"/>
  <c r="I25" i="2" s="1"/>
  <c r="T4" i="2"/>
  <c r="T9" i="2"/>
  <c r="T3" i="2"/>
  <c r="J20" i="2" s="1"/>
  <c r="S8" i="2"/>
  <c r="S4" i="2"/>
  <c r="J19" i="2" s="1"/>
  <c r="R12" i="2"/>
  <c r="R8" i="2"/>
  <c r="R4" i="2"/>
  <c r="B24" i="2" a="1"/>
  <c r="D24" i="2" s="1"/>
  <c r="H24" i="2"/>
  <c r="J26" i="2"/>
  <c r="D25" i="2" l="1"/>
  <c r="B26" i="2"/>
  <c r="C26" i="2"/>
  <c r="C25" i="2"/>
  <c r="D26" i="2"/>
  <c r="B24" i="2"/>
  <c r="B25" i="2"/>
  <c r="C24" i="2"/>
  <c r="J24" i="2"/>
  <c r="N19" i="2" s="1"/>
  <c r="L21" i="2" s="1"/>
  <c r="J25" i="2"/>
  <c r="N20" i="2" s="1"/>
  <c r="M21" i="2" s="1"/>
  <c r="I21" i="2" l="1"/>
  <c r="I26" i="2" s="1"/>
  <c r="H21" i="2"/>
  <c r="H26" i="2" s="1"/>
  <c r="I24" i="2"/>
  <c r="M19" i="2" s="1"/>
  <c r="H20" i="2"/>
  <c r="H25" i="2" s="1"/>
  <c r="N21" i="2"/>
  <c r="M23" i="2" l="1"/>
  <c r="L19" i="2"/>
  <c r="L20" i="2"/>
  <c r="M20" i="2" s="1"/>
  <c r="I25" i="1" l="1"/>
  <c r="S8" i="1"/>
  <c r="J26" i="1"/>
  <c r="B24" i="1" a="1"/>
  <c r="J19" i="1" l="1"/>
  <c r="J24" i="1" s="1"/>
  <c r="N19" i="1" s="1"/>
  <c r="L21" i="1" s="1"/>
  <c r="I21" i="1"/>
  <c r="I26" i="1" s="1"/>
  <c r="H20" i="1"/>
  <c r="H25" i="1" s="1"/>
  <c r="M19" i="1"/>
  <c r="B25" i="1"/>
  <c r="B26" i="1"/>
  <c r="D25" i="1"/>
  <c r="B24" i="1"/>
  <c r="C26" i="1"/>
  <c r="D24" i="1"/>
  <c r="C24" i="1"/>
  <c r="C25" i="1"/>
  <c r="D26" i="1"/>
  <c r="H21" i="1" l="1"/>
  <c r="H26" i="1" s="1"/>
  <c r="L20" i="1"/>
  <c r="L19" i="1"/>
  <c r="J25" i="1"/>
  <c r="N20" i="1" l="1"/>
  <c r="M23" i="1" s="1"/>
  <c r="M21" i="1" l="1"/>
  <c r="N21" i="1" s="1"/>
  <c r="M20" i="1"/>
</calcChain>
</file>

<file path=xl/sharedStrings.xml><?xml version="1.0" encoding="utf-8"?>
<sst xmlns="http://schemas.openxmlformats.org/spreadsheetml/2006/main" count="121" uniqueCount="39">
  <si>
    <t>Матриця відстаней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</si>
  <si>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</si>
  <si>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</si>
  <si>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</si>
  <si>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</si>
  <si>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</si>
  <si>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</si>
  <si>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</si>
  <si>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</si>
  <si>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</si>
  <si>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</si>
  <si>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min</t>
  </si>
  <si>
    <t>ki</t>
  </si>
  <si>
    <t>A1={d3,d6,d7}</t>
  </si>
  <si>
    <t>Друга однорідна підмножина</t>
  </si>
  <si>
    <t>A2={d1,d2}</t>
  </si>
  <si>
    <t>Третя однорідна підмножина</t>
  </si>
  <si>
    <t>А3={d4,d5,d8,d9,d10}</t>
  </si>
  <si>
    <t>D</t>
  </si>
  <si>
    <t>D'</t>
  </si>
  <si>
    <t>d*</t>
  </si>
  <si>
    <t>A'</t>
  </si>
  <si>
    <t>Перша однорідна підмножина</t>
  </si>
  <si>
    <t>a'[12]</t>
  </si>
  <si>
    <t>a'[13]</t>
  </si>
  <si>
    <t>A</t>
  </si>
  <si>
    <t>K</t>
  </si>
  <si>
    <t>k=</t>
  </si>
  <si>
    <t>k</t>
  </si>
  <si>
    <t>А1={d3,d6,d7}</t>
  </si>
  <si>
    <t>А2={d1,d2,d5,d8}</t>
  </si>
  <si>
    <t>А3={d4,d9,d10}</t>
  </si>
  <si>
    <t>А1={d1,d2,d3,d4,d5,d6,d7,d8}</t>
  </si>
  <si>
    <t>А2={d9,d10}</t>
  </si>
  <si>
    <t>1 і 2</t>
  </si>
  <si>
    <t>2 і 3</t>
  </si>
  <si>
    <t>1 і 3</t>
  </si>
  <si>
    <t>a'[23]</t>
  </si>
  <si>
    <t>k[узагал]=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</si>
</sst>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2" borderId="1" xfId="0" applyNumberForma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164" fontId="0" fillId="8" borderId="1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7" borderId="1" xfId="0" applyNumberFormat="1" applyFill="1" applyBorder="1"/>
    <xf numFmtId="2" fontId="0" fillId="4" borderId="1" xfId="0" applyNumberFormat="1" applyFill="1" applyBorder="1"/>
    <xf numFmtId="2" fontId="0" fillId="7" borderId="1" xfId="0" applyNumberFormat="1" applyFill="1" applyBorder="1"/>
    <xf numFmtId="0" fontId="0" fillId="5" borderId="1" xfId="0" applyNumberFormat="1" applyFill="1" applyBorder="1"/>
    <xf numFmtId="2" fontId="0" fillId="5" borderId="1" xfId="0" applyNumberFormat="1" applyFill="1" applyBorder="1"/>
    <xf numFmtId="0" fontId="0" fillId="3" borderId="1" xfId="0" applyNumberFormat="1" applyFill="1" applyBorder="1"/>
    <xf numFmtId="2" fontId="0" fillId="3" borderId="1" xfId="0" applyNumberFormat="1" applyFill="1" applyBorder="1"/>
    <xf numFmtId="2" fontId="0" fillId="9" borderId="1" xfId="0" applyNumberFormat="1" applyFill="1" applyBorder="1"/>
    <xf numFmtId="2" fontId="0" fillId="10" borderId="1" xfId="0" applyNumberFormat="1" applyFill="1" applyBorder="1"/>
    <xf numFmtId="164" fontId="0" fillId="7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0" xfId="0" applyFill="1"/>
    <xf numFmtId="0" fontId="0" fillId="8" borderId="0" xfId="0" applyFill="1"/>
    <xf numFmtId="0" fontId="0" fillId="7" borderId="1" xfId="0" applyNumberFormat="1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0" borderId="1" xfId="0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5" xfId="0" applyNumberFormat="1" applyBorder="1" applyAlignment="1">
      <alignment horizontal="center"/>
    </xf>
    <xf numFmtId="2" fontId="0" fillId="0" borderId="5" xfId="0" applyNumberFormat="1" applyBorder="1"/>
    <xf numFmtId="2" fontId="0" fillId="0" borderId="0" xfId="0" applyNumberFormat="1" applyBorder="1"/>
    <xf numFmtId="2" fontId="0" fillId="0" borderId="6" xfId="0" applyNumberFormat="1" applyBorder="1"/>
    <xf numFmtId="0" fontId="0" fillId="0" borderId="5" xfId="0" applyNumberFormat="1" applyBorder="1" applyAlignment="1">
      <alignment horizontal="center"/>
    </xf>
    <xf numFmtId="2" fontId="0" fillId="0" borderId="2" xfId="0" applyNumberFormat="1" applyBorder="1"/>
    <xf numFmtId="0" fontId="0" fillId="0" borderId="5" xfId="0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tabSelected="1" workbookViewId="0">
      <selection activeCell="N11" sqref="N11"/>
    </sheetView>
  </sheetViews>
  <sheetFormatPr defaultRowHeight="15" x14ac:dyDescent="0.25"/>
  <sheetData>
    <row r="1" spans="2:20" x14ac:dyDescent="0.25">
      <c r="R1" s="22" t="s">
        <v>23</v>
      </c>
      <c r="S1" s="22" t="s">
        <v>24</v>
      </c>
      <c r="T1" s="22" t="s">
        <v>37</v>
      </c>
    </row>
    <row r="2" spans="2:20" x14ac:dyDescent="0.25">
      <c r="B2" s="55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N2" t="s">
        <v>22</v>
      </c>
      <c r="R2">
        <f>IF(E4&lt;$F$19,E4,$F$19)</f>
        <v>0.56436020133898113</v>
      </c>
      <c r="S2">
        <f>IF(F6&lt;$F$19,F6,$F$19)</f>
        <v>0.29979356012083674</v>
      </c>
      <c r="T2">
        <f>IF(F4&lt;$F$19,F4,$F$19)</f>
        <v>0.86343410370919338</v>
      </c>
    </row>
    <row r="3" spans="2:20" x14ac:dyDescent="0.25">
      <c r="B3" s="7"/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9</v>
      </c>
      <c r="L3" s="7" t="s">
        <v>10</v>
      </c>
      <c r="N3" t="s">
        <v>29</v>
      </c>
      <c r="P3" s="17"/>
      <c r="R3">
        <f>IF(E5&lt;$F$19,E5,$F$19)</f>
        <v>0.49208249782180374</v>
      </c>
      <c r="S3">
        <f>IF(G6&lt;$F$19,G6,$F$19)</f>
        <v>1.4390562054615985</v>
      </c>
      <c r="T3">
        <f>IF(F5&lt;$F$19,F5,$F$19)</f>
        <v>0.79010428187457349</v>
      </c>
    </row>
    <row r="4" spans="2:20" x14ac:dyDescent="0.25">
      <c r="B4" s="7" t="s">
        <v>1</v>
      </c>
      <c r="C4" s="9">
        <v>0</v>
      </c>
      <c r="D4" s="10">
        <v>7.733456035736562E-2</v>
      </c>
      <c r="E4" s="20">
        <v>0.56436020133898113</v>
      </c>
      <c r="F4" s="21">
        <v>0.86343410370919338</v>
      </c>
      <c r="G4" s="21">
        <v>1.9923307008983147</v>
      </c>
      <c r="H4" s="20">
        <v>2.3673497305986486</v>
      </c>
      <c r="I4" s="20">
        <v>2.3743253577567733</v>
      </c>
      <c r="J4" s="21">
        <v>2.6663411090711113</v>
      </c>
      <c r="K4" s="21">
        <v>3.4494607694826547</v>
      </c>
      <c r="L4" s="21">
        <v>4.0679814223611022</v>
      </c>
      <c r="R4">
        <f>IF(H4&lt;$F$19,H4,$F$19)</f>
        <v>2.3673497305986486</v>
      </c>
      <c r="S4">
        <f>IF(H7&lt;$F$19,H7,$F$19)</f>
        <v>1.5159914893248383</v>
      </c>
      <c r="T4">
        <f>IF(G4&lt;$F$19,G4,$F$19)</f>
        <v>1.9923307008983147</v>
      </c>
    </row>
    <row r="5" spans="2:20" x14ac:dyDescent="0.25">
      <c r="B5" s="7" t="s">
        <v>2</v>
      </c>
      <c r="C5" s="10">
        <v>7.733456035736562E-2</v>
      </c>
      <c r="D5" s="9">
        <v>0</v>
      </c>
      <c r="E5" s="20">
        <v>0.49208249782180374</v>
      </c>
      <c r="F5" s="21">
        <v>0.79010428187457349</v>
      </c>
      <c r="G5" s="21">
        <v>1.9161569796201459</v>
      </c>
      <c r="H5" s="20">
        <v>2.2912361301927078</v>
      </c>
      <c r="I5" s="20">
        <v>2.2978012340137668</v>
      </c>
      <c r="J5" s="21">
        <v>2.5903468385987991</v>
      </c>
      <c r="K5" s="21">
        <v>3.372505218443635</v>
      </c>
      <c r="L5" s="21">
        <v>3.9915077598348114</v>
      </c>
      <c r="N5" t="s">
        <v>14</v>
      </c>
      <c r="R5">
        <f>IF(H5&lt;$F$19,H5,$F$19)</f>
        <v>2.2912361301927078</v>
      </c>
      <c r="S5">
        <f>IF(H8&lt;$F$19,H8,$F$19)</f>
        <v>0.37517094228408149</v>
      </c>
      <c r="T5">
        <f>IF(G5&lt;$F$19,G5,$F$19)</f>
        <v>1.9161569796201459</v>
      </c>
    </row>
    <row r="6" spans="2:20" x14ac:dyDescent="0.25">
      <c r="B6" s="7" t="s">
        <v>3</v>
      </c>
      <c r="C6" s="25">
        <v>0.56436020133898113</v>
      </c>
      <c r="D6" s="25">
        <v>0.49208249782180374</v>
      </c>
      <c r="E6" s="39">
        <v>0</v>
      </c>
      <c r="F6" s="19">
        <v>0.29979356012083674</v>
      </c>
      <c r="G6" s="19">
        <v>1.4390562054615985</v>
      </c>
      <c r="H6" s="35">
        <v>1.8128342906564194</v>
      </c>
      <c r="I6" s="35">
        <v>1.8240703421551239</v>
      </c>
      <c r="J6" s="19">
        <v>2.1105114291171319</v>
      </c>
      <c r="K6" s="19">
        <v>2.9044553532433568</v>
      </c>
      <c r="L6" s="19">
        <v>3.5154548924856264</v>
      </c>
      <c r="N6" t="s">
        <v>15</v>
      </c>
      <c r="P6" s="15"/>
      <c r="R6">
        <f>IF(I4&lt;$F$19,I4,$F$19)</f>
        <v>2.3743253577567733</v>
      </c>
      <c r="S6">
        <f>IF(I7&lt;$F$19,I7,$F$19)</f>
        <v>1.5294643862347397</v>
      </c>
      <c r="T6">
        <f>IF(J4&lt;$F$19,J4,$F$19)</f>
        <v>2.6663411090711113</v>
      </c>
    </row>
    <row r="7" spans="2:20" x14ac:dyDescent="0.25">
      <c r="B7" s="7" t="s">
        <v>4</v>
      </c>
      <c r="C7" s="25">
        <v>0.86343410370919338</v>
      </c>
      <c r="D7" s="25">
        <v>0.79010428187457349</v>
      </c>
      <c r="E7" s="25">
        <v>0.29979356012083674</v>
      </c>
      <c r="F7" s="11">
        <v>0</v>
      </c>
      <c r="G7" s="12">
        <v>1.1434131244662606</v>
      </c>
      <c r="H7" s="19">
        <v>1.5159914893248383</v>
      </c>
      <c r="I7" s="19">
        <v>1.5294643862347397</v>
      </c>
      <c r="J7" s="12">
        <v>1.8128342906564194</v>
      </c>
      <c r="K7" s="12">
        <v>2.6113865421174691</v>
      </c>
      <c r="L7" s="12">
        <v>3.2186486217421928</v>
      </c>
      <c r="R7">
        <f>IF(I5&lt;$F$19,I5,$F$19)</f>
        <v>2.2978012340137668</v>
      </c>
      <c r="S7">
        <f>IF(I8&lt;$F$19,I8,$F$19)</f>
        <v>0.38667280178682806</v>
      </c>
      <c r="T7">
        <f>IF(J5&lt;$F$19,J5,$F$19)</f>
        <v>2.5903468385987991</v>
      </c>
    </row>
    <row r="8" spans="2:20" x14ac:dyDescent="0.25">
      <c r="B8" s="7" t="s">
        <v>5</v>
      </c>
      <c r="C8" s="25">
        <v>1.9923307008983147</v>
      </c>
      <c r="D8" s="25">
        <v>1.9161569796201459</v>
      </c>
      <c r="E8" s="25">
        <v>1.4390562054615985</v>
      </c>
      <c r="F8" s="12">
        <v>1.1434131244662606</v>
      </c>
      <c r="G8" s="11">
        <v>0</v>
      </c>
      <c r="H8" s="19">
        <v>0.37517094228408149</v>
      </c>
      <c r="I8" s="19">
        <v>0.38667280178682806</v>
      </c>
      <c r="J8" s="12">
        <v>0.67474305852141658</v>
      </c>
      <c r="K8" s="12">
        <v>1.4693566467899464</v>
      </c>
      <c r="L8" s="12">
        <v>2.0766101618297377</v>
      </c>
      <c r="N8" t="s">
        <v>16</v>
      </c>
      <c r="S8">
        <f>IF(J6&lt;$F$19,J6,$F$19)</f>
        <v>2.1105114291171319</v>
      </c>
      <c r="T8">
        <f>IF(K4&lt;$F$19,K4,$F$19)</f>
        <v>3.2186486217421928</v>
      </c>
    </row>
    <row r="9" spans="2:20" x14ac:dyDescent="0.25">
      <c r="B9" s="7" t="s">
        <v>6</v>
      </c>
      <c r="C9" s="25">
        <v>2.3673497305986486</v>
      </c>
      <c r="D9" s="25">
        <v>2.2912361301927078</v>
      </c>
      <c r="E9" s="35">
        <v>1.8128342906564194</v>
      </c>
      <c r="F9" s="25">
        <v>1.5159914893248383</v>
      </c>
      <c r="G9" s="25">
        <v>0.37517094228408149</v>
      </c>
      <c r="H9" s="39">
        <v>0</v>
      </c>
      <c r="I9" s="35">
        <v>7.7334560357366036E-2</v>
      </c>
      <c r="J9" s="19">
        <v>0.29979356012083674</v>
      </c>
      <c r="K9" s="19">
        <v>1.1042943690288616</v>
      </c>
      <c r="L9" s="19">
        <v>1.7027076771741847</v>
      </c>
      <c r="N9" t="s">
        <v>17</v>
      </c>
      <c r="P9" s="13"/>
      <c r="S9">
        <f>IF(J9&lt;$F$19,J9,$F$19)</f>
        <v>0.29979356012083674</v>
      </c>
      <c r="T9">
        <f>IF(K5&lt;$F$19,K5,$F$19)</f>
        <v>3.2186486217421928</v>
      </c>
    </row>
    <row r="10" spans="2:20" x14ac:dyDescent="0.25">
      <c r="B10" s="7" t="s">
        <v>7</v>
      </c>
      <c r="C10" s="25">
        <v>2.3743253577567733</v>
      </c>
      <c r="D10" s="25">
        <v>2.2978012340137668</v>
      </c>
      <c r="E10" s="35">
        <v>1.8240703421551239</v>
      </c>
      <c r="F10" s="25">
        <v>1.5294643862347397</v>
      </c>
      <c r="G10" s="25">
        <v>0.38667280178682806</v>
      </c>
      <c r="H10" s="35">
        <v>7.7334560357366036E-2</v>
      </c>
      <c r="I10" s="39">
        <v>0</v>
      </c>
      <c r="J10" s="19">
        <v>0.30987655319580598</v>
      </c>
      <c r="K10" s="19">
        <v>1.0826838450031184</v>
      </c>
      <c r="L10" s="19">
        <v>1.6937392351136384</v>
      </c>
      <c r="S10">
        <f>IF(J10&lt;$F$19,J10,$F$19)</f>
        <v>0.30987655319580598</v>
      </c>
      <c r="T10">
        <f>IF(L4&lt;$F$19,L4,$F$19)</f>
        <v>3.2186486217421928</v>
      </c>
    </row>
    <row r="11" spans="2:20" x14ac:dyDescent="0.25">
      <c r="B11" s="7" t="s">
        <v>8</v>
      </c>
      <c r="C11" s="25">
        <v>2.6663411090711113</v>
      </c>
      <c r="D11" s="25">
        <v>2.5903468385987991</v>
      </c>
      <c r="E11" s="25">
        <v>2.1105114291171319</v>
      </c>
      <c r="F11" s="12">
        <v>1.8128342906564194</v>
      </c>
      <c r="G11" s="12">
        <v>0.67474305852141658</v>
      </c>
      <c r="H11" s="25">
        <v>0.29979356012083674</v>
      </c>
      <c r="I11" s="25">
        <v>0.30987655319580598</v>
      </c>
      <c r="J11" s="11">
        <v>0</v>
      </c>
      <c r="K11" s="12">
        <v>0.82520238438908944</v>
      </c>
      <c r="L11" s="12">
        <v>1.4065928449320524</v>
      </c>
      <c r="O11" t="s">
        <v>34</v>
      </c>
      <c r="P11" s="40"/>
      <c r="S11">
        <f>IF(K6&lt;$F$19,K6,$F$19)</f>
        <v>2.9044553532433568</v>
      </c>
      <c r="T11">
        <f>IF(L5&lt;$F$19,L5,$F$19)</f>
        <v>3.2186486217421928</v>
      </c>
    </row>
    <row r="12" spans="2:20" x14ac:dyDescent="0.25">
      <c r="B12" s="7" t="s">
        <v>9</v>
      </c>
      <c r="C12" s="25">
        <v>3.4494607694826547</v>
      </c>
      <c r="D12" s="25">
        <v>3.372505218443635</v>
      </c>
      <c r="E12" s="25">
        <v>2.9044553532433568</v>
      </c>
      <c r="F12" s="12">
        <v>2.6113865421174691</v>
      </c>
      <c r="G12" s="12">
        <v>1.4693566467899464</v>
      </c>
      <c r="H12" s="25">
        <v>1.1042943690288616</v>
      </c>
      <c r="I12" s="25">
        <v>1.0826838450031184</v>
      </c>
      <c r="J12" s="12">
        <v>0.82520238438908944</v>
      </c>
      <c r="K12" s="11">
        <v>0</v>
      </c>
      <c r="L12" s="12">
        <v>0.64625167788363369</v>
      </c>
      <c r="O12" t="s">
        <v>35</v>
      </c>
      <c r="P12" s="41"/>
      <c r="S12">
        <f>IF(K9&lt;$F$19,K9,$F$19)</f>
        <v>1.1042943690288616</v>
      </c>
    </row>
    <row r="13" spans="2:20" x14ac:dyDescent="0.25">
      <c r="B13" s="7" t="s">
        <v>10</v>
      </c>
      <c r="C13" s="25">
        <v>4.0679814223611022</v>
      </c>
      <c r="D13" s="25">
        <v>3.9915077598348114</v>
      </c>
      <c r="E13" s="25">
        <v>3.5154548924856264</v>
      </c>
      <c r="F13" s="12">
        <v>3.2186486217421928</v>
      </c>
      <c r="G13" s="12">
        <v>2.0766101618297377</v>
      </c>
      <c r="H13" s="25">
        <v>1.7027076771741847</v>
      </c>
      <c r="I13" s="25">
        <v>1.6937392351136384</v>
      </c>
      <c r="J13" s="12">
        <v>1.4065928449320524</v>
      </c>
      <c r="K13" s="12">
        <v>0.64625167788363369</v>
      </c>
      <c r="L13" s="11">
        <v>0</v>
      </c>
      <c r="O13" t="s">
        <v>36</v>
      </c>
      <c r="P13" s="38"/>
      <c r="S13">
        <f>IF(K10&lt;$F$19,K10,$F$19)</f>
        <v>1.0826838450031184</v>
      </c>
    </row>
    <row r="14" spans="2:20" x14ac:dyDescent="0.25">
      <c r="B14" s="7" t="s">
        <v>11</v>
      </c>
      <c r="C14" s="7">
        <v>7.733456035736562E-2</v>
      </c>
      <c r="D14" s="7">
        <v>7.733456035736562E-2</v>
      </c>
      <c r="E14" s="7">
        <v>0.29979356012083674</v>
      </c>
      <c r="F14" s="7">
        <v>0.29979356012083674</v>
      </c>
      <c r="G14" s="7">
        <v>0.37517094228408149</v>
      </c>
      <c r="H14" s="7">
        <v>7.7334560357366036E-2</v>
      </c>
      <c r="I14" s="7">
        <v>7.7334560357366036E-2</v>
      </c>
      <c r="J14" s="25">
        <v>0.29979356012083674</v>
      </c>
      <c r="K14" s="25">
        <v>0.64625167788363369</v>
      </c>
      <c r="L14" s="25">
        <v>0.64625167788363369</v>
      </c>
      <c r="S14">
        <f>IF(L6&lt;$F$19,L6,$F$19)</f>
        <v>3.2186486217421928</v>
      </c>
    </row>
    <row r="15" spans="2:20" x14ac:dyDescent="0.25">
      <c r="B15" s="7" t="s">
        <v>12</v>
      </c>
      <c r="C15" s="8">
        <v>3</v>
      </c>
      <c r="D15" s="8">
        <v>3</v>
      </c>
      <c r="E15" s="8">
        <v>4</v>
      </c>
      <c r="F15" s="8">
        <v>2</v>
      </c>
      <c r="G15" s="8">
        <v>3</v>
      </c>
      <c r="H15" s="8">
        <v>4</v>
      </c>
      <c r="I15" s="8">
        <v>4</v>
      </c>
      <c r="J15" s="8">
        <v>3</v>
      </c>
      <c r="K15" s="8">
        <v>1</v>
      </c>
      <c r="L15" s="8">
        <v>1</v>
      </c>
      <c r="S15">
        <f>IF(L9&lt;$F$19,L9,$F$19)</f>
        <v>1.7027076771741847</v>
      </c>
    </row>
    <row r="16" spans="2:20" x14ac:dyDescent="0.25">
      <c r="N16">
        <v>5</v>
      </c>
      <c r="S16">
        <f>IF(L10&lt;$F$19,L10,$F$19)</f>
        <v>1.6937392351136384</v>
      </c>
    </row>
    <row r="17" spans="2:14" x14ac:dyDescent="0.25">
      <c r="G17" s="18" t="s">
        <v>12</v>
      </c>
      <c r="I17" s="24"/>
      <c r="J17" s="22"/>
    </row>
    <row r="18" spans="2:14" x14ac:dyDescent="0.25">
      <c r="B18" s="55" t="s">
        <v>18</v>
      </c>
      <c r="C18" s="55"/>
      <c r="D18" s="55"/>
      <c r="F18" s="42" t="s">
        <v>20</v>
      </c>
      <c r="H18" s="55" t="s">
        <v>21</v>
      </c>
      <c r="I18" s="55"/>
      <c r="J18" s="55"/>
      <c r="L18" s="55" t="s">
        <v>26</v>
      </c>
      <c r="M18" s="55"/>
      <c r="N18" s="55"/>
    </row>
    <row r="19" spans="2:14" x14ac:dyDescent="0.25">
      <c r="B19" s="6">
        <f>MAX(E6,H9:I10,H6:I6,E9:E10)</f>
        <v>1.8240703421551239</v>
      </c>
      <c r="C19" s="6">
        <f>MIN(E4:E5,H4:I5)</f>
        <v>0.49208249782180374</v>
      </c>
      <c r="D19" s="6">
        <f>MIN(F6:G6,J6:L6,H7:I8,J9:L10)</f>
        <v>0.29979356012083674</v>
      </c>
      <c r="F19" s="6">
        <f>MAX(B19,C20,D21)</f>
        <v>3.2186486217421928</v>
      </c>
      <c r="H19" s="6">
        <f>F19-AVERAGE(I9,H6,I6)</f>
        <v>1.9805688906858896</v>
      </c>
      <c r="I19" s="6">
        <f>$F$19-AVERAGE(R2:R7)</f>
        <v>1.4874560964550791</v>
      </c>
      <c r="J19" s="6">
        <f>$F$19-AVERAGE(S2:S16)</f>
        <v>1.8871246198120559</v>
      </c>
      <c r="K19" s="23"/>
      <c r="L19" s="6">
        <f>M19+N19</f>
        <v>0.81305785818109844</v>
      </c>
      <c r="M19" s="6">
        <f>I24/(H24+I25)</f>
        <v>0.29041196575054851</v>
      </c>
      <c r="N19" s="6">
        <f>J24/(H24+J26)</f>
        <v>0.52264589243054993</v>
      </c>
    </row>
    <row r="20" spans="2:14" x14ac:dyDescent="0.25">
      <c r="B20" s="6">
        <f>C19</f>
        <v>0.49208249782180374</v>
      </c>
      <c r="C20" s="6">
        <f>MAX(C4:D5)</f>
        <v>7.733456035736562E-2</v>
      </c>
      <c r="D20" s="6">
        <f>MIN(F4:G5,J4:L5)</f>
        <v>0.79010428187457349</v>
      </c>
      <c r="H20" s="6">
        <f>I19</f>
        <v>1.4874560964550791</v>
      </c>
      <c r="I20" s="6">
        <f>F19-AVERAGE(D4)</f>
        <v>3.1413140613848274</v>
      </c>
      <c r="J20" s="6">
        <f>$F$19-AVERAGE(T2:T11)</f>
        <v>0.84931777166810152</v>
      </c>
      <c r="K20" s="23"/>
      <c r="L20" s="6">
        <f>M19</f>
        <v>0.29041196575054851</v>
      </c>
      <c r="M20" s="6">
        <f>L20+N20</f>
        <v>0.46841157060110566</v>
      </c>
      <c r="N20" s="6">
        <f>J25/(I25+J26)</f>
        <v>0.17799960485055716</v>
      </c>
    </row>
    <row r="21" spans="2:14" x14ac:dyDescent="0.25">
      <c r="B21" s="6">
        <f>D19</f>
        <v>0.29979356012083674</v>
      </c>
      <c r="C21" s="6">
        <f>D20</f>
        <v>0.79010428187457349</v>
      </c>
      <c r="D21" s="6">
        <f>MAX(F7:G8,J11:L13,J7:L8,F11:G13)</f>
        <v>3.2186486217421928</v>
      </c>
      <c r="H21" s="6">
        <f>J19</f>
        <v>1.8871246198120559</v>
      </c>
      <c r="I21" s="6">
        <f>J20</f>
        <v>0.84931777166810152</v>
      </c>
      <c r="J21" s="6">
        <f>F19-AVERAGE(G7,K11:L11,L12,J7:L8)</f>
        <v>1.6301446864093712</v>
      </c>
      <c r="L21" s="6">
        <f>N19</f>
        <v>0.52264589243054993</v>
      </c>
      <c r="M21" s="6">
        <f>N20</f>
        <v>0.17799960485055716</v>
      </c>
      <c r="N21" s="6">
        <f>M21+L21</f>
        <v>0.70064549728110714</v>
      </c>
    </row>
    <row r="23" spans="2:14" x14ac:dyDescent="0.25">
      <c r="B23" s="55" t="s">
        <v>19</v>
      </c>
      <c r="C23" s="55"/>
      <c r="D23" s="55"/>
      <c r="H23" s="55" t="s">
        <v>25</v>
      </c>
      <c r="I23" s="55"/>
      <c r="J23" s="55"/>
      <c r="L23" s="18" t="s">
        <v>38</v>
      </c>
      <c r="M23" s="46">
        <f>AVERAGE(M19:N19,N20)</f>
        <v>0.33035248767721853</v>
      </c>
    </row>
    <row r="24" spans="2:14" x14ac:dyDescent="0.25">
      <c r="B24" s="6">
        <f t="array" ref="B24:D26">IF(B19:D21&lt;=F19,B19:D21,0)</f>
        <v>1.8240703421551239</v>
      </c>
      <c r="C24" s="6">
        <v>0.49208249782180374</v>
      </c>
      <c r="D24" s="6">
        <v>0.29979356012083674</v>
      </c>
      <c r="H24" s="6">
        <f>H19/$F$19</f>
        <v>0.61534175470631081</v>
      </c>
      <c r="I24" s="6">
        <f>I19/$F$19</f>
        <v>0.46213683792856758</v>
      </c>
      <c r="J24" s="6">
        <f>J19/$F$19</f>
        <v>0.58630961051927177</v>
      </c>
    </row>
    <row r="25" spans="2:14" x14ac:dyDescent="0.25">
      <c r="B25" s="6">
        <v>0.49208249782180374</v>
      </c>
      <c r="C25" s="6">
        <v>7.733456035736562E-2</v>
      </c>
      <c r="D25" s="6">
        <v>0.79010428187457349</v>
      </c>
      <c r="H25" s="6">
        <f t="shared" ref="H25:J26" si="0">H20/$F$19</f>
        <v>0.46213683792856758</v>
      </c>
      <c r="I25" s="6">
        <f>I20/$F$19</f>
        <v>0.97597297206195011</v>
      </c>
      <c r="J25" s="6">
        <f t="shared" si="0"/>
        <v>0.26387402648766989</v>
      </c>
    </row>
    <row r="26" spans="2:14" x14ac:dyDescent="0.25">
      <c r="B26" s="6">
        <v>0.29979356012083674</v>
      </c>
      <c r="C26" s="6">
        <v>0.79010428187457349</v>
      </c>
      <c r="D26" s="6">
        <v>3.2186486217421928</v>
      </c>
      <c r="H26" s="6">
        <f t="shared" si="0"/>
        <v>0.58630961051927177</v>
      </c>
      <c r="I26" s="6">
        <f t="shared" si="0"/>
        <v>0.26387402648766989</v>
      </c>
      <c r="J26" s="6">
        <f t="shared" si="0"/>
        <v>0.50646866992489692</v>
      </c>
    </row>
  </sheetData>
  <mergeCells count="6">
    <mergeCell ref="B2:L2"/>
    <mergeCell ref="B18:D18"/>
    <mergeCell ref="B23:D23"/>
    <mergeCell ref="H18:J18"/>
    <mergeCell ref="H23:J23"/>
    <mergeCell ref="L18:N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workbookViewId="0">
      <selection activeCell="M12" sqref="M12"/>
    </sheetView>
  </sheetViews>
  <sheetFormatPr defaultRowHeight="15" x14ac:dyDescent="0.25"/>
  <sheetData>
    <row r="1" spans="2:20" x14ac:dyDescent="0.25">
      <c r="R1" s="22" t="s">
        <v>23</v>
      </c>
      <c r="S1" s="22" t="s">
        <v>24</v>
      </c>
      <c r="T1" s="22" t="s">
        <v>23</v>
      </c>
    </row>
    <row r="2" spans="2:20" x14ac:dyDescent="0.25">
      <c r="B2" s="55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N2" t="s">
        <v>22</v>
      </c>
      <c r="R2" s="46">
        <f>IF(E4&lt;$F$19,E4,$F$19)</f>
        <v>0.56436020133898113</v>
      </c>
      <c r="S2" s="46">
        <f>IF(F6&lt;$F$19,F6,$F$19)</f>
        <v>0.29979356012083674</v>
      </c>
      <c r="T2" s="46">
        <f>IF(F4&lt;$F$19,F4,$F$19)</f>
        <v>0.86343410370919338</v>
      </c>
    </row>
    <row r="3" spans="2:20" x14ac:dyDescent="0.25"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N3" t="s">
        <v>13</v>
      </c>
      <c r="P3" s="17"/>
      <c r="R3" s="46">
        <f>IF(E5&lt;$F$19,E5,$F$19)</f>
        <v>0.49208249782180374</v>
      </c>
      <c r="S3" s="46">
        <f>IF(H7&lt;$F$19,H7,$F$19)</f>
        <v>1.5159914893248383</v>
      </c>
      <c r="T3" s="46">
        <f>IF(F5&lt;$F$19,F5,$F$19)</f>
        <v>0.79010428187457349</v>
      </c>
    </row>
    <row r="4" spans="2:20" x14ac:dyDescent="0.25">
      <c r="B4" s="1" t="s">
        <v>1</v>
      </c>
      <c r="C4" s="31">
        <v>0</v>
      </c>
      <c r="D4" s="32">
        <v>7.733456035736562E-2</v>
      </c>
      <c r="E4" s="33">
        <v>0.56436020133898113</v>
      </c>
      <c r="F4" s="34">
        <v>0.86343410370919338</v>
      </c>
      <c r="G4" s="32">
        <v>1.9923307008983147</v>
      </c>
      <c r="H4" s="33">
        <v>2.3673497305986486</v>
      </c>
      <c r="I4" s="33">
        <v>2.3743253577567733</v>
      </c>
      <c r="J4" s="32">
        <v>2.6663411090711113</v>
      </c>
      <c r="K4" s="34">
        <v>3.4494607694826547</v>
      </c>
      <c r="L4" s="34">
        <v>4.0679814223611022</v>
      </c>
      <c r="R4" s="46">
        <f>IF(H4&lt;$F$19,H4,$F$19)</f>
        <v>2.3673497305986486</v>
      </c>
      <c r="S4" s="46">
        <f>IF(I7&lt;$F$19,I7,$F$19)</f>
        <v>1.5294643862347397</v>
      </c>
      <c r="T4" s="46">
        <f>IF(G7&lt;$F$19,G7,$F$19)</f>
        <v>1.1434131244662606</v>
      </c>
    </row>
    <row r="5" spans="2:20" x14ac:dyDescent="0.25">
      <c r="B5" s="1" t="s">
        <v>2</v>
      </c>
      <c r="C5" s="32">
        <v>7.733456035736562E-2</v>
      </c>
      <c r="D5" s="31">
        <v>0</v>
      </c>
      <c r="E5" s="33">
        <v>0.49208249782180374</v>
      </c>
      <c r="F5" s="34">
        <v>0.79010428187457349</v>
      </c>
      <c r="G5" s="32">
        <v>1.9161569796201459</v>
      </c>
      <c r="H5" s="33">
        <v>2.2912361301927078</v>
      </c>
      <c r="I5" s="33">
        <v>2.2978012340137668</v>
      </c>
      <c r="J5" s="32">
        <v>2.5903468385987991</v>
      </c>
      <c r="K5" s="34">
        <v>3.372505218443635</v>
      </c>
      <c r="L5" s="34">
        <v>3.9915077598348114</v>
      </c>
      <c r="N5" t="s">
        <v>14</v>
      </c>
      <c r="R5" s="46">
        <f>IF(H5&lt;$F$19,H5,$F$19)</f>
        <v>2.2912361301927078</v>
      </c>
      <c r="S5" s="46">
        <f>IF(K6&lt;$F$19,K6,$F$19)</f>
        <v>2.9044553532433568</v>
      </c>
      <c r="T5" s="46">
        <f>IF(K4&lt;$F$19,K4,$F$19)</f>
        <v>3.2186486217421928</v>
      </c>
    </row>
    <row r="6" spans="2:20" x14ac:dyDescent="0.25">
      <c r="B6" s="1" t="s">
        <v>3</v>
      </c>
      <c r="C6" s="4">
        <v>0.56436020133898113</v>
      </c>
      <c r="D6" s="4">
        <v>0.49208249782180374</v>
      </c>
      <c r="E6" s="26">
        <v>0</v>
      </c>
      <c r="F6" s="27">
        <v>0.29979356012083674</v>
      </c>
      <c r="G6" s="33">
        <v>1.4390562054615985</v>
      </c>
      <c r="H6" s="28">
        <v>1.8128342906564194</v>
      </c>
      <c r="I6" s="28">
        <v>1.8240703421551239</v>
      </c>
      <c r="J6" s="33">
        <v>2.1105114291171319</v>
      </c>
      <c r="K6" s="27">
        <v>2.9044553532433568</v>
      </c>
      <c r="L6" s="27">
        <v>3.5154548924856264</v>
      </c>
      <c r="N6" t="s">
        <v>30</v>
      </c>
      <c r="P6" s="15"/>
      <c r="R6" s="46">
        <f>IF(I4&lt;$F$19,I4,$F$19)</f>
        <v>2.3743253577567733</v>
      </c>
      <c r="S6" s="46">
        <f>IF(L6&lt;$F$19,L6,$F$19)</f>
        <v>3.2186486217421928</v>
      </c>
      <c r="T6" s="46">
        <f>IF(K5&lt;$F$19,K5,$F$19)</f>
        <v>3.2186486217421928</v>
      </c>
    </row>
    <row r="7" spans="2:20" x14ac:dyDescent="0.25">
      <c r="B7" s="1" t="s">
        <v>4</v>
      </c>
      <c r="C7" s="4">
        <v>0.86343410370919338</v>
      </c>
      <c r="D7" s="4">
        <v>0.79010428187457349</v>
      </c>
      <c r="E7" s="4">
        <v>0.29979356012083674</v>
      </c>
      <c r="F7" s="29">
        <v>0</v>
      </c>
      <c r="G7" s="34">
        <v>1.1434131244662606</v>
      </c>
      <c r="H7" s="27">
        <v>1.5159914893248383</v>
      </c>
      <c r="I7" s="27">
        <v>1.5294643862347397</v>
      </c>
      <c r="J7" s="34">
        <v>1.8128342906564194</v>
      </c>
      <c r="K7" s="30">
        <v>2.6113865421174691</v>
      </c>
      <c r="L7" s="30">
        <v>3.2186486217421928</v>
      </c>
      <c r="R7" s="46">
        <f>IF(I5&lt;$F$19,I5,$F$19)</f>
        <v>2.2978012340137668</v>
      </c>
      <c r="S7" s="46">
        <f>IF(K9&lt;$F$19,K9,$F$19)</f>
        <v>1.1042943690288616</v>
      </c>
      <c r="T7" s="46">
        <f>IF(L4&lt;$F$19,L4,$F$19)</f>
        <v>3.2186486217421928</v>
      </c>
    </row>
    <row r="8" spans="2:20" x14ac:dyDescent="0.25">
      <c r="B8" s="1" t="s">
        <v>5</v>
      </c>
      <c r="C8" s="32">
        <v>1.9923307008983147</v>
      </c>
      <c r="D8" s="32">
        <v>1.9161569796201459</v>
      </c>
      <c r="E8" s="4">
        <v>1.4390562054615985</v>
      </c>
      <c r="F8" s="4">
        <v>1.1434131244662606</v>
      </c>
      <c r="G8" s="31">
        <v>0</v>
      </c>
      <c r="H8" s="33">
        <v>0.37517094228408149</v>
      </c>
      <c r="I8" s="33">
        <v>0.38667280178682806</v>
      </c>
      <c r="J8" s="32">
        <v>0.67474305852141658</v>
      </c>
      <c r="K8" s="34">
        <v>1.4693566467899464</v>
      </c>
      <c r="L8" s="34">
        <v>2.0766101618297377</v>
      </c>
      <c r="N8" t="s">
        <v>16</v>
      </c>
      <c r="R8" s="46">
        <f>IF(G6&lt;$F$19,G6,$F$19)</f>
        <v>1.4390562054615985</v>
      </c>
      <c r="S8" s="46">
        <f>IF(K10&lt;$F$19,K10,$F$19)</f>
        <v>1.0826838450031184</v>
      </c>
      <c r="T8" s="46">
        <f>IF(L5&lt;$F$19,L5,$F$19)</f>
        <v>3.2186486217421928</v>
      </c>
    </row>
    <row r="9" spans="2:20" x14ac:dyDescent="0.25">
      <c r="B9" s="1" t="s">
        <v>6</v>
      </c>
      <c r="C9" s="4">
        <v>2.3673497305986486</v>
      </c>
      <c r="D9" s="4">
        <v>2.2912361301927078</v>
      </c>
      <c r="E9" s="28">
        <v>1.8128342906564194</v>
      </c>
      <c r="F9" s="4">
        <v>1.5159914893248383</v>
      </c>
      <c r="G9" s="4">
        <v>0.37517094228408149</v>
      </c>
      <c r="H9" s="26">
        <v>0</v>
      </c>
      <c r="I9" s="28">
        <v>7.7334560357366036E-2</v>
      </c>
      <c r="J9" s="33">
        <v>0.29979356012083674</v>
      </c>
      <c r="K9" s="27">
        <v>1.1042943690288616</v>
      </c>
      <c r="L9" s="27">
        <v>1.7027076771741847</v>
      </c>
      <c r="N9" t="s">
        <v>31</v>
      </c>
      <c r="P9" s="13"/>
      <c r="R9" s="46">
        <f>IF(H8&lt;$F$19,H8,$F$19)</f>
        <v>0.37517094228408149</v>
      </c>
      <c r="S9" s="46">
        <f>IF(L9&lt;$F$19,L9,$F$19)</f>
        <v>1.7027076771741847</v>
      </c>
      <c r="T9" s="46">
        <f>IF(K8&lt;$F$19,K8,$F$19)</f>
        <v>1.4693566467899464</v>
      </c>
    </row>
    <row r="10" spans="2:20" x14ac:dyDescent="0.25">
      <c r="B10" s="1" t="s">
        <v>7</v>
      </c>
      <c r="C10" s="4">
        <v>2.3743253577567733</v>
      </c>
      <c r="D10" s="4">
        <v>2.2978012340137668</v>
      </c>
      <c r="E10" s="28">
        <v>1.8240703421551239</v>
      </c>
      <c r="F10" s="4">
        <v>1.5294643862347397</v>
      </c>
      <c r="G10" s="4">
        <v>0.38667280178682806</v>
      </c>
      <c r="H10" s="28">
        <v>7.7334560357366036E-2</v>
      </c>
      <c r="I10" s="26">
        <v>0</v>
      </c>
      <c r="J10" s="33">
        <v>0.30987655319580598</v>
      </c>
      <c r="K10" s="27">
        <v>1.0826838450031184</v>
      </c>
      <c r="L10" s="27">
        <v>1.6937392351136384</v>
      </c>
      <c r="R10" s="46">
        <f>IF(I8&lt;$F$19,I8,$F$19)</f>
        <v>0.38667280178682806</v>
      </c>
      <c r="S10" s="46">
        <f>IF(L10&lt;$F$19,L10,$F$19)</f>
        <v>1.6937392351136384</v>
      </c>
      <c r="T10" s="46">
        <f>IF(L8&lt;$F$19,L8,$F$19)</f>
        <v>2.0766101618297377</v>
      </c>
    </row>
    <row r="11" spans="2:20" x14ac:dyDescent="0.25">
      <c r="B11" s="1" t="s">
        <v>8</v>
      </c>
      <c r="C11" s="32">
        <v>2.6663411090711113</v>
      </c>
      <c r="D11" s="32">
        <v>2.5903468385987991</v>
      </c>
      <c r="E11" s="4">
        <v>2.1105114291171319</v>
      </c>
      <c r="F11" s="4">
        <v>1.8128342906564194</v>
      </c>
      <c r="G11" s="32">
        <v>0.67474305852141658</v>
      </c>
      <c r="H11" s="4">
        <v>0.29979356012083674</v>
      </c>
      <c r="I11" s="4">
        <v>0.30987655319580598</v>
      </c>
      <c r="J11" s="31">
        <v>0</v>
      </c>
      <c r="K11" s="34">
        <v>0.82520238438908944</v>
      </c>
      <c r="L11" s="34">
        <v>1.4065928449320524</v>
      </c>
      <c r="O11" t="s">
        <v>34</v>
      </c>
      <c r="P11" s="40"/>
      <c r="R11" s="46">
        <f>IF(J6&lt;$F$19,J6,$F$19)</f>
        <v>2.1105114291171319</v>
      </c>
      <c r="S11" s="46"/>
      <c r="T11" s="46">
        <f>IF(K11&lt;$F$19,K11,$F$19)</f>
        <v>0.82520238438908944</v>
      </c>
    </row>
    <row r="12" spans="2:20" x14ac:dyDescent="0.25">
      <c r="B12" s="1" t="s">
        <v>9</v>
      </c>
      <c r="C12" s="4">
        <v>3.4494607694826547</v>
      </c>
      <c r="D12" s="4">
        <v>3.372505218443635</v>
      </c>
      <c r="E12" s="4">
        <v>2.9044553532433568</v>
      </c>
      <c r="F12" s="30">
        <v>2.6113865421174691</v>
      </c>
      <c r="G12" s="4">
        <v>1.4693566467899464</v>
      </c>
      <c r="H12" s="4">
        <v>1.1042943690288616</v>
      </c>
      <c r="I12" s="4">
        <v>1.0826838450031184</v>
      </c>
      <c r="J12" s="4">
        <v>0.82520238438908944</v>
      </c>
      <c r="K12" s="29">
        <v>0</v>
      </c>
      <c r="L12" s="30">
        <v>0.64625167788363369</v>
      </c>
      <c r="O12" t="s">
        <v>35</v>
      </c>
      <c r="P12" s="41"/>
      <c r="R12" s="46">
        <f>IF(J9&lt;$F$19,J9,$F$19)</f>
        <v>0.29979356012083674</v>
      </c>
      <c r="S12" s="46"/>
      <c r="T12" s="46">
        <f>IF(L11&lt;$F$19,L11,$F$19)</f>
        <v>1.4065928449320524</v>
      </c>
    </row>
    <row r="13" spans="2:20" x14ac:dyDescent="0.25">
      <c r="B13" s="1" t="s">
        <v>10</v>
      </c>
      <c r="C13" s="4">
        <v>4.0679814223611022</v>
      </c>
      <c r="D13" s="4">
        <v>3.9915077598348114</v>
      </c>
      <c r="E13" s="4">
        <v>3.5154548924856264</v>
      </c>
      <c r="F13" s="30">
        <v>3.2186486217421928</v>
      </c>
      <c r="G13" s="4">
        <v>2.0766101618297377</v>
      </c>
      <c r="H13" s="4">
        <v>1.7027076771741847</v>
      </c>
      <c r="I13" s="4">
        <v>1.6937392351136384</v>
      </c>
      <c r="J13" s="4">
        <v>1.4065928449320524</v>
      </c>
      <c r="K13" s="30">
        <v>0.64625167788363369</v>
      </c>
      <c r="L13" s="29">
        <v>0</v>
      </c>
      <c r="O13" t="s">
        <v>36</v>
      </c>
      <c r="P13" s="14"/>
      <c r="R13" s="46">
        <f>IF(J10&lt;$F$19,J10,$F$19)</f>
        <v>0.30987655319580598</v>
      </c>
      <c r="S13" s="46"/>
      <c r="T13" s="46">
        <f>IF(J7&lt;$F$19,J7,$F$19)</f>
        <v>1.8128342906564194</v>
      </c>
    </row>
    <row r="14" spans="2:20" x14ac:dyDescent="0.25">
      <c r="B14" s="1" t="s">
        <v>11</v>
      </c>
      <c r="C14" s="2">
        <v>7.733456035736562E-2</v>
      </c>
      <c r="D14" s="2">
        <v>7.733456035736562E-2</v>
      </c>
      <c r="E14" s="3">
        <v>0.29979356012083674</v>
      </c>
      <c r="F14" s="2">
        <v>0.29979356012083674</v>
      </c>
      <c r="G14" s="2">
        <v>0.37517094228408149</v>
      </c>
      <c r="H14" s="2">
        <v>7.7334560357366036E-2</v>
      </c>
      <c r="I14" s="2">
        <v>7.7334560357366036E-2</v>
      </c>
      <c r="J14" s="2">
        <v>0.29979356012083674</v>
      </c>
      <c r="K14" s="2">
        <v>0.64625167788363369</v>
      </c>
      <c r="L14" s="2">
        <v>0.64625167788363369</v>
      </c>
    </row>
    <row r="15" spans="2:20" x14ac:dyDescent="0.25">
      <c r="B15" s="1" t="s">
        <v>12</v>
      </c>
      <c r="C15" s="1">
        <v>3</v>
      </c>
      <c r="D15" s="1">
        <v>3</v>
      </c>
      <c r="E15" s="1">
        <v>4</v>
      </c>
      <c r="F15" s="1">
        <v>2</v>
      </c>
      <c r="G15" s="1">
        <v>3</v>
      </c>
      <c r="H15" s="1">
        <v>4</v>
      </c>
      <c r="I15" s="1">
        <v>4</v>
      </c>
      <c r="J15" s="1">
        <v>3</v>
      </c>
      <c r="K15" s="1">
        <v>1</v>
      </c>
      <c r="L15" s="1">
        <v>1</v>
      </c>
    </row>
    <row r="16" spans="2:20" x14ac:dyDescent="0.25">
      <c r="N16">
        <v>5</v>
      </c>
    </row>
    <row r="17" spans="2:15" x14ac:dyDescent="0.25">
      <c r="G17" s="18" t="s">
        <v>12</v>
      </c>
      <c r="I17" s="24"/>
      <c r="J17" s="22"/>
    </row>
    <row r="18" spans="2:15" x14ac:dyDescent="0.25">
      <c r="B18" s="55" t="s">
        <v>18</v>
      </c>
      <c r="C18" s="55"/>
      <c r="D18" s="55"/>
      <c r="F18" s="5" t="s">
        <v>20</v>
      </c>
      <c r="H18" s="55" t="s">
        <v>21</v>
      </c>
      <c r="I18" s="55"/>
      <c r="J18" s="55"/>
      <c r="L18" s="55" t="s">
        <v>26</v>
      </c>
      <c r="M18" s="55"/>
      <c r="N18" s="55"/>
    </row>
    <row r="19" spans="2:15" x14ac:dyDescent="0.25">
      <c r="B19" s="2">
        <f>MAX(E6,H9:I10,H6:I6,)</f>
        <v>1.8240703421551239</v>
      </c>
      <c r="C19" s="2">
        <f>MIN(E4:E5,H4:I5,H8:I8,G6,J6,J9:J10)</f>
        <v>0.29979356012083674</v>
      </c>
      <c r="D19" s="2">
        <f>MIN(F6,H7:I7,K6:L6,K9:L10)</f>
        <v>0.29979356012083674</v>
      </c>
      <c r="E19" s="43"/>
      <c r="F19" s="2">
        <f>MAX(B19,C20,D21)</f>
        <v>3.2186486217421928</v>
      </c>
      <c r="G19" s="43"/>
      <c r="H19" s="2">
        <f>F19-AVERAGE(H6:I6,I9)</f>
        <v>1.9805688906858898</v>
      </c>
      <c r="I19" s="2">
        <f>$F$19-AVERAGE(R2:R13)</f>
        <v>1.9429622347681124</v>
      </c>
      <c r="J19" s="2">
        <f>$F$19-AVERAGE(S2:S10)</f>
        <v>1.5462287842993294</v>
      </c>
      <c r="K19" s="44"/>
      <c r="L19" s="2">
        <f>M19+N19</f>
        <v>1.056429591008214</v>
      </c>
      <c r="M19" s="2">
        <f>I24/(H24+I25)</f>
        <v>0.54787785569453773</v>
      </c>
      <c r="N19" s="2">
        <f>J24/(H24+J26)</f>
        <v>0.50855173531367615</v>
      </c>
      <c r="O19" s="43"/>
    </row>
    <row r="20" spans="2:15" x14ac:dyDescent="0.25">
      <c r="B20" s="2">
        <f>C19</f>
        <v>0.29979356012083674</v>
      </c>
      <c r="C20" s="2">
        <f>MAX(C4:D5,G4:G5,J4:J5,J8,J11,G8)</f>
        <v>2.6663411090711113</v>
      </c>
      <c r="D20" s="2">
        <f>MIN(F4:F5,K4:L5,G7,J7,K8:L8,K11:L11)</f>
        <v>0.79010428187457349</v>
      </c>
      <c r="E20" s="43"/>
      <c r="F20" s="43"/>
      <c r="G20" s="43"/>
      <c r="H20" s="2">
        <f>I19</f>
        <v>1.9429622347681124</v>
      </c>
      <c r="I20" s="2">
        <f>F19-AVERAGE(D4,G4:G5,J4:J5,J8)</f>
        <v>1.565773080564334</v>
      </c>
      <c r="J20" s="2">
        <f>$F$19-AVERAGE(T2:T13)</f>
        <v>1.280136761274189</v>
      </c>
      <c r="K20" s="44"/>
      <c r="L20" s="2">
        <f>M19</f>
        <v>0.54787785569453773</v>
      </c>
      <c r="M20" s="2">
        <f>L20+N20</f>
        <v>1.0354265265853568</v>
      </c>
      <c r="N20" s="2">
        <f>J25/(I25+J26)</f>
        <v>0.48754867089081905</v>
      </c>
      <c r="O20" s="43"/>
    </row>
    <row r="21" spans="2:15" x14ac:dyDescent="0.25">
      <c r="B21" s="2">
        <f>D19</f>
        <v>0.29979356012083674</v>
      </c>
      <c r="C21" s="2">
        <f>D20</f>
        <v>0.79010428187457349</v>
      </c>
      <c r="D21" s="2">
        <f>MAX(F7,K7:L7,K12:L13)</f>
        <v>3.2186486217421928</v>
      </c>
      <c r="E21" s="43"/>
      <c r="F21" s="43"/>
      <c r="G21" s="43"/>
      <c r="H21" s="2">
        <f>J19</f>
        <v>1.5462287842993294</v>
      </c>
      <c r="I21" s="2">
        <f>J20</f>
        <v>1.280136761274189</v>
      </c>
      <c r="J21" s="2">
        <f>F19-AVERAGE(K7:L7,L12)</f>
        <v>1.0598863411610941</v>
      </c>
      <c r="K21" s="43"/>
      <c r="L21" s="2">
        <f>N19</f>
        <v>0.50855173531367615</v>
      </c>
      <c r="M21" s="2">
        <f>N20</f>
        <v>0.48754867089081905</v>
      </c>
      <c r="N21" s="2">
        <f>M21+L21</f>
        <v>0.99610040620449514</v>
      </c>
      <c r="O21" s="43"/>
    </row>
    <row r="22" spans="2:15" x14ac:dyDescent="0.25"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spans="2:15" x14ac:dyDescent="0.25">
      <c r="B23" s="56" t="s">
        <v>19</v>
      </c>
      <c r="C23" s="56"/>
      <c r="D23" s="56"/>
      <c r="E23" s="43"/>
      <c r="F23" s="43"/>
      <c r="G23" s="43"/>
      <c r="H23" s="56" t="s">
        <v>25</v>
      </c>
      <c r="I23" s="56"/>
      <c r="J23" s="56"/>
      <c r="K23" s="43"/>
      <c r="L23" s="45" t="s">
        <v>27</v>
      </c>
      <c r="M23" s="43">
        <f>AVERAGE(M19:N19,N20)</f>
        <v>0.51465942063301096</v>
      </c>
      <c r="N23" s="43"/>
      <c r="O23" s="43"/>
    </row>
    <row r="24" spans="2:15" x14ac:dyDescent="0.25">
      <c r="B24" s="2">
        <f t="array" ref="B24:D26">IF(B19:D21&lt;=F19,B19:D21,0)</f>
        <v>1.8240703421551239</v>
      </c>
      <c r="C24" s="2">
        <v>0.29979356012083674</v>
      </c>
      <c r="D24" s="2">
        <v>0.29979356012083674</v>
      </c>
      <c r="E24" s="43"/>
      <c r="F24" s="43"/>
      <c r="G24" s="43"/>
      <c r="H24" s="2">
        <f>H19/$F$19</f>
        <v>0.61534175470631081</v>
      </c>
      <c r="I24" s="2">
        <f t="shared" ref="I24:J24" si="0">I19/$F$19</f>
        <v>0.60365776544953331</v>
      </c>
      <c r="J24" s="2">
        <f t="shared" si="0"/>
        <v>0.48039688888512017</v>
      </c>
      <c r="K24" s="43"/>
      <c r="L24" s="43"/>
      <c r="M24" s="43"/>
      <c r="N24" s="43"/>
      <c r="O24" s="43"/>
    </row>
    <row r="25" spans="2:15" x14ac:dyDescent="0.25">
      <c r="B25" s="2">
        <v>0.29979356012083674</v>
      </c>
      <c r="C25" s="2">
        <v>2.6663411090711113</v>
      </c>
      <c r="D25" s="2">
        <v>0.79010428187457349</v>
      </c>
      <c r="E25" s="43"/>
      <c r="F25" s="43"/>
      <c r="G25" s="43"/>
      <c r="H25" s="2">
        <f t="shared" ref="H25:J26" si="1">H20/$F$19</f>
        <v>0.60365776544953331</v>
      </c>
      <c r="I25" s="2">
        <f>I20/$F$19</f>
        <v>0.48646909450986014</v>
      </c>
      <c r="J25" s="2">
        <f t="shared" si="1"/>
        <v>0.39772491865896048</v>
      </c>
      <c r="K25" s="43"/>
      <c r="L25" s="43"/>
      <c r="M25" s="43"/>
      <c r="N25" s="43"/>
      <c r="O25" s="43"/>
    </row>
    <row r="26" spans="2:15" x14ac:dyDescent="0.25">
      <c r="B26" s="2">
        <v>0.29979356012083674</v>
      </c>
      <c r="C26" s="2">
        <v>0.79010428187457349</v>
      </c>
      <c r="D26" s="2">
        <v>3.2186486217421928</v>
      </c>
      <c r="E26" s="43"/>
      <c r="F26" s="43"/>
      <c r="G26" s="43"/>
      <c r="H26" s="2">
        <f t="shared" si="1"/>
        <v>0.48039688888512017</v>
      </c>
      <c r="I26" s="2">
        <f t="shared" si="1"/>
        <v>0.39772491865896048</v>
      </c>
      <c r="J26" s="2">
        <f t="shared" si="1"/>
        <v>0.32929544840697711</v>
      </c>
      <c r="K26" s="43"/>
      <c r="L26" s="43"/>
      <c r="M26" s="43"/>
      <c r="N26" s="43"/>
      <c r="O26" s="43"/>
    </row>
  </sheetData>
  <mergeCells count="6">
    <mergeCell ref="B2:L2"/>
    <mergeCell ref="B18:D18"/>
    <mergeCell ref="H18:J18"/>
    <mergeCell ref="L18:N18"/>
    <mergeCell ref="B23:D23"/>
    <mergeCell ref="H23:J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workbookViewId="0">
      <selection activeCell="M23" sqref="M23"/>
    </sheetView>
  </sheetViews>
  <sheetFormatPr defaultRowHeight="15" x14ac:dyDescent="0.25"/>
  <sheetData>
    <row r="2" spans="2:16" x14ac:dyDescent="0.25">
      <c r="B2" s="57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9"/>
      <c r="N2" t="s">
        <v>22</v>
      </c>
    </row>
    <row r="3" spans="2:16" x14ac:dyDescent="0.25">
      <c r="B3" s="36"/>
      <c r="C3" s="36" t="s">
        <v>1</v>
      </c>
      <c r="D3" s="36" t="s">
        <v>2</v>
      </c>
      <c r="E3" s="36" t="s">
        <v>3</v>
      </c>
      <c r="F3" s="36" t="s">
        <v>4</v>
      </c>
      <c r="G3" s="36" t="s">
        <v>5</v>
      </c>
      <c r="H3" s="36" t="s">
        <v>6</v>
      </c>
      <c r="I3" s="36" t="s">
        <v>7</v>
      </c>
      <c r="J3" s="36" t="s">
        <v>8</v>
      </c>
      <c r="K3" s="36" t="s">
        <v>9</v>
      </c>
      <c r="L3" s="36" t="s">
        <v>10</v>
      </c>
      <c r="N3" s="37" t="s">
        <v>32</v>
      </c>
      <c r="P3" s="16"/>
    </row>
    <row r="4" spans="2:16" x14ac:dyDescent="0.25">
      <c r="B4" s="36" t="s">
        <v>1</v>
      </c>
      <c r="C4" s="54">
        <v>0</v>
      </c>
      <c r="D4" s="54">
        <v>8.4673662099418335E-3</v>
      </c>
      <c r="E4" s="54">
        <v>0</v>
      </c>
      <c r="F4" s="54">
        <v>6.3298299214445755E-3</v>
      </c>
      <c r="G4" s="54">
        <v>5.930338072167287E-2</v>
      </c>
      <c r="H4" s="54">
        <v>6.278452908003776E-2</v>
      </c>
      <c r="I4" s="54">
        <v>7.5007398213869036E-2</v>
      </c>
      <c r="J4" s="54">
        <v>6.2878245758639498E-2</v>
      </c>
      <c r="K4" s="19">
        <v>0.10734039006551989</v>
      </c>
      <c r="L4" s="19">
        <v>9.0993776166175988E-2</v>
      </c>
    </row>
    <row r="5" spans="2:16" x14ac:dyDescent="0.25">
      <c r="B5" s="36" t="s">
        <v>2</v>
      </c>
      <c r="C5" s="54">
        <v>8.4673662099418335E-3</v>
      </c>
      <c r="D5" s="54">
        <v>0</v>
      </c>
      <c r="E5" s="54">
        <v>8.4673662099418335E-3</v>
      </c>
      <c r="F5" s="54">
        <v>2.1375362884972593E-3</v>
      </c>
      <c r="G5" s="54">
        <v>5.0836014511731038E-2</v>
      </c>
      <c r="H5" s="54">
        <v>5.4317162870095921E-2</v>
      </c>
      <c r="I5" s="54">
        <v>6.6540032003927205E-2</v>
      </c>
      <c r="J5" s="54">
        <v>5.4410879548697666E-2</v>
      </c>
      <c r="K5" s="19">
        <v>9.8873023855578043E-2</v>
      </c>
      <c r="L5" s="19">
        <v>8.252640995623417E-2</v>
      </c>
      <c r="N5" t="s">
        <v>14</v>
      </c>
    </row>
    <row r="6" spans="2:16" x14ac:dyDescent="0.25">
      <c r="B6" s="36" t="s">
        <v>3</v>
      </c>
      <c r="C6" s="54">
        <v>0</v>
      </c>
      <c r="D6" s="54">
        <v>8.4673662099418335E-3</v>
      </c>
      <c r="E6" s="54">
        <v>0</v>
      </c>
      <c r="F6" s="54">
        <v>6.3298299214445755E-3</v>
      </c>
      <c r="G6" s="54">
        <v>5.930338072167287E-2</v>
      </c>
      <c r="H6" s="54">
        <v>6.278452908003776E-2</v>
      </c>
      <c r="I6" s="54">
        <v>7.5007398213869036E-2</v>
      </c>
      <c r="J6" s="54">
        <v>6.2878245758639498E-2</v>
      </c>
      <c r="K6" s="19">
        <v>0.10734039006551989</v>
      </c>
      <c r="L6" s="19">
        <v>9.0993776166175988E-2</v>
      </c>
      <c r="N6" s="37" t="s">
        <v>33</v>
      </c>
      <c r="P6" s="15"/>
    </row>
    <row r="7" spans="2:16" x14ac:dyDescent="0.25">
      <c r="B7" s="36" t="s">
        <v>4</v>
      </c>
      <c r="C7" s="54">
        <v>6.3298299214445755E-3</v>
      </c>
      <c r="D7" s="54">
        <v>2.1375362884972593E-3</v>
      </c>
      <c r="E7" s="54">
        <v>6.3298299214445755E-3</v>
      </c>
      <c r="F7" s="54">
        <v>0</v>
      </c>
      <c r="G7" s="54">
        <v>5.2973550800228295E-2</v>
      </c>
      <c r="H7" s="54">
        <v>5.6454699158593184E-2</v>
      </c>
      <c r="I7" s="54">
        <v>6.8677568292424468E-2</v>
      </c>
      <c r="J7" s="54">
        <v>5.6548415837194929E-2</v>
      </c>
      <c r="K7" s="19">
        <v>0.10101056014407531</v>
      </c>
      <c r="L7" s="19">
        <v>8.4663946244731419E-2</v>
      </c>
    </row>
    <row r="8" spans="2:16" x14ac:dyDescent="0.25">
      <c r="B8" s="36" t="s">
        <v>5</v>
      </c>
      <c r="C8" s="54">
        <v>5.930338072167287E-2</v>
      </c>
      <c r="D8" s="54">
        <v>5.0836014511731038E-2</v>
      </c>
      <c r="E8" s="54">
        <v>5.930338072167287E-2</v>
      </c>
      <c r="F8" s="54">
        <v>5.2973550800228295E-2</v>
      </c>
      <c r="G8" s="54">
        <v>0</v>
      </c>
      <c r="H8" s="54">
        <v>3.4811483583648897E-3</v>
      </c>
      <c r="I8" s="54">
        <v>1.570401749219617E-2</v>
      </c>
      <c r="J8" s="54">
        <v>3.5748650369666342E-3</v>
      </c>
      <c r="K8" s="19">
        <v>4.8037009343847012E-2</v>
      </c>
      <c r="L8" s="19">
        <v>3.1690395444503125E-2</v>
      </c>
    </row>
    <row r="9" spans="2:16" x14ac:dyDescent="0.25">
      <c r="B9" s="36" t="s">
        <v>6</v>
      </c>
      <c r="C9" s="54">
        <v>6.278452908003776E-2</v>
      </c>
      <c r="D9" s="54">
        <v>5.4317162870095921E-2</v>
      </c>
      <c r="E9" s="54">
        <v>6.278452908003776E-2</v>
      </c>
      <c r="F9" s="54">
        <v>5.6454699158593184E-2</v>
      </c>
      <c r="G9" s="54">
        <v>3.4811483583648897E-3</v>
      </c>
      <c r="H9" s="54">
        <v>0</v>
      </c>
      <c r="I9" s="54">
        <v>1.2222869133831278E-2</v>
      </c>
      <c r="J9" s="54">
        <v>9.3716678601744332E-5</v>
      </c>
      <c r="K9" s="19">
        <v>4.4555860985482122E-2</v>
      </c>
      <c r="L9" s="19">
        <v>2.8209247086138235E-2</v>
      </c>
    </row>
    <row r="10" spans="2:16" x14ac:dyDescent="0.25">
      <c r="B10" s="36" t="s">
        <v>7</v>
      </c>
      <c r="C10" s="54">
        <v>7.5007398213869036E-2</v>
      </c>
      <c r="D10" s="54">
        <v>6.6540032003927205E-2</v>
      </c>
      <c r="E10" s="54">
        <v>7.5007398213869036E-2</v>
      </c>
      <c r="F10" s="54">
        <v>6.8677568292424468E-2</v>
      </c>
      <c r="G10" s="54">
        <v>1.570401749219617E-2</v>
      </c>
      <c r="H10" s="54">
        <v>1.2222869133831278E-2</v>
      </c>
      <c r="I10" s="54">
        <v>0</v>
      </c>
      <c r="J10" s="54">
        <v>1.2129152455229535E-2</v>
      </c>
      <c r="K10" s="19">
        <v>3.2332991851650845E-2</v>
      </c>
      <c r="L10" s="19">
        <v>1.5986377952306955E-2</v>
      </c>
    </row>
    <row r="11" spans="2:16" x14ac:dyDescent="0.25">
      <c r="B11" s="36" t="s">
        <v>8</v>
      </c>
      <c r="C11" s="54">
        <v>6.2878245758639498E-2</v>
      </c>
      <c r="D11" s="54">
        <v>5.4410879548697666E-2</v>
      </c>
      <c r="E11" s="54">
        <v>6.2878245758639498E-2</v>
      </c>
      <c r="F11" s="54">
        <v>5.6548415837194929E-2</v>
      </c>
      <c r="G11" s="54">
        <v>3.5748650369666342E-3</v>
      </c>
      <c r="H11" s="54">
        <v>9.3716678601744332E-5</v>
      </c>
      <c r="I11" s="54">
        <v>1.2129152455229535E-2</v>
      </c>
      <c r="J11" s="54">
        <v>0</v>
      </c>
      <c r="K11" s="19">
        <v>4.4462144306880384E-2</v>
      </c>
      <c r="L11" s="19">
        <v>2.811553040753649E-2</v>
      </c>
    </row>
    <row r="12" spans="2:16" x14ac:dyDescent="0.25">
      <c r="B12" s="36" t="s">
        <v>9</v>
      </c>
      <c r="C12" s="19">
        <v>0.10734039006551989</v>
      </c>
      <c r="D12" s="19">
        <v>9.8873023855578043E-2</v>
      </c>
      <c r="E12" s="19">
        <v>0.10734039006551989</v>
      </c>
      <c r="F12" s="19">
        <v>0.10101056014407531</v>
      </c>
      <c r="G12" s="19">
        <v>4.8037009343847012E-2</v>
      </c>
      <c r="H12" s="19">
        <v>4.4555860985482122E-2</v>
      </c>
      <c r="I12" s="19">
        <v>3.2332991851650845E-2</v>
      </c>
      <c r="J12" s="19">
        <v>4.4462144306880384E-2</v>
      </c>
      <c r="K12" s="10">
        <v>0</v>
      </c>
      <c r="L12" s="10">
        <v>1.6346613899343894E-2</v>
      </c>
    </row>
    <row r="13" spans="2:16" x14ac:dyDescent="0.25">
      <c r="B13" s="36" t="s">
        <v>10</v>
      </c>
      <c r="C13" s="19">
        <v>9.0993776166175988E-2</v>
      </c>
      <c r="D13" s="19">
        <v>8.252640995623417E-2</v>
      </c>
      <c r="E13" s="19">
        <v>9.0993776166175988E-2</v>
      </c>
      <c r="F13" s="19">
        <v>8.4663946244731419E-2</v>
      </c>
      <c r="G13" s="19">
        <v>3.1690395444503125E-2</v>
      </c>
      <c r="H13" s="19">
        <v>2.8209247086138235E-2</v>
      </c>
      <c r="I13" s="19">
        <v>1.5986377952306955E-2</v>
      </c>
      <c r="J13" s="19">
        <v>2.811553040753649E-2</v>
      </c>
      <c r="K13" s="10">
        <v>1.6346613899343894E-2</v>
      </c>
      <c r="L13" s="10">
        <v>0</v>
      </c>
    </row>
    <row r="14" spans="2:16" x14ac:dyDescent="0.25">
      <c r="B14" s="36" t="s">
        <v>11</v>
      </c>
      <c r="C14" s="7">
        <v>0</v>
      </c>
      <c r="D14" s="7">
        <v>2.1375362884972593E-3</v>
      </c>
      <c r="E14" s="7">
        <v>0</v>
      </c>
      <c r="F14" s="7">
        <v>2.1375362884972593E-3</v>
      </c>
      <c r="G14" s="7">
        <v>3.4811483583648897E-3</v>
      </c>
      <c r="H14" s="7">
        <v>9.3716678601744332E-5</v>
      </c>
      <c r="I14" s="7">
        <v>1.2129152455229535E-2</v>
      </c>
      <c r="J14" s="7">
        <v>9.3716678601744332E-5</v>
      </c>
      <c r="K14" s="7">
        <v>1.6346613899343894E-2</v>
      </c>
      <c r="L14" s="7">
        <v>1.5986377952306955E-2</v>
      </c>
    </row>
    <row r="15" spans="2:16" x14ac:dyDescent="0.25">
      <c r="B15" s="36" t="s">
        <v>28</v>
      </c>
      <c r="C15" s="7">
        <v>4</v>
      </c>
      <c r="D15" s="7">
        <v>4</v>
      </c>
      <c r="E15" s="7">
        <v>4</v>
      </c>
      <c r="F15" s="7">
        <v>4</v>
      </c>
      <c r="G15" s="7">
        <v>4</v>
      </c>
      <c r="H15" s="7">
        <v>4</v>
      </c>
      <c r="I15" s="7">
        <v>5</v>
      </c>
      <c r="J15" s="7">
        <v>4</v>
      </c>
      <c r="K15" s="7">
        <v>1</v>
      </c>
      <c r="L15" s="7">
        <v>2</v>
      </c>
    </row>
    <row r="17" spans="2:14" x14ac:dyDescent="0.25">
      <c r="G17" s="18" t="s">
        <v>12</v>
      </c>
      <c r="I17" s="24"/>
      <c r="J17" s="22"/>
    </row>
    <row r="18" spans="2:14" x14ac:dyDescent="0.25">
      <c r="B18" s="60" t="s">
        <v>18</v>
      </c>
      <c r="C18" s="59"/>
      <c r="D18" s="51"/>
      <c r="F18" s="5" t="s">
        <v>20</v>
      </c>
      <c r="H18" s="61" t="s">
        <v>21</v>
      </c>
      <c r="I18" s="59"/>
      <c r="J18" s="53"/>
      <c r="L18" s="5" t="s">
        <v>26</v>
      </c>
      <c r="M18" s="5"/>
      <c r="N18" s="53"/>
    </row>
    <row r="19" spans="2:14" x14ac:dyDescent="0.25">
      <c r="B19" s="2">
        <f>MAX(C4:J11)</f>
        <v>7.5007398213869036E-2</v>
      </c>
      <c r="C19" s="2">
        <f>MIN(K4:L11)</f>
        <v>1.5986377952306955E-2</v>
      </c>
      <c r="D19" s="48"/>
      <c r="E19" s="43"/>
      <c r="F19" s="2">
        <f>MAX(B19,C20)</f>
        <v>7.5007398213869036E-2</v>
      </c>
      <c r="G19" s="43"/>
      <c r="H19" s="2">
        <f>$F$19-AVERAGE(D4:J4,E5:J5,F6:J6,G7:J7,H8:J8,I9:J9,J10)</f>
        <v>3.7163000775376487E-2</v>
      </c>
      <c r="I19" s="52">
        <f>$F$19-AVERAGE(K4:L11)</f>
        <v>1.0186658836221801E-2</v>
      </c>
      <c r="J19" s="48"/>
      <c r="K19" s="44"/>
      <c r="L19" s="2">
        <f>M19</f>
        <v>0.10630616215655336</v>
      </c>
      <c r="M19" s="2">
        <f>I23/(H23+I24)</f>
        <v>0.10630616215655336</v>
      </c>
      <c r="N19" s="48"/>
    </row>
    <row r="20" spans="2:14" x14ac:dyDescent="0.25">
      <c r="B20" s="2">
        <f>C19</f>
        <v>1.5986377952306955E-2</v>
      </c>
      <c r="C20" s="2">
        <f>MAX(K12:L13)</f>
        <v>1.6346613899343894E-2</v>
      </c>
      <c r="D20" s="48"/>
      <c r="E20" s="43"/>
      <c r="F20" s="43"/>
      <c r="G20" s="43"/>
      <c r="H20" s="2">
        <f>I19</f>
        <v>1.0186658836221801E-2</v>
      </c>
      <c r="I20" s="52">
        <f>$F$19-AVERAGE(L12)</f>
        <v>5.8660784314525143E-2</v>
      </c>
      <c r="J20" s="48"/>
      <c r="K20" s="44"/>
      <c r="L20" s="2">
        <f>M19</f>
        <v>0.10630616215655336</v>
      </c>
      <c r="M20" s="2">
        <f>L20</f>
        <v>0.10630616215655336</v>
      </c>
      <c r="N20" s="48"/>
    </row>
    <row r="21" spans="2:14" x14ac:dyDescent="0.25">
      <c r="B21" s="50"/>
      <c r="C21" s="50"/>
      <c r="D21" s="49"/>
      <c r="E21" s="43"/>
      <c r="F21" s="43"/>
      <c r="G21" s="43"/>
      <c r="H21" s="50"/>
      <c r="I21" s="50"/>
      <c r="J21" s="49"/>
      <c r="K21" s="43"/>
      <c r="L21" s="50"/>
      <c r="M21" s="50"/>
      <c r="N21" s="49"/>
    </row>
    <row r="22" spans="2:14" x14ac:dyDescent="0.25">
      <c r="B22" s="57" t="s">
        <v>19</v>
      </c>
      <c r="C22" s="59"/>
      <c r="D22" s="43"/>
      <c r="E22" s="43"/>
      <c r="F22" s="43"/>
      <c r="G22" s="43"/>
      <c r="H22" s="57" t="s">
        <v>25</v>
      </c>
      <c r="I22" s="59"/>
      <c r="J22" s="49"/>
      <c r="K22" s="43"/>
      <c r="L22" s="45" t="s">
        <v>27</v>
      </c>
      <c r="M22" s="43">
        <f>AVERAGE(M19)</f>
        <v>0.10630616215655336</v>
      </c>
      <c r="N22" s="43"/>
    </row>
    <row r="23" spans="2:14" x14ac:dyDescent="0.25">
      <c r="B23" s="2">
        <f t="array" ref="B23:C24">IF(B19:C20&lt;=$F$19,B19:C20,0)</f>
        <v>7.5007398213869036E-2</v>
      </c>
      <c r="C23" s="2">
        <v>1.5986377952306955E-2</v>
      </c>
      <c r="D23" s="47"/>
      <c r="E23" s="43"/>
      <c r="F23" s="43"/>
      <c r="G23" s="43"/>
      <c r="H23" s="2">
        <f>H19/$F$19</f>
        <v>0.49545780363442821</v>
      </c>
      <c r="I23" s="52">
        <f>I19/$F$19</f>
        <v>0.13580872125675553</v>
      </c>
      <c r="J23" s="47"/>
      <c r="K23" s="43"/>
      <c r="L23" s="43"/>
      <c r="M23" s="43"/>
      <c r="N23" s="43"/>
    </row>
    <row r="24" spans="2:14" x14ac:dyDescent="0.25">
      <c r="B24" s="2">
        <v>1.5986377952306955E-2</v>
      </c>
      <c r="C24" s="2">
        <v>1.6346613899343894E-2</v>
      </c>
      <c r="D24" s="48"/>
      <c r="E24" s="43"/>
      <c r="F24" s="43"/>
      <c r="G24" s="43"/>
      <c r="H24" s="2">
        <f>H20/$F$19</f>
        <v>0.13580872125675553</v>
      </c>
      <c r="I24" s="52">
        <f>I20/$F$19</f>
        <v>0.78206664557628436</v>
      </c>
      <c r="J24" s="48"/>
      <c r="K24" s="43"/>
      <c r="L24" s="43"/>
      <c r="M24" s="43"/>
      <c r="N24" s="43"/>
    </row>
    <row r="25" spans="2:14" x14ac:dyDescent="0.25">
      <c r="B25" s="50"/>
      <c r="C25" s="50"/>
      <c r="D25" s="49"/>
      <c r="E25" s="43"/>
      <c r="F25" s="43"/>
      <c r="G25" s="43"/>
      <c r="H25" s="50"/>
      <c r="I25" s="50"/>
      <c r="J25" s="49"/>
      <c r="K25" s="43"/>
      <c r="L25" s="43"/>
      <c r="M25" s="43"/>
      <c r="N25" s="43"/>
    </row>
    <row r="26" spans="2:14" x14ac:dyDescent="0.25">
      <c r="D26" s="49"/>
      <c r="E26" s="43"/>
      <c r="F26" s="43"/>
      <c r="G26" s="43"/>
      <c r="J26" s="49"/>
      <c r="K26" s="43"/>
      <c r="N26" s="43"/>
    </row>
  </sheetData>
  <mergeCells count="5">
    <mergeCell ref="B2:L2"/>
    <mergeCell ref="B22:C22"/>
    <mergeCell ref="B18:C18"/>
    <mergeCell ref="H18:I18"/>
    <mergeCell ref="H22:I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Ізотропне</vt:lpstr>
      <vt:lpstr>Ізотонічне</vt:lpstr>
      <vt:lpstr>Ізоморфне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2018-02-26T07:12:40Z</dcterms:modified>
</cp:coreProperties>
</file>