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F74" i="1" l="1"/>
  <c r="G74" i="1"/>
  <c r="H74" i="1"/>
  <c r="I74" i="1"/>
  <c r="J74" i="1"/>
  <c r="F75" i="1"/>
  <c r="G75" i="1"/>
  <c r="H75" i="1"/>
  <c r="I75" i="1"/>
  <c r="J75" i="1"/>
  <c r="F76" i="1"/>
  <c r="G76" i="1"/>
  <c r="H76" i="1"/>
  <c r="I76" i="1"/>
  <c r="J76" i="1"/>
  <c r="F77" i="1"/>
  <c r="G77" i="1"/>
  <c r="H77" i="1"/>
  <c r="I77" i="1"/>
  <c r="J77" i="1"/>
  <c r="F78" i="1"/>
  <c r="G78" i="1"/>
  <c r="H78" i="1"/>
  <c r="I78" i="1"/>
  <c r="J78" i="1"/>
  <c r="F79" i="1"/>
  <c r="G79" i="1"/>
  <c r="H79" i="1"/>
  <c r="I79" i="1"/>
  <c r="J79" i="1"/>
  <c r="F80" i="1"/>
  <c r="G80" i="1"/>
  <c r="H80" i="1"/>
  <c r="I80" i="1"/>
  <c r="J80" i="1"/>
  <c r="F81" i="1"/>
  <c r="G81" i="1"/>
  <c r="H81" i="1"/>
  <c r="I81" i="1"/>
  <c r="J81" i="1"/>
  <c r="F82" i="1"/>
  <c r="G82" i="1"/>
  <c r="H82" i="1"/>
  <c r="I82" i="1"/>
  <c r="J82" i="1"/>
  <c r="F83" i="1"/>
  <c r="G83" i="1"/>
  <c r="H83" i="1"/>
  <c r="I83" i="1"/>
  <c r="J83" i="1"/>
  <c r="F84" i="1"/>
  <c r="G84" i="1"/>
  <c r="H84" i="1"/>
  <c r="I84" i="1"/>
  <c r="J84" i="1"/>
  <c r="F85" i="1"/>
  <c r="G85" i="1"/>
  <c r="H85" i="1"/>
  <c r="I85" i="1"/>
  <c r="J85" i="1"/>
  <c r="F86" i="1"/>
  <c r="G86" i="1"/>
  <c r="H86" i="1"/>
  <c r="I86" i="1"/>
  <c r="J86" i="1"/>
  <c r="F87" i="1"/>
  <c r="G87" i="1"/>
  <c r="H87" i="1"/>
  <c r="I87" i="1"/>
  <c r="J87" i="1"/>
  <c r="F88" i="1"/>
  <c r="G88" i="1"/>
  <c r="H88" i="1"/>
  <c r="I88" i="1"/>
  <c r="J88" i="1"/>
  <c r="F89" i="1"/>
  <c r="G89" i="1"/>
  <c r="H89" i="1"/>
  <c r="I89" i="1"/>
  <c r="J89" i="1"/>
  <c r="F90" i="1"/>
  <c r="G90" i="1"/>
  <c r="H90" i="1"/>
  <c r="I90" i="1"/>
  <c r="J90" i="1"/>
  <c r="F91" i="1"/>
  <c r="G91" i="1"/>
  <c r="H91" i="1"/>
  <c r="I91" i="1"/>
  <c r="J91" i="1"/>
  <c r="F92" i="1"/>
  <c r="G92" i="1"/>
  <c r="H92" i="1"/>
  <c r="I92" i="1"/>
  <c r="J92" i="1"/>
  <c r="G73" i="1"/>
  <c r="H73" i="1"/>
  <c r="I73" i="1"/>
  <c r="J73" i="1"/>
  <c r="F73" i="1"/>
  <c r="O75" i="1" s="1" a="1"/>
  <c r="O75" i="1" s="1"/>
  <c r="D91" i="1"/>
  <c r="D88" i="1"/>
  <c r="D74" i="1"/>
  <c r="D75" i="1"/>
  <c r="D78" i="1"/>
  <c r="D79" i="1"/>
  <c r="D82" i="1"/>
  <c r="D83" i="1"/>
  <c r="D86" i="1"/>
  <c r="D87" i="1"/>
  <c r="F66" i="1"/>
  <c r="D48" i="1"/>
  <c r="D49" i="1"/>
  <c r="D50" i="1"/>
  <c r="D76" i="1" s="1"/>
  <c r="D51" i="1"/>
  <c r="D77" i="1" s="1"/>
  <c r="D52" i="1"/>
  <c r="D53" i="1"/>
  <c r="D54" i="1"/>
  <c r="D80" i="1" s="1"/>
  <c r="D55" i="1"/>
  <c r="D81" i="1" s="1"/>
  <c r="D56" i="1"/>
  <c r="D57" i="1"/>
  <c r="D58" i="1"/>
  <c r="D84" i="1" s="1"/>
  <c r="D59" i="1"/>
  <c r="D85" i="1" s="1"/>
  <c r="D60" i="1"/>
  <c r="D61" i="1"/>
  <c r="D62" i="1"/>
  <c r="D63" i="1"/>
  <c r="D89" i="1" s="1"/>
  <c r="D64" i="1"/>
  <c r="D90" i="1" s="1"/>
  <c r="D65" i="1"/>
  <c r="D66" i="1"/>
  <c r="D92" i="1" s="1"/>
  <c r="F48" i="1"/>
  <c r="K49" i="1" s="1" a="1"/>
  <c r="K49" i="1" s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47" i="1"/>
  <c r="D47" i="1"/>
  <c r="D73" i="1" s="1"/>
  <c r="K73" i="1" l="1" a="1"/>
  <c r="D67" i="1"/>
  <c r="D93" i="1" s="1"/>
  <c r="O80" i="1"/>
  <c r="O78" i="1"/>
  <c r="O76" i="1"/>
  <c r="O79" i="1"/>
  <c r="O77" i="1"/>
  <c r="K50" i="1"/>
  <c r="G47" i="1" s="1"/>
  <c r="K73" i="1" l="1"/>
  <c r="L73" i="1" s="1"/>
  <c r="K74" i="1"/>
  <c r="L74" i="1" s="1"/>
  <c r="K82" i="1"/>
  <c r="L82" i="1" s="1"/>
  <c r="K90" i="1"/>
  <c r="L90" i="1" s="1"/>
  <c r="K80" i="1"/>
  <c r="L80" i="1" s="1"/>
  <c r="K88" i="1"/>
  <c r="L88" i="1" s="1"/>
  <c r="K76" i="1"/>
  <c r="L76" i="1" s="1"/>
  <c r="K84" i="1"/>
  <c r="L84" i="1" s="1"/>
  <c r="K92" i="1"/>
  <c r="L92" i="1" s="1"/>
  <c r="K78" i="1"/>
  <c r="L78" i="1" s="1"/>
  <c r="K86" i="1"/>
  <c r="L86" i="1" s="1"/>
  <c r="K75" i="1"/>
  <c r="L75" i="1" s="1"/>
  <c r="L93" i="1" s="1"/>
  <c r="K91" i="1"/>
  <c r="L91" i="1" s="1"/>
  <c r="K79" i="1"/>
  <c r="L79" i="1" s="1"/>
  <c r="K87" i="1"/>
  <c r="L87" i="1" s="1"/>
  <c r="K81" i="1"/>
  <c r="L81" i="1" s="1"/>
  <c r="K89" i="1"/>
  <c r="L89" i="1" s="1"/>
  <c r="K83" i="1"/>
  <c r="L83" i="1" s="1"/>
  <c r="K77" i="1"/>
  <c r="L77" i="1" s="1"/>
  <c r="K85" i="1"/>
  <c r="L85" i="1" s="1"/>
  <c r="H47" i="1"/>
  <c r="G52" i="1"/>
  <c r="H52" i="1" s="1"/>
  <c r="G56" i="1"/>
  <c r="H56" i="1" s="1"/>
  <c r="G60" i="1"/>
  <c r="H60" i="1" s="1"/>
  <c r="G64" i="1"/>
  <c r="H64" i="1" s="1"/>
  <c r="G49" i="1"/>
  <c r="H49" i="1" s="1"/>
  <c r="G53" i="1"/>
  <c r="H53" i="1" s="1"/>
  <c r="G57" i="1"/>
  <c r="H57" i="1" s="1"/>
  <c r="G61" i="1"/>
  <c r="H61" i="1" s="1"/>
  <c r="G65" i="1"/>
  <c r="H65" i="1" s="1"/>
  <c r="G48" i="1"/>
  <c r="H48" i="1" s="1"/>
  <c r="G50" i="1"/>
  <c r="H50" i="1" s="1"/>
  <c r="G54" i="1"/>
  <c r="H54" i="1" s="1"/>
  <c r="G58" i="1"/>
  <c r="H58" i="1" s="1"/>
  <c r="G62" i="1"/>
  <c r="H62" i="1" s="1"/>
  <c r="G66" i="1"/>
  <c r="H66" i="1" s="1"/>
  <c r="G51" i="1"/>
  <c r="H51" i="1" s="1"/>
  <c r="G55" i="1"/>
  <c r="H55" i="1" s="1"/>
  <c r="G59" i="1"/>
  <c r="H59" i="1" s="1"/>
  <c r="G63" i="1"/>
  <c r="H63" i="1" s="1"/>
  <c r="I33" i="1"/>
  <c r="J34" i="1"/>
  <c r="J33" i="1"/>
  <c r="J32" i="1"/>
  <c r="J31" i="1"/>
  <c r="J30" i="1"/>
  <c r="J29" i="1"/>
  <c r="I29" i="1"/>
  <c r="H29" i="1"/>
  <c r="G29" i="1"/>
  <c r="F29" i="1"/>
  <c r="E29" i="1"/>
  <c r="P5" i="1"/>
  <c r="P9" i="1"/>
  <c r="P13" i="1"/>
  <c r="P17" i="1"/>
  <c r="P21" i="1"/>
  <c r="O5" i="1"/>
  <c r="O6" i="1"/>
  <c r="O9" i="1"/>
  <c r="O10" i="1"/>
  <c r="O13" i="1"/>
  <c r="O14" i="1"/>
  <c r="O17" i="1"/>
  <c r="O18" i="1"/>
  <c r="O21" i="1"/>
  <c r="O22" i="1"/>
  <c r="L5" i="1"/>
  <c r="L9" i="1"/>
  <c r="L13" i="1"/>
  <c r="L17" i="1"/>
  <c r="L21" i="1"/>
  <c r="C24" i="1"/>
  <c r="L4" i="1" s="1"/>
  <c r="D24" i="1"/>
  <c r="M4" i="1" s="1"/>
  <c r="E24" i="1"/>
  <c r="F24" i="1"/>
  <c r="G24" i="1"/>
  <c r="P20" i="1" s="1"/>
  <c r="H24" i="1"/>
  <c r="J15" i="1" s="1"/>
  <c r="B24" i="1"/>
  <c r="C23" i="1"/>
  <c r="L6" i="1" s="1"/>
  <c r="D23" i="1"/>
  <c r="M5" i="1" s="1"/>
  <c r="E23" i="1"/>
  <c r="N4" i="1" s="1"/>
  <c r="F23" i="1"/>
  <c r="O7" i="1" s="1"/>
  <c r="G23" i="1"/>
  <c r="P6" i="1" s="1"/>
  <c r="H23" i="1"/>
  <c r="J4" i="1" s="1"/>
  <c r="B23" i="1"/>
  <c r="K7" i="1" s="1"/>
  <c r="J3" i="1" l="1"/>
  <c r="J11" i="1"/>
  <c r="K22" i="1"/>
  <c r="K10" i="1"/>
  <c r="M12" i="1"/>
  <c r="N19" i="1"/>
  <c r="J22" i="1"/>
  <c r="J10" i="1"/>
  <c r="K17" i="1"/>
  <c r="K5" i="1"/>
  <c r="L12" i="1"/>
  <c r="M19" i="1"/>
  <c r="M11" i="1"/>
  <c r="N18" i="1"/>
  <c r="N10" i="1"/>
  <c r="N6" i="1"/>
  <c r="P16" i="1"/>
  <c r="P8" i="1"/>
  <c r="P4" i="1"/>
  <c r="W40" i="1"/>
  <c r="S40" i="1"/>
  <c r="S43" i="1"/>
  <c r="S28" i="1"/>
  <c r="N31" i="1" s="1"/>
  <c r="V37" i="1"/>
  <c r="J19" i="1"/>
  <c r="J7" i="1"/>
  <c r="K14" i="1"/>
  <c r="K6" i="1"/>
  <c r="M20" i="1"/>
  <c r="M8" i="1"/>
  <c r="N15" i="1"/>
  <c r="N7" i="1"/>
  <c r="J18" i="1"/>
  <c r="J6" i="1"/>
  <c r="K13" i="1"/>
  <c r="L20" i="1"/>
  <c r="L8" i="1"/>
  <c r="M15" i="1"/>
  <c r="N22" i="1"/>
  <c r="N14" i="1"/>
  <c r="P12" i="1"/>
  <c r="K3" i="1"/>
  <c r="O3" i="1"/>
  <c r="J21" i="1"/>
  <c r="J17" i="1"/>
  <c r="J13" i="1"/>
  <c r="J9" i="1"/>
  <c r="J5" i="1"/>
  <c r="K20" i="1"/>
  <c r="K16" i="1"/>
  <c r="K12" i="1"/>
  <c r="K8" i="1"/>
  <c r="K4" i="1"/>
  <c r="L19" i="1"/>
  <c r="L15" i="1"/>
  <c r="L11" i="1"/>
  <c r="L7" i="1"/>
  <c r="M22" i="1"/>
  <c r="M18" i="1"/>
  <c r="M14" i="1"/>
  <c r="M10" i="1"/>
  <c r="M6" i="1"/>
  <c r="N21" i="1"/>
  <c r="N17" i="1"/>
  <c r="N13" i="1"/>
  <c r="N9" i="1"/>
  <c r="N5" i="1"/>
  <c r="O20" i="1"/>
  <c r="O16" i="1"/>
  <c r="O12" i="1"/>
  <c r="O8" i="1"/>
  <c r="O4" i="1"/>
  <c r="P19" i="1"/>
  <c r="P15" i="1"/>
  <c r="P11" i="1"/>
  <c r="P7" i="1"/>
  <c r="P40" i="1"/>
  <c r="P43" i="1"/>
  <c r="P31" i="1"/>
  <c r="P34" i="1"/>
  <c r="N36" i="1" s="1"/>
  <c r="P37" i="1"/>
  <c r="P28" i="1"/>
  <c r="N28" i="1" s="1"/>
  <c r="T43" i="1"/>
  <c r="X40" i="1"/>
  <c r="T40" i="1"/>
  <c r="W37" i="1"/>
  <c r="S37" i="1"/>
  <c r="U34" i="1"/>
  <c r="T28" i="1"/>
  <c r="N32" i="1" s="1"/>
  <c r="S31" i="1"/>
  <c r="K93" i="1"/>
  <c r="M3" i="1"/>
  <c r="K18" i="1"/>
  <c r="M16" i="1"/>
  <c r="N11" i="1"/>
  <c r="R43" i="1"/>
  <c r="V40" i="1"/>
  <c r="R40" i="1"/>
  <c r="R31" i="1"/>
  <c r="N35" i="1" s="1"/>
  <c r="R37" i="1"/>
  <c r="T34" i="1"/>
  <c r="U37" i="1"/>
  <c r="R34" i="1"/>
  <c r="R28" i="1"/>
  <c r="N30" i="1" s="1"/>
  <c r="N3" i="1"/>
  <c r="J14" i="1"/>
  <c r="K21" i="1"/>
  <c r="K9" i="1"/>
  <c r="L16" i="1"/>
  <c r="M7" i="1"/>
  <c r="L3" i="1"/>
  <c r="P3" i="1"/>
  <c r="J20" i="1"/>
  <c r="J16" i="1"/>
  <c r="J12" i="1"/>
  <c r="J8" i="1"/>
  <c r="K19" i="1"/>
  <c r="K15" i="1"/>
  <c r="K11" i="1"/>
  <c r="L22" i="1"/>
  <c r="L18" i="1"/>
  <c r="L14" i="1"/>
  <c r="L10" i="1"/>
  <c r="M21" i="1"/>
  <c r="M17" i="1"/>
  <c r="M13" i="1"/>
  <c r="M9" i="1"/>
  <c r="N20" i="1"/>
  <c r="N16" i="1"/>
  <c r="N12" i="1"/>
  <c r="N8" i="1"/>
  <c r="O19" i="1"/>
  <c r="O15" i="1"/>
  <c r="O11" i="1"/>
  <c r="P22" i="1"/>
  <c r="P18" i="1"/>
  <c r="P14" i="1"/>
  <c r="P10" i="1"/>
  <c r="U40" i="1"/>
  <c r="Q43" i="1"/>
  <c r="Q40" i="1"/>
  <c r="Q31" i="1"/>
  <c r="Q37" i="1"/>
  <c r="S34" i="1"/>
  <c r="N37" i="1" s="1"/>
  <c r="Q28" i="1"/>
  <c r="N29" i="1" s="1"/>
  <c r="T37" i="1"/>
  <c r="Q34" i="1"/>
  <c r="U43" i="1"/>
  <c r="Y40" i="1"/>
  <c r="U28" i="1"/>
  <c r="N33" i="1" s="1"/>
  <c r="G67" i="1"/>
  <c r="H67" i="1"/>
  <c r="N41" i="1" l="1"/>
  <c r="N34" i="1"/>
  <c r="N39" i="1"/>
  <c r="N42" i="1"/>
  <c r="N38" i="1"/>
  <c r="N40" i="1"/>
</calcChain>
</file>

<file path=xl/sharedStrings.xml><?xml version="1.0" encoding="utf-8"?>
<sst xmlns="http://schemas.openxmlformats.org/spreadsheetml/2006/main" count="75" uniqueCount="48">
  <si>
    <t>Х1</t>
  </si>
  <si>
    <t>Х2</t>
  </si>
  <si>
    <t>Х3</t>
  </si>
  <si>
    <t>Х4</t>
  </si>
  <si>
    <t>Х5</t>
  </si>
  <si>
    <t>Х6</t>
  </si>
  <si>
    <t>Х7</t>
  </si>
  <si>
    <t>Вхідні дані</t>
  </si>
  <si>
    <t>U</t>
  </si>
  <si>
    <t>Z1</t>
  </si>
  <si>
    <t>Z2</t>
  </si>
  <si>
    <t>Z3</t>
  </si>
  <si>
    <t>Z4</t>
  </si>
  <si>
    <t>Z5</t>
  </si>
  <si>
    <t>Z6</t>
  </si>
  <si>
    <t>СрЗнач</t>
  </si>
  <si>
    <t>СКВ</t>
  </si>
  <si>
    <t>Стандартизовані ознаки</t>
  </si>
  <si>
    <t>Кореляційна матриця</t>
  </si>
  <si>
    <t>Hm</t>
  </si>
  <si>
    <t>X1</t>
  </si>
  <si>
    <t>X2</t>
  </si>
  <si>
    <t>X3</t>
  </si>
  <si>
    <t>X4</t>
  </si>
  <si>
    <t>X5</t>
  </si>
  <si>
    <t>X6</t>
  </si>
  <si>
    <t>X1X2</t>
  </si>
  <si>
    <t>X3X5</t>
  </si>
  <si>
    <t>X1X2X3</t>
  </si>
  <si>
    <t>X2X3X5</t>
  </si>
  <si>
    <t>X1X2X3X5</t>
  </si>
  <si>
    <t>X2X3X4X5</t>
  </si>
  <si>
    <t>X1X2X3X4X5</t>
  </si>
  <si>
    <t>X2X3X4X5X6</t>
  </si>
  <si>
    <t>X1X2X3X4X5X6</t>
  </si>
  <si>
    <t>У</t>
  </si>
  <si>
    <t>b0</t>
  </si>
  <si>
    <t>b1</t>
  </si>
  <si>
    <t>сума</t>
  </si>
  <si>
    <t>Уемп</t>
  </si>
  <si>
    <t>Ui^2</t>
  </si>
  <si>
    <t>Регресыйна модель 1</t>
  </si>
  <si>
    <t>Регресыйна модель 2</t>
  </si>
  <si>
    <t>Х0</t>
  </si>
  <si>
    <t>b2</t>
  </si>
  <si>
    <t>b3</t>
  </si>
  <si>
    <t>b4</t>
  </si>
  <si>
    <t>b5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</si>
</sst>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0" borderId="1" xfId="0" applyFill="1" applyBorder="1" applyAlignment="1"/>
    <xf numFmtId="0" fontId="0" fillId="0" borderId="0" xfId="0" applyFill="1" applyBorder="1" applyAlignment="1"/>
    <xf numFmtId="0" fontId="0" fillId="0" borderId="0" xfId="0" applyBorder="1"/>
    <xf numFmtId="2" fontId="1" fillId="0" borderId="1" xfId="0" applyNumberFormat="1" applyFont="1" applyFill="1" applyBorder="1" applyAlignment="1">
      <alignment horizontal="center"/>
    </xf>
    <xf numFmtId="2" fontId="0" fillId="0" borderId="1" xfId="0" applyNumberFormat="1" applyFill="1" applyBorder="1" applyAlignment="1">
      <alignment horizontal="center"/>
    </xf>
    <xf numFmtId="2" fontId="1" fillId="0" borderId="0" xfId="0" applyNumberFormat="1" applyFont="1" applyFill="1" applyBorder="1" applyAlignment="1">
      <alignment horizontal="center"/>
    </xf>
    <xf numFmtId="2" fontId="0" fillId="0" borderId="0" xfId="0" applyNumberFormat="1"/>
    <xf numFmtId="2" fontId="0" fillId="0" borderId="1" xfId="0" applyNumberFormat="1" applyFill="1" applyBorder="1" applyAlignment="1"/>
    <xf numFmtId="2" fontId="0" fillId="0" borderId="0" xfId="0" applyNumberFormat="1" applyFill="1" applyBorder="1" applyAlignment="1"/>
    <xf numFmtId="2" fontId="0" fillId="2" borderId="1" xfId="0" applyNumberFormat="1" applyFill="1" applyBorder="1" applyAlignment="1"/>
    <xf numFmtId="2" fontId="0" fillId="0" borderId="1" xfId="0" applyNumberFormat="1" applyBorder="1"/>
    <xf numFmtId="2" fontId="0" fillId="0" borderId="0" xfId="0" applyNumberFormat="1" applyBorder="1"/>
    <xf numFmtId="2" fontId="0" fillId="2" borderId="1" xfId="0" applyNumberFormat="1" applyFill="1" applyBorder="1"/>
    <xf numFmtId="1" fontId="0" fillId="0" borderId="1" xfId="0" applyNumberFormat="1" applyFill="1" applyBorder="1" applyAlignment="1"/>
    <xf numFmtId="0" fontId="0" fillId="4" borderId="1" xfId="0" applyFill="1" applyBorder="1"/>
    <xf numFmtId="0" fontId="0" fillId="4" borderId="1" xfId="0" applyFill="1" applyBorder="1" applyAlignment="1"/>
    <xf numFmtId="0" fontId="0" fillId="3" borderId="1" xfId="0" applyFill="1" applyBorder="1"/>
    <xf numFmtId="164" fontId="0" fillId="0" borderId="1" xfId="0" applyNumberFormat="1" applyBorder="1"/>
    <xf numFmtId="1" fontId="0" fillId="0" borderId="1" xfId="0" applyNumberFormat="1" applyBorder="1"/>
    <xf numFmtId="1" fontId="0" fillId="3" borderId="1" xfId="0" applyNumberFormat="1" applyFill="1" applyBorder="1"/>
    <xf numFmtId="2" fontId="0" fillId="0" borderId="2" xfId="0" applyNumberFormat="1" applyFill="1" applyBorder="1" applyAlignment="1">
      <alignment horizontal="center"/>
    </xf>
    <xf numFmtId="2" fontId="0" fillId="0" borderId="3" xfId="0" applyNumberFormat="1" applyFill="1" applyBorder="1" applyAlignment="1">
      <alignment horizontal="center"/>
    </xf>
    <xf numFmtId="2" fontId="0" fillId="0" borderId="4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3"/>
  <sheetViews>
    <sheetView tabSelected="1" topLeftCell="A22" workbookViewId="0">
      <selection activeCell="N84" sqref="N84"/>
    </sheetView>
  </sheetViews>
  <sheetFormatPr defaultRowHeight="15" x14ac:dyDescent="0.25"/>
  <cols>
    <col min="16" max="16" width="11.28515625" customWidth="1"/>
    <col min="21" max="21" width="11.28515625" customWidth="1"/>
  </cols>
  <sheetData>
    <row r="1" spans="1:16" x14ac:dyDescent="0.25">
      <c r="B1" s="26" t="s">
        <v>7</v>
      </c>
      <c r="C1" s="26"/>
      <c r="D1" s="26"/>
      <c r="E1" s="26"/>
      <c r="F1" s="26"/>
      <c r="G1" s="26"/>
      <c r="H1" s="26"/>
      <c r="J1" s="27" t="s">
        <v>17</v>
      </c>
      <c r="K1" s="27"/>
      <c r="L1" s="27"/>
      <c r="M1" s="27"/>
      <c r="N1" s="27"/>
      <c r="O1" s="27"/>
      <c r="P1" s="27"/>
    </row>
    <row r="2" spans="1:16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</row>
    <row r="3" spans="1:16" x14ac:dyDescent="0.25">
      <c r="A3">
        <v>1</v>
      </c>
      <c r="B3" s="1">
        <v>1.85</v>
      </c>
      <c r="C3" s="1">
        <v>36.72</v>
      </c>
      <c r="D3" s="1">
        <v>40.5</v>
      </c>
      <c r="E3" s="1">
        <v>45.15</v>
      </c>
      <c r="F3" s="1">
        <v>490</v>
      </c>
      <c r="G3" s="1">
        <v>22.36</v>
      </c>
      <c r="H3" s="1">
        <v>185.25</v>
      </c>
      <c r="J3" s="1">
        <f>(H3-$H$23)/$H$24</f>
        <v>5.4884305224429095E-2</v>
      </c>
      <c r="K3" s="1">
        <f>(B3-$B$23)/$B$24</f>
        <v>1.5680824797241277</v>
      </c>
      <c r="L3" s="1">
        <f>(C3-$C$23)/$C$24</f>
        <v>1.5214886498645614</v>
      </c>
      <c r="M3" s="1">
        <f>(D3-$D$23)/$D$24</f>
        <v>0.57783554570443396</v>
      </c>
      <c r="N3" s="1">
        <f>(E3-$E$23)/$E$24</f>
        <v>-0.94373583150977658</v>
      </c>
      <c r="O3" s="1">
        <f>(F3-$F$23)/$F$24</f>
        <v>-0.72818007464500734</v>
      </c>
      <c r="P3" s="1">
        <f>(G3-$G$23)/$G$24</f>
        <v>-0.20896120179220956</v>
      </c>
    </row>
    <row r="4" spans="1:16" x14ac:dyDescent="0.25">
      <c r="A4">
        <v>2</v>
      </c>
      <c r="B4" s="1">
        <v>1.95</v>
      </c>
      <c r="C4" s="1">
        <v>35.53</v>
      </c>
      <c r="D4" s="1">
        <v>54.54</v>
      </c>
      <c r="E4" s="1">
        <v>55.47</v>
      </c>
      <c r="F4" s="1">
        <v>580</v>
      </c>
      <c r="G4" s="1">
        <v>24.96</v>
      </c>
      <c r="H4" s="1">
        <v>191.1</v>
      </c>
      <c r="J4" s="1">
        <f t="shared" ref="J4:J22" si="0">(H4-$H$23)/$H$24</f>
        <v>0.13721076306107255</v>
      </c>
      <c r="K4" s="1">
        <f t="shared" ref="K4:K22" si="1">(B4-$B$23)/$B$24</f>
        <v>1.7643381092265213</v>
      </c>
      <c r="L4" s="1">
        <f t="shared" ref="L4:L22" si="2">(C4-$C$23)/$C$24</f>
        <v>1.4114067837244899</v>
      </c>
      <c r="M4" s="1">
        <f t="shared" ref="M4:M22" si="3">(D4-$D$23)/$D$24</f>
        <v>1.2669972057188958</v>
      </c>
      <c r="N4" s="1">
        <f t="shared" ref="N4:N22" si="4">(E4-$E$23)/$E$24</f>
        <v>-0.42838520679454078</v>
      </c>
      <c r="O4" s="1">
        <f t="shared" ref="O4:O22" si="5">(F4-$F$23)/$F$24</f>
        <v>-6.2837874461751902E-2</v>
      </c>
      <c r="P4" s="1">
        <f t="shared" ref="P4:P22" si="6">(G4-$G$23)/$G$24</f>
        <v>-9.9270282216246467E-2</v>
      </c>
    </row>
    <row r="5" spans="1:16" x14ac:dyDescent="0.25">
      <c r="A5">
        <v>3</v>
      </c>
      <c r="B5" s="1">
        <v>1.92</v>
      </c>
      <c r="C5" s="1">
        <v>38.42</v>
      </c>
      <c r="D5" s="1">
        <v>64.8</v>
      </c>
      <c r="E5" s="1">
        <v>72.239999999999995</v>
      </c>
      <c r="F5" s="1">
        <v>710</v>
      </c>
      <c r="G5" s="1">
        <v>27.04</v>
      </c>
      <c r="H5" s="1">
        <v>253.5</v>
      </c>
      <c r="J5" s="1">
        <f t="shared" si="0"/>
        <v>1.0153596466519368</v>
      </c>
      <c r="K5" s="1">
        <f t="shared" si="1"/>
        <v>1.7054614203758032</v>
      </c>
      <c r="L5" s="1">
        <f t="shared" si="2"/>
        <v>1.6787484586360926</v>
      </c>
      <c r="M5" s="1">
        <f t="shared" si="3"/>
        <v>1.7706153418833102</v>
      </c>
      <c r="N5" s="1">
        <f t="shared" si="4"/>
        <v>0.40905955836771729</v>
      </c>
      <c r="O5" s="1">
        <f t="shared" si="5"/>
        <v>0.89821197024739485</v>
      </c>
      <c r="P5" s="1">
        <f t="shared" si="6"/>
        <v>-1.1517546555476106E-2</v>
      </c>
    </row>
    <row r="6" spans="1:16" x14ac:dyDescent="0.25">
      <c r="A6">
        <v>4</v>
      </c>
      <c r="B6" s="1">
        <v>1.9</v>
      </c>
      <c r="C6" s="1">
        <v>37.4</v>
      </c>
      <c r="D6" s="1">
        <v>67.5</v>
      </c>
      <c r="E6" s="1">
        <v>86.43</v>
      </c>
      <c r="F6" s="1">
        <v>740</v>
      </c>
      <c r="G6" s="1">
        <v>38.22</v>
      </c>
      <c r="H6" s="1">
        <v>308.10000000000002</v>
      </c>
      <c r="J6" s="1">
        <f t="shared" si="0"/>
        <v>1.7837399197939434</v>
      </c>
      <c r="K6" s="1">
        <f t="shared" si="1"/>
        <v>1.6662102944753243</v>
      </c>
      <c r="L6" s="1">
        <f t="shared" si="2"/>
        <v>1.5843925733731736</v>
      </c>
      <c r="M6" s="1">
        <f t="shared" si="3"/>
        <v>1.9031464303476298</v>
      </c>
      <c r="N6" s="1">
        <f t="shared" si="4"/>
        <v>1.117666667351167</v>
      </c>
      <c r="O6" s="1">
        <f t="shared" si="5"/>
        <v>1.1199927036418134</v>
      </c>
      <c r="P6" s="1">
        <f t="shared" si="6"/>
        <v>0.46015340762116497</v>
      </c>
    </row>
    <row r="7" spans="1:16" x14ac:dyDescent="0.25">
      <c r="A7">
        <v>5</v>
      </c>
      <c r="B7" s="1">
        <v>0.35</v>
      </c>
      <c r="C7" s="1">
        <v>38.08</v>
      </c>
      <c r="D7" s="1">
        <v>3.78</v>
      </c>
      <c r="E7" s="1">
        <v>47.73</v>
      </c>
      <c r="F7" s="1">
        <v>450</v>
      </c>
      <c r="G7" s="1">
        <v>4.68</v>
      </c>
      <c r="H7" s="1">
        <v>74.099999999999994</v>
      </c>
      <c r="J7" s="1">
        <f t="shared" si="0"/>
        <v>-1.509318393671798</v>
      </c>
      <c r="K7" s="1">
        <f t="shared" si="1"/>
        <v>-1.3757519628117814</v>
      </c>
      <c r="L7" s="1">
        <f t="shared" si="2"/>
        <v>1.647296496881786</v>
      </c>
      <c r="M7" s="1">
        <f t="shared" si="3"/>
        <v>-1.2245872574103127</v>
      </c>
      <c r="N7" s="1">
        <f t="shared" si="4"/>
        <v>-0.81489817533096776</v>
      </c>
      <c r="O7" s="1">
        <f t="shared" si="5"/>
        <v>-1.0238877191708986</v>
      </c>
      <c r="P7" s="1">
        <f t="shared" si="6"/>
        <v>-0.95485945490875823</v>
      </c>
    </row>
    <row r="8" spans="1:16" x14ac:dyDescent="0.25">
      <c r="A8">
        <v>6</v>
      </c>
      <c r="B8" s="1">
        <v>0.35</v>
      </c>
      <c r="C8" s="1">
        <v>7.65</v>
      </c>
      <c r="D8" s="1">
        <v>4.32</v>
      </c>
      <c r="E8" s="1">
        <v>55.47</v>
      </c>
      <c r="F8" s="1">
        <v>500</v>
      </c>
      <c r="G8" s="1">
        <v>5.98</v>
      </c>
      <c r="H8" s="1">
        <v>95.55</v>
      </c>
      <c r="J8" s="1">
        <f t="shared" si="0"/>
        <v>-1.2074547149374384</v>
      </c>
      <c r="K8" s="1">
        <f t="shared" si="1"/>
        <v>-1.3757519628117814</v>
      </c>
      <c r="L8" s="1">
        <f t="shared" si="2"/>
        <v>-1.167654080128617</v>
      </c>
      <c r="M8" s="1">
        <f t="shared" si="3"/>
        <v>-1.1980810397174488</v>
      </c>
      <c r="N8" s="1">
        <f t="shared" si="4"/>
        <v>-0.42838520679454078</v>
      </c>
      <c r="O8" s="1">
        <f t="shared" si="5"/>
        <v>-0.65425316351353457</v>
      </c>
      <c r="P8" s="1">
        <f t="shared" si="6"/>
        <v>-0.90001399512077673</v>
      </c>
    </row>
    <row r="9" spans="1:16" x14ac:dyDescent="0.25">
      <c r="A9">
        <v>7</v>
      </c>
      <c r="B9" s="1">
        <v>0.55000000000000004</v>
      </c>
      <c r="C9" s="1">
        <v>6.97</v>
      </c>
      <c r="D9" s="1">
        <v>6.48</v>
      </c>
      <c r="E9" s="1">
        <v>76.11</v>
      </c>
      <c r="F9" s="1">
        <v>680</v>
      </c>
      <c r="G9" s="1">
        <v>9.36</v>
      </c>
      <c r="H9" s="1">
        <v>95.55</v>
      </c>
      <c r="J9" s="1">
        <f t="shared" si="0"/>
        <v>-1.2074547149374384</v>
      </c>
      <c r="K9" s="1">
        <f t="shared" si="1"/>
        <v>-0.98324070380699335</v>
      </c>
      <c r="L9" s="1">
        <f t="shared" si="2"/>
        <v>-1.2305580036372294</v>
      </c>
      <c r="M9" s="1">
        <f t="shared" si="3"/>
        <v>-1.0920561689459931</v>
      </c>
      <c r="N9" s="1">
        <f t="shared" si="4"/>
        <v>0.60231604263593097</v>
      </c>
      <c r="O9" s="1">
        <f t="shared" si="5"/>
        <v>0.67643123685297635</v>
      </c>
      <c r="P9" s="1">
        <f t="shared" si="6"/>
        <v>-0.75741579967202477</v>
      </c>
    </row>
    <row r="10" spans="1:16" x14ac:dyDescent="0.25">
      <c r="A10">
        <v>8</v>
      </c>
      <c r="B10" s="1">
        <v>0.56999999999999995</v>
      </c>
      <c r="C10" s="1">
        <v>10.88</v>
      </c>
      <c r="D10" s="1">
        <v>6.48</v>
      </c>
      <c r="E10" s="1">
        <v>87.72</v>
      </c>
      <c r="F10" s="1">
        <v>760</v>
      </c>
      <c r="G10" s="1">
        <v>10.92</v>
      </c>
      <c r="H10" s="1">
        <v>120.9</v>
      </c>
      <c r="J10" s="1">
        <f t="shared" si="0"/>
        <v>-0.85070673097864957</v>
      </c>
      <c r="K10" s="1">
        <f t="shared" si="1"/>
        <v>-0.94398957790651472</v>
      </c>
      <c r="L10" s="1">
        <f t="shared" si="2"/>
        <v>-0.8688604434627083</v>
      </c>
      <c r="M10" s="1">
        <f t="shared" si="3"/>
        <v>-1.0920561689459931</v>
      </c>
      <c r="N10" s="1">
        <f t="shared" si="4"/>
        <v>1.1820854954405713</v>
      </c>
      <c r="O10" s="1">
        <f t="shared" si="5"/>
        <v>1.2678465259047591</v>
      </c>
      <c r="P10" s="1">
        <f t="shared" si="6"/>
        <v>-0.69160124792644706</v>
      </c>
    </row>
    <row r="11" spans="1:16" x14ac:dyDescent="0.25">
      <c r="A11">
        <v>9</v>
      </c>
      <c r="B11" s="1">
        <v>0.86</v>
      </c>
      <c r="C11" s="1">
        <v>12.41</v>
      </c>
      <c r="D11" s="1">
        <v>28.62</v>
      </c>
      <c r="E11" s="1">
        <v>33.54</v>
      </c>
      <c r="F11" s="1">
        <v>480</v>
      </c>
      <c r="G11" s="1">
        <v>16.12</v>
      </c>
      <c r="H11" s="1">
        <v>136.5</v>
      </c>
      <c r="J11" s="1">
        <f t="shared" si="0"/>
        <v>-0.63116951008093358</v>
      </c>
      <c r="K11" s="1">
        <f t="shared" si="1"/>
        <v>-0.37484825234957231</v>
      </c>
      <c r="L11" s="1">
        <f t="shared" si="2"/>
        <v>-0.72732661556833056</v>
      </c>
      <c r="M11" s="1">
        <f t="shared" si="3"/>
        <v>-5.3012435385722881E-3</v>
      </c>
      <c r="N11" s="1">
        <f t="shared" si="4"/>
        <v>-1.523505284314417</v>
      </c>
      <c r="O11" s="1">
        <f t="shared" si="5"/>
        <v>-0.80210698577648021</v>
      </c>
      <c r="P11" s="1">
        <f t="shared" si="6"/>
        <v>-0.47221940877452079</v>
      </c>
    </row>
    <row r="12" spans="1:16" x14ac:dyDescent="0.25">
      <c r="A12">
        <v>10</v>
      </c>
      <c r="B12" s="1">
        <v>0.86</v>
      </c>
      <c r="C12" s="1">
        <v>12.75</v>
      </c>
      <c r="D12" s="1">
        <v>29.7</v>
      </c>
      <c r="E12" s="1">
        <v>38.700000000000003</v>
      </c>
      <c r="F12" s="1">
        <v>590</v>
      </c>
      <c r="G12" s="1">
        <v>32.5</v>
      </c>
      <c r="H12" s="1">
        <v>163.80000000000001</v>
      </c>
      <c r="J12" s="1">
        <f t="shared" si="0"/>
        <v>-0.24697937350993035</v>
      </c>
      <c r="K12" s="1">
        <f t="shared" si="1"/>
        <v>-0.37484825234957231</v>
      </c>
      <c r="L12" s="1">
        <f t="shared" si="2"/>
        <v>-0.69587465381402436</v>
      </c>
      <c r="M12" s="1">
        <f t="shared" si="3"/>
        <v>4.7711191847155471E-2</v>
      </c>
      <c r="N12" s="1">
        <f t="shared" si="4"/>
        <v>-1.2658299719567987</v>
      </c>
      <c r="O12" s="1">
        <f t="shared" si="5"/>
        <v>1.1089036669720925E-2</v>
      </c>
      <c r="P12" s="1">
        <f t="shared" si="6"/>
        <v>0.21883338455404633</v>
      </c>
    </row>
    <row r="13" spans="1:16" x14ac:dyDescent="0.25">
      <c r="A13">
        <v>11</v>
      </c>
      <c r="B13" s="1">
        <v>0.84</v>
      </c>
      <c r="C13" s="1">
        <v>12.41</v>
      </c>
      <c r="D13" s="1">
        <v>34.020000000000003</v>
      </c>
      <c r="E13" s="1">
        <v>42.57</v>
      </c>
      <c r="F13" s="1">
        <v>600</v>
      </c>
      <c r="G13" s="1">
        <v>54.34</v>
      </c>
      <c r="H13" s="1">
        <v>154.05000000000001</v>
      </c>
      <c r="J13" s="1">
        <f t="shared" si="0"/>
        <v>-0.38419013657100287</v>
      </c>
      <c r="K13" s="1">
        <f t="shared" si="1"/>
        <v>-0.41409937825005111</v>
      </c>
      <c r="L13" s="1">
        <f t="shared" si="2"/>
        <v>-0.72732661556833056</v>
      </c>
      <c r="M13" s="1">
        <f t="shared" si="3"/>
        <v>0.25976093339006706</v>
      </c>
      <c r="N13" s="1">
        <f t="shared" si="4"/>
        <v>-1.0725734876885855</v>
      </c>
      <c r="O13" s="1">
        <f t="shared" si="5"/>
        <v>8.5015947801193759E-2</v>
      </c>
      <c r="P13" s="1">
        <f t="shared" si="6"/>
        <v>1.1402371089921359</v>
      </c>
    </row>
    <row r="14" spans="1:16" x14ac:dyDescent="0.25">
      <c r="A14">
        <v>12</v>
      </c>
      <c r="B14" s="1">
        <v>0.82</v>
      </c>
      <c r="C14" s="1">
        <v>11.73</v>
      </c>
      <c r="D14" s="1">
        <v>37.26</v>
      </c>
      <c r="E14" s="1">
        <v>51.6</v>
      </c>
      <c r="F14" s="1">
        <v>640</v>
      </c>
      <c r="G14" s="1">
        <v>106.86</v>
      </c>
      <c r="H14" s="1">
        <v>154.05000000000001</v>
      </c>
      <c r="J14" s="1">
        <f t="shared" si="0"/>
        <v>-0.38419013657100287</v>
      </c>
      <c r="K14" s="1">
        <f t="shared" si="1"/>
        <v>-0.45335050415052996</v>
      </c>
      <c r="L14" s="1">
        <f t="shared" si="2"/>
        <v>-0.79023053907694285</v>
      </c>
      <c r="M14" s="1">
        <f t="shared" si="3"/>
        <v>0.41879823954725032</v>
      </c>
      <c r="N14" s="1">
        <f t="shared" si="4"/>
        <v>-0.62164169106275413</v>
      </c>
      <c r="O14" s="1">
        <f t="shared" si="5"/>
        <v>0.38072359232708508</v>
      </c>
      <c r="P14" s="1">
        <f t="shared" si="6"/>
        <v>3.3559936844265894</v>
      </c>
    </row>
    <row r="15" spans="1:16" x14ac:dyDescent="0.25">
      <c r="A15">
        <v>13</v>
      </c>
      <c r="B15" s="1">
        <v>0.82</v>
      </c>
      <c r="C15" s="1">
        <v>16.489999999999998</v>
      </c>
      <c r="D15" s="1">
        <v>8.64</v>
      </c>
      <c r="E15" s="1">
        <v>64.5</v>
      </c>
      <c r="F15" s="1">
        <v>340</v>
      </c>
      <c r="G15" s="1">
        <v>12.74</v>
      </c>
      <c r="H15" s="1">
        <v>169.65</v>
      </c>
      <c r="J15" s="1">
        <f t="shared" si="0"/>
        <v>-0.16465291567328688</v>
      </c>
      <c r="K15" s="1">
        <f t="shared" si="1"/>
        <v>-0.45335050415052996</v>
      </c>
      <c r="L15" s="1">
        <f t="shared" si="2"/>
        <v>-0.34990307451665648</v>
      </c>
      <c r="M15" s="1">
        <f t="shared" si="3"/>
        <v>-0.98603129817453739</v>
      </c>
      <c r="N15" s="1">
        <f t="shared" si="4"/>
        <v>2.254658983129065E-2</v>
      </c>
      <c r="O15" s="1">
        <f t="shared" si="5"/>
        <v>-1.8370837416170998</v>
      </c>
      <c r="P15" s="1">
        <f t="shared" si="6"/>
        <v>-0.61481760422327281</v>
      </c>
    </row>
    <row r="16" spans="1:16" x14ac:dyDescent="0.25">
      <c r="A16">
        <v>14</v>
      </c>
      <c r="B16" s="1">
        <v>0.82</v>
      </c>
      <c r="C16" s="1">
        <v>15.13</v>
      </c>
      <c r="D16" s="1">
        <v>9.18</v>
      </c>
      <c r="E16" s="1">
        <v>78.69</v>
      </c>
      <c r="F16" s="1">
        <v>410</v>
      </c>
      <c r="G16" s="1">
        <v>14.82</v>
      </c>
      <c r="H16" s="1">
        <v>216.45</v>
      </c>
      <c r="J16" s="1">
        <f t="shared" si="0"/>
        <v>0.49395874701986109</v>
      </c>
      <c r="K16" s="1">
        <f t="shared" si="1"/>
        <v>-0.45335050415052996</v>
      </c>
      <c r="L16" s="1">
        <f t="shared" si="2"/>
        <v>-0.475710921533881</v>
      </c>
      <c r="M16" s="1">
        <f t="shared" si="3"/>
        <v>-0.95952508048167351</v>
      </c>
      <c r="N16" s="1">
        <f t="shared" si="4"/>
        <v>0.73115369881473979</v>
      </c>
      <c r="O16" s="1">
        <f t="shared" si="5"/>
        <v>-1.3195953636967901</v>
      </c>
      <c r="P16" s="1">
        <f t="shared" si="6"/>
        <v>-0.52706486856250234</v>
      </c>
    </row>
    <row r="17" spans="1:25" x14ac:dyDescent="0.25">
      <c r="A17">
        <v>15</v>
      </c>
      <c r="B17" s="1">
        <v>0.81</v>
      </c>
      <c r="C17" s="1">
        <v>15.3</v>
      </c>
      <c r="D17" s="1">
        <v>10.26</v>
      </c>
      <c r="E17" s="1">
        <v>94.17</v>
      </c>
      <c r="F17" s="1">
        <v>450</v>
      </c>
      <c r="G17" s="1">
        <v>16.64</v>
      </c>
      <c r="H17" s="1">
        <v>212.55</v>
      </c>
      <c r="J17" s="1">
        <f t="shared" si="0"/>
        <v>0.43907444179543237</v>
      </c>
      <c r="K17" s="1">
        <f t="shared" si="1"/>
        <v>-0.47297606710076912</v>
      </c>
      <c r="L17" s="1">
        <f t="shared" si="2"/>
        <v>-0.4599849406567279</v>
      </c>
      <c r="M17" s="1">
        <f t="shared" si="3"/>
        <v>-0.90651264509594565</v>
      </c>
      <c r="N17" s="1">
        <f t="shared" si="4"/>
        <v>1.5041796358875938</v>
      </c>
      <c r="O17" s="1">
        <f t="shared" si="5"/>
        <v>-1.0238877191708986</v>
      </c>
      <c r="P17" s="1">
        <f t="shared" si="6"/>
        <v>-0.4502812248593282</v>
      </c>
    </row>
    <row r="18" spans="1:25" x14ac:dyDescent="0.25">
      <c r="A18">
        <v>16</v>
      </c>
      <c r="B18" s="1">
        <v>0.8</v>
      </c>
      <c r="C18" s="1">
        <v>14.96</v>
      </c>
      <c r="D18" s="1">
        <v>11.88</v>
      </c>
      <c r="E18" s="1">
        <v>104.49</v>
      </c>
      <c r="F18" s="1">
        <v>500</v>
      </c>
      <c r="G18" s="1">
        <v>60.84</v>
      </c>
      <c r="H18" s="1">
        <v>366.6</v>
      </c>
      <c r="J18" s="1">
        <f t="shared" si="0"/>
        <v>2.6070044981603786</v>
      </c>
      <c r="K18" s="1">
        <f t="shared" si="1"/>
        <v>-0.49260163005100854</v>
      </c>
      <c r="L18" s="1">
        <f t="shared" si="2"/>
        <v>-0.4914369024110341</v>
      </c>
      <c r="M18" s="1">
        <f t="shared" si="3"/>
        <v>-0.82699399201735391</v>
      </c>
      <c r="N18" s="1">
        <f t="shared" si="4"/>
        <v>2.0195302606028291</v>
      </c>
      <c r="O18" s="1">
        <f t="shared" si="5"/>
        <v>-0.65425316351353457</v>
      </c>
      <c r="P18" s="1">
        <f t="shared" si="6"/>
        <v>1.4144644079320434</v>
      </c>
    </row>
    <row r="19" spans="1:25" x14ac:dyDescent="0.25">
      <c r="A19">
        <v>17</v>
      </c>
      <c r="B19" s="1">
        <v>1.19</v>
      </c>
      <c r="C19" s="1">
        <v>19.04</v>
      </c>
      <c r="D19" s="1">
        <v>32.94</v>
      </c>
      <c r="E19" s="1">
        <v>45.15</v>
      </c>
      <c r="F19" s="1">
        <v>580</v>
      </c>
      <c r="G19" s="1">
        <v>18.46</v>
      </c>
      <c r="H19" s="1">
        <v>136.5</v>
      </c>
      <c r="J19" s="1">
        <f t="shared" si="0"/>
        <v>-0.63116951008093358</v>
      </c>
      <c r="K19" s="1">
        <f t="shared" si="1"/>
        <v>0.27279532500832759</v>
      </c>
      <c r="L19" s="1">
        <f t="shared" si="2"/>
        <v>-0.11401336135936006</v>
      </c>
      <c r="M19" s="1">
        <f t="shared" si="3"/>
        <v>0.20674849800433892</v>
      </c>
      <c r="N19" s="1">
        <f t="shared" si="4"/>
        <v>-0.94373583150977658</v>
      </c>
      <c r="O19" s="1">
        <f t="shared" si="5"/>
        <v>-6.2837874461751902E-2</v>
      </c>
      <c r="P19" s="1">
        <f t="shared" si="6"/>
        <v>-0.37349758115615406</v>
      </c>
    </row>
    <row r="20" spans="1:25" x14ac:dyDescent="0.25">
      <c r="A20">
        <v>18</v>
      </c>
      <c r="B20" s="1">
        <v>1.2</v>
      </c>
      <c r="C20" s="1">
        <v>20.23</v>
      </c>
      <c r="D20" s="1">
        <v>34.56</v>
      </c>
      <c r="E20" s="1">
        <v>55.47</v>
      </c>
      <c r="F20" s="1">
        <v>660</v>
      </c>
      <c r="G20" s="1">
        <v>19.760000000000002</v>
      </c>
      <c r="H20" s="1">
        <v>169.65</v>
      </c>
      <c r="J20" s="1">
        <f t="shared" si="0"/>
        <v>-0.16465291567328688</v>
      </c>
      <c r="K20" s="1">
        <f t="shared" si="1"/>
        <v>0.29242088795856702</v>
      </c>
      <c r="L20" s="1">
        <f t="shared" si="2"/>
        <v>-3.9314952192883125E-3</v>
      </c>
      <c r="M20" s="1">
        <f t="shared" si="3"/>
        <v>0.28626715108293094</v>
      </c>
      <c r="N20" s="1">
        <f t="shared" si="4"/>
        <v>-0.42838520679454078</v>
      </c>
      <c r="O20" s="1">
        <f t="shared" si="5"/>
        <v>0.52857741459003071</v>
      </c>
      <c r="P20" s="1">
        <f t="shared" si="6"/>
        <v>-0.3186521213681725</v>
      </c>
    </row>
    <row r="21" spans="1:25" x14ac:dyDescent="0.25">
      <c r="A21">
        <v>19</v>
      </c>
      <c r="B21" s="1">
        <v>1.29</v>
      </c>
      <c r="C21" s="1">
        <v>22.1</v>
      </c>
      <c r="D21" s="1">
        <v>43.2</v>
      </c>
      <c r="E21" s="1">
        <v>68.37</v>
      </c>
      <c r="F21" s="1">
        <v>780</v>
      </c>
      <c r="G21" s="1">
        <v>23.66</v>
      </c>
      <c r="H21" s="1">
        <v>222.3</v>
      </c>
      <c r="J21" s="1">
        <f t="shared" si="0"/>
        <v>0.57628520485650492</v>
      </c>
      <c r="K21" s="1">
        <f t="shared" si="1"/>
        <v>0.46905095451072171</v>
      </c>
      <c r="L21" s="1">
        <f t="shared" si="2"/>
        <v>0.16905429442939579</v>
      </c>
      <c r="M21" s="1">
        <f t="shared" si="3"/>
        <v>0.71036663416875367</v>
      </c>
      <c r="N21" s="1">
        <f t="shared" si="4"/>
        <v>0.21580307409950431</v>
      </c>
      <c r="O21" s="1">
        <f t="shared" si="5"/>
        <v>1.4157003481677046</v>
      </c>
      <c r="P21" s="1">
        <f t="shared" si="6"/>
        <v>-0.15411574200422803</v>
      </c>
    </row>
    <row r="22" spans="1:25" x14ac:dyDescent="0.25">
      <c r="A22">
        <v>20</v>
      </c>
      <c r="B22" s="1">
        <v>1.27</v>
      </c>
      <c r="C22" s="1">
        <v>21.25</v>
      </c>
      <c r="D22" s="1">
        <v>45.9</v>
      </c>
      <c r="E22" s="1">
        <v>77.400000000000006</v>
      </c>
      <c r="F22" s="1">
        <v>830</v>
      </c>
      <c r="G22" s="1">
        <v>26</v>
      </c>
      <c r="H22" s="1">
        <v>200.85</v>
      </c>
      <c r="J22" s="1">
        <f t="shared" si="0"/>
        <v>0.2744215261221451</v>
      </c>
      <c r="K22" s="1">
        <f t="shared" si="1"/>
        <v>0.42979982861024285</v>
      </c>
      <c r="L22" s="1">
        <f t="shared" si="2"/>
        <v>9.042439004363019E-2</v>
      </c>
      <c r="M22" s="1">
        <f t="shared" si="3"/>
        <v>0.84289772263307305</v>
      </c>
      <c r="N22" s="1">
        <f t="shared" si="4"/>
        <v>0.66673487072533577</v>
      </c>
      <c r="O22" s="1">
        <f t="shared" si="5"/>
        <v>1.7853349038250688</v>
      </c>
      <c r="P22" s="1">
        <f t="shared" si="6"/>
        <v>-5.539391438586129E-2</v>
      </c>
    </row>
    <row r="23" spans="1:25" x14ac:dyDescent="0.25">
      <c r="A23" t="s">
        <v>15</v>
      </c>
      <c r="B23">
        <f>AVERAGE(B3:B22)</f>
        <v>1.0509999999999999</v>
      </c>
      <c r="C23">
        <f t="shared" ref="C23:H23" si="7">AVERAGE(C3:C22)</f>
        <v>20.272500000000001</v>
      </c>
      <c r="D23">
        <f t="shared" si="7"/>
        <v>28.727999999999991</v>
      </c>
      <c r="E23">
        <f t="shared" si="7"/>
        <v>64.048500000000018</v>
      </c>
      <c r="F23">
        <f t="shared" si="7"/>
        <v>588.5</v>
      </c>
      <c r="G23">
        <f t="shared" si="7"/>
        <v>27.312999999999999</v>
      </c>
      <c r="H23">
        <f t="shared" si="7"/>
        <v>181.35</v>
      </c>
    </row>
    <row r="24" spans="1:25" x14ac:dyDescent="0.25">
      <c r="A24" t="s">
        <v>16</v>
      </c>
      <c r="B24">
        <f>STDEV(B3:B22)</f>
        <v>0.50953952380143164</v>
      </c>
      <c r="C24">
        <f t="shared" ref="C24:H24" si="8">STDEV(C3:C22)</f>
        <v>10.810136507731496</v>
      </c>
      <c r="D24">
        <f t="shared" si="8"/>
        <v>20.372578474120822</v>
      </c>
      <c r="E24">
        <f t="shared" si="8"/>
        <v>20.025201299993494</v>
      </c>
      <c r="F24">
        <f t="shared" si="8"/>
        <v>135.26873836532729</v>
      </c>
      <c r="G24">
        <f t="shared" si="8"/>
        <v>23.702964749050633</v>
      </c>
      <c r="H24">
        <f t="shared" si="8"/>
        <v>71.058565541686207</v>
      </c>
    </row>
    <row r="26" spans="1:25" x14ac:dyDescent="0.25">
      <c r="M26" s="4"/>
      <c r="N26" s="4"/>
      <c r="O26" s="4"/>
      <c r="P26" s="4"/>
      <c r="Q26" s="4"/>
      <c r="R26" s="4"/>
      <c r="S26" s="4"/>
      <c r="T26" s="4"/>
    </row>
    <row r="27" spans="1:25" x14ac:dyDescent="0.25">
      <c r="C27" s="27" t="s">
        <v>18</v>
      </c>
      <c r="D27" s="27"/>
      <c r="E27" s="27"/>
      <c r="F27" s="27"/>
      <c r="G27" s="27"/>
      <c r="H27" s="27"/>
      <c r="I27" s="27"/>
      <c r="J27" s="27"/>
      <c r="M27" s="5"/>
      <c r="N27" s="6" t="s">
        <v>19</v>
      </c>
      <c r="O27" s="7"/>
      <c r="P27" s="6" t="s">
        <v>20</v>
      </c>
      <c r="Q27" s="6" t="s">
        <v>21</v>
      </c>
      <c r="R27" s="6" t="s">
        <v>22</v>
      </c>
      <c r="S27" s="6" t="s">
        <v>23</v>
      </c>
      <c r="T27" s="6" t="s">
        <v>24</v>
      </c>
      <c r="U27" s="6" t="s">
        <v>25</v>
      </c>
      <c r="V27" s="8"/>
      <c r="W27" s="8"/>
      <c r="X27" s="8"/>
      <c r="Y27" s="8"/>
    </row>
    <row r="28" spans="1:25" x14ac:dyDescent="0.25">
      <c r="C28" s="1"/>
      <c r="D28" s="1" t="s">
        <v>8</v>
      </c>
      <c r="E28" s="1" t="s">
        <v>9</v>
      </c>
      <c r="F28" s="1" t="s">
        <v>10</v>
      </c>
      <c r="G28" s="1" t="s">
        <v>11</v>
      </c>
      <c r="H28" s="1" t="s">
        <v>12</v>
      </c>
      <c r="I28" s="1" t="s">
        <v>13</v>
      </c>
      <c r="J28" s="1" t="s">
        <v>14</v>
      </c>
      <c r="M28" s="15">
        <v>1</v>
      </c>
      <c r="N28" s="9">
        <f>P28</f>
        <v>0.27418788102391028</v>
      </c>
      <c r="O28" s="10"/>
      <c r="P28" s="9">
        <f>E29^2</f>
        <v>0.27418788102391028</v>
      </c>
      <c r="Q28" s="9">
        <f t="shared" ref="Q28:U28" si="9">F29^2</f>
        <v>9.0149192337059494E-2</v>
      </c>
      <c r="R28" s="9">
        <f t="shared" si="9"/>
        <v>0.18940559302646567</v>
      </c>
      <c r="S28" s="9">
        <f t="shared" si="9"/>
        <v>0.36597272397997677</v>
      </c>
      <c r="T28" s="9">
        <f t="shared" si="9"/>
        <v>1.568665314956904E-2</v>
      </c>
      <c r="U28" s="9">
        <f t="shared" si="9"/>
        <v>0.1298387113800569</v>
      </c>
      <c r="V28" s="8"/>
      <c r="W28" s="8"/>
      <c r="X28" s="8"/>
      <c r="Y28" s="8"/>
    </row>
    <row r="29" spans="1:25" x14ac:dyDescent="0.25">
      <c r="C29" s="1" t="s">
        <v>8</v>
      </c>
      <c r="D29" s="1">
        <v>1</v>
      </c>
      <c r="E29" s="1">
        <f>D30</f>
        <v>0.52362952650123762</v>
      </c>
      <c r="F29" s="1">
        <f>D31</f>
        <v>0.30024855093248909</v>
      </c>
      <c r="G29" s="1">
        <f>D32</f>
        <v>0.43520752868771201</v>
      </c>
      <c r="H29" s="1">
        <f>D33</f>
        <v>0.60495679513497225</v>
      </c>
      <c r="I29" s="1">
        <f>D34</f>
        <v>0.12524636980595102</v>
      </c>
      <c r="J29" s="1">
        <f>D35</f>
        <v>0.36033139105559053</v>
      </c>
      <c r="M29" s="15">
        <v>2</v>
      </c>
      <c r="N29" s="9">
        <f>Q28</f>
        <v>9.0149192337059494E-2</v>
      </c>
      <c r="O29" s="10"/>
      <c r="P29" s="10"/>
      <c r="Q29" s="10"/>
      <c r="R29" s="10"/>
      <c r="S29" s="10"/>
      <c r="T29" s="10"/>
      <c r="U29" s="8"/>
      <c r="V29" s="8"/>
      <c r="W29" s="8"/>
      <c r="X29" s="8"/>
      <c r="Y29" s="8"/>
    </row>
    <row r="30" spans="1:25" x14ac:dyDescent="0.25">
      <c r="C30" s="1" t="s">
        <v>9</v>
      </c>
      <c r="D30" s="2">
        <v>0.52362952650123762</v>
      </c>
      <c r="E30" s="2">
        <v>0.99999999999999922</v>
      </c>
      <c r="F30" s="2">
        <v>0.72957985656223501</v>
      </c>
      <c r="G30" s="2">
        <v>0.89527967030972988</v>
      </c>
      <c r="H30" s="2">
        <v>2.9077882614533404E-3</v>
      </c>
      <c r="I30" s="2">
        <v>0.34143252702907217</v>
      </c>
      <c r="J30" s="2">
        <f>E35</f>
        <v>0.10725094109612339</v>
      </c>
      <c r="M30" s="15">
        <v>3</v>
      </c>
      <c r="N30" s="9">
        <f>R28</f>
        <v>0.18940559302646567</v>
      </c>
      <c r="O30" s="10"/>
      <c r="P30" s="22" t="s">
        <v>26</v>
      </c>
      <c r="Q30" s="24"/>
      <c r="R30" s="22" t="s">
        <v>27</v>
      </c>
      <c r="S30" s="24"/>
      <c r="T30" s="10"/>
      <c r="U30" s="8"/>
      <c r="V30" s="8"/>
      <c r="W30" s="8"/>
      <c r="X30" s="8"/>
      <c r="Y30" s="8"/>
    </row>
    <row r="31" spans="1:25" x14ac:dyDescent="0.25">
      <c r="C31" s="1" t="s">
        <v>10</v>
      </c>
      <c r="D31" s="2">
        <v>0.30024855093248909</v>
      </c>
      <c r="E31" s="2">
        <v>0.72957985656223545</v>
      </c>
      <c r="F31" s="2">
        <v>1</v>
      </c>
      <c r="G31" s="2">
        <v>0.60930493673209651</v>
      </c>
      <c r="H31" s="2">
        <v>-4.0375344795907576E-2</v>
      </c>
      <c r="I31" s="2">
        <v>0.10057787801645446</v>
      </c>
      <c r="J31" s="2">
        <f>F35</f>
        <v>-0.10720631268848684</v>
      </c>
      <c r="M31" s="15">
        <v>4</v>
      </c>
      <c r="N31" s="11">
        <f>S28</f>
        <v>0.36597272397997677</v>
      </c>
      <c r="O31" s="10"/>
      <c r="P31" s="9">
        <f>E29*E29/(1+F30)</f>
        <v>0.15852860449525261</v>
      </c>
      <c r="Q31" s="9">
        <f>F29^2/(1+F30)</f>
        <v>5.2122017954257825E-2</v>
      </c>
      <c r="R31" s="9">
        <f>G29*G29/(1+I32)</f>
        <v>0.12191592395181525</v>
      </c>
      <c r="S31" s="9">
        <f>I29*I29/(1+I32)</f>
        <v>1.0097129561396504E-2</v>
      </c>
      <c r="T31" s="10"/>
      <c r="U31" s="8"/>
      <c r="V31" s="8"/>
      <c r="W31" s="8"/>
      <c r="X31" s="8"/>
      <c r="Y31" s="8"/>
    </row>
    <row r="32" spans="1:25" x14ac:dyDescent="0.25">
      <c r="C32" s="1" t="s">
        <v>11</v>
      </c>
      <c r="D32" s="2">
        <v>0.43520752868771201</v>
      </c>
      <c r="E32" s="2">
        <v>0.89527967030972988</v>
      </c>
      <c r="F32" s="2">
        <v>0.60930493673209651</v>
      </c>
      <c r="G32" s="2">
        <v>1</v>
      </c>
      <c r="H32" s="2">
        <v>-0.13818164219819054</v>
      </c>
      <c r="I32" s="2">
        <v>0.55357550422473389</v>
      </c>
      <c r="J32" s="2">
        <f>G35</f>
        <v>0.32522280569280382</v>
      </c>
      <c r="M32" s="15">
        <v>5</v>
      </c>
      <c r="N32" s="9">
        <f>T28</f>
        <v>1.568665314956904E-2</v>
      </c>
      <c r="O32" s="10"/>
      <c r="P32" s="10"/>
      <c r="Q32" s="10"/>
      <c r="R32" s="10"/>
      <c r="S32" s="10"/>
      <c r="T32" s="10"/>
      <c r="U32" s="8"/>
      <c r="V32" s="8"/>
      <c r="W32" s="8"/>
      <c r="X32" s="8"/>
      <c r="Y32" s="8"/>
    </row>
    <row r="33" spans="3:25" x14ac:dyDescent="0.25">
      <c r="C33" s="1" t="s">
        <v>12</v>
      </c>
      <c r="D33" s="2">
        <v>0.60495679513497225</v>
      </c>
      <c r="E33" s="2">
        <v>2.9077882614533404E-3</v>
      </c>
      <c r="F33" s="2">
        <v>-4.0375344795907576E-2</v>
      </c>
      <c r="G33" s="2">
        <v>-0.13818164219819054</v>
      </c>
      <c r="H33" s="2">
        <v>1</v>
      </c>
      <c r="I33" s="2">
        <f>H34</f>
        <v>0.19448921209124431</v>
      </c>
      <c r="J33" s="2">
        <f>H35</f>
        <v>-1.5117864419186705E-3</v>
      </c>
      <c r="M33" s="15">
        <v>6</v>
      </c>
      <c r="N33" s="9">
        <f>U28</f>
        <v>0.1298387113800569</v>
      </c>
      <c r="O33" s="10"/>
      <c r="P33" s="22" t="s">
        <v>28</v>
      </c>
      <c r="Q33" s="23"/>
      <c r="R33" s="24"/>
      <c r="S33" s="22" t="s">
        <v>29</v>
      </c>
      <c r="T33" s="23"/>
      <c r="U33" s="24"/>
      <c r="V33" s="8"/>
      <c r="W33" s="8"/>
      <c r="X33" s="8"/>
      <c r="Y33" s="8"/>
    </row>
    <row r="34" spans="3:25" x14ac:dyDescent="0.25">
      <c r="C34" s="1" t="s">
        <v>13</v>
      </c>
      <c r="D34" s="2">
        <v>0.12524636980595102</v>
      </c>
      <c r="E34" s="2">
        <v>0.34143252702907217</v>
      </c>
      <c r="F34" s="2">
        <v>0.10057787801645446</v>
      </c>
      <c r="G34" s="2">
        <v>0.55357550422473389</v>
      </c>
      <c r="H34" s="2">
        <v>0.19448921209124431</v>
      </c>
      <c r="I34" s="2">
        <v>1</v>
      </c>
      <c r="J34" s="2">
        <f>I35</f>
        <v>0.18395517993672245</v>
      </c>
      <c r="M34" s="15">
        <v>7</v>
      </c>
      <c r="N34" s="9">
        <f>P31+Q31</f>
        <v>0.21065062244951044</v>
      </c>
      <c r="O34" s="10"/>
      <c r="P34" s="9">
        <f>E29*E29/(1+F30+G30+G31)</f>
        <v>8.4778583188797718E-2</v>
      </c>
      <c r="Q34" s="9">
        <f>F29*F29/(F30+G30+G31)</f>
        <v>4.0350293725303708E-2</v>
      </c>
      <c r="R34" s="9">
        <f>G29*G29/(1+F30+G30+G31)</f>
        <v>5.8563995479499344E-2</v>
      </c>
      <c r="S34" s="9">
        <f>F29*F29/(1+G31+I31+I32)</f>
        <v>3.9828077054209494E-2</v>
      </c>
      <c r="T34" s="9">
        <f>G29*G29/(1+G31+I31+I32)</f>
        <v>8.3679735314225234E-2</v>
      </c>
      <c r="U34" s="12">
        <f>I29*I29/(1+G31+I31+I32)</f>
        <v>6.9303918778078387E-3</v>
      </c>
      <c r="V34" s="8"/>
      <c r="W34" s="8"/>
      <c r="X34" s="8"/>
      <c r="Y34" s="8"/>
    </row>
    <row r="35" spans="3:25" x14ac:dyDescent="0.25">
      <c r="C35" s="1" t="s">
        <v>14</v>
      </c>
      <c r="D35" s="2">
        <v>0.36033139105559053</v>
      </c>
      <c r="E35" s="2">
        <v>0.10725094109612339</v>
      </c>
      <c r="F35" s="2">
        <v>-0.10720631268848684</v>
      </c>
      <c r="G35" s="2">
        <v>0.32522280569280382</v>
      </c>
      <c r="H35" s="2">
        <v>-1.5117864419186705E-3</v>
      </c>
      <c r="I35" s="2">
        <v>0.18395517993672245</v>
      </c>
      <c r="J35" s="2">
        <v>1</v>
      </c>
      <c r="M35" s="15">
        <v>8</v>
      </c>
      <c r="N35" s="12">
        <f>R31+S31</f>
        <v>0.13201305351321174</v>
      </c>
      <c r="O35" s="13"/>
      <c r="P35" s="13"/>
      <c r="Q35" s="13"/>
      <c r="R35" s="13"/>
      <c r="S35" s="13"/>
      <c r="T35" s="13"/>
      <c r="U35" s="8"/>
      <c r="V35" s="8"/>
      <c r="W35" s="8"/>
      <c r="X35" s="8"/>
      <c r="Y35" s="8"/>
    </row>
    <row r="36" spans="3:25" x14ac:dyDescent="0.25">
      <c r="D36" s="4"/>
      <c r="E36" s="3"/>
      <c r="F36" s="3"/>
      <c r="G36" s="3"/>
      <c r="H36" s="3"/>
      <c r="I36" s="3"/>
      <c r="J36" s="3"/>
      <c r="M36" s="15">
        <v>9</v>
      </c>
      <c r="N36" s="12">
        <f>P34+Q34+R34</f>
        <v>0.18369287239360077</v>
      </c>
      <c r="O36" s="13"/>
      <c r="P36" s="22" t="s">
        <v>30</v>
      </c>
      <c r="Q36" s="23"/>
      <c r="R36" s="23"/>
      <c r="S36" s="24"/>
      <c r="T36" s="22" t="s">
        <v>31</v>
      </c>
      <c r="U36" s="23"/>
      <c r="V36" s="23"/>
      <c r="W36" s="24"/>
      <c r="X36" s="8"/>
      <c r="Y36" s="8"/>
    </row>
    <row r="37" spans="3:25" x14ac:dyDescent="0.25">
      <c r="M37" s="15">
        <v>10</v>
      </c>
      <c r="N37" s="12">
        <f>S34+T34+U34</f>
        <v>0.13043820424624256</v>
      </c>
      <c r="O37" s="8"/>
      <c r="P37" s="12">
        <f>E29*E29/(1+F30+G30+I30+G31+I31+I32)</f>
        <v>6.4823655500403962E-2</v>
      </c>
      <c r="Q37" s="12">
        <f>F29*F29/(1+F30+G30+I30+G31+I31+I32)</f>
        <v>2.1313123562844843E-2</v>
      </c>
      <c r="R37" s="12">
        <f>G29*G29/(1+F30+G30+I30+G31+I31+I32)</f>
        <v>4.4779378528136474E-2</v>
      </c>
      <c r="S37" s="12">
        <f>I29*I29/(1+F30+G30+I30+G31+I31+I32)</f>
        <v>3.7086475008474766E-3</v>
      </c>
      <c r="T37" s="12">
        <f>F29*F29/(1+G31+H31+I31+H32+I32+I33)</f>
        <v>3.9549691285493883E-2</v>
      </c>
      <c r="U37" s="12">
        <f>G29*G29/(1+G31+H31+I31+H32+I32+I33)</f>
        <v>8.3094840205941128E-2</v>
      </c>
      <c r="V37" s="12">
        <f>H29*H29/(1+G31+H31+I31+H32+I32+I33)</f>
        <v>0.16055727042125895</v>
      </c>
      <c r="W37" s="12">
        <f>I29*I29/(1+G31+H31+I31+H32+I32+I33)</f>
        <v>6.8819506119195059E-3</v>
      </c>
      <c r="X37" s="8"/>
      <c r="Y37" s="8"/>
    </row>
    <row r="38" spans="3:25" x14ac:dyDescent="0.25">
      <c r="M38" s="15">
        <v>11</v>
      </c>
      <c r="N38" s="12">
        <f>P37+Q37+R37+S37</f>
        <v>0.13462480509223276</v>
      </c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</row>
    <row r="39" spans="3:25" x14ac:dyDescent="0.25">
      <c r="M39" s="15">
        <v>12</v>
      </c>
      <c r="N39" s="12">
        <f>T37+U37+V37+W37</f>
        <v>0.29008375252461344</v>
      </c>
      <c r="O39" s="8"/>
      <c r="P39" s="22" t="s">
        <v>32</v>
      </c>
      <c r="Q39" s="23"/>
      <c r="R39" s="23"/>
      <c r="S39" s="23"/>
      <c r="T39" s="24"/>
      <c r="U39" s="22" t="s">
        <v>33</v>
      </c>
      <c r="V39" s="23"/>
      <c r="W39" s="23"/>
      <c r="X39" s="23"/>
      <c r="Y39" s="24"/>
    </row>
    <row r="40" spans="3:25" x14ac:dyDescent="0.25">
      <c r="M40" s="15">
        <v>13</v>
      </c>
      <c r="N40" s="12">
        <f>SUM(P40:T40)</f>
        <v>0.22016762231257836</v>
      </c>
      <c r="O40" s="8"/>
      <c r="P40" s="12">
        <f>E29*E29/(1+F30+G30+H30+I30+G31+H31+I31+H32+I32+I33)</f>
        <v>6.453620050367416E-2</v>
      </c>
      <c r="Q40" s="12">
        <f>F29*F29/(1+F30+G30+H30+I30+G31+H31+I31+H32+I32+I33)</f>
        <v>2.1218612325908794E-2</v>
      </c>
      <c r="R40" s="12">
        <f>G29*G29/(1+F30+G30+H30+I30+G31+H31+I31+H32+I32+I33)</f>
        <v>4.4580808175863018E-2</v>
      </c>
      <c r="S40" s="12">
        <f>H29*H29/(1+F30+G30+H30+I30+G31+H31+I31+H32+I32+I33)</f>
        <v>8.6139799488759869E-2</v>
      </c>
      <c r="T40" s="12">
        <f>I29*I29/(1+F30+G30+H30+I30+G31+H31+I31+H32+I32+I33)</f>
        <v>3.6922018183724818E-3</v>
      </c>
      <c r="U40" s="12">
        <f>F29*F29/(1+G31+H31+I31+J31+H32+I32+J32+I33+J33+J34)</f>
        <v>3.3639635745603892E-2</v>
      </c>
      <c r="V40" s="12">
        <f>G29*G29/(1+G31+H31+I31+J31+H32+I32+J32+I33+J33+J34)</f>
        <v>7.0677673226043083E-2</v>
      </c>
      <c r="W40" s="12">
        <f>H29*H29/(1+G31+H31+I31+J31+H32+I32+J32+I33+J33+J34)</f>
        <v>0.13656460816068608</v>
      </c>
      <c r="X40" s="12">
        <f>I29*I29/(1+G31+H31+I31+J31+H32+I32+J32+I33+J33+J34)</f>
        <v>5.8535554710921443E-3</v>
      </c>
      <c r="Y40" s="12">
        <f>J29*J29/(1+G31+H31+I31+J31+H32+I32+J32+I33+J33+J34)</f>
        <v>4.844998433455934E-2</v>
      </c>
    </row>
    <row r="41" spans="3:25" x14ac:dyDescent="0.25">
      <c r="M41" s="15">
        <v>14</v>
      </c>
      <c r="N41" s="14">
        <f>SUM(U40:Y40)</f>
        <v>0.29518545693798454</v>
      </c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</row>
    <row r="42" spans="3:25" x14ac:dyDescent="0.25">
      <c r="M42" s="15">
        <v>15</v>
      </c>
      <c r="N42" s="12">
        <f>SUM(P43:U43)</f>
        <v>0.22396410719321672</v>
      </c>
      <c r="O42" s="8"/>
      <c r="P42" s="22" t="s">
        <v>34</v>
      </c>
      <c r="Q42" s="23"/>
      <c r="R42" s="23"/>
      <c r="S42" s="23"/>
      <c r="T42" s="23"/>
      <c r="U42" s="24"/>
      <c r="V42" s="8"/>
      <c r="W42" s="8"/>
      <c r="X42" s="8"/>
      <c r="Y42" s="8"/>
    </row>
    <row r="43" spans="3:25" x14ac:dyDescent="0.25">
      <c r="M43" s="8"/>
      <c r="N43" s="8"/>
      <c r="O43" s="8"/>
      <c r="P43" s="12">
        <f>E29*E29/(1+$F$30+$G$30+$H$30+$I$30+$J$30+$G$31+$H$31+$I$31+$J$31+$H$32+$I$32+$J$32+$I$33+$J$33+$J$34)</f>
        <v>5.7647291182222428E-2</v>
      </c>
      <c r="Q43" s="12">
        <f t="shared" ref="Q43:U43" si="10">F29*F29/(1+$F$30+$G$30+$H$30+$I$30+$J$30+$G$31+$H$31+$I$31+$J$31+$H$32+$I$32+$J$32+$I$33+$J$33+$J$34)</f>
        <v>1.8953633986629252E-2</v>
      </c>
      <c r="R43" s="12">
        <f t="shared" si="10"/>
        <v>3.982203491986587E-2</v>
      </c>
      <c r="S43" s="12">
        <f t="shared" si="10"/>
        <v>7.6944816471246819E-2</v>
      </c>
      <c r="T43" s="12">
        <f t="shared" si="10"/>
        <v>3.2980781587092648E-3</v>
      </c>
      <c r="U43" s="12">
        <f t="shared" si="10"/>
        <v>2.729825247454306E-2</v>
      </c>
      <c r="V43" s="8"/>
      <c r="W43" s="8"/>
      <c r="X43" s="8"/>
      <c r="Y43" s="8"/>
    </row>
    <row r="45" spans="3:25" x14ac:dyDescent="0.25">
      <c r="D45" s="25" t="s">
        <v>41</v>
      </c>
      <c r="E45" s="25"/>
      <c r="F45" s="25"/>
      <c r="G45" s="25"/>
      <c r="H45" s="25"/>
    </row>
    <row r="46" spans="3:25" x14ac:dyDescent="0.25">
      <c r="D46" s="16" t="s">
        <v>35</v>
      </c>
      <c r="E46" s="16" t="s">
        <v>43</v>
      </c>
      <c r="F46" s="17" t="s">
        <v>3</v>
      </c>
      <c r="G46" s="16" t="s">
        <v>39</v>
      </c>
      <c r="H46" s="16" t="s">
        <v>40</v>
      </c>
    </row>
    <row r="47" spans="3:25" x14ac:dyDescent="0.25">
      <c r="D47" s="1">
        <f>H3</f>
        <v>185.25</v>
      </c>
      <c r="E47" s="1">
        <v>1</v>
      </c>
      <c r="F47" s="1">
        <f t="shared" ref="F47:F66" si="11">E3</f>
        <v>45.15</v>
      </c>
      <c r="G47" s="12">
        <f t="shared" ref="G47:G66" si="12">$K$49+$K$50*F47</f>
        <v>140.78128610586242</v>
      </c>
      <c r="H47" s="12">
        <f t="shared" ref="H47:H66" si="13">(D47-G47)^2</f>
        <v>1977.4665153986646</v>
      </c>
    </row>
    <row r="48" spans="3:25" x14ac:dyDescent="0.25">
      <c r="D48" s="1">
        <f t="shared" ref="D48:D66" si="14">H4</f>
        <v>191.1</v>
      </c>
      <c r="E48" s="1">
        <v>1</v>
      </c>
      <c r="F48" s="1">
        <f t="shared" si="11"/>
        <v>55.47</v>
      </c>
      <c r="G48" s="12">
        <f t="shared" si="12"/>
        <v>162.93485000709774</v>
      </c>
      <c r="H48" s="12">
        <f t="shared" si="13"/>
        <v>793.27567412268206</v>
      </c>
    </row>
    <row r="49" spans="4:11" x14ac:dyDescent="0.25">
      <c r="D49" s="1">
        <f t="shared" si="14"/>
        <v>253.5</v>
      </c>
      <c r="E49" s="1">
        <v>1</v>
      </c>
      <c r="F49" s="1">
        <f t="shared" si="11"/>
        <v>72.239999999999995</v>
      </c>
      <c r="G49" s="12">
        <f t="shared" si="12"/>
        <v>198.93439134660511</v>
      </c>
      <c r="H49" s="12">
        <f t="shared" si="13"/>
        <v>2977.4056477154431</v>
      </c>
      <c r="J49" s="1" t="s">
        <v>36</v>
      </c>
      <c r="K49" s="12">
        <f t="array" ref="K49:K50">MMULT(MINVERSE(MMULT(TRANSPOSE(E47:F66),E47:F66)),MMULT(TRANSPOSE(E47:F66),D47:D66))</f>
        <v>43.859444037957928</v>
      </c>
    </row>
    <row r="50" spans="4:11" x14ac:dyDescent="0.25">
      <c r="D50" s="1">
        <f t="shared" si="14"/>
        <v>308.10000000000002</v>
      </c>
      <c r="E50" s="1">
        <v>1</v>
      </c>
      <c r="F50" s="1">
        <f t="shared" si="11"/>
        <v>86.43</v>
      </c>
      <c r="G50" s="12">
        <f t="shared" si="12"/>
        <v>229.39554171080368</v>
      </c>
      <c r="H50" s="12">
        <f t="shared" si="13"/>
        <v>6194.3917545958466</v>
      </c>
      <c r="J50" s="1" t="s">
        <v>37</v>
      </c>
      <c r="K50" s="12">
        <v>2.146663168724352</v>
      </c>
    </row>
    <row r="51" spans="4:11" x14ac:dyDescent="0.25">
      <c r="D51" s="1">
        <f t="shared" si="14"/>
        <v>74.099999999999994</v>
      </c>
      <c r="E51" s="1">
        <v>1</v>
      </c>
      <c r="F51" s="1">
        <f t="shared" si="11"/>
        <v>47.73</v>
      </c>
      <c r="G51" s="12">
        <f t="shared" si="12"/>
        <v>146.31967708117125</v>
      </c>
      <c r="H51" s="12">
        <f t="shared" si="13"/>
        <v>5215.6817577086531</v>
      </c>
    </row>
    <row r="52" spans="4:11" x14ac:dyDescent="0.25">
      <c r="D52" s="1">
        <f t="shared" si="14"/>
        <v>95.55</v>
      </c>
      <c r="E52" s="1">
        <v>1</v>
      </c>
      <c r="F52" s="1">
        <f t="shared" si="11"/>
        <v>55.47</v>
      </c>
      <c r="G52" s="12">
        <f t="shared" si="12"/>
        <v>162.93485000709774</v>
      </c>
      <c r="H52" s="12">
        <f t="shared" si="13"/>
        <v>4540.7180104790605</v>
      </c>
    </row>
    <row r="53" spans="4:11" x14ac:dyDescent="0.25">
      <c r="D53" s="1">
        <f t="shared" si="14"/>
        <v>95.55</v>
      </c>
      <c r="E53" s="1">
        <v>1</v>
      </c>
      <c r="F53" s="1">
        <f t="shared" si="11"/>
        <v>76.11</v>
      </c>
      <c r="G53" s="12">
        <f t="shared" si="12"/>
        <v>207.24197780956837</v>
      </c>
      <c r="H53" s="12">
        <f t="shared" si="13"/>
        <v>12475.097907013114</v>
      </c>
    </row>
    <row r="54" spans="4:11" x14ac:dyDescent="0.25">
      <c r="D54" s="1">
        <f t="shared" si="14"/>
        <v>120.9</v>
      </c>
      <c r="E54" s="1">
        <v>1</v>
      </c>
      <c r="F54" s="1">
        <f t="shared" si="11"/>
        <v>87.72</v>
      </c>
      <c r="G54" s="12">
        <f t="shared" si="12"/>
        <v>232.16473719845808</v>
      </c>
      <c r="H54" s="12">
        <f t="shared" si="13"/>
        <v>12379.84174384194</v>
      </c>
    </row>
    <row r="55" spans="4:11" x14ac:dyDescent="0.25">
      <c r="D55" s="1">
        <f t="shared" si="14"/>
        <v>136.5</v>
      </c>
      <c r="E55" s="1">
        <v>1</v>
      </c>
      <c r="F55" s="1">
        <f t="shared" si="11"/>
        <v>33.54</v>
      </c>
      <c r="G55" s="12">
        <f t="shared" si="12"/>
        <v>115.85852671697269</v>
      </c>
      <c r="H55" s="12">
        <f t="shared" si="13"/>
        <v>426.07041929393023</v>
      </c>
    </row>
    <row r="56" spans="4:11" x14ac:dyDescent="0.25">
      <c r="D56" s="1">
        <f t="shared" si="14"/>
        <v>163.80000000000001</v>
      </c>
      <c r="E56" s="1">
        <v>1</v>
      </c>
      <c r="F56" s="1">
        <f t="shared" si="11"/>
        <v>38.700000000000003</v>
      </c>
      <c r="G56" s="12">
        <f t="shared" si="12"/>
        <v>126.93530866759036</v>
      </c>
      <c r="H56" s="12">
        <f t="shared" si="13"/>
        <v>1359.0054670338391</v>
      </c>
    </row>
    <row r="57" spans="4:11" x14ac:dyDescent="0.25">
      <c r="D57" s="1">
        <f t="shared" si="14"/>
        <v>154.05000000000001</v>
      </c>
      <c r="E57" s="1">
        <v>1</v>
      </c>
      <c r="F57" s="1">
        <f t="shared" si="11"/>
        <v>42.57</v>
      </c>
      <c r="G57" s="12">
        <f t="shared" si="12"/>
        <v>135.24289513055359</v>
      </c>
      <c r="H57" s="12">
        <f t="shared" si="13"/>
        <v>353.70719357035523</v>
      </c>
    </row>
    <row r="58" spans="4:11" x14ac:dyDescent="0.25">
      <c r="D58" s="1">
        <f t="shared" si="14"/>
        <v>154.05000000000001</v>
      </c>
      <c r="E58" s="1">
        <v>1</v>
      </c>
      <c r="F58" s="1">
        <f t="shared" si="11"/>
        <v>51.6</v>
      </c>
      <c r="G58" s="12">
        <f t="shared" si="12"/>
        <v>154.62726354413451</v>
      </c>
      <c r="H58" s="12">
        <f t="shared" si="13"/>
        <v>0.33323319938671919</v>
      </c>
    </row>
    <row r="59" spans="4:11" x14ac:dyDescent="0.25">
      <c r="D59" s="1">
        <f t="shared" si="14"/>
        <v>169.65</v>
      </c>
      <c r="E59" s="1">
        <v>1</v>
      </c>
      <c r="F59" s="1">
        <f t="shared" si="11"/>
        <v>64.5</v>
      </c>
      <c r="G59" s="12">
        <f t="shared" si="12"/>
        <v>182.31921842067862</v>
      </c>
      <c r="H59" s="12">
        <f t="shared" si="13"/>
        <v>160.50909539086243</v>
      </c>
    </row>
    <row r="60" spans="4:11" x14ac:dyDescent="0.25">
      <c r="D60" s="1">
        <f t="shared" si="14"/>
        <v>216.45</v>
      </c>
      <c r="E60" s="1">
        <v>1</v>
      </c>
      <c r="F60" s="1">
        <f t="shared" si="11"/>
        <v>78.69</v>
      </c>
      <c r="G60" s="12">
        <f t="shared" si="12"/>
        <v>212.7803687848772</v>
      </c>
      <c r="H60" s="12">
        <f t="shared" si="13"/>
        <v>13.466193255003574</v>
      </c>
    </row>
    <row r="61" spans="4:11" x14ac:dyDescent="0.25">
      <c r="D61" s="1">
        <f t="shared" si="14"/>
        <v>212.55</v>
      </c>
      <c r="E61" s="1">
        <v>1</v>
      </c>
      <c r="F61" s="1">
        <f t="shared" si="11"/>
        <v>94.17</v>
      </c>
      <c r="G61" s="12">
        <f t="shared" si="12"/>
        <v>246.01071463673017</v>
      </c>
      <c r="H61" s="12">
        <f t="shared" si="13"/>
        <v>1119.619424000688</v>
      </c>
    </row>
    <row r="62" spans="4:11" x14ac:dyDescent="0.25">
      <c r="D62" s="1">
        <f t="shared" si="14"/>
        <v>366.6</v>
      </c>
      <c r="E62" s="1">
        <v>1</v>
      </c>
      <c r="F62" s="1">
        <f t="shared" si="11"/>
        <v>104.49</v>
      </c>
      <c r="G62" s="12">
        <f t="shared" si="12"/>
        <v>268.16427853796546</v>
      </c>
      <c r="H62" s="12">
        <f t="shared" si="13"/>
        <v>9689.5912597512524</v>
      </c>
    </row>
    <row r="63" spans="4:11" x14ac:dyDescent="0.25">
      <c r="D63" s="1">
        <f t="shared" si="14"/>
        <v>136.5</v>
      </c>
      <c r="E63" s="1">
        <v>1</v>
      </c>
      <c r="F63" s="1">
        <f t="shared" si="11"/>
        <v>45.15</v>
      </c>
      <c r="G63" s="12">
        <f t="shared" si="12"/>
        <v>140.78128610586242</v>
      </c>
      <c r="H63" s="12">
        <f t="shared" si="13"/>
        <v>18.32941072025061</v>
      </c>
    </row>
    <row r="64" spans="4:11" x14ac:dyDescent="0.25">
      <c r="D64" s="1">
        <f t="shared" si="14"/>
        <v>169.65</v>
      </c>
      <c r="E64" s="1">
        <v>1</v>
      </c>
      <c r="F64" s="1">
        <f t="shared" si="11"/>
        <v>55.47</v>
      </c>
      <c r="G64" s="12">
        <f t="shared" si="12"/>
        <v>162.93485000709774</v>
      </c>
      <c r="H64" s="12">
        <f t="shared" si="13"/>
        <v>45.093239427175348</v>
      </c>
    </row>
    <row r="65" spans="3:15" x14ac:dyDescent="0.25">
      <c r="D65" s="1">
        <f t="shared" si="14"/>
        <v>222.3</v>
      </c>
      <c r="E65" s="1">
        <v>1</v>
      </c>
      <c r="F65" s="1">
        <f t="shared" si="11"/>
        <v>68.37</v>
      </c>
      <c r="G65" s="12">
        <f t="shared" si="12"/>
        <v>190.62680488364188</v>
      </c>
      <c r="H65" s="12">
        <f t="shared" si="13"/>
        <v>1003.1912888788925</v>
      </c>
    </row>
    <row r="66" spans="3:15" x14ac:dyDescent="0.25">
      <c r="D66" s="1">
        <f t="shared" si="14"/>
        <v>200.85</v>
      </c>
      <c r="E66" s="1">
        <v>1</v>
      </c>
      <c r="F66" s="1">
        <f t="shared" si="11"/>
        <v>77.400000000000006</v>
      </c>
      <c r="G66" s="12">
        <f t="shared" si="12"/>
        <v>210.0111732972228</v>
      </c>
      <c r="H66" s="12">
        <f t="shared" si="13"/>
        <v>83.927096181748112</v>
      </c>
    </row>
    <row r="67" spans="3:15" x14ac:dyDescent="0.25">
      <c r="C67" s="1" t="s">
        <v>38</v>
      </c>
      <c r="D67" s="1">
        <f>SUM(D47:D66)</f>
        <v>3627</v>
      </c>
      <c r="E67" s="1"/>
      <c r="F67" s="1"/>
      <c r="G67" s="1">
        <f>SUM(G47:G66)</f>
        <v>3626.9999999999918</v>
      </c>
      <c r="H67" s="18">
        <f>SUM(H47:H66)</f>
        <v>60826.722331578785</v>
      </c>
    </row>
    <row r="71" spans="3:15" x14ac:dyDescent="0.25">
      <c r="D71" s="25" t="s">
        <v>42</v>
      </c>
      <c r="E71" s="25"/>
      <c r="F71" s="25"/>
      <c r="G71" s="25"/>
      <c r="H71" s="25"/>
      <c r="I71" s="25"/>
      <c r="J71" s="25"/>
      <c r="K71" s="25"/>
      <c r="L71" s="25"/>
    </row>
    <row r="72" spans="3:15" x14ac:dyDescent="0.25">
      <c r="D72" s="16" t="s">
        <v>35</v>
      </c>
      <c r="E72" s="16" t="s">
        <v>43</v>
      </c>
      <c r="F72" s="16" t="s">
        <v>1</v>
      </c>
      <c r="G72" s="16" t="s">
        <v>2</v>
      </c>
      <c r="H72" s="16" t="s">
        <v>3</v>
      </c>
      <c r="I72" s="16" t="s">
        <v>4</v>
      </c>
      <c r="J72" s="16" t="s">
        <v>5</v>
      </c>
      <c r="K72" s="16" t="s">
        <v>39</v>
      </c>
      <c r="L72" s="16" t="s">
        <v>40</v>
      </c>
    </row>
    <row r="73" spans="3:15" x14ac:dyDescent="0.25">
      <c r="D73" s="1">
        <f>D47</f>
        <v>185.25</v>
      </c>
      <c r="E73" s="1">
        <v>1</v>
      </c>
      <c r="F73" s="1">
        <f>C3</f>
        <v>36.72</v>
      </c>
      <c r="G73" s="1">
        <f t="shared" ref="G73:J73" si="15">D3</f>
        <v>40.5</v>
      </c>
      <c r="H73" s="1">
        <f t="shared" si="15"/>
        <v>45.15</v>
      </c>
      <c r="I73" s="1">
        <f t="shared" si="15"/>
        <v>490</v>
      </c>
      <c r="J73" s="1">
        <f t="shared" si="15"/>
        <v>22.36</v>
      </c>
      <c r="K73" s="19">
        <f t="array" ref="K73:K92">MMULT(E73:J92,O75:O80)</f>
        <v>173.5140005145638</v>
      </c>
      <c r="L73" s="19">
        <f t="shared" ref="L73:L92" si="16">(D73-K73)^2</f>
        <v>137.73368392215866</v>
      </c>
    </row>
    <row r="74" spans="3:15" x14ac:dyDescent="0.25">
      <c r="D74" s="1">
        <f t="shared" ref="D74:D90" si="17">D48</f>
        <v>191.1</v>
      </c>
      <c r="E74" s="1">
        <v>1</v>
      </c>
      <c r="F74" s="1">
        <f t="shared" ref="F74:F92" si="18">C4</f>
        <v>35.53</v>
      </c>
      <c r="G74" s="1">
        <f t="shared" ref="G74:G92" si="19">D4</f>
        <v>54.54</v>
      </c>
      <c r="H74" s="1">
        <f t="shared" ref="H74:H92" si="20">E4</f>
        <v>55.47</v>
      </c>
      <c r="I74" s="1">
        <f t="shared" ref="I74:I92" si="21">F4</f>
        <v>580</v>
      </c>
      <c r="J74" s="1">
        <f t="shared" ref="J74:J92" si="22">G4</f>
        <v>24.96</v>
      </c>
      <c r="K74" s="19">
        <v>223.01543245930631</v>
      </c>
      <c r="L74" s="19">
        <f t="shared" si="16"/>
        <v>1018.5948290645432</v>
      </c>
    </row>
    <row r="75" spans="3:15" x14ac:dyDescent="0.25">
      <c r="D75" s="1">
        <f t="shared" si="17"/>
        <v>253.5</v>
      </c>
      <c r="E75" s="1">
        <v>1</v>
      </c>
      <c r="F75" s="1">
        <f t="shared" si="18"/>
        <v>38.42</v>
      </c>
      <c r="G75" s="1">
        <f t="shared" si="19"/>
        <v>64.8</v>
      </c>
      <c r="H75" s="1">
        <f t="shared" si="20"/>
        <v>72.239999999999995</v>
      </c>
      <c r="I75" s="1">
        <f t="shared" si="21"/>
        <v>710</v>
      </c>
      <c r="J75" s="1">
        <f t="shared" si="22"/>
        <v>27.04</v>
      </c>
      <c r="K75" s="19">
        <v>265.34149046444304</v>
      </c>
      <c r="L75" s="19">
        <f t="shared" si="16"/>
        <v>140.22089641949546</v>
      </c>
      <c r="N75" s="1" t="s">
        <v>36</v>
      </c>
      <c r="O75" s="19">
        <f t="array" ref="O75:O80">MMULT(MINVERSE(MMULT(TRANSPOSE(E73:J92),E73:J92)),MMULT(TRANSPOSE(E73:J92),D73:D92))</f>
        <v>74.461310824394673</v>
      </c>
    </row>
    <row r="76" spans="3:15" x14ac:dyDescent="0.25">
      <c r="D76" s="1">
        <f t="shared" si="17"/>
        <v>308.10000000000002</v>
      </c>
      <c r="E76" s="1">
        <v>1</v>
      </c>
      <c r="F76" s="1">
        <f t="shared" si="18"/>
        <v>37.4</v>
      </c>
      <c r="G76" s="1">
        <f t="shared" si="19"/>
        <v>67.5</v>
      </c>
      <c r="H76" s="1">
        <f t="shared" si="20"/>
        <v>86.43</v>
      </c>
      <c r="I76" s="1">
        <f t="shared" si="21"/>
        <v>740</v>
      </c>
      <c r="J76" s="1">
        <f t="shared" si="22"/>
        <v>38.22</v>
      </c>
      <c r="K76" s="19">
        <v>312.88916142686202</v>
      </c>
      <c r="L76" s="19">
        <f t="shared" si="16"/>
        <v>22.936067172542817</v>
      </c>
      <c r="N76" s="1" t="s">
        <v>37</v>
      </c>
      <c r="O76" s="19">
        <v>-0.79307615175605761</v>
      </c>
    </row>
    <row r="77" spans="3:15" x14ac:dyDescent="0.25">
      <c r="D77" s="1">
        <f t="shared" si="17"/>
        <v>74.099999999999994</v>
      </c>
      <c r="E77" s="1">
        <v>1</v>
      </c>
      <c r="F77" s="1">
        <f t="shared" si="18"/>
        <v>38.08</v>
      </c>
      <c r="G77" s="1">
        <f t="shared" si="19"/>
        <v>3.78</v>
      </c>
      <c r="H77" s="1">
        <f t="shared" si="20"/>
        <v>47.73</v>
      </c>
      <c r="I77" s="1">
        <f t="shared" si="21"/>
        <v>450</v>
      </c>
      <c r="J77" s="1">
        <f t="shared" si="22"/>
        <v>4.68</v>
      </c>
      <c r="K77" s="19">
        <v>71.914625878983117</v>
      </c>
      <c r="L77" s="19">
        <f t="shared" si="16"/>
        <v>4.7758600488102916</v>
      </c>
      <c r="N77" s="1" t="s">
        <v>44</v>
      </c>
      <c r="O77" s="19">
        <v>3.0066530992900109</v>
      </c>
    </row>
    <row r="78" spans="3:15" x14ac:dyDescent="0.25">
      <c r="D78" s="1">
        <f t="shared" si="17"/>
        <v>95.55</v>
      </c>
      <c r="E78" s="1">
        <v>1</v>
      </c>
      <c r="F78" s="1">
        <f t="shared" si="18"/>
        <v>7.65</v>
      </c>
      <c r="G78" s="1">
        <f t="shared" si="19"/>
        <v>4.32</v>
      </c>
      <c r="H78" s="1">
        <f t="shared" si="20"/>
        <v>55.47</v>
      </c>
      <c r="I78" s="1">
        <f t="shared" si="21"/>
        <v>500</v>
      </c>
      <c r="J78" s="1">
        <f t="shared" si="22"/>
        <v>5.98</v>
      </c>
      <c r="K78" s="19">
        <v>106.98159512588633</v>
      </c>
      <c r="L78" s="19">
        <f t="shared" si="16"/>
        <v>130.68136712218813</v>
      </c>
      <c r="N78" s="1" t="s">
        <v>45</v>
      </c>
      <c r="O78" s="19">
        <v>2.9189178695458788</v>
      </c>
    </row>
    <row r="79" spans="3:15" x14ac:dyDescent="0.25">
      <c r="D79" s="1">
        <f t="shared" si="17"/>
        <v>95.55</v>
      </c>
      <c r="E79" s="1">
        <v>1</v>
      </c>
      <c r="F79" s="1">
        <f t="shared" si="18"/>
        <v>6.97</v>
      </c>
      <c r="G79" s="1">
        <f t="shared" si="19"/>
        <v>6.48</v>
      </c>
      <c r="H79" s="1">
        <f t="shared" si="20"/>
        <v>76.11</v>
      </c>
      <c r="I79" s="1">
        <f t="shared" si="21"/>
        <v>680</v>
      </c>
      <c r="J79" s="1">
        <f t="shared" si="22"/>
        <v>9.36</v>
      </c>
      <c r="K79" s="19">
        <v>125.7989020087503</v>
      </c>
      <c r="L79" s="19">
        <f t="shared" si="16"/>
        <v>914.99607273497827</v>
      </c>
      <c r="N79" s="1" t="s">
        <v>46</v>
      </c>
      <c r="O79" s="19">
        <v>-0.27857394662783186</v>
      </c>
    </row>
    <row r="80" spans="3:15" x14ac:dyDescent="0.25">
      <c r="D80" s="1">
        <f t="shared" si="17"/>
        <v>120.9</v>
      </c>
      <c r="E80" s="1">
        <v>1</v>
      </c>
      <c r="F80" s="1">
        <f t="shared" si="18"/>
        <v>10.88</v>
      </c>
      <c r="G80" s="1">
        <f t="shared" si="19"/>
        <v>6.48</v>
      </c>
      <c r="H80" s="1">
        <f t="shared" si="20"/>
        <v>87.72</v>
      </c>
      <c r="I80" s="1">
        <f t="shared" si="21"/>
        <v>760</v>
      </c>
      <c r="J80" s="1">
        <f t="shared" si="22"/>
        <v>10.92</v>
      </c>
      <c r="K80" s="19">
        <v>135.07630574633271</v>
      </c>
      <c r="L80" s="19">
        <f t="shared" si="16"/>
        <v>200.96764461350557</v>
      </c>
      <c r="N80" s="1" t="s">
        <v>47</v>
      </c>
      <c r="O80" s="19">
        <v>0.49718638188941355</v>
      </c>
    </row>
    <row r="81" spans="3:12" x14ac:dyDescent="0.25">
      <c r="D81" s="1">
        <f t="shared" si="17"/>
        <v>136.5</v>
      </c>
      <c r="E81" s="1">
        <v>1</v>
      </c>
      <c r="F81" s="1">
        <f t="shared" si="18"/>
        <v>12.41</v>
      </c>
      <c r="G81" s="1">
        <f t="shared" si="19"/>
        <v>28.62</v>
      </c>
      <c r="H81" s="1">
        <f t="shared" si="20"/>
        <v>33.54</v>
      </c>
      <c r="I81" s="1">
        <f t="shared" si="21"/>
        <v>480</v>
      </c>
      <c r="J81" s="1">
        <f t="shared" si="22"/>
        <v>16.12</v>
      </c>
      <c r="K81" s="19">
        <v>122.86930292204896</v>
      </c>
      <c r="L81" s="19">
        <f t="shared" si="16"/>
        <v>185.79590283086304</v>
      </c>
    </row>
    <row r="82" spans="3:12" x14ac:dyDescent="0.25">
      <c r="D82" s="1">
        <f t="shared" si="17"/>
        <v>163.80000000000001</v>
      </c>
      <c r="E82" s="1">
        <v>1</v>
      </c>
      <c r="F82" s="1">
        <f t="shared" si="18"/>
        <v>12.75</v>
      </c>
      <c r="G82" s="1">
        <f t="shared" si="19"/>
        <v>29.7</v>
      </c>
      <c r="H82" s="1">
        <f t="shared" si="20"/>
        <v>38.700000000000003</v>
      </c>
      <c r="I82" s="1">
        <f t="shared" si="21"/>
        <v>590</v>
      </c>
      <c r="J82" s="1">
        <f t="shared" si="22"/>
        <v>32.5</v>
      </c>
      <c r="K82" s="19">
        <v>118.40923739082892</v>
      </c>
      <c r="L82" s="19">
        <f t="shared" si="16"/>
        <v>2060.3213302421245</v>
      </c>
    </row>
    <row r="83" spans="3:12" x14ac:dyDescent="0.25">
      <c r="D83" s="1">
        <f t="shared" si="17"/>
        <v>154.05000000000001</v>
      </c>
      <c r="E83" s="1">
        <v>1</v>
      </c>
      <c r="F83" s="1">
        <f t="shared" si="18"/>
        <v>12.41</v>
      </c>
      <c r="G83" s="1">
        <f t="shared" si="19"/>
        <v>34.020000000000003</v>
      </c>
      <c r="H83" s="1">
        <f t="shared" si="20"/>
        <v>42.57</v>
      </c>
      <c r="I83" s="1">
        <f t="shared" si="21"/>
        <v>600</v>
      </c>
      <c r="J83" s="1">
        <f t="shared" si="22"/>
        <v>54.34</v>
      </c>
      <c r="K83" s="19">
        <v>151.03664794068786</v>
      </c>
      <c r="L83" s="19">
        <f t="shared" si="16"/>
        <v>9.0802906333608018</v>
      </c>
    </row>
    <row r="84" spans="3:12" x14ac:dyDescent="0.25">
      <c r="D84" s="1">
        <f t="shared" si="17"/>
        <v>154.05000000000001</v>
      </c>
      <c r="E84" s="1">
        <v>1</v>
      </c>
      <c r="F84" s="1">
        <f t="shared" si="18"/>
        <v>11.73</v>
      </c>
      <c r="G84" s="1">
        <f t="shared" si="19"/>
        <v>37.26</v>
      </c>
      <c r="H84" s="1">
        <f t="shared" si="20"/>
        <v>51.6</v>
      </c>
      <c r="I84" s="1">
        <f t="shared" si="21"/>
        <v>640</v>
      </c>
      <c r="J84" s="1">
        <f t="shared" si="22"/>
        <v>106.86</v>
      </c>
      <c r="K84" s="19">
        <v>202.64459503929959</v>
      </c>
      <c r="L84" s="19">
        <f t="shared" si="16"/>
        <v>2361.434667033519</v>
      </c>
    </row>
    <row r="85" spans="3:12" x14ac:dyDescent="0.25">
      <c r="D85" s="1">
        <f t="shared" si="17"/>
        <v>169.65</v>
      </c>
      <c r="E85" s="1">
        <v>1</v>
      </c>
      <c r="F85" s="1">
        <f t="shared" si="18"/>
        <v>16.489999999999998</v>
      </c>
      <c r="G85" s="1">
        <f t="shared" si="19"/>
        <v>8.64</v>
      </c>
      <c r="H85" s="1">
        <f t="shared" si="20"/>
        <v>64.5</v>
      </c>
      <c r="I85" s="1">
        <f t="shared" si="21"/>
        <v>340</v>
      </c>
      <c r="J85" s="1">
        <f t="shared" si="22"/>
        <v>12.74</v>
      </c>
      <c r="K85" s="19">
        <v>187.25018309732042</v>
      </c>
      <c r="L85" s="19">
        <f t="shared" si="16"/>
        <v>309.76644505920308</v>
      </c>
    </row>
    <row r="86" spans="3:12" x14ac:dyDescent="0.25">
      <c r="D86" s="1">
        <f t="shared" si="17"/>
        <v>216.45</v>
      </c>
      <c r="E86" s="1">
        <v>1</v>
      </c>
      <c r="F86" s="1">
        <f t="shared" si="18"/>
        <v>15.13</v>
      </c>
      <c r="G86" s="1">
        <f t="shared" si="19"/>
        <v>9.18</v>
      </c>
      <c r="H86" s="1">
        <f t="shared" si="20"/>
        <v>78.69</v>
      </c>
      <c r="I86" s="1">
        <f t="shared" si="21"/>
        <v>410</v>
      </c>
      <c r="J86" s="1">
        <f t="shared" si="22"/>
        <v>14.82</v>
      </c>
      <c r="K86" s="19">
        <v>212.90577531656302</v>
      </c>
      <c r="L86" s="19">
        <f t="shared" si="16"/>
        <v>12.561528606683858</v>
      </c>
    </row>
    <row r="87" spans="3:12" x14ac:dyDescent="0.25">
      <c r="D87" s="1">
        <f t="shared" si="17"/>
        <v>212.55</v>
      </c>
      <c r="E87" s="1">
        <v>1</v>
      </c>
      <c r="F87" s="1">
        <f t="shared" si="18"/>
        <v>15.3</v>
      </c>
      <c r="G87" s="1">
        <f t="shared" si="19"/>
        <v>10.26</v>
      </c>
      <c r="H87" s="1">
        <f t="shared" si="20"/>
        <v>94.17</v>
      </c>
      <c r="I87" s="1">
        <f t="shared" si="21"/>
        <v>450</v>
      </c>
      <c r="J87" s="1">
        <f t="shared" si="22"/>
        <v>16.64</v>
      </c>
      <c r="K87" s="19">
        <v>250.96490768849344</v>
      </c>
      <c r="L87" s="19">
        <f t="shared" si="16"/>
        <v>1475.7051327154716</v>
      </c>
    </row>
    <row r="88" spans="3:12" x14ac:dyDescent="0.25">
      <c r="D88" s="1">
        <f>D62</f>
        <v>366.6</v>
      </c>
      <c r="E88" s="1">
        <v>1</v>
      </c>
      <c r="F88" s="1">
        <f t="shared" si="18"/>
        <v>14.96</v>
      </c>
      <c r="G88" s="1">
        <f t="shared" si="19"/>
        <v>11.88</v>
      </c>
      <c r="H88" s="1">
        <f t="shared" si="20"/>
        <v>104.49</v>
      </c>
      <c r="I88" s="1">
        <f t="shared" si="21"/>
        <v>500</v>
      </c>
      <c r="J88" s="1">
        <f t="shared" si="22"/>
        <v>60.84</v>
      </c>
      <c r="K88" s="19">
        <v>294.27550476277418</v>
      </c>
      <c r="L88" s="19">
        <f t="shared" si="16"/>
        <v>5230.8326113195044</v>
      </c>
    </row>
    <row r="89" spans="3:12" x14ac:dyDescent="0.25">
      <c r="D89" s="1">
        <f t="shared" si="17"/>
        <v>136.5</v>
      </c>
      <c r="E89" s="1">
        <v>1</v>
      </c>
      <c r="F89" s="1">
        <f t="shared" si="18"/>
        <v>19.04</v>
      </c>
      <c r="G89" s="1">
        <f t="shared" si="19"/>
        <v>32.94</v>
      </c>
      <c r="H89" s="1">
        <f t="shared" si="20"/>
        <v>45.15</v>
      </c>
      <c r="I89" s="1">
        <f t="shared" si="21"/>
        <v>580</v>
      </c>
      <c r="J89" s="1">
        <f t="shared" si="22"/>
        <v>18.46</v>
      </c>
      <c r="K89" s="19">
        <v>137.79460736110482</v>
      </c>
      <c r="L89" s="19">
        <f t="shared" si="16"/>
        <v>1.6760082194267947</v>
      </c>
    </row>
    <row r="90" spans="3:12" x14ac:dyDescent="0.25">
      <c r="D90" s="1">
        <f t="shared" si="17"/>
        <v>169.65</v>
      </c>
      <c r="E90" s="1">
        <v>1</v>
      </c>
      <c r="F90" s="1">
        <f t="shared" si="18"/>
        <v>20.23</v>
      </c>
      <c r="G90" s="1">
        <f t="shared" si="19"/>
        <v>34.56</v>
      </c>
      <c r="H90" s="1">
        <f t="shared" si="20"/>
        <v>55.47</v>
      </c>
      <c r="I90" s="1">
        <f t="shared" si="21"/>
        <v>660</v>
      </c>
      <c r="J90" s="1">
        <f t="shared" si="22"/>
        <v>19.760000000000002</v>
      </c>
      <c r="K90" s="19">
        <v>150.20528374130814</v>
      </c>
      <c r="L90" s="19">
        <f t="shared" si="16"/>
        <v>378.09699038103594</v>
      </c>
    </row>
    <row r="91" spans="3:12" x14ac:dyDescent="0.25">
      <c r="D91" s="1">
        <f>D65</f>
        <v>222.3</v>
      </c>
      <c r="E91" s="1">
        <v>1</v>
      </c>
      <c r="F91" s="1">
        <f t="shared" si="18"/>
        <v>22.1</v>
      </c>
      <c r="G91" s="1">
        <f t="shared" si="19"/>
        <v>43.2</v>
      </c>
      <c r="H91" s="1">
        <f t="shared" si="20"/>
        <v>68.37</v>
      </c>
      <c r="I91" s="1">
        <f t="shared" si="21"/>
        <v>780</v>
      </c>
      <c r="J91" s="1">
        <f t="shared" si="22"/>
        <v>23.66</v>
      </c>
      <c r="K91" s="19">
        <v>180.86390792656073</v>
      </c>
      <c r="L91" s="19">
        <f t="shared" si="16"/>
        <v>1716.9497263185378</v>
      </c>
    </row>
    <row r="92" spans="3:12" x14ac:dyDescent="0.25">
      <c r="D92" s="1">
        <f>D66</f>
        <v>200.85</v>
      </c>
      <c r="E92" s="1">
        <v>1</v>
      </c>
      <c r="F92" s="1">
        <f t="shared" si="18"/>
        <v>21.25</v>
      </c>
      <c r="G92" s="1">
        <f t="shared" si="19"/>
        <v>45.9</v>
      </c>
      <c r="H92" s="1">
        <f t="shared" si="20"/>
        <v>77.400000000000006</v>
      </c>
      <c r="I92" s="1">
        <f t="shared" si="21"/>
        <v>830</v>
      </c>
      <c r="J92" s="1">
        <f t="shared" si="22"/>
        <v>26</v>
      </c>
      <c r="K92" s="19">
        <v>203.24853318786529</v>
      </c>
      <c r="L92" s="19">
        <f t="shared" si="16"/>
        <v>5.752961453291265</v>
      </c>
    </row>
    <row r="93" spans="3:12" x14ac:dyDescent="0.25">
      <c r="C93" s="1" t="s">
        <v>38</v>
      </c>
      <c r="D93" s="1">
        <f t="shared" ref="D93" si="23">D67</f>
        <v>3627</v>
      </c>
      <c r="K93" s="20">
        <f>SUM(K73:K92)</f>
        <v>3626.9999999999827</v>
      </c>
      <c r="L93" s="21">
        <f>SUM(L73:L92)</f>
        <v>16318.880015911245</v>
      </c>
    </row>
  </sheetData>
  <sortState ref="I40:I54">
    <sortCondition descending="1" ref="I40"/>
  </sortState>
  <mergeCells count="14">
    <mergeCell ref="B1:H1"/>
    <mergeCell ref="J1:P1"/>
    <mergeCell ref="C27:J27"/>
    <mergeCell ref="P42:U42"/>
    <mergeCell ref="P39:T39"/>
    <mergeCell ref="U39:Y39"/>
    <mergeCell ref="P36:S36"/>
    <mergeCell ref="T36:W36"/>
    <mergeCell ref="P33:R33"/>
    <mergeCell ref="S33:U33"/>
    <mergeCell ref="P30:Q30"/>
    <mergeCell ref="R30:S30"/>
    <mergeCell ref="D45:H45"/>
    <mergeCell ref="D71:L71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2018-02-25T20:50:47Z</dcterms:modified>
</cp:coreProperties>
</file>