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oose Required Digit Services " sheetId="1" r:id="rId4"/>
    <sheet state="visible" name="NES-Infra" sheetId="2" r:id="rId5"/>
    <sheet state="visible" name="MOD-Infra" sheetId="3" r:id="rId6"/>
    <sheet state="visible" name="BBPS-Infra" sheetId="4" r:id="rId7"/>
    <sheet state="visible" name="UP-Infra" sheetId="5" r:id="rId8"/>
    <sheet state="visible" name="Haryana" sheetId="6" r:id="rId9"/>
    <sheet state="visible" name="Odisha-Infra" sheetId="7" r:id="rId10"/>
    <sheet state="visible" name="NUGP" sheetId="8" r:id="rId11"/>
    <sheet state="visible" name="Prapti"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9">
      <text>
        <t xml:space="preserve">Required only if existing user service is running without encryption for Chatbot deployment.
	-Sathish P</t>
      </text>
    </comment>
    <comment authorId="0" ref="B40">
      <text>
        <t xml:space="preserve">Deprecated
	-Sathish P</t>
      </text>
    </comment>
    <comment authorId="0" ref="B50">
      <text>
        <t xml:space="preserve">Deprecated
	-Sathish P</t>
      </text>
    </comment>
    <comment authorId="0" ref="B51">
      <text>
        <t xml:space="preserve">Deprecated
	-Sathish P</t>
      </text>
    </comment>
    <comment authorId="0" ref="B74">
      <text>
        <t xml:space="preserve">This is required wherever the data migration required due to existing PT service running.
	-Sathish P</t>
      </text>
    </comment>
  </commentList>
</comments>
</file>

<file path=xl/comments2.xml><?xml version="1.0" encoding="utf-8"?>
<comments xmlns:r="http://schemas.openxmlformats.org/officeDocument/2006/relationships" xmlns="http://schemas.openxmlformats.org/spreadsheetml/2006/main">
  <authors>
    <author/>
  </authors>
  <commentList>
    <comment authorId="0" ref="B5">
      <text>
        <t xml:space="preserve">Unable to understand how to use this calculator? Need to segregate data entry cells vs. calculated cells, minimally!
	-Chandar Muthukrishnan
All we need to do is just choose the services required. Accordingly it'll calculate A and B. Depending the number of ULBs it'll give total requirement.
	-Gajendran C</t>
      </text>
    </comment>
  </commentList>
</comments>
</file>

<file path=xl/sharedStrings.xml><?xml version="1.0" encoding="utf-8"?>
<sst xmlns="http://schemas.openxmlformats.org/spreadsheetml/2006/main" count="1959" uniqueCount="236">
  <si>
    <t xml:space="preserve">1. If you want to estimate for a new state, add 2 new columns, one for service and anothe for replicas (better to copy past from the previous) and choose the services that are application for the state.
2. Duplicate any of the Infra sheet and update the formula values from D5 - D10) </t>
  </si>
  <si>
    <t>Services</t>
  </si>
  <si>
    <t>Overall DIGIT Platform and Product Services (v2.0)</t>
  </si>
  <si>
    <t>NES (BPA + eDCR Alone)</t>
  </si>
  <si>
    <t>Replicas</t>
  </si>
  <si>
    <t>MOD (mCollect, TL, PGR, PT)</t>
  </si>
  <si>
    <t>BBPS (PGR, DSS)</t>
  </si>
  <si>
    <t>UP (DIGIT, Finance)</t>
  </si>
  <si>
    <t>Odisha (DIGIT + ALL)</t>
  </si>
  <si>
    <t>NIUA (DIGIT + ALL)</t>
  </si>
  <si>
    <t>Prapti (DIGIT + PT)</t>
  </si>
  <si>
    <t>Demo</t>
  </si>
  <si>
    <t>Haryana</t>
  </si>
  <si>
    <t>Backbone</t>
  </si>
  <si>
    <t>Redis</t>
  </si>
  <si>
    <t>Zookeeper</t>
  </si>
  <si>
    <t>nginx-ingress</t>
  </si>
  <si>
    <t>cert-manager</t>
  </si>
  <si>
    <t>ES-DATA-Infra (Add-on)</t>
  </si>
  <si>
    <t>ES-MASTER-Infra (Add-on)</t>
  </si>
  <si>
    <t>ES-DATA</t>
  </si>
  <si>
    <t>ES-MASTER</t>
  </si>
  <si>
    <t>Kafka</t>
  </si>
  <si>
    <t>Kafka-Infra</t>
  </si>
  <si>
    <t>PostGres DB</t>
  </si>
  <si>
    <t>Infra</t>
  </si>
  <si>
    <t>Jaeger (Addon)</t>
  </si>
  <si>
    <t>Jaeger  (Addon)</t>
  </si>
  <si>
    <t>Jaeger</t>
  </si>
  <si>
    <t>Kibana-Infra (Addon)</t>
  </si>
  <si>
    <t>Kibana-Infra</t>
  </si>
  <si>
    <t>Kibana-Product</t>
  </si>
  <si>
    <t>minio</t>
  </si>
  <si>
    <t>Grafana</t>
  </si>
  <si>
    <t>Grafana (Addon)</t>
  </si>
  <si>
    <t>Alert manager</t>
  </si>
  <si>
    <t>Alert manager  (Addon)</t>
  </si>
  <si>
    <t>Prometheus</t>
  </si>
  <si>
    <t>Prometheus (Addon)</t>
  </si>
  <si>
    <t>WordPress Portal</t>
  </si>
  <si>
    <t>Core</t>
  </si>
  <si>
    <t>egov-enc-service</t>
  </si>
  <si>
    <t>egov-searcher</t>
  </si>
  <si>
    <t>egov-pg-service</t>
  </si>
  <si>
    <t>egov-filestore</t>
  </si>
  <si>
    <t>zuul</t>
  </si>
  <si>
    <t>egov-notification-mail</t>
  </si>
  <si>
    <t>egov-notification-sms</t>
  </si>
  <si>
    <t>egov-localization</t>
  </si>
  <si>
    <t>egov-persister</t>
  </si>
  <si>
    <t>egov-idgen</t>
  </si>
  <si>
    <t>egov-user</t>
  </si>
  <si>
    <t>egov-user-chatbot</t>
  </si>
  <si>
    <t>egov-mdms-service</t>
  </si>
  <si>
    <t>egov-url-shortening</t>
  </si>
  <si>
    <t>egov-indexer</t>
  </si>
  <si>
    <t>report</t>
  </si>
  <si>
    <t>egov-workflow-v2</t>
  </si>
  <si>
    <t>egov-user-event</t>
  </si>
  <si>
    <t>pdf-service</t>
  </si>
  <si>
    <t>egov-pdf</t>
  </si>
  <si>
    <t>chatbot</t>
  </si>
  <si>
    <t>egov-accesscontrol</t>
  </si>
  <si>
    <t>egov-location</t>
  </si>
  <si>
    <t>egov-otp</t>
  </si>
  <si>
    <t>egov-custom-consumer</t>
  </si>
  <si>
    <t>user-otp</t>
  </si>
  <si>
    <t>Business</t>
  </si>
  <si>
    <t>egov-apportion-service</t>
  </si>
  <si>
    <t>collection-services</t>
  </si>
  <si>
    <t>billing-service</t>
  </si>
  <si>
    <t>egov-hrms</t>
  </si>
  <si>
    <t>dashboard-analytics</t>
  </si>
  <si>
    <t>dashboard-ingest</t>
  </si>
  <si>
    <t>egf-instrument</t>
  </si>
  <si>
    <t>egf-master</t>
  </si>
  <si>
    <t>finance-collections-voucher-consumer</t>
  </si>
  <si>
    <t>Municipal</t>
  </si>
  <si>
    <t>tl-services</t>
  </si>
  <si>
    <t>tl-calculator</t>
  </si>
  <si>
    <t>firenoc-services</t>
  </si>
  <si>
    <t>firenoc-calculator</t>
  </si>
  <si>
    <t>rainmaker-pgr</t>
  </si>
  <si>
    <t>property-services</t>
  </si>
  <si>
    <t>pt-calculator-v2</t>
  </si>
  <si>
    <t>pt-services-v2</t>
  </si>
  <si>
    <t>ws-services</t>
  </si>
  <si>
    <t>ws-calculator</t>
  </si>
  <si>
    <t>sw-services</t>
  </si>
  <si>
    <t>sw-calculator</t>
  </si>
  <si>
    <t>bpa-calculator</t>
  </si>
  <si>
    <t>bpa-services</t>
  </si>
  <si>
    <t>land-services</t>
  </si>
  <si>
    <t>Containerized</t>
  </si>
  <si>
    <t>FINANCE - Containerized</t>
  </si>
  <si>
    <t>egov-Finance (Containerized)</t>
  </si>
  <si>
    <t>Fianance Containerised</t>
  </si>
  <si>
    <t>egov-edcr - Containerized</t>
  </si>
  <si>
    <t>egov-edcr (Containerized)</t>
  </si>
  <si>
    <t>Frontend</t>
  </si>
  <si>
    <t>dss-dashboard</t>
  </si>
  <si>
    <t>Trade License</t>
  </si>
  <si>
    <t>Bill Genie</t>
  </si>
  <si>
    <t>Universal Collections</t>
  </si>
  <si>
    <t>PGR</t>
  </si>
  <si>
    <t>FIRENOC</t>
  </si>
  <si>
    <t>mSeva</t>
  </si>
  <si>
    <t>Property Tax</t>
  </si>
  <si>
    <t>HRMS</t>
  </si>
  <si>
    <t>W&amp;S</t>
  </si>
  <si>
    <t>BPA</t>
  </si>
  <si>
    <t>Employee App</t>
  </si>
  <si>
    <t>Citizen App</t>
  </si>
  <si>
    <t>Infra estimation based on number of ULBs and number of states</t>
  </si>
  <si>
    <t>INFRA CALCULATION SPECIFICATIONS &amp; BASELINES</t>
  </si>
  <si>
    <t>Resource</t>
  </si>
  <si>
    <t>CPU</t>
  </si>
  <si>
    <t>Memory</t>
  </si>
  <si>
    <t>Disk</t>
  </si>
  <si>
    <t>Eg: If number of States with  1-50 ULBs</t>
  </si>
  <si>
    <t xml:space="preserve"> # VMs</t>
  </si>
  <si>
    <t>Capacitiy</t>
  </si>
  <si>
    <t>vCores</t>
  </si>
  <si>
    <t>GB</t>
  </si>
  <si>
    <t>No of states =</t>
  </si>
  <si>
    <t>A - Digit Platform</t>
  </si>
  <si>
    <t>Min</t>
  </si>
  <si>
    <t>A + [B x NoOfStates]</t>
  </si>
  <si>
    <t>Min (Dev)</t>
  </si>
  <si>
    <t>Max</t>
  </si>
  <si>
    <t>Mid (UAT)</t>
  </si>
  <si>
    <t>B - (Modules)</t>
  </si>
  <si>
    <t>Max (PROD)</t>
  </si>
  <si>
    <t>Total all 3 envs</t>
  </si>
  <si>
    <t>A+B Total Min</t>
  </si>
  <si>
    <t>A+B Total Max</t>
  </si>
  <si>
    <t>Eg: If number of States with &gt;50-100 ULBs</t>
  </si>
  <si>
    <t>[A x 10%] + [B x 50%] x NoOfStates</t>
  </si>
  <si>
    <t># Services</t>
  </si>
  <si>
    <t>MIN (vCores)</t>
  </si>
  <si>
    <t>MAX</t>
  </si>
  <si>
    <t>A</t>
  </si>
  <si>
    <t>@0.2 core/per service</t>
  </si>
  <si>
    <t>@0.1 core/per service</t>
  </si>
  <si>
    <t>Eg: If number of States with &gt;100-150 ULBs</t>
  </si>
  <si>
    <t>A Total</t>
  </si>
  <si>
    <t>@30%</t>
  </si>
  <si>
    <t># of Replicas will Increase</t>
  </si>
  <si>
    <t>B</t>
  </si>
  <si>
    <t>[A x 30%] + [B x 100%] x NoOfStates</t>
  </si>
  <si>
    <t>B Total</t>
  </si>
  <si>
    <t>MIN (GB)</t>
  </si>
  <si>
    <t xml:space="preserve">MAX </t>
  </si>
  <si>
    <t>@512mb/per service</t>
  </si>
  <si>
    <t>Eg: If number of States with &gt;150-200 ULBs</t>
  </si>
  <si>
    <t>@256mb/per service</t>
  </si>
  <si>
    <t>[A x 50%] + [B x 200%] x NoOfStates</t>
  </si>
  <si>
    <t xml:space="preserve">@40% </t>
  </si>
  <si>
    <t>@1GB/per service</t>
  </si>
  <si>
    <t>@100%</t>
  </si>
  <si>
    <t># PV</t>
  </si>
  <si>
    <t>MIN</t>
  </si>
  <si>
    <t>@50GB/Statefulset</t>
  </si>
  <si>
    <t>@50%</t>
  </si>
  <si>
    <t># Storage will Increase</t>
  </si>
  <si>
    <t>@200%</t>
  </si>
  <si>
    <t>Requirements</t>
  </si>
  <si>
    <t>Sevice Category</t>
  </si>
  <si>
    <t># Replicas</t>
  </si>
  <si>
    <t>Requirements =&gt; transalting into =&gt; Resources per Env</t>
  </si>
  <si>
    <t>Chosen Services from the 
"Required services sheet"</t>
  </si>
  <si>
    <t>TOTAL
CPU</t>
  </si>
  <si>
    <t>TOTAL 
MEMORY</t>
  </si>
  <si>
    <t>TOTAL 
DISK</t>
  </si>
  <si>
    <t>TOTAL 
VM Instances</t>
  </si>
  <si>
    <t>TOTAL 
Cost</t>
  </si>
  <si>
    <t>Yes 1 or No 0</t>
  </si>
  <si>
    <t>Platform + [Product x NoOfStates]</t>
  </si>
  <si>
    <t>Dev</t>
  </si>
  <si>
    <t>UAT</t>
  </si>
  <si>
    <t>PROD</t>
  </si>
  <si>
    <t>[Platform x 10%] + [Product x 50%] x NoOfStates</t>
  </si>
  <si>
    <t>[Platform x 30%] + [Product x 100%] x NoOfStates</t>
  </si>
  <si>
    <t>[Platform x 50%] + [Product x 200%] x NoOfStates</t>
  </si>
  <si>
    <t>CPU CALCULATION</t>
  </si>
  <si>
    <t>MAX (30%)</t>
  </si>
  <si>
    <t>MEMORY CALCULATION</t>
  </si>
  <si>
    <t>MAX  (100%)</t>
  </si>
  <si>
    <t>DISK CALCULATION</t>
  </si>
  <si>
    <t>MAX  100%</t>
  </si>
  <si>
    <t>@50GB/Services</t>
  </si>
  <si>
    <t>TOTAL
CPU (vCores)</t>
  </si>
  <si>
    <t>TOTAL 
MEMORY (GB)</t>
  </si>
  <si>
    <t>Master</t>
  </si>
  <si>
    <t xml:space="preserve"> Workers</t>
  </si>
  <si>
    <t>AWS</t>
  </si>
  <si>
    <t>cost/h</t>
  </si>
  <si>
    <t>VMs</t>
  </si>
  <si>
    <t>0 &lt; 50</t>
  </si>
  <si>
    <t>Workers</t>
  </si>
  <si>
    <t>m4.xlarge</t>
  </si>
  <si>
    <t xml:space="preserve">Master </t>
  </si>
  <si>
    <t>t2.medium</t>
  </si>
  <si>
    <t>RDS</t>
  </si>
  <si>
    <t>States with &gt;50-100 ULBs</t>
  </si>
  <si>
    <t>50 &lt; 100</t>
  </si>
  <si>
    <t>Master (EKS)</t>
  </si>
  <si>
    <t>States with &gt;100-150 ULBs</t>
  </si>
  <si>
    <t>100 &lt; 150</t>
  </si>
  <si>
    <t>150 &lt; 200</t>
  </si>
  <si>
    <t>Worker Node Calculation</t>
  </si>
  <si>
    <t>Master Node Calculation</t>
  </si>
  <si>
    <t>Count</t>
  </si>
  <si>
    <t>MEMORY</t>
  </si>
  <si>
    <t>Prod</t>
  </si>
  <si>
    <t>@2 core/Per service</t>
  </si>
  <si>
    <t>@4GB/Per service</t>
  </si>
  <si>
    <t>@100GB Filestore</t>
  </si>
  <si>
    <t>[Platform x 10%] + [Product x 50%] x ULB Load</t>
  </si>
  <si>
    <t>[Platform x 30%] + [Product x 100%] x ULB Load</t>
  </si>
  <si>
    <t>[Platform x 50%] + [Product x 200%] x ULB Load</t>
  </si>
  <si>
    <t>Category</t>
  </si>
  <si>
    <t>No of Services</t>
  </si>
  <si>
    <t>Buffer (30%)</t>
  </si>
  <si>
    <t>Backbone Services</t>
  </si>
  <si>
    <t>Infra Services</t>
  </si>
  <si>
    <t>Core Services</t>
  </si>
  <si>
    <t>Business Services</t>
  </si>
  <si>
    <t>Municipal Services</t>
  </si>
  <si>
    <t>TOTAL</t>
  </si>
  <si>
    <t>RAM CALCULATION</t>
  </si>
  <si>
    <t>Buffer  (100%)</t>
  </si>
  <si>
    <t>Buffer 100%</t>
  </si>
  <si>
    <t>Ram 4</t>
  </si>
  <si>
    <t>2 vCPU</t>
  </si>
  <si>
    <t>x3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</si>
</sst>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24">
    <font>
      <sz val="10.0"/>
      <color rgb="FF000000"/>
      <name val="Arial"/>
    </font>
    <font>
      <color theme="1"/>
      <name val="Trebuchet MS"/>
    </font>
    <font>
      <sz val="12.0"/>
      <color theme="1"/>
      <name val="Trebuchet MS"/>
    </font>
    <font>
      <color rgb="FFFFFFFF"/>
      <name val="Trebuchet MS"/>
    </font>
    <font>
      <color rgb="FF000000"/>
      <name val="Trebuchet MS"/>
    </font>
    <font>
      <b/>
      <sz val="11.0"/>
      <color theme="1"/>
      <name val="Trebuchet MS"/>
    </font>
    <font>
      <color theme="1"/>
      <name val="Arial"/>
    </font>
    <font>
      <color theme="1"/>
      <name val="Lohit Devanagari"/>
    </font>
    <font>
      <color rgb="FF000000"/>
      <name val="Lohit Devanagari"/>
    </font>
    <font>
      <b/>
      <sz val="12.0"/>
      <color theme="1"/>
      <name val="Nunito"/>
    </font>
    <font/>
    <font>
      <color theme="1"/>
      <name val="Nunito"/>
    </font>
    <font>
      <b/>
      <color theme="1"/>
      <name val="Nunito"/>
    </font>
    <font>
      <sz val="10.0"/>
      <color theme="1"/>
      <name val="Nunito"/>
    </font>
    <font>
      <sz val="10.0"/>
      <color rgb="FFFFFFFF"/>
      <name val="Nunito"/>
    </font>
    <font>
      <b/>
      <color rgb="FFFFFFFF"/>
      <name val="Nunito"/>
    </font>
    <font>
      <b/>
      <sz val="14.0"/>
      <color theme="1"/>
      <name val="Nunito"/>
    </font>
    <font>
      <b/>
      <sz val="14.0"/>
      <color rgb="FFFFFFFF"/>
      <name val="Nunito"/>
    </font>
    <font>
      <sz val="18.0"/>
      <color theme="1"/>
      <name val="Nunito"/>
    </font>
    <font>
      <color rgb="FFFFFFFF"/>
      <name val="Nunito"/>
    </font>
    <font>
      <b/>
      <color rgb="FF000000"/>
      <name val="Nunito"/>
    </font>
    <font>
      <color rgb="FF000000"/>
      <name val="Nunito"/>
    </font>
    <font>
      <sz val="11.0"/>
      <color rgb="FF333333"/>
      <name val="AmazonEmber"/>
    </font>
    <font>
      <sz val="11.0"/>
      <color rgb="FF333333"/>
      <name val="Arial"/>
    </font>
  </fonts>
  <fills count="26">
    <fill>
      <patternFill patternType="none"/>
    </fill>
    <fill>
      <patternFill patternType="lightGray"/>
    </fill>
    <fill>
      <patternFill patternType="solid">
        <fgColor rgb="FF3C78D8"/>
        <bgColor rgb="FF3C78D8"/>
      </patternFill>
    </fill>
    <fill>
      <patternFill patternType="solid">
        <fgColor rgb="FFE06666"/>
        <bgColor rgb="FFE06666"/>
      </patternFill>
    </fill>
    <fill>
      <patternFill patternType="solid">
        <fgColor rgb="FFB4A7D6"/>
        <bgColor rgb="FFB4A7D6"/>
      </patternFill>
    </fill>
    <fill>
      <patternFill patternType="solid">
        <fgColor rgb="FF674EA7"/>
        <bgColor rgb="FF674EA7"/>
      </patternFill>
    </fill>
    <fill>
      <patternFill patternType="solid">
        <fgColor rgb="FFB6D7A8"/>
        <bgColor rgb="FFB6D7A8"/>
      </patternFill>
    </fill>
    <fill>
      <patternFill patternType="solid">
        <fgColor rgb="FFA4C2F4"/>
        <bgColor rgb="FFA4C2F4"/>
      </patternFill>
    </fill>
    <fill>
      <patternFill patternType="solid">
        <fgColor rgb="FFFCE5CD"/>
        <bgColor rgb="FFFCE5CD"/>
      </patternFill>
    </fill>
    <fill>
      <patternFill patternType="solid">
        <fgColor rgb="FFFF0000"/>
        <bgColor rgb="FFFF0000"/>
      </patternFill>
    </fill>
    <fill>
      <patternFill patternType="solid">
        <fgColor rgb="FFCCCCCC"/>
        <bgColor rgb="FFCCCCCC"/>
      </patternFill>
    </fill>
    <fill>
      <patternFill patternType="solid">
        <fgColor rgb="FFFFFFFF"/>
        <bgColor rgb="FFFFFFFF"/>
      </patternFill>
    </fill>
    <fill>
      <patternFill patternType="solid">
        <fgColor rgb="FFD9EAD3"/>
        <bgColor rgb="FFD9EAD3"/>
      </patternFill>
    </fill>
    <fill>
      <patternFill patternType="solid">
        <fgColor rgb="FFD5A6BD"/>
        <bgColor rgb="FFD5A6BD"/>
      </patternFill>
    </fill>
    <fill>
      <patternFill patternType="solid">
        <fgColor rgb="FF6AA84F"/>
        <bgColor rgb="FF6AA84F"/>
      </patternFill>
    </fill>
    <fill>
      <patternFill patternType="solid">
        <fgColor rgb="FFBF9000"/>
        <bgColor rgb="FFBF9000"/>
      </patternFill>
    </fill>
    <fill>
      <patternFill patternType="solid">
        <fgColor rgb="FF45818E"/>
        <bgColor rgb="FF45818E"/>
      </patternFill>
    </fill>
    <fill>
      <patternFill patternType="solid">
        <fgColor rgb="FFA2C4C9"/>
        <bgColor rgb="FFA2C4C9"/>
      </patternFill>
    </fill>
    <fill>
      <patternFill patternType="solid">
        <fgColor rgb="FF9FC5E8"/>
        <bgColor rgb="FF9FC5E8"/>
      </patternFill>
    </fill>
    <fill>
      <patternFill patternType="solid">
        <fgColor rgb="FFFFE599"/>
        <bgColor rgb="FFFFE599"/>
      </patternFill>
    </fill>
    <fill>
      <patternFill patternType="solid">
        <fgColor rgb="FF6D9EEB"/>
        <bgColor rgb="FF6D9EEB"/>
      </patternFill>
    </fill>
    <fill>
      <patternFill patternType="solid">
        <fgColor rgb="FFC27BA0"/>
        <bgColor rgb="FFC27BA0"/>
      </patternFill>
    </fill>
    <fill>
      <patternFill patternType="solid">
        <fgColor rgb="FFF6B26B"/>
        <bgColor rgb="FFF6B26B"/>
      </patternFill>
    </fill>
    <fill>
      <patternFill patternType="solid">
        <fgColor rgb="FF76A5AF"/>
        <bgColor rgb="FF76A5AF"/>
      </patternFill>
    </fill>
    <fill>
      <patternFill patternType="solid">
        <fgColor rgb="FF6FA8DC"/>
        <bgColor rgb="FF6FA8DC"/>
      </patternFill>
    </fill>
    <fill>
      <patternFill patternType="solid">
        <fgColor rgb="FF1155CC"/>
        <bgColor rgb="FF1155CC"/>
      </patternFill>
    </fill>
  </fills>
  <borders count="44">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top style="thick">
        <color rgb="FF000000"/>
      </top>
    </border>
    <border>
      <left style="thin">
        <color rgb="FF000000"/>
      </left>
      <right style="thin">
        <color rgb="FF000000"/>
      </right>
      <top style="thin">
        <color rgb="FF000000"/>
      </top>
      <bottom style="thin">
        <color rgb="FF000000"/>
      </bottom>
    </border>
    <border>
      <left style="thick">
        <color rgb="FF000000"/>
      </left>
      <top style="thin">
        <color rgb="FF000000"/>
      </top>
    </border>
    <border>
      <top style="thin">
        <color rgb="FF000000"/>
      </top>
    </border>
    <border>
      <left style="thin">
        <color rgb="FF000000"/>
      </left>
    </border>
    <border>
      <left style="thin">
        <color rgb="FF000000"/>
      </left>
      <right style="thick">
        <color rgb="FF000000"/>
      </right>
      <top style="thin">
        <color rgb="FF000000"/>
      </top>
      <bottom style="thin">
        <color rgb="FF000000"/>
      </bottom>
    </border>
    <border>
      <left style="thick">
        <color rgb="FF000000"/>
      </left>
      <bottom style="thin">
        <color rgb="FF000000"/>
      </bottom>
    </border>
    <border>
      <bottom style="thin">
        <color rgb="FF000000"/>
      </bottom>
    </border>
    <border>
      <right style="thin">
        <color rgb="FF000000"/>
      </right>
      <top style="thin">
        <color rgb="FF000000"/>
      </top>
      <bottom style="thin">
        <color rgb="FF000000"/>
      </bottom>
    </border>
    <border>
      <right style="thick">
        <color rgb="FF000000"/>
      </right>
      <top style="thin">
        <color rgb="FF000000"/>
      </top>
      <bottom style="thin">
        <color rgb="FF000000"/>
      </bottom>
    </border>
    <border>
      <bottom style="thick">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top style="thin">
        <color rgb="FF000000"/>
      </top>
    </border>
    <border>
      <left style="thin">
        <color rgb="FF000000"/>
      </left>
      <right style="medium">
        <color rgb="FF000000"/>
      </right>
      <top style="thin">
        <color rgb="FF000000"/>
      </top>
    </border>
    <border>
      <left style="medium">
        <color rgb="FF000000"/>
      </left>
      <bottom style="medium">
        <color rgb="FF000000"/>
      </bottom>
    </border>
    <border>
      <left style="thin">
        <color rgb="FF000000"/>
      </left>
      <right style="medium">
        <color rgb="FF000000"/>
      </right>
      <bottom style="medium">
        <color rgb="FF000000"/>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top style="medium">
        <color rgb="FF000000"/>
      </top>
    </border>
    <border>
      <top style="thin">
        <color rgb="FF000000"/>
      </top>
      <bottom style="medium">
        <color rgb="FF000000"/>
      </bottom>
    </border>
    <border>
      <left style="thin">
        <color rgb="FF000000"/>
      </left>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2" fontId="3" numFmtId="0" xfId="0" applyAlignment="1" applyFill="1" applyFont="1">
      <alignment readingOrder="0" vertical="center"/>
    </xf>
    <xf borderId="0" fillId="2" fontId="3" numFmtId="0" xfId="0" applyAlignment="1" applyFont="1">
      <alignment readingOrder="0" shrinkToFit="0" vertical="center" wrapText="1"/>
    </xf>
    <xf borderId="1" fillId="3" fontId="3" numFmtId="0" xfId="0" applyAlignment="1" applyBorder="1" applyFill="1" applyFont="1">
      <alignment readingOrder="0" shrinkToFit="0" vertical="center" wrapText="1"/>
    </xf>
    <xf borderId="1" fillId="4" fontId="3" numFmtId="0" xfId="0" applyAlignment="1" applyBorder="1" applyFill="1" applyFont="1">
      <alignment readingOrder="0" shrinkToFit="0" vertical="center" wrapText="1"/>
    </xf>
    <xf borderId="2" fillId="4" fontId="3" numFmtId="0" xfId="0" applyAlignment="1" applyBorder="1" applyFont="1">
      <alignment horizontal="right" readingOrder="0" vertical="center"/>
    </xf>
    <xf borderId="1" fillId="5" fontId="3" numFmtId="0" xfId="0" applyAlignment="1" applyBorder="1" applyFill="1" applyFont="1">
      <alignment readingOrder="0" shrinkToFit="0" vertical="center" wrapText="1"/>
    </xf>
    <xf borderId="1" fillId="6" fontId="4" numFmtId="0" xfId="0" applyAlignment="1" applyBorder="1" applyFill="1" applyFont="1">
      <alignment readingOrder="0" shrinkToFit="0" vertical="center" wrapText="1"/>
    </xf>
    <xf borderId="0" fillId="7" fontId="5" numFmtId="0" xfId="0" applyAlignment="1" applyFill="1" applyFont="1">
      <alignment readingOrder="0"/>
    </xf>
    <xf borderId="0" fillId="7" fontId="1" numFmtId="0" xfId="0" applyFont="1"/>
    <xf borderId="3" fillId="7" fontId="1" numFmtId="0" xfId="0" applyBorder="1" applyFont="1"/>
    <xf borderId="4" fillId="7" fontId="1" numFmtId="0" xfId="0" applyBorder="1" applyFont="1"/>
    <xf borderId="0" fillId="0" fontId="1" numFmtId="0" xfId="0" applyAlignment="1" applyFont="1">
      <alignment readingOrder="0" vertical="bottom"/>
    </xf>
    <xf borderId="3" fillId="8" fontId="1" numFmtId="0" xfId="0" applyAlignment="1" applyBorder="1" applyFill="1" applyFont="1">
      <alignment readingOrder="0" vertical="bottom"/>
    </xf>
    <xf borderId="4" fillId="0" fontId="1" numFmtId="0" xfId="0" applyAlignment="1" applyBorder="1" applyFont="1">
      <alignment readingOrder="0"/>
    </xf>
    <xf borderId="3" fillId="8" fontId="6" numFmtId="0" xfId="0" applyBorder="1" applyFont="1"/>
    <xf borderId="4" fillId="0" fontId="6" numFmtId="0" xfId="0" applyBorder="1" applyFont="1"/>
    <xf borderId="3" fillId="8" fontId="1" numFmtId="0" xfId="0" applyAlignment="1" applyBorder="1" applyFont="1">
      <alignment readingOrder="0"/>
    </xf>
    <xf borderId="4" fillId="0" fontId="1" numFmtId="0" xfId="0" applyBorder="1" applyFont="1"/>
    <xf borderId="3" fillId="8" fontId="1" numFmtId="0" xfId="0" applyBorder="1" applyFont="1"/>
    <xf borderId="0" fillId="0" fontId="1" numFmtId="0" xfId="0" applyAlignment="1" applyFont="1">
      <alignment vertical="bottom"/>
    </xf>
    <xf borderId="3" fillId="8" fontId="1" numFmtId="0" xfId="0" applyAlignment="1" applyBorder="1" applyFont="1">
      <alignment vertical="bottom"/>
    </xf>
    <xf borderId="3" fillId="8" fontId="7" numFmtId="0" xfId="0" applyAlignment="1" applyBorder="1" applyFont="1">
      <alignment readingOrder="0" vertical="bottom"/>
    </xf>
    <xf borderId="0" fillId="9" fontId="1" numFmtId="0" xfId="0" applyAlignment="1" applyFill="1" applyFont="1">
      <alignment vertical="bottom"/>
    </xf>
    <xf borderId="0" fillId="10" fontId="1" numFmtId="0" xfId="0" applyAlignment="1" applyFill="1" applyFont="1">
      <alignment vertical="bottom"/>
    </xf>
    <xf borderId="3" fillId="8" fontId="4" numFmtId="0" xfId="0" applyAlignment="1" applyBorder="1" applyFont="1">
      <alignment vertical="bottom"/>
    </xf>
    <xf borderId="0" fillId="3" fontId="1" numFmtId="0" xfId="0" applyAlignment="1" applyFont="1">
      <alignment vertical="bottom"/>
    </xf>
    <xf borderId="0" fillId="0" fontId="4" numFmtId="0" xfId="0" applyAlignment="1" applyFont="1">
      <alignment vertical="bottom"/>
    </xf>
    <xf borderId="0" fillId="0" fontId="8" numFmtId="0" xfId="0" applyAlignment="1" applyFont="1">
      <alignment readingOrder="0" vertical="bottom"/>
    </xf>
    <xf borderId="0" fillId="11" fontId="1" numFmtId="0" xfId="0" applyAlignment="1" applyFill="1" applyFont="1">
      <alignment readingOrder="0" vertical="bottom"/>
    </xf>
    <xf borderId="3" fillId="8" fontId="7" numFmtId="0" xfId="0" applyAlignment="1" applyBorder="1" applyFont="1">
      <alignment readingOrder="0"/>
    </xf>
    <xf borderId="3" fillId="8" fontId="1" numFmtId="0" xfId="0" applyAlignment="1" applyBorder="1" applyFont="1">
      <alignment readingOrder="0"/>
    </xf>
    <xf borderId="5" fillId="8" fontId="1" numFmtId="0" xfId="0" applyAlignment="1" applyBorder="1" applyFont="1">
      <alignment vertical="bottom"/>
    </xf>
    <xf borderId="6" fillId="0" fontId="1" numFmtId="0" xfId="0" applyAlignment="1" applyBorder="1" applyFont="1">
      <alignment readingOrder="0"/>
    </xf>
    <xf borderId="1" fillId="4" fontId="9" numFmtId="0" xfId="0" applyAlignment="1" applyBorder="1" applyFont="1">
      <alignment horizontal="center" readingOrder="0" vertical="center"/>
    </xf>
    <xf borderId="7" fillId="0" fontId="10" numFmtId="0" xfId="0" applyBorder="1" applyFont="1"/>
    <xf borderId="0" fillId="0" fontId="11" numFmtId="0" xfId="0" applyFont="1"/>
    <xf borderId="1" fillId="4" fontId="12" numFmtId="0" xfId="0" applyAlignment="1" applyBorder="1" applyFont="1">
      <alignment horizontal="center" readingOrder="0" vertical="center"/>
    </xf>
    <xf borderId="2" fillId="0" fontId="10" numFmtId="0" xfId="0" applyBorder="1" applyFont="1"/>
    <xf borderId="3" fillId="0" fontId="10" numFmtId="0" xfId="0" applyBorder="1" applyFont="1"/>
    <xf borderId="4" fillId="0" fontId="10" numFmtId="0" xfId="0" applyBorder="1" applyFont="1"/>
    <xf borderId="3" fillId="0" fontId="11" numFmtId="0" xfId="0" applyBorder="1" applyFont="1"/>
    <xf borderId="4" fillId="0" fontId="11" numFmtId="0" xfId="0" applyBorder="1" applyFont="1"/>
    <xf borderId="3" fillId="0" fontId="12" numFmtId="0" xfId="0" applyAlignment="1" applyBorder="1" applyFont="1">
      <alignment horizontal="center" readingOrder="0" vertical="center"/>
    </xf>
    <xf borderId="0" fillId="0" fontId="12" numFmtId="0" xfId="0" applyAlignment="1" applyFont="1">
      <alignment horizontal="center" readingOrder="0" vertical="center"/>
    </xf>
    <xf borderId="8" fillId="12" fontId="13" numFmtId="0" xfId="0" applyAlignment="1" applyBorder="1" applyFill="1" applyFont="1">
      <alignment horizontal="center" readingOrder="0"/>
    </xf>
    <xf borderId="8" fillId="13" fontId="13" numFmtId="0" xfId="0" applyAlignment="1" applyBorder="1" applyFill="1" applyFont="1">
      <alignment horizontal="center" readingOrder="0"/>
    </xf>
    <xf borderId="8" fillId="14" fontId="12" numFmtId="0" xfId="0" applyAlignment="1" applyBorder="1" applyFill="1" applyFont="1">
      <alignment horizontal="center" readingOrder="0"/>
    </xf>
    <xf borderId="0" fillId="15" fontId="12" numFmtId="0" xfId="0" applyAlignment="1" applyFill="1" applyFont="1">
      <alignment readingOrder="0"/>
    </xf>
    <xf borderId="9" fillId="16" fontId="11" numFmtId="0" xfId="0" applyAlignment="1" applyBorder="1" applyFill="1" applyFont="1">
      <alignment horizontal="center" readingOrder="0"/>
    </xf>
    <xf borderId="10" fillId="0" fontId="10" numFmtId="0" xfId="0" applyBorder="1" applyFont="1"/>
    <xf borderId="4" fillId="15" fontId="12" numFmtId="0" xfId="0" applyAlignment="1" applyBorder="1" applyFont="1">
      <alignment readingOrder="0"/>
    </xf>
    <xf borderId="0" fillId="0" fontId="11" numFmtId="0" xfId="0" applyAlignment="1" applyFont="1">
      <alignment readingOrder="0"/>
    </xf>
    <xf borderId="8" fillId="2" fontId="14" numFmtId="0" xfId="0" applyAlignment="1" applyBorder="1" applyFont="1">
      <alignment horizontal="center" readingOrder="0"/>
    </xf>
    <xf borderId="8" fillId="2" fontId="14" numFmtId="0" xfId="0" applyAlignment="1" applyBorder="1" applyFont="1">
      <alignment horizontal="right" readingOrder="0"/>
    </xf>
    <xf borderId="3" fillId="0" fontId="11" numFmtId="0" xfId="0" applyAlignment="1" applyBorder="1" applyFont="1">
      <alignment horizontal="center" readingOrder="0"/>
    </xf>
    <xf borderId="11" fillId="0" fontId="11" numFmtId="0" xfId="0" applyAlignment="1" applyBorder="1" applyFont="1">
      <alignment horizontal="center" readingOrder="0"/>
    </xf>
    <xf borderId="12" fillId="2" fontId="14" numFmtId="0" xfId="0" applyAlignment="1" applyBorder="1" applyFont="1">
      <alignment horizontal="center" readingOrder="0"/>
    </xf>
    <xf borderId="3" fillId="17" fontId="11" numFmtId="0" xfId="0" applyAlignment="1" applyBorder="1" applyFill="1" applyFont="1">
      <alignment horizontal="left" readingOrder="0" vertical="center"/>
    </xf>
    <xf borderId="8" fillId="0" fontId="11" numFmtId="0" xfId="0" applyAlignment="1" applyBorder="1" applyFont="1">
      <alignment readingOrder="0"/>
    </xf>
    <xf borderId="8" fillId="0" fontId="13" numFmtId="1" xfId="0" applyAlignment="1" applyBorder="1" applyFont="1" applyNumberFormat="1">
      <alignment readingOrder="0"/>
    </xf>
    <xf borderId="8" fillId="0" fontId="13" numFmtId="1" xfId="0" applyAlignment="1" applyBorder="1" applyFont="1" applyNumberFormat="1">
      <alignment horizontal="right" readingOrder="0"/>
    </xf>
    <xf borderId="3" fillId="18" fontId="11" numFmtId="0" xfId="0" applyAlignment="1" applyBorder="1" applyFill="1" applyFont="1">
      <alignment readingOrder="0" vertical="center"/>
    </xf>
    <xf borderId="12" fillId="0" fontId="13" numFmtId="1" xfId="0" applyAlignment="1" applyBorder="1" applyFont="1" applyNumberFormat="1">
      <alignment readingOrder="0"/>
    </xf>
    <xf borderId="0" fillId="0" fontId="11" numFmtId="1" xfId="0" applyFont="1" applyNumberFormat="1"/>
    <xf borderId="3" fillId="19" fontId="11" numFmtId="0" xfId="0" applyAlignment="1" applyBorder="1" applyFill="1" applyFont="1">
      <alignment horizontal="left" readingOrder="0" vertical="center"/>
    </xf>
    <xf borderId="13" fillId="0" fontId="10" numFmtId="0" xfId="0" applyBorder="1" applyFont="1"/>
    <xf borderId="14" fillId="0" fontId="10" numFmtId="0" xfId="0" applyBorder="1" applyFont="1"/>
    <xf borderId="3" fillId="0" fontId="12" numFmtId="0" xfId="0" applyAlignment="1" applyBorder="1" applyFont="1">
      <alignment horizontal="right" readingOrder="0"/>
    </xf>
    <xf borderId="0" fillId="0" fontId="12" numFmtId="0" xfId="0" applyAlignment="1" applyFont="1">
      <alignment horizontal="right" readingOrder="0"/>
    </xf>
    <xf borderId="8" fillId="20" fontId="15" numFmtId="1" xfId="0" applyBorder="1" applyFill="1" applyFont="1" applyNumberFormat="1"/>
    <xf borderId="12" fillId="20" fontId="15" numFmtId="1" xfId="0" applyBorder="1" applyFont="1" applyNumberFormat="1"/>
    <xf borderId="8" fillId="21" fontId="12" numFmtId="0" xfId="0" applyAlignment="1" applyBorder="1" applyFill="1" applyFont="1">
      <alignment horizontal="center" readingOrder="0"/>
    </xf>
    <xf borderId="8" fillId="22" fontId="11" numFmtId="0" xfId="0" applyAlignment="1" applyBorder="1" applyFill="1" applyFont="1">
      <alignment horizontal="center" readingOrder="0"/>
    </xf>
    <xf borderId="3" fillId="23" fontId="12" numFmtId="0" xfId="0" applyAlignment="1" applyBorder="1" applyFill="1" applyFont="1">
      <alignment horizontal="center" readingOrder="0" vertical="center"/>
    </xf>
    <xf borderId="8" fillId="0" fontId="11" numFmtId="0" xfId="0" applyBorder="1" applyFont="1"/>
    <xf borderId="0" fillId="24" fontId="15" numFmtId="1" xfId="0" applyFill="1" applyFont="1" applyNumberFormat="1"/>
    <xf borderId="0" fillId="0" fontId="12" numFmtId="0" xfId="0" applyAlignment="1" applyFont="1">
      <alignment readingOrder="0"/>
    </xf>
    <xf borderId="4" fillId="0" fontId="11" numFmtId="0" xfId="0" applyAlignment="1" applyBorder="1" applyFont="1">
      <alignment readingOrder="0"/>
    </xf>
    <xf borderId="0" fillId="0" fontId="11" numFmtId="0" xfId="0" applyAlignment="1" applyFont="1">
      <alignment horizontal="center" readingOrder="0"/>
    </xf>
    <xf borderId="3" fillId="19" fontId="12" numFmtId="0" xfId="0" applyAlignment="1" applyBorder="1" applyFont="1">
      <alignment horizontal="center" readingOrder="0" vertical="center"/>
    </xf>
    <xf borderId="15" fillId="0" fontId="11" numFmtId="1" xfId="0" applyAlignment="1" applyBorder="1" applyFont="1" applyNumberFormat="1">
      <alignment horizontal="right" vertical="bottom"/>
    </xf>
    <xf borderId="16" fillId="0" fontId="11" numFmtId="1" xfId="0" applyAlignment="1" applyBorder="1" applyFont="1" applyNumberFormat="1">
      <alignment horizontal="right" vertical="bottom"/>
    </xf>
    <xf borderId="0" fillId="24" fontId="15" numFmtId="1" xfId="0" applyAlignment="1" applyFont="1" applyNumberFormat="1">
      <alignment readingOrder="0"/>
    </xf>
    <xf borderId="3" fillId="16" fontId="11" numFmtId="0" xfId="0" applyAlignment="1" applyBorder="1" applyFont="1">
      <alignment horizontal="center" readingOrder="0"/>
    </xf>
    <xf borderId="5" fillId="0" fontId="11" numFmtId="0" xfId="0" applyBorder="1" applyFont="1"/>
    <xf borderId="17" fillId="0" fontId="11" numFmtId="0" xfId="0" applyBorder="1" applyFont="1"/>
    <xf borderId="6" fillId="0" fontId="11" numFmtId="0" xfId="0" applyBorder="1" applyFont="1"/>
    <xf borderId="0" fillId="22" fontId="11" numFmtId="0" xfId="0" applyAlignment="1" applyFont="1">
      <alignment readingOrder="0"/>
    </xf>
    <xf borderId="17" fillId="24" fontId="15" numFmtId="1" xfId="0" applyAlignment="1" applyBorder="1" applyFont="1" applyNumberFormat="1">
      <alignment readingOrder="0"/>
    </xf>
    <xf borderId="17" fillId="24" fontId="15" numFmtId="1" xfId="0" applyBorder="1" applyFont="1" applyNumberFormat="1"/>
    <xf borderId="17" fillId="0" fontId="12" numFmtId="0" xfId="0" applyAlignment="1" applyBorder="1" applyFont="1">
      <alignment readingOrder="0"/>
    </xf>
    <xf borderId="6" fillId="0" fontId="11" numFmtId="0" xfId="0" applyAlignment="1" applyBorder="1" applyFont="1">
      <alignment readingOrder="0"/>
    </xf>
    <xf borderId="4" fillId="0" fontId="11" numFmtId="10" xfId="0" applyBorder="1" applyFont="1" applyNumberFormat="1"/>
    <xf borderId="7" fillId="4" fontId="12" numFmtId="0" xfId="0" applyAlignment="1" applyBorder="1" applyFont="1">
      <alignment horizontal="center" readingOrder="0" vertical="center"/>
    </xf>
    <xf borderId="2" fillId="4" fontId="12" numFmtId="0" xfId="0" applyAlignment="1" applyBorder="1" applyFont="1">
      <alignment horizontal="center" readingOrder="0" vertical="center"/>
    </xf>
    <xf borderId="0" fillId="4" fontId="12" numFmtId="0" xfId="0" applyAlignment="1" applyFont="1">
      <alignment horizontal="center" readingOrder="0" vertical="center"/>
    </xf>
    <xf borderId="4" fillId="4" fontId="12" numFmtId="0" xfId="0" applyAlignment="1" applyBorder="1" applyFont="1">
      <alignment horizontal="center" readingOrder="0" vertical="center"/>
    </xf>
    <xf borderId="3" fillId="0" fontId="16" numFmtId="0" xfId="0" applyAlignment="1" applyBorder="1" applyFont="1">
      <alignment horizontal="center" readingOrder="0"/>
    </xf>
    <xf borderId="3" fillId="23" fontId="9" numFmtId="0" xfId="0" applyAlignment="1" applyBorder="1" applyFont="1">
      <alignment horizontal="center" readingOrder="0" shrinkToFit="0" vertical="center" wrapText="1"/>
    </xf>
    <xf borderId="18" fillId="2" fontId="17" numFmtId="0" xfId="0" applyAlignment="1" applyBorder="1" applyFont="1">
      <alignment horizontal="center" readingOrder="0" shrinkToFit="0" wrapText="1"/>
    </xf>
    <xf borderId="19" fillId="0" fontId="10" numFmtId="0" xfId="0" applyBorder="1" applyFont="1"/>
    <xf borderId="20" fillId="0" fontId="10" numFmtId="0" xfId="0" applyBorder="1" applyFont="1"/>
    <xf borderId="21" fillId="0" fontId="10" numFmtId="0" xfId="0" applyBorder="1" applyFont="1"/>
    <xf borderId="20" fillId="0" fontId="11" numFmtId="0" xfId="0" applyAlignment="1" applyBorder="1" applyFont="1">
      <alignment horizontal="center" readingOrder="0"/>
    </xf>
    <xf borderId="21" fillId="0" fontId="11" numFmtId="0" xfId="0" applyAlignment="1" applyBorder="1" applyFont="1">
      <alignment horizontal="center" readingOrder="0"/>
    </xf>
    <xf borderId="22" fillId="0" fontId="18" numFmtId="1" xfId="0" applyAlignment="1" applyBorder="1" applyFont="1" applyNumberFormat="1">
      <alignment horizontal="center" readingOrder="0" vertical="center"/>
    </xf>
    <xf borderId="23" fillId="0" fontId="18" numFmtId="1" xfId="0" applyAlignment="1" applyBorder="1" applyFont="1" applyNumberFormat="1">
      <alignment horizontal="center" readingOrder="0" vertical="center"/>
    </xf>
    <xf borderId="22" fillId="0" fontId="18" numFmtId="0" xfId="0" applyAlignment="1" applyBorder="1" applyFont="1">
      <alignment horizontal="center" readingOrder="0" vertical="center"/>
    </xf>
    <xf borderId="23" fillId="0" fontId="18" numFmtId="0" xfId="0" applyAlignment="1" applyBorder="1" applyFont="1">
      <alignment horizontal="center" readingOrder="0" vertical="center"/>
    </xf>
    <xf borderId="24" fillId="0" fontId="10" numFmtId="0" xfId="0" applyBorder="1" applyFont="1"/>
    <xf borderId="25" fillId="0" fontId="10" numFmtId="0" xfId="0" applyBorder="1" applyFont="1"/>
    <xf borderId="7" fillId="4" fontId="9" numFmtId="0" xfId="0" applyAlignment="1" applyBorder="1" applyFont="1">
      <alignment horizontal="center" readingOrder="0" vertical="center"/>
    </xf>
    <xf borderId="0" fillId="4" fontId="9" numFmtId="0" xfId="0" applyAlignment="1" applyFont="1">
      <alignment horizontal="center" readingOrder="0" vertical="center"/>
    </xf>
    <xf borderId="9" fillId="16" fontId="19" numFmtId="0" xfId="0" applyAlignment="1" applyBorder="1" applyFont="1">
      <alignment horizontal="center" readingOrder="0"/>
    </xf>
    <xf borderId="0" fillId="25" fontId="19" numFmtId="0" xfId="0" applyAlignment="1" applyFill="1" applyFont="1">
      <alignment readingOrder="0"/>
    </xf>
    <xf borderId="3" fillId="18" fontId="11" numFmtId="0" xfId="0" applyAlignment="1" applyBorder="1" applyFont="1">
      <alignment readingOrder="0" shrinkToFit="0" vertical="center" wrapText="1"/>
    </xf>
    <xf borderId="26" fillId="22" fontId="9" numFmtId="0" xfId="0" applyAlignment="1" applyBorder="1" applyFont="1">
      <alignment horizontal="center" readingOrder="0"/>
    </xf>
    <xf borderId="27" fillId="0" fontId="10" numFmtId="0" xfId="0" applyBorder="1" applyFont="1"/>
    <xf borderId="0" fillId="23" fontId="12" numFmtId="0" xfId="0" applyAlignment="1" applyFont="1">
      <alignment horizontal="center" readingOrder="0" vertical="center"/>
    </xf>
    <xf borderId="0" fillId="19" fontId="12" numFmtId="0" xfId="0" applyAlignment="1" applyFont="1">
      <alignment horizontal="center" readingOrder="0" vertical="center"/>
    </xf>
    <xf borderId="28" fillId="0" fontId="10" numFmtId="0" xfId="0" applyBorder="1" applyFont="1"/>
    <xf borderId="29" fillId="0" fontId="18" numFmtId="0" xfId="0" applyAlignment="1" applyBorder="1" applyFont="1">
      <alignment horizontal="center" readingOrder="0" vertical="center"/>
    </xf>
    <xf borderId="30" fillId="0" fontId="10" numFmtId="0" xfId="0" applyBorder="1" applyFont="1"/>
    <xf borderId="18" fillId="4" fontId="9" numFmtId="0" xfId="0" applyAlignment="1" applyBorder="1" applyFont="1">
      <alignment horizontal="center" readingOrder="0" vertical="center"/>
    </xf>
    <xf borderId="0" fillId="0" fontId="11" numFmtId="0" xfId="0" applyAlignment="1" applyFont="1">
      <alignment readingOrder="0"/>
    </xf>
    <xf borderId="31" fillId="0" fontId="10" numFmtId="0" xfId="0" applyBorder="1" applyFont="1"/>
    <xf borderId="32" fillId="0" fontId="10" numFmtId="0" xfId="0" applyBorder="1" applyFont="1"/>
    <xf borderId="33" fillId="16" fontId="19" numFmtId="0" xfId="0" applyAlignment="1" applyBorder="1" applyFont="1">
      <alignment horizontal="center" readingOrder="0"/>
    </xf>
    <xf borderId="15" fillId="0" fontId="10" numFmtId="0" xfId="0" applyBorder="1" applyFont="1"/>
    <xf borderId="8" fillId="15" fontId="12" numFmtId="0" xfId="0" applyAlignment="1" applyBorder="1" applyFont="1">
      <alignment readingOrder="0"/>
    </xf>
    <xf borderId="34" fillId="25" fontId="19" numFmtId="0" xfId="0" applyAlignment="1" applyBorder="1" applyFont="1">
      <alignment readingOrder="0"/>
    </xf>
    <xf borderId="35" fillId="25" fontId="19" numFmtId="0" xfId="0" applyAlignment="1" applyBorder="1" applyFont="1">
      <alignment readingOrder="0"/>
    </xf>
    <xf borderId="0" fillId="0" fontId="20" numFmtId="0" xfId="0" applyAlignment="1" applyFont="1">
      <alignment readingOrder="0"/>
    </xf>
    <xf borderId="36" fillId="0" fontId="11" numFmtId="0" xfId="0" applyAlignment="1" applyBorder="1" applyFont="1">
      <alignment horizontal="center" readingOrder="0"/>
    </xf>
    <xf borderId="8" fillId="0" fontId="11" numFmtId="0" xfId="0" applyAlignment="1" applyBorder="1" applyFont="1">
      <alignment horizontal="center" readingOrder="0"/>
    </xf>
    <xf borderId="34" fillId="0" fontId="11" numFmtId="0" xfId="0" applyAlignment="1" applyBorder="1" applyFont="1">
      <alignment readingOrder="0"/>
    </xf>
    <xf borderId="35" fillId="0" fontId="11" numFmtId="0" xfId="0" applyAlignment="1" applyBorder="1" applyFont="1">
      <alignment readingOrder="0"/>
    </xf>
    <xf borderId="0" fillId="0" fontId="21" numFmtId="0" xfId="0" applyAlignment="1" applyFont="1">
      <alignment readingOrder="0"/>
    </xf>
    <xf borderId="22" fillId="18" fontId="11" numFmtId="0" xfId="0" applyAlignment="1" applyBorder="1" applyFont="1">
      <alignment readingOrder="0" vertical="center"/>
    </xf>
    <xf borderId="37" fillId="0" fontId="10" numFmtId="0" xfId="0" applyBorder="1" applyFont="1"/>
    <xf borderId="34" fillId="0" fontId="11" numFmtId="1" xfId="0" applyAlignment="1" applyBorder="1" applyFont="1" applyNumberFormat="1">
      <alignment readingOrder="0"/>
    </xf>
    <xf borderId="35" fillId="0" fontId="11" numFmtId="1" xfId="0" applyBorder="1" applyFont="1" applyNumberFormat="1"/>
    <xf borderId="0" fillId="0" fontId="6" numFmtId="0" xfId="0" applyAlignment="1" applyFont="1">
      <alignment readingOrder="0"/>
    </xf>
    <xf borderId="0" fillId="0" fontId="7" numFmtId="0" xfId="0" applyAlignment="1" applyFont="1">
      <alignment readingOrder="0"/>
    </xf>
    <xf borderId="0" fillId="11" fontId="22" numFmtId="164" xfId="0" applyAlignment="1" applyFont="1" applyNumberFormat="1">
      <alignment horizontal="center" readingOrder="0"/>
    </xf>
    <xf borderId="0" fillId="0" fontId="21" numFmtId="164" xfId="0" applyAlignment="1" applyFont="1" applyNumberFormat="1">
      <alignment readingOrder="0"/>
    </xf>
    <xf borderId="0" fillId="0" fontId="21" numFmtId="165" xfId="0" applyAlignment="1" applyFont="1" applyNumberFormat="1">
      <alignment readingOrder="0"/>
    </xf>
    <xf borderId="0" fillId="0" fontId="21" numFmtId="0" xfId="0" applyAlignment="1" applyFont="1">
      <alignment readingOrder="0"/>
    </xf>
    <xf borderId="38" fillId="0" fontId="10" numFmtId="0" xfId="0" applyBorder="1" applyFont="1"/>
    <xf borderId="0" fillId="11" fontId="23" numFmtId="164" xfId="0" applyAlignment="1" applyFont="1" applyNumberFormat="1">
      <alignment horizontal="center" readingOrder="0"/>
    </xf>
    <xf borderId="39" fillId="0" fontId="10" numFmtId="0" xfId="0" applyBorder="1" applyFont="1"/>
    <xf borderId="0" fillId="0" fontId="22" numFmtId="164" xfId="0" applyAlignment="1" applyFont="1" applyNumberFormat="1">
      <alignment horizontal="center" readingOrder="0"/>
    </xf>
    <xf borderId="36" fillId="0" fontId="12" numFmtId="0" xfId="0" applyAlignment="1" applyBorder="1" applyFont="1">
      <alignment horizontal="right" readingOrder="0"/>
    </xf>
    <xf borderId="34" fillId="0" fontId="12" numFmtId="0" xfId="0" applyAlignment="1" applyBorder="1" applyFont="1">
      <alignment horizontal="right" readingOrder="0"/>
    </xf>
    <xf borderId="0" fillId="0" fontId="21" numFmtId="0" xfId="0" applyFont="1"/>
    <xf borderId="36" fillId="0" fontId="11" numFmtId="0" xfId="0" applyBorder="1" applyFont="1"/>
    <xf borderId="34" fillId="0" fontId="11" numFmtId="0" xfId="0" applyBorder="1" applyFont="1"/>
    <xf borderId="35" fillId="0" fontId="11" numFmtId="0" xfId="0" applyBorder="1" applyFont="1"/>
    <xf borderId="22" fillId="18" fontId="11" numFmtId="0" xfId="0" applyAlignment="1" applyBorder="1" applyFont="1">
      <alignment readingOrder="0" shrinkToFit="0" vertical="center" wrapText="1"/>
    </xf>
    <xf borderId="35" fillId="20" fontId="15" numFmtId="1" xfId="0" applyBorder="1" applyFont="1" applyNumberFormat="1"/>
    <xf borderId="33" fillId="16" fontId="11" numFmtId="0" xfId="0" applyAlignment="1" applyBorder="1" applyFont="1">
      <alignment horizontal="center" readingOrder="0"/>
    </xf>
    <xf borderId="40" fillId="0" fontId="11" numFmtId="0" xfId="0" applyBorder="1" applyFont="1"/>
    <xf borderId="41" fillId="0" fontId="11" numFmtId="0" xfId="0" applyBorder="1" applyFont="1"/>
    <xf borderId="42" fillId="0" fontId="11" numFmtId="0" xfId="0" applyBorder="1" applyFont="1"/>
    <xf borderId="43" fillId="0" fontId="11" numFmtId="0" xfId="0" applyBorder="1" applyFont="1"/>
    <xf borderId="0" fillId="0" fontId="16" numFmtId="0" xfId="0" applyAlignment="1" applyFont="1">
      <alignment readingOrder="0"/>
    </xf>
    <xf borderId="17" fillId="0" fontId="11" numFmtId="0" xfId="0" applyAlignment="1" applyBorder="1" applyFont="1">
      <alignment readingOrder="0"/>
    </xf>
    <xf borderId="8" fillId="0" fontId="13" numFmtId="0" xfId="0" applyAlignment="1" applyBorder="1" applyFont="1">
      <alignment readingOrder="0"/>
    </xf>
    <xf borderId="8" fillId="20" fontId="1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2.57"/>
    <col customWidth="1" min="2" max="2" width="28.29"/>
    <col customWidth="1" min="3" max="3" width="30.14"/>
    <col customWidth="1" min="4" max="4" width="11.71"/>
    <col customWidth="1" min="5" max="5" width="33.86"/>
    <col customWidth="1" min="6" max="6" width="11.71"/>
    <col customWidth="1" min="7" max="7" width="33.86"/>
    <col customWidth="1" min="9" max="9" width="33.86"/>
    <col customWidth="1" min="10" max="10" width="8.86"/>
    <col customWidth="1" min="11" max="11" width="26.14"/>
    <col customWidth="1" min="12" max="12" width="8.86"/>
    <col customWidth="1" min="13" max="13" width="26.14"/>
    <col customWidth="1" min="14" max="14" width="8.86"/>
    <col customWidth="1" min="15" max="15" width="26.14"/>
    <col customWidth="1" min="16" max="16" width="8.86"/>
    <col customWidth="1" min="17" max="17" width="26.14"/>
    <col customWidth="1" min="18" max="18" width="8.86"/>
    <col customWidth="1" min="19" max="19" width="26.14"/>
    <col customWidth="1" min="20" max="20" width="8.86"/>
  </cols>
  <sheetData>
    <row r="1" ht="24.0" customHeight="1">
      <c r="A1" s="1"/>
      <c r="B1" s="1"/>
      <c r="C1" s="2" t="s">
        <v>0</v>
      </c>
      <c r="I1" s="1"/>
      <c r="J1" s="1"/>
      <c r="K1" s="1"/>
      <c r="L1" s="1"/>
      <c r="M1" s="1"/>
      <c r="N1" s="1"/>
      <c r="O1" s="1"/>
      <c r="P1" s="1"/>
      <c r="Q1" s="1"/>
      <c r="R1" s="1"/>
      <c r="S1" s="1"/>
      <c r="T1" s="1"/>
      <c r="U1" s="3"/>
      <c r="V1" s="3"/>
      <c r="W1" s="3"/>
      <c r="X1" s="3"/>
      <c r="Y1" s="3"/>
      <c r="Z1" s="3"/>
    </row>
    <row r="2" ht="21.75" customHeight="1">
      <c r="A2" s="1"/>
      <c r="B2" s="1"/>
      <c r="I2" s="1"/>
      <c r="J2" s="1"/>
      <c r="K2" s="1"/>
      <c r="L2" s="1"/>
      <c r="M2" s="1"/>
      <c r="N2" s="1"/>
      <c r="O2" s="1"/>
      <c r="P2" s="1"/>
      <c r="Q2" s="1"/>
      <c r="R2" s="1"/>
      <c r="S2" s="1"/>
      <c r="T2" s="1"/>
      <c r="U2" s="3"/>
      <c r="V2" s="3"/>
      <c r="W2" s="3"/>
      <c r="X2" s="3"/>
      <c r="Y2" s="3"/>
      <c r="Z2" s="3"/>
    </row>
    <row r="3" ht="32.25" customHeight="1">
      <c r="A3" s="4" t="s">
        <v>1</v>
      </c>
      <c r="B3" s="5" t="s">
        <v>2</v>
      </c>
      <c r="C3" s="6" t="s">
        <v>3</v>
      </c>
      <c r="D3" s="6" t="s">
        <v>4</v>
      </c>
      <c r="E3" s="7" t="s">
        <v>5</v>
      </c>
      <c r="F3" s="8" t="s">
        <v>4</v>
      </c>
      <c r="G3" s="9" t="s">
        <v>6</v>
      </c>
      <c r="H3" s="9" t="s">
        <v>4</v>
      </c>
      <c r="I3" s="10" t="s">
        <v>7</v>
      </c>
      <c r="J3" s="10" t="s">
        <v>4</v>
      </c>
      <c r="K3" s="6" t="s">
        <v>8</v>
      </c>
      <c r="L3" s="6" t="s">
        <v>4</v>
      </c>
      <c r="M3" s="6" t="s">
        <v>9</v>
      </c>
      <c r="N3" s="6" t="s">
        <v>4</v>
      </c>
      <c r="O3" s="6" t="s">
        <v>10</v>
      </c>
      <c r="P3" s="6" t="s">
        <v>4</v>
      </c>
      <c r="Q3" s="6" t="s">
        <v>11</v>
      </c>
      <c r="R3" s="6" t="s">
        <v>4</v>
      </c>
      <c r="S3" s="6" t="s">
        <v>12</v>
      </c>
      <c r="T3" s="6" t="s">
        <v>4</v>
      </c>
      <c r="U3" s="3"/>
      <c r="V3" s="3"/>
      <c r="W3" s="3"/>
      <c r="X3" s="3"/>
      <c r="Y3" s="3"/>
      <c r="Z3" s="3"/>
    </row>
    <row r="4">
      <c r="A4" s="11" t="s">
        <v>13</v>
      </c>
      <c r="B4" s="12"/>
      <c r="C4" s="13"/>
      <c r="D4" s="14">
        <f>SUM(D5:D16)</f>
        <v>27</v>
      </c>
      <c r="E4" s="13"/>
      <c r="F4" s="14">
        <f>SUM(F5:F16)</f>
        <v>27</v>
      </c>
      <c r="G4" s="13"/>
      <c r="H4" s="14">
        <f>SUM(H5:H16)</f>
        <v>25</v>
      </c>
      <c r="I4" s="13"/>
      <c r="J4" s="14">
        <f>SUM(J5:J16)</f>
        <v>27</v>
      </c>
      <c r="K4" s="13"/>
      <c r="L4" s="14">
        <f>SUM(L5:L16)</f>
        <v>27</v>
      </c>
      <c r="M4" s="13"/>
      <c r="N4" s="14">
        <f>SUM(N5:N16)</f>
        <v>27</v>
      </c>
      <c r="O4" s="13"/>
      <c r="P4" s="14">
        <f>SUM(P5:P16)</f>
        <v>25</v>
      </c>
      <c r="Q4" s="13"/>
      <c r="R4" s="14">
        <f>SUM(R5:R16)</f>
        <v>25</v>
      </c>
      <c r="S4" s="13"/>
      <c r="T4" s="14">
        <f>SUM(T5:T16)</f>
        <v>27</v>
      </c>
      <c r="U4" s="3"/>
      <c r="V4" s="3"/>
      <c r="W4" s="3"/>
      <c r="X4" s="3"/>
      <c r="Y4" s="3"/>
      <c r="Z4" s="3"/>
    </row>
    <row r="5">
      <c r="B5" s="15" t="s">
        <v>14</v>
      </c>
      <c r="C5" s="16" t="s">
        <v>14</v>
      </c>
      <c r="D5" s="17">
        <v>1.0</v>
      </c>
      <c r="E5" s="16" t="s">
        <v>14</v>
      </c>
      <c r="F5" s="17">
        <v>1.0</v>
      </c>
      <c r="G5" s="16" t="s">
        <v>14</v>
      </c>
      <c r="H5" s="17">
        <v>1.0</v>
      </c>
      <c r="I5" s="16" t="s">
        <v>14</v>
      </c>
      <c r="J5" s="17">
        <v>1.0</v>
      </c>
      <c r="K5" s="16" t="s">
        <v>14</v>
      </c>
      <c r="L5" s="17">
        <v>1.0</v>
      </c>
      <c r="M5" s="16" t="s">
        <v>14</v>
      </c>
      <c r="N5" s="17">
        <v>1.0</v>
      </c>
      <c r="O5" s="16" t="s">
        <v>14</v>
      </c>
      <c r="P5" s="17">
        <v>1.0</v>
      </c>
      <c r="Q5" s="16" t="s">
        <v>14</v>
      </c>
      <c r="R5" s="17">
        <v>1.0</v>
      </c>
      <c r="S5" s="16" t="s">
        <v>14</v>
      </c>
      <c r="T5" s="17">
        <v>1.0</v>
      </c>
      <c r="U5" s="3"/>
      <c r="V5" s="3"/>
      <c r="W5" s="3"/>
      <c r="X5" s="3"/>
      <c r="Y5" s="3"/>
      <c r="Z5" s="3"/>
    </row>
    <row r="6">
      <c r="A6" s="1"/>
      <c r="B6" s="15" t="s">
        <v>15</v>
      </c>
      <c r="C6" s="16" t="s">
        <v>15</v>
      </c>
      <c r="D6" s="17">
        <v>3.0</v>
      </c>
      <c r="E6" s="16" t="s">
        <v>15</v>
      </c>
      <c r="F6" s="17">
        <v>3.0</v>
      </c>
      <c r="G6" s="16" t="s">
        <v>15</v>
      </c>
      <c r="H6" s="17">
        <v>3.0</v>
      </c>
      <c r="I6" s="16" t="s">
        <v>15</v>
      </c>
      <c r="J6" s="17">
        <v>3.0</v>
      </c>
      <c r="K6" s="16" t="s">
        <v>15</v>
      </c>
      <c r="L6" s="17">
        <v>3.0</v>
      </c>
      <c r="M6" s="16" t="s">
        <v>15</v>
      </c>
      <c r="N6" s="17">
        <v>3.0</v>
      </c>
      <c r="O6" s="16" t="s">
        <v>15</v>
      </c>
      <c r="P6" s="17">
        <v>3.0</v>
      </c>
      <c r="Q6" s="16" t="s">
        <v>15</v>
      </c>
      <c r="R6" s="17">
        <v>3.0</v>
      </c>
      <c r="S6" s="16" t="s">
        <v>15</v>
      </c>
      <c r="T6" s="17">
        <v>3.0</v>
      </c>
      <c r="U6" s="3"/>
      <c r="V6" s="3"/>
      <c r="W6" s="3"/>
      <c r="X6" s="3"/>
      <c r="Y6" s="3"/>
      <c r="Z6" s="3"/>
    </row>
    <row r="7">
      <c r="A7" s="1"/>
      <c r="B7" s="15" t="s">
        <v>16</v>
      </c>
      <c r="C7" s="16" t="s">
        <v>16</v>
      </c>
      <c r="D7" s="17">
        <v>1.0</v>
      </c>
      <c r="E7" s="16" t="s">
        <v>16</v>
      </c>
      <c r="F7" s="17">
        <v>1.0</v>
      </c>
      <c r="G7" s="16" t="s">
        <v>16</v>
      </c>
      <c r="H7" s="17">
        <v>1.0</v>
      </c>
      <c r="I7" s="16" t="s">
        <v>16</v>
      </c>
      <c r="J7" s="17">
        <v>1.0</v>
      </c>
      <c r="K7" s="16" t="s">
        <v>16</v>
      </c>
      <c r="L7" s="17">
        <v>1.0</v>
      </c>
      <c r="M7" s="16" t="s">
        <v>16</v>
      </c>
      <c r="N7" s="17">
        <v>1.0</v>
      </c>
      <c r="O7" s="16" t="s">
        <v>16</v>
      </c>
      <c r="P7" s="17">
        <v>1.0</v>
      </c>
      <c r="Q7" s="16" t="s">
        <v>16</v>
      </c>
      <c r="R7" s="17">
        <v>1.0</v>
      </c>
      <c r="S7" s="16" t="s">
        <v>16</v>
      </c>
      <c r="T7" s="17">
        <v>1.0</v>
      </c>
      <c r="U7" s="3"/>
      <c r="V7" s="3"/>
      <c r="W7" s="3"/>
      <c r="X7" s="3"/>
      <c r="Y7" s="3"/>
      <c r="Z7" s="3"/>
    </row>
    <row r="8">
      <c r="A8" s="1"/>
      <c r="B8" s="15" t="s">
        <v>17</v>
      </c>
      <c r="C8" s="16" t="s">
        <v>17</v>
      </c>
      <c r="D8" s="17">
        <v>1.0</v>
      </c>
      <c r="E8" s="16" t="s">
        <v>17</v>
      </c>
      <c r="F8" s="17">
        <v>1.0</v>
      </c>
      <c r="G8" s="16" t="s">
        <v>17</v>
      </c>
      <c r="H8" s="17">
        <v>1.0</v>
      </c>
      <c r="I8" s="16" t="s">
        <v>17</v>
      </c>
      <c r="J8" s="17">
        <v>1.0</v>
      </c>
      <c r="K8" s="16" t="s">
        <v>17</v>
      </c>
      <c r="L8" s="17">
        <v>1.0</v>
      </c>
      <c r="M8" s="16" t="s">
        <v>17</v>
      </c>
      <c r="N8" s="17">
        <v>1.0</v>
      </c>
      <c r="O8" s="16" t="s">
        <v>17</v>
      </c>
      <c r="P8" s="17">
        <v>1.0</v>
      </c>
      <c r="Q8" s="16" t="s">
        <v>17</v>
      </c>
      <c r="R8" s="17">
        <v>1.0</v>
      </c>
      <c r="S8" s="16" t="s">
        <v>17</v>
      </c>
      <c r="T8" s="17">
        <v>1.0</v>
      </c>
      <c r="U8" s="3"/>
      <c r="V8" s="3"/>
      <c r="W8" s="3"/>
      <c r="X8" s="3"/>
      <c r="Y8" s="3"/>
      <c r="Z8" s="3"/>
    </row>
    <row r="9">
      <c r="A9" s="1"/>
      <c r="B9" s="15" t="s">
        <v>18</v>
      </c>
      <c r="C9" s="16" t="s">
        <v>18</v>
      </c>
      <c r="D9" s="17">
        <v>3.0</v>
      </c>
      <c r="E9" s="16" t="s">
        <v>18</v>
      </c>
      <c r="F9" s="17">
        <v>3.0</v>
      </c>
      <c r="G9" s="16" t="s">
        <v>18</v>
      </c>
      <c r="H9" s="17">
        <v>2.0</v>
      </c>
      <c r="I9" s="16" t="s">
        <v>18</v>
      </c>
      <c r="J9" s="17">
        <v>3.0</v>
      </c>
      <c r="K9" s="16" t="s">
        <v>18</v>
      </c>
      <c r="L9" s="17">
        <v>3.0</v>
      </c>
      <c r="M9" s="16" t="s">
        <v>18</v>
      </c>
      <c r="N9" s="17">
        <v>3.0</v>
      </c>
      <c r="O9" s="16" t="s">
        <v>18</v>
      </c>
      <c r="P9" s="17">
        <v>2.0</v>
      </c>
      <c r="Q9" s="16" t="s">
        <v>18</v>
      </c>
      <c r="R9" s="17">
        <v>2.0</v>
      </c>
      <c r="S9" s="16" t="s">
        <v>18</v>
      </c>
      <c r="T9" s="17">
        <v>3.0</v>
      </c>
      <c r="U9" s="3"/>
      <c r="V9" s="3"/>
      <c r="W9" s="3"/>
      <c r="X9" s="3"/>
      <c r="Y9" s="3"/>
      <c r="Z9" s="3"/>
    </row>
    <row r="10">
      <c r="A10" s="1"/>
      <c r="B10" s="15" t="s">
        <v>19</v>
      </c>
      <c r="C10" s="16" t="s">
        <v>19</v>
      </c>
      <c r="D10" s="17">
        <v>3.0</v>
      </c>
      <c r="E10" s="16" t="s">
        <v>19</v>
      </c>
      <c r="F10" s="17">
        <v>3.0</v>
      </c>
      <c r="G10" s="16" t="s">
        <v>19</v>
      </c>
      <c r="H10" s="17">
        <v>3.0</v>
      </c>
      <c r="I10" s="16" t="s">
        <v>19</v>
      </c>
      <c r="J10" s="17">
        <v>3.0</v>
      </c>
      <c r="K10" s="16" t="s">
        <v>19</v>
      </c>
      <c r="L10" s="17">
        <v>3.0</v>
      </c>
      <c r="M10" s="16" t="s">
        <v>19</v>
      </c>
      <c r="N10" s="17">
        <v>3.0</v>
      </c>
      <c r="O10" s="16" t="s">
        <v>19</v>
      </c>
      <c r="P10" s="17">
        <v>3.0</v>
      </c>
      <c r="Q10" s="16" t="s">
        <v>19</v>
      </c>
      <c r="R10" s="17">
        <v>3.0</v>
      </c>
      <c r="S10" s="16" t="s">
        <v>19</v>
      </c>
      <c r="T10" s="17">
        <v>3.0</v>
      </c>
      <c r="U10" s="3"/>
      <c r="V10" s="3"/>
      <c r="W10" s="3"/>
      <c r="X10" s="3"/>
      <c r="Y10" s="3"/>
      <c r="Z10" s="3"/>
    </row>
    <row r="11">
      <c r="A11" s="1"/>
      <c r="B11" s="15" t="s">
        <v>20</v>
      </c>
      <c r="C11" s="16" t="s">
        <v>20</v>
      </c>
      <c r="D11" s="17">
        <v>3.0</v>
      </c>
      <c r="E11" s="16" t="s">
        <v>20</v>
      </c>
      <c r="F11" s="17">
        <v>3.0</v>
      </c>
      <c r="G11" s="16" t="s">
        <v>20</v>
      </c>
      <c r="H11" s="17">
        <v>2.0</v>
      </c>
      <c r="I11" s="16" t="s">
        <v>20</v>
      </c>
      <c r="J11" s="17">
        <v>3.0</v>
      </c>
      <c r="K11" s="16" t="s">
        <v>20</v>
      </c>
      <c r="L11" s="17">
        <v>3.0</v>
      </c>
      <c r="M11" s="16" t="s">
        <v>20</v>
      </c>
      <c r="N11" s="17">
        <v>3.0</v>
      </c>
      <c r="O11" s="16" t="s">
        <v>20</v>
      </c>
      <c r="P11" s="17">
        <v>2.0</v>
      </c>
      <c r="Q11" s="16" t="s">
        <v>20</v>
      </c>
      <c r="R11" s="17">
        <v>2.0</v>
      </c>
      <c r="S11" s="16" t="s">
        <v>20</v>
      </c>
      <c r="T11" s="17">
        <v>3.0</v>
      </c>
      <c r="U11" s="3"/>
      <c r="V11" s="3"/>
      <c r="W11" s="3"/>
      <c r="X11" s="3"/>
      <c r="Y11" s="3"/>
      <c r="Z11" s="3"/>
    </row>
    <row r="12">
      <c r="A12" s="1"/>
      <c r="B12" s="15" t="s">
        <v>21</v>
      </c>
      <c r="C12" s="16" t="s">
        <v>21</v>
      </c>
      <c r="D12" s="17">
        <v>3.0</v>
      </c>
      <c r="E12" s="16" t="s">
        <v>21</v>
      </c>
      <c r="F12" s="17">
        <v>3.0</v>
      </c>
      <c r="G12" s="16" t="s">
        <v>21</v>
      </c>
      <c r="H12" s="17">
        <v>3.0</v>
      </c>
      <c r="I12" s="16" t="s">
        <v>21</v>
      </c>
      <c r="J12" s="17">
        <v>3.0</v>
      </c>
      <c r="K12" s="16" t="s">
        <v>21</v>
      </c>
      <c r="L12" s="17">
        <v>3.0</v>
      </c>
      <c r="M12" s="16" t="s">
        <v>21</v>
      </c>
      <c r="N12" s="17">
        <v>3.0</v>
      </c>
      <c r="O12" s="16" t="s">
        <v>21</v>
      </c>
      <c r="P12" s="17">
        <v>3.0</v>
      </c>
      <c r="Q12" s="16" t="s">
        <v>21</v>
      </c>
      <c r="R12" s="17">
        <v>3.0</v>
      </c>
      <c r="S12" s="16" t="s">
        <v>21</v>
      </c>
      <c r="T12" s="17">
        <v>3.0</v>
      </c>
      <c r="U12" s="3"/>
      <c r="V12" s="3"/>
      <c r="W12" s="3"/>
      <c r="X12" s="3"/>
      <c r="Y12" s="3"/>
      <c r="Z12" s="3"/>
    </row>
    <row r="13">
      <c r="A13" s="1"/>
      <c r="B13" s="15" t="s">
        <v>22</v>
      </c>
      <c r="C13" s="16" t="s">
        <v>22</v>
      </c>
      <c r="D13" s="17">
        <v>3.0</v>
      </c>
      <c r="E13" s="16" t="s">
        <v>22</v>
      </c>
      <c r="F13" s="17">
        <v>3.0</v>
      </c>
      <c r="G13" s="16" t="s">
        <v>22</v>
      </c>
      <c r="H13" s="17">
        <v>3.0</v>
      </c>
      <c r="I13" s="16" t="s">
        <v>22</v>
      </c>
      <c r="J13" s="17">
        <v>3.0</v>
      </c>
      <c r="K13" s="16" t="s">
        <v>22</v>
      </c>
      <c r="L13" s="17">
        <v>3.0</v>
      </c>
      <c r="M13" s="16" t="s">
        <v>22</v>
      </c>
      <c r="N13" s="17">
        <v>3.0</v>
      </c>
      <c r="O13" s="16" t="s">
        <v>22</v>
      </c>
      <c r="P13" s="17">
        <v>3.0</v>
      </c>
      <c r="Q13" s="16" t="s">
        <v>22</v>
      </c>
      <c r="R13" s="17">
        <v>3.0</v>
      </c>
      <c r="S13" s="16" t="s">
        <v>22</v>
      </c>
      <c r="T13" s="17">
        <v>3.0</v>
      </c>
      <c r="U13" s="3"/>
      <c r="V13" s="3"/>
      <c r="W13" s="3"/>
      <c r="X13" s="3"/>
      <c r="Y13" s="3"/>
      <c r="Z13" s="3"/>
    </row>
    <row r="14">
      <c r="A14" s="1"/>
      <c r="B14" s="15" t="s">
        <v>23</v>
      </c>
      <c r="C14" s="16" t="s">
        <v>23</v>
      </c>
      <c r="D14" s="17">
        <v>3.0</v>
      </c>
      <c r="E14" s="16" t="s">
        <v>23</v>
      </c>
      <c r="F14" s="17">
        <v>3.0</v>
      </c>
      <c r="G14" s="16" t="s">
        <v>23</v>
      </c>
      <c r="H14" s="17">
        <v>3.0</v>
      </c>
      <c r="I14" s="16" t="s">
        <v>23</v>
      </c>
      <c r="J14" s="17">
        <v>3.0</v>
      </c>
      <c r="K14" s="16" t="s">
        <v>23</v>
      </c>
      <c r="L14" s="17">
        <v>3.0</v>
      </c>
      <c r="M14" s="16" t="s">
        <v>23</v>
      </c>
      <c r="N14" s="17">
        <v>3.0</v>
      </c>
      <c r="O14" s="16" t="s">
        <v>23</v>
      </c>
      <c r="P14" s="17">
        <v>3.0</v>
      </c>
      <c r="Q14" s="16" t="s">
        <v>23</v>
      </c>
      <c r="R14" s="17">
        <v>3.0</v>
      </c>
      <c r="S14" s="16" t="s">
        <v>23</v>
      </c>
      <c r="T14" s="17">
        <v>3.0</v>
      </c>
      <c r="U14" s="3"/>
      <c r="V14" s="3"/>
      <c r="W14" s="3"/>
      <c r="X14" s="3"/>
      <c r="Y14" s="3"/>
      <c r="Z14" s="3"/>
    </row>
    <row r="15">
      <c r="A15" s="1"/>
      <c r="B15" s="15" t="s">
        <v>24</v>
      </c>
      <c r="C15" s="16" t="s">
        <v>24</v>
      </c>
      <c r="D15" s="17">
        <v>3.0</v>
      </c>
      <c r="E15" s="16" t="s">
        <v>24</v>
      </c>
      <c r="F15" s="17">
        <v>3.0</v>
      </c>
      <c r="G15" s="16" t="s">
        <v>24</v>
      </c>
      <c r="H15" s="17">
        <v>3.0</v>
      </c>
      <c r="I15" s="16" t="s">
        <v>24</v>
      </c>
      <c r="J15" s="17">
        <v>3.0</v>
      </c>
      <c r="K15" s="16" t="s">
        <v>24</v>
      </c>
      <c r="L15" s="17">
        <v>3.0</v>
      </c>
      <c r="M15" s="16" t="s">
        <v>24</v>
      </c>
      <c r="N15" s="17">
        <v>3.0</v>
      </c>
      <c r="O15" s="16" t="s">
        <v>24</v>
      </c>
      <c r="P15" s="17">
        <v>3.0</v>
      </c>
      <c r="Q15" s="16" t="s">
        <v>24</v>
      </c>
      <c r="R15" s="17">
        <v>3.0</v>
      </c>
      <c r="S15" s="16" t="s">
        <v>24</v>
      </c>
      <c r="T15" s="17">
        <v>3.0</v>
      </c>
      <c r="U15" s="3"/>
      <c r="V15" s="3"/>
      <c r="W15" s="3"/>
      <c r="X15" s="3"/>
      <c r="Y15" s="3"/>
      <c r="Z15" s="3"/>
    </row>
    <row r="16">
      <c r="A16" s="1"/>
      <c r="C16" s="18"/>
      <c r="D16" s="19"/>
      <c r="E16" s="18"/>
      <c r="F16" s="19"/>
      <c r="G16" s="18"/>
      <c r="H16" s="19"/>
      <c r="I16" s="18"/>
      <c r="J16" s="19"/>
      <c r="K16" s="18"/>
      <c r="L16" s="19"/>
      <c r="M16" s="18"/>
      <c r="N16" s="19"/>
      <c r="O16" s="18"/>
      <c r="P16" s="19"/>
      <c r="Q16" s="18"/>
      <c r="R16" s="19"/>
      <c r="S16" s="18"/>
      <c r="T16" s="19"/>
      <c r="U16" s="3"/>
      <c r="V16" s="3"/>
      <c r="W16" s="3"/>
      <c r="X16" s="3"/>
      <c r="Y16" s="3"/>
      <c r="Z16" s="3"/>
    </row>
    <row r="17">
      <c r="A17" s="11" t="s">
        <v>25</v>
      </c>
      <c r="B17" s="12"/>
      <c r="C17" s="13"/>
      <c r="D17" s="14">
        <f>SUM(D18:D26)</f>
        <v>7</v>
      </c>
      <c r="E17" s="13"/>
      <c r="F17" s="14">
        <f>SUM(F18:F26)</f>
        <v>12</v>
      </c>
      <c r="G17" s="13"/>
      <c r="H17" s="14">
        <f>SUM(H18:H26)</f>
        <v>12</v>
      </c>
      <c r="I17" s="13"/>
      <c r="J17" s="14">
        <f>SUM(J18:J26)</f>
        <v>11</v>
      </c>
      <c r="K17" s="13"/>
      <c r="L17" s="14">
        <f>SUM(L18:L26)</f>
        <v>7</v>
      </c>
      <c r="M17" s="13"/>
      <c r="N17" s="14">
        <f>SUM(N18:N26)</f>
        <v>7</v>
      </c>
      <c r="O17" s="13"/>
      <c r="P17" s="14">
        <f>SUM(P18:P26)</f>
        <v>4</v>
      </c>
      <c r="Q17" s="13"/>
      <c r="R17" s="14">
        <f>SUM(R18:R26)</f>
        <v>4</v>
      </c>
      <c r="S17" s="13"/>
      <c r="T17" s="14">
        <f>SUM(T18:T26)</f>
        <v>11</v>
      </c>
      <c r="U17" s="3"/>
      <c r="V17" s="3"/>
      <c r="W17" s="3"/>
      <c r="X17" s="3"/>
      <c r="Y17" s="3"/>
      <c r="Z17" s="3"/>
    </row>
    <row r="18">
      <c r="A18" s="3"/>
      <c r="B18" s="1" t="s">
        <v>26</v>
      </c>
      <c r="C18" s="20" t="s">
        <v>27</v>
      </c>
      <c r="D18" s="21">
        <v>1.0</v>
      </c>
      <c r="E18" s="20" t="s">
        <v>27</v>
      </c>
      <c r="F18" s="21">
        <v>1.0</v>
      </c>
      <c r="G18" s="20" t="s">
        <v>27</v>
      </c>
      <c r="H18" s="21">
        <v>1.0</v>
      </c>
      <c r="I18" s="20" t="s">
        <v>27</v>
      </c>
      <c r="J18" s="17">
        <v>1.0</v>
      </c>
      <c r="K18" s="22" t="s">
        <v>28</v>
      </c>
      <c r="L18" s="21">
        <v>1.0</v>
      </c>
      <c r="M18" s="22" t="s">
        <v>28</v>
      </c>
      <c r="N18" s="21">
        <v>1.0</v>
      </c>
      <c r="O18" s="22" t="s">
        <v>28</v>
      </c>
      <c r="P18" s="17">
        <v>1.0</v>
      </c>
      <c r="Q18" s="22" t="s">
        <v>28</v>
      </c>
      <c r="R18" s="17">
        <v>1.0</v>
      </c>
      <c r="S18" s="22" t="s">
        <v>28</v>
      </c>
      <c r="T18" s="17">
        <v>1.0</v>
      </c>
      <c r="U18" s="3"/>
      <c r="V18" s="3"/>
      <c r="W18" s="3"/>
      <c r="X18" s="3"/>
      <c r="Y18" s="3"/>
      <c r="Z18" s="3"/>
    </row>
    <row r="19">
      <c r="A19" s="3"/>
      <c r="B19" s="3" t="s">
        <v>29</v>
      </c>
      <c r="C19" s="20" t="s">
        <v>29</v>
      </c>
      <c r="D19" s="21">
        <v>1.0</v>
      </c>
      <c r="E19" s="20" t="s">
        <v>29</v>
      </c>
      <c r="F19" s="21">
        <v>1.0</v>
      </c>
      <c r="G19" s="20" t="s">
        <v>29</v>
      </c>
      <c r="H19" s="21">
        <v>1.0</v>
      </c>
      <c r="I19" s="20" t="s">
        <v>29</v>
      </c>
      <c r="J19" s="17">
        <v>1.0</v>
      </c>
      <c r="K19" s="22" t="s">
        <v>30</v>
      </c>
      <c r="L19" s="21">
        <v>1.0</v>
      </c>
      <c r="M19" s="22" t="s">
        <v>30</v>
      </c>
      <c r="N19" s="21">
        <v>1.0</v>
      </c>
      <c r="O19" s="22" t="s">
        <v>30</v>
      </c>
      <c r="P19" s="21">
        <v>1.0</v>
      </c>
      <c r="Q19" s="22" t="s">
        <v>30</v>
      </c>
      <c r="R19" s="21">
        <v>1.0</v>
      </c>
      <c r="S19" s="22" t="s">
        <v>30</v>
      </c>
      <c r="T19" s="21">
        <v>1.0</v>
      </c>
      <c r="U19" s="3"/>
      <c r="V19" s="3"/>
      <c r="W19" s="3"/>
      <c r="X19" s="3"/>
      <c r="Y19" s="3"/>
      <c r="Z19" s="3"/>
    </row>
    <row r="20">
      <c r="A20" s="3"/>
      <c r="B20" s="3" t="s">
        <v>31</v>
      </c>
      <c r="C20" s="22" t="s">
        <v>31</v>
      </c>
      <c r="D20" s="21">
        <v>1.0</v>
      </c>
      <c r="E20" s="22" t="s">
        <v>31</v>
      </c>
      <c r="F20" s="21">
        <v>1.0</v>
      </c>
      <c r="G20" s="22" t="s">
        <v>31</v>
      </c>
      <c r="H20" s="21">
        <v>1.0</v>
      </c>
      <c r="I20" s="22" t="s">
        <v>31</v>
      </c>
      <c r="J20" s="17">
        <v>1.0</v>
      </c>
      <c r="K20" s="22" t="s">
        <v>31</v>
      </c>
      <c r="L20" s="21">
        <v>1.0</v>
      </c>
      <c r="M20" s="22" t="s">
        <v>31</v>
      </c>
      <c r="N20" s="21">
        <v>1.0</v>
      </c>
      <c r="O20" s="22" t="s">
        <v>31</v>
      </c>
      <c r="P20" s="21">
        <v>1.0</v>
      </c>
      <c r="Q20" s="22" t="s">
        <v>31</v>
      </c>
      <c r="R20" s="21">
        <v>1.0</v>
      </c>
      <c r="S20" s="22" t="s">
        <v>31</v>
      </c>
      <c r="T20" s="21">
        <v>1.0</v>
      </c>
      <c r="U20" s="3"/>
      <c r="V20" s="3"/>
      <c r="W20" s="3"/>
      <c r="X20" s="3"/>
      <c r="Y20" s="3"/>
      <c r="Z20" s="3"/>
    </row>
    <row r="21">
      <c r="A21" s="3"/>
      <c r="B21" s="3" t="s">
        <v>32</v>
      </c>
      <c r="C21" s="22" t="s">
        <v>32</v>
      </c>
      <c r="D21" s="21">
        <v>3.0</v>
      </c>
      <c r="E21" s="22" t="s">
        <v>32</v>
      </c>
      <c r="F21" s="21">
        <v>3.0</v>
      </c>
      <c r="G21" s="22" t="s">
        <v>32</v>
      </c>
      <c r="H21" s="21">
        <v>3.0</v>
      </c>
      <c r="I21" s="22" t="s">
        <v>32</v>
      </c>
      <c r="J21" s="17">
        <v>3.0</v>
      </c>
      <c r="K21" s="22" t="s">
        <v>32</v>
      </c>
      <c r="L21" s="21">
        <v>3.0</v>
      </c>
      <c r="M21" s="22" t="s">
        <v>32</v>
      </c>
      <c r="N21" s="21">
        <v>3.0</v>
      </c>
      <c r="O21" s="22" t="s">
        <v>32</v>
      </c>
      <c r="P21" s="17">
        <v>0.0</v>
      </c>
      <c r="Q21" s="22" t="s">
        <v>32</v>
      </c>
      <c r="R21" s="17">
        <v>0.0</v>
      </c>
      <c r="S21" s="22" t="s">
        <v>32</v>
      </c>
      <c r="T21" s="17">
        <v>3.0</v>
      </c>
      <c r="U21" s="3"/>
      <c r="V21" s="3"/>
      <c r="W21" s="3"/>
      <c r="X21" s="3"/>
      <c r="Y21" s="3"/>
      <c r="Z21" s="3"/>
    </row>
    <row r="22">
      <c r="A22" s="3"/>
      <c r="B22" s="1" t="s">
        <v>33</v>
      </c>
      <c r="C22" s="22"/>
      <c r="D22" s="21"/>
      <c r="E22" s="20" t="s">
        <v>34</v>
      </c>
      <c r="F22" s="17">
        <v>1.0</v>
      </c>
      <c r="G22" s="20" t="s">
        <v>34</v>
      </c>
      <c r="H22" s="17">
        <v>1.0</v>
      </c>
      <c r="I22" s="20" t="s">
        <v>34</v>
      </c>
      <c r="J22" s="17">
        <v>1.0</v>
      </c>
      <c r="K22" s="22"/>
      <c r="L22" s="21"/>
      <c r="M22" s="22"/>
      <c r="N22" s="21"/>
      <c r="O22" s="22"/>
      <c r="P22" s="21"/>
      <c r="Q22" s="22"/>
      <c r="R22" s="21"/>
      <c r="S22" s="22"/>
      <c r="T22" s="17">
        <v>1.0</v>
      </c>
      <c r="U22" s="3"/>
      <c r="V22" s="3"/>
      <c r="W22" s="3"/>
      <c r="X22" s="3"/>
      <c r="Y22" s="3"/>
      <c r="Z22" s="3"/>
    </row>
    <row r="23">
      <c r="A23" s="3"/>
      <c r="B23" s="1" t="s">
        <v>35</v>
      </c>
      <c r="C23" s="22"/>
      <c r="D23" s="21"/>
      <c r="E23" s="20" t="s">
        <v>36</v>
      </c>
      <c r="F23" s="17">
        <v>1.0</v>
      </c>
      <c r="G23" s="20" t="s">
        <v>36</v>
      </c>
      <c r="H23" s="17">
        <v>1.0</v>
      </c>
      <c r="I23" s="20" t="s">
        <v>36</v>
      </c>
      <c r="J23" s="17">
        <v>1.0</v>
      </c>
      <c r="K23" s="22"/>
      <c r="L23" s="21"/>
      <c r="M23" s="22"/>
      <c r="N23" s="21"/>
      <c r="O23" s="22"/>
      <c r="P23" s="21"/>
      <c r="Q23" s="22"/>
      <c r="R23" s="21"/>
      <c r="S23" s="22"/>
      <c r="T23" s="17">
        <v>1.0</v>
      </c>
      <c r="U23" s="3"/>
      <c r="V23" s="3"/>
      <c r="W23" s="3"/>
      <c r="X23" s="3"/>
      <c r="Y23" s="3"/>
      <c r="Z23" s="3"/>
    </row>
    <row r="24">
      <c r="A24" s="3"/>
      <c r="B24" s="1" t="s">
        <v>37</v>
      </c>
      <c r="C24" s="22"/>
      <c r="D24" s="21"/>
      <c r="E24" s="20" t="s">
        <v>38</v>
      </c>
      <c r="F24" s="17">
        <v>3.0</v>
      </c>
      <c r="G24" s="20" t="s">
        <v>38</v>
      </c>
      <c r="H24" s="17">
        <v>3.0</v>
      </c>
      <c r="I24" s="20" t="s">
        <v>38</v>
      </c>
      <c r="J24" s="17">
        <v>3.0</v>
      </c>
      <c r="K24" s="22"/>
      <c r="L24" s="21"/>
      <c r="M24" s="22"/>
      <c r="N24" s="21"/>
      <c r="O24" s="22"/>
      <c r="P24" s="21"/>
      <c r="Q24" s="22"/>
      <c r="R24" s="21"/>
      <c r="S24" s="22"/>
      <c r="T24" s="17">
        <v>3.0</v>
      </c>
      <c r="U24" s="3"/>
      <c r="V24" s="3"/>
      <c r="W24" s="3"/>
      <c r="X24" s="3"/>
      <c r="Y24" s="3"/>
      <c r="Z24" s="3"/>
    </row>
    <row r="25">
      <c r="A25" s="3"/>
      <c r="B25" s="3" t="s">
        <v>39</v>
      </c>
      <c r="C25" s="22" t="s">
        <v>39</v>
      </c>
      <c r="D25" s="21">
        <v>1.0</v>
      </c>
      <c r="E25" s="22" t="s">
        <v>39</v>
      </c>
      <c r="F25" s="21">
        <v>1.0</v>
      </c>
      <c r="G25" s="22" t="s">
        <v>39</v>
      </c>
      <c r="H25" s="21">
        <v>1.0</v>
      </c>
      <c r="I25" s="22" t="s">
        <v>39</v>
      </c>
      <c r="J25" s="21"/>
      <c r="K25" s="22" t="s">
        <v>39</v>
      </c>
      <c r="L25" s="21">
        <v>1.0</v>
      </c>
      <c r="M25" s="22" t="s">
        <v>39</v>
      </c>
      <c r="N25" s="21">
        <v>1.0</v>
      </c>
      <c r="O25" s="22" t="s">
        <v>39</v>
      </c>
      <c r="P25" s="21">
        <v>1.0</v>
      </c>
      <c r="Q25" s="22" t="s">
        <v>39</v>
      </c>
      <c r="R25" s="21">
        <v>1.0</v>
      </c>
      <c r="S25" s="22" t="s">
        <v>39</v>
      </c>
      <c r="T25" s="17">
        <v>0.0</v>
      </c>
      <c r="U25" s="3"/>
      <c r="V25" s="3"/>
      <c r="W25" s="3"/>
      <c r="X25" s="3"/>
      <c r="Y25" s="3"/>
      <c r="Z25" s="3"/>
    </row>
    <row r="26">
      <c r="A26" s="3"/>
      <c r="B26" s="3"/>
      <c r="C26" s="22"/>
      <c r="D26" s="21"/>
      <c r="E26" s="22"/>
      <c r="F26" s="21"/>
      <c r="G26" s="22"/>
      <c r="H26" s="21"/>
      <c r="I26" s="22"/>
      <c r="J26" s="21"/>
      <c r="K26" s="22"/>
      <c r="L26" s="21"/>
      <c r="M26" s="22"/>
      <c r="N26" s="21"/>
      <c r="O26" s="22"/>
      <c r="P26" s="21"/>
      <c r="Q26" s="22"/>
      <c r="R26" s="21"/>
      <c r="S26" s="22"/>
      <c r="T26" s="21"/>
      <c r="U26" s="3"/>
      <c r="V26" s="3"/>
      <c r="W26" s="3"/>
      <c r="X26" s="3"/>
      <c r="Y26" s="3"/>
      <c r="Z26" s="3"/>
    </row>
    <row r="27">
      <c r="A27" s="11" t="s">
        <v>40</v>
      </c>
      <c r="B27" s="12"/>
      <c r="C27" s="13"/>
      <c r="D27" s="14">
        <f>SUM(D28:D53)</f>
        <v>24</v>
      </c>
      <c r="E27" s="13"/>
      <c r="F27" s="14">
        <f>SUM(F28:F53)</f>
        <v>24</v>
      </c>
      <c r="G27" s="13"/>
      <c r="H27" s="14">
        <f>SUM(H28:H53)</f>
        <v>25</v>
      </c>
      <c r="I27" s="13"/>
      <c r="J27" s="14">
        <f>SUM(J28:J53)</f>
        <v>38</v>
      </c>
      <c r="K27" s="13"/>
      <c r="L27" s="14">
        <f>SUM(L28:L53)</f>
        <v>24</v>
      </c>
      <c r="M27" s="13"/>
      <c r="N27" s="14">
        <f>SUM(N28:N53)</f>
        <v>27</v>
      </c>
      <c r="O27" s="13"/>
      <c r="P27" s="14">
        <f>SUM(P28:P53)</f>
        <v>27</v>
      </c>
      <c r="Q27" s="13"/>
      <c r="R27" s="14">
        <f>SUM(R28:R53)</f>
        <v>27</v>
      </c>
      <c r="S27" s="13"/>
      <c r="T27" s="14">
        <f>SUM(T28:T53)</f>
        <v>37</v>
      </c>
      <c r="U27" s="3"/>
      <c r="V27" s="3"/>
      <c r="W27" s="3"/>
      <c r="X27" s="3"/>
      <c r="Y27" s="3"/>
      <c r="Z27" s="3"/>
    </row>
    <row r="28">
      <c r="B28" s="23" t="s">
        <v>41</v>
      </c>
      <c r="C28" s="24" t="s">
        <v>41</v>
      </c>
      <c r="D28" s="17">
        <v>1.0</v>
      </c>
      <c r="E28" s="24" t="s">
        <v>41</v>
      </c>
      <c r="F28" s="17">
        <v>1.0</v>
      </c>
      <c r="G28" s="24" t="s">
        <v>41</v>
      </c>
      <c r="H28" s="17">
        <v>1.0</v>
      </c>
      <c r="I28" s="25" t="s">
        <v>41</v>
      </c>
      <c r="J28" s="17">
        <v>2.0</v>
      </c>
      <c r="K28" s="24" t="s">
        <v>41</v>
      </c>
      <c r="L28" s="17">
        <v>1.0</v>
      </c>
      <c r="M28" s="24" t="s">
        <v>41</v>
      </c>
      <c r="N28" s="17">
        <v>2.0</v>
      </c>
      <c r="O28" s="24" t="s">
        <v>41</v>
      </c>
      <c r="P28" s="17">
        <v>2.0</v>
      </c>
      <c r="Q28" s="24" t="s">
        <v>41</v>
      </c>
      <c r="R28" s="17">
        <v>2.0</v>
      </c>
      <c r="S28" s="24" t="s">
        <v>41</v>
      </c>
      <c r="T28" s="17">
        <v>2.0</v>
      </c>
      <c r="U28" s="3"/>
      <c r="V28" s="3"/>
      <c r="W28" s="3"/>
      <c r="X28" s="3"/>
      <c r="Y28" s="3"/>
      <c r="Z28" s="3"/>
    </row>
    <row r="29">
      <c r="A29" s="3"/>
      <c r="B29" s="23" t="s">
        <v>42</v>
      </c>
      <c r="C29" s="24" t="s">
        <v>42</v>
      </c>
      <c r="D29" s="17">
        <v>1.0</v>
      </c>
      <c r="E29" s="24" t="s">
        <v>42</v>
      </c>
      <c r="F29" s="17">
        <v>1.0</v>
      </c>
      <c r="G29" s="24" t="s">
        <v>42</v>
      </c>
      <c r="H29" s="17">
        <v>1.0</v>
      </c>
      <c r="I29" s="25" t="s">
        <v>42</v>
      </c>
      <c r="J29" s="17">
        <v>2.0</v>
      </c>
      <c r="K29" s="24" t="s">
        <v>42</v>
      </c>
      <c r="L29" s="17">
        <v>1.0</v>
      </c>
      <c r="M29" s="24" t="s">
        <v>42</v>
      </c>
      <c r="N29" s="17">
        <v>1.0</v>
      </c>
      <c r="O29" s="24" t="s">
        <v>42</v>
      </c>
      <c r="P29" s="17">
        <v>1.0</v>
      </c>
      <c r="Q29" s="24" t="s">
        <v>42</v>
      </c>
      <c r="R29" s="17">
        <v>1.0</v>
      </c>
      <c r="S29" s="24" t="s">
        <v>42</v>
      </c>
      <c r="T29" s="17">
        <v>2.0</v>
      </c>
      <c r="U29" s="3"/>
      <c r="V29" s="3"/>
      <c r="W29" s="3"/>
      <c r="X29" s="3"/>
      <c r="Y29" s="3"/>
      <c r="Z29" s="3"/>
    </row>
    <row r="30">
      <c r="A30" s="3"/>
      <c r="B30" s="23" t="s">
        <v>43</v>
      </c>
      <c r="C30" s="24" t="s">
        <v>43</v>
      </c>
      <c r="D30" s="17">
        <v>1.0</v>
      </c>
      <c r="E30" s="24" t="s">
        <v>43</v>
      </c>
      <c r="F30" s="17">
        <v>1.0</v>
      </c>
      <c r="G30" s="24"/>
      <c r="H30" s="17">
        <v>1.0</v>
      </c>
      <c r="I30" s="24"/>
      <c r="J30" s="17"/>
      <c r="K30" s="24" t="s">
        <v>43</v>
      </c>
      <c r="L30" s="17">
        <v>1.0</v>
      </c>
      <c r="M30" s="24" t="s">
        <v>43</v>
      </c>
      <c r="N30" s="17">
        <v>1.0</v>
      </c>
      <c r="O30" s="24" t="s">
        <v>43</v>
      </c>
      <c r="P30" s="17">
        <v>1.0</v>
      </c>
      <c r="Q30" s="24" t="s">
        <v>43</v>
      </c>
      <c r="R30" s="17">
        <v>1.0</v>
      </c>
      <c r="S30" s="24" t="s">
        <v>43</v>
      </c>
      <c r="T30" s="17">
        <v>0.0</v>
      </c>
      <c r="U30" s="3"/>
      <c r="V30" s="3"/>
      <c r="W30" s="3"/>
      <c r="X30" s="3"/>
      <c r="Y30" s="3"/>
      <c r="Z30" s="3"/>
    </row>
    <row r="31">
      <c r="A31" s="3"/>
      <c r="B31" s="23" t="s">
        <v>44</v>
      </c>
      <c r="C31" s="24" t="s">
        <v>44</v>
      </c>
      <c r="D31" s="17">
        <v>1.0</v>
      </c>
      <c r="E31" s="24" t="s">
        <v>44</v>
      </c>
      <c r="F31" s="17">
        <v>1.0</v>
      </c>
      <c r="G31" s="24" t="s">
        <v>44</v>
      </c>
      <c r="H31" s="17">
        <v>1.0</v>
      </c>
      <c r="I31" s="25" t="s">
        <v>44</v>
      </c>
      <c r="J31" s="17">
        <v>2.0</v>
      </c>
      <c r="K31" s="24" t="s">
        <v>44</v>
      </c>
      <c r="L31" s="17">
        <v>1.0</v>
      </c>
      <c r="M31" s="24" t="s">
        <v>44</v>
      </c>
      <c r="N31" s="17">
        <v>1.0</v>
      </c>
      <c r="O31" s="24" t="s">
        <v>44</v>
      </c>
      <c r="P31" s="17">
        <v>1.0</v>
      </c>
      <c r="Q31" s="24" t="s">
        <v>44</v>
      </c>
      <c r="R31" s="17">
        <v>1.0</v>
      </c>
      <c r="S31" s="24" t="s">
        <v>44</v>
      </c>
      <c r="T31" s="17">
        <v>2.0</v>
      </c>
      <c r="U31" s="3"/>
      <c r="V31" s="3"/>
      <c r="W31" s="3"/>
      <c r="X31" s="3"/>
      <c r="Y31" s="3"/>
      <c r="Z31" s="3"/>
    </row>
    <row r="32">
      <c r="A32" s="3"/>
      <c r="B32" s="23" t="s">
        <v>45</v>
      </c>
      <c r="C32" s="24" t="s">
        <v>45</v>
      </c>
      <c r="D32" s="17">
        <v>1.0</v>
      </c>
      <c r="E32" s="24" t="s">
        <v>45</v>
      </c>
      <c r="F32" s="17">
        <v>1.0</v>
      </c>
      <c r="G32" s="24" t="s">
        <v>45</v>
      </c>
      <c r="H32" s="17">
        <v>1.0</v>
      </c>
      <c r="I32" s="25" t="s">
        <v>45</v>
      </c>
      <c r="J32" s="17">
        <v>2.0</v>
      </c>
      <c r="K32" s="24" t="s">
        <v>45</v>
      </c>
      <c r="L32" s="17">
        <v>1.0</v>
      </c>
      <c r="M32" s="24" t="s">
        <v>45</v>
      </c>
      <c r="N32" s="17">
        <v>2.0</v>
      </c>
      <c r="O32" s="24" t="s">
        <v>45</v>
      </c>
      <c r="P32" s="17">
        <v>2.0</v>
      </c>
      <c r="Q32" s="24" t="s">
        <v>45</v>
      </c>
      <c r="R32" s="17">
        <v>2.0</v>
      </c>
      <c r="S32" s="24" t="s">
        <v>45</v>
      </c>
      <c r="T32" s="17">
        <v>3.0</v>
      </c>
      <c r="U32" s="3"/>
      <c r="V32" s="3"/>
      <c r="W32" s="3"/>
      <c r="X32" s="3"/>
      <c r="Y32" s="3"/>
      <c r="Z32" s="3"/>
    </row>
    <row r="33">
      <c r="A33" s="3"/>
      <c r="B33" s="23" t="s">
        <v>46</v>
      </c>
      <c r="C33" s="24" t="s">
        <v>46</v>
      </c>
      <c r="D33" s="17">
        <v>1.0</v>
      </c>
      <c r="E33" s="24" t="s">
        <v>46</v>
      </c>
      <c r="F33" s="17">
        <v>1.0</v>
      </c>
      <c r="G33" s="24" t="s">
        <v>46</v>
      </c>
      <c r="H33" s="17">
        <v>1.0</v>
      </c>
      <c r="I33" s="25" t="s">
        <v>46</v>
      </c>
      <c r="J33" s="17">
        <v>2.0</v>
      </c>
      <c r="K33" s="24" t="s">
        <v>46</v>
      </c>
      <c r="L33" s="17">
        <v>1.0</v>
      </c>
      <c r="M33" s="24" t="s">
        <v>46</v>
      </c>
      <c r="N33" s="17">
        <v>1.0</v>
      </c>
      <c r="O33" s="24" t="s">
        <v>46</v>
      </c>
      <c r="P33" s="17">
        <v>1.0</v>
      </c>
      <c r="Q33" s="24" t="s">
        <v>46</v>
      </c>
      <c r="R33" s="17">
        <v>1.0</v>
      </c>
      <c r="S33" s="24" t="s">
        <v>46</v>
      </c>
      <c r="T33" s="17">
        <v>2.0</v>
      </c>
      <c r="U33" s="3"/>
      <c r="V33" s="3"/>
      <c r="W33" s="3"/>
      <c r="X33" s="3"/>
      <c r="Y33" s="3"/>
      <c r="Z33" s="3"/>
    </row>
    <row r="34">
      <c r="A34" s="3"/>
      <c r="B34" s="23" t="s">
        <v>47</v>
      </c>
      <c r="C34" s="24" t="s">
        <v>47</v>
      </c>
      <c r="D34" s="17">
        <v>1.0</v>
      </c>
      <c r="E34" s="24" t="s">
        <v>47</v>
      </c>
      <c r="F34" s="17">
        <v>1.0</v>
      </c>
      <c r="G34" s="24" t="s">
        <v>47</v>
      </c>
      <c r="H34" s="17">
        <v>1.0</v>
      </c>
      <c r="I34" s="24" t="s">
        <v>47</v>
      </c>
      <c r="J34" s="17">
        <v>2.0</v>
      </c>
      <c r="K34" s="24" t="s">
        <v>47</v>
      </c>
      <c r="L34" s="17">
        <v>1.0</v>
      </c>
      <c r="M34" s="24" t="s">
        <v>47</v>
      </c>
      <c r="N34" s="17">
        <v>1.0</v>
      </c>
      <c r="O34" s="24" t="s">
        <v>47</v>
      </c>
      <c r="P34" s="17">
        <v>1.0</v>
      </c>
      <c r="Q34" s="24" t="s">
        <v>47</v>
      </c>
      <c r="R34" s="17">
        <v>1.0</v>
      </c>
      <c r="S34" s="24" t="s">
        <v>47</v>
      </c>
      <c r="T34" s="17">
        <v>2.0</v>
      </c>
      <c r="U34" s="3"/>
      <c r="V34" s="3"/>
      <c r="W34" s="3"/>
      <c r="X34" s="3"/>
      <c r="Y34" s="3"/>
      <c r="Z34" s="3"/>
    </row>
    <row r="35">
      <c r="A35" s="3"/>
      <c r="B35" s="23" t="s">
        <v>48</v>
      </c>
      <c r="C35" s="24" t="s">
        <v>48</v>
      </c>
      <c r="D35" s="17">
        <v>1.0</v>
      </c>
      <c r="E35" s="24" t="s">
        <v>48</v>
      </c>
      <c r="F35" s="17">
        <v>1.0</v>
      </c>
      <c r="G35" s="24" t="s">
        <v>48</v>
      </c>
      <c r="H35" s="17">
        <v>1.0</v>
      </c>
      <c r="I35" s="25" t="s">
        <v>48</v>
      </c>
      <c r="J35" s="17">
        <v>2.0</v>
      </c>
      <c r="K35" s="24" t="s">
        <v>48</v>
      </c>
      <c r="L35" s="17">
        <v>1.0</v>
      </c>
      <c r="M35" s="24" t="s">
        <v>48</v>
      </c>
      <c r="N35" s="17">
        <v>1.0</v>
      </c>
      <c r="O35" s="24" t="s">
        <v>48</v>
      </c>
      <c r="P35" s="17">
        <v>1.0</v>
      </c>
      <c r="Q35" s="24" t="s">
        <v>48</v>
      </c>
      <c r="R35" s="17">
        <v>1.0</v>
      </c>
      <c r="S35" s="24" t="s">
        <v>48</v>
      </c>
      <c r="T35" s="17">
        <v>2.0</v>
      </c>
      <c r="U35" s="3"/>
      <c r="V35" s="3"/>
      <c r="W35" s="3"/>
      <c r="X35" s="3"/>
      <c r="Y35" s="3"/>
      <c r="Z35" s="3"/>
    </row>
    <row r="36">
      <c r="A36" s="3"/>
      <c r="B36" s="23" t="s">
        <v>49</v>
      </c>
      <c r="C36" s="24" t="s">
        <v>49</v>
      </c>
      <c r="D36" s="17">
        <v>1.0</v>
      </c>
      <c r="E36" s="24" t="s">
        <v>49</v>
      </c>
      <c r="F36" s="17">
        <v>1.0</v>
      </c>
      <c r="G36" s="24" t="s">
        <v>49</v>
      </c>
      <c r="H36" s="17">
        <v>1.0</v>
      </c>
      <c r="I36" s="25" t="s">
        <v>49</v>
      </c>
      <c r="J36" s="17">
        <v>2.0</v>
      </c>
      <c r="K36" s="24" t="s">
        <v>49</v>
      </c>
      <c r="L36" s="17">
        <v>1.0</v>
      </c>
      <c r="M36" s="24" t="s">
        <v>49</v>
      </c>
      <c r="N36" s="17">
        <v>1.0</v>
      </c>
      <c r="O36" s="24" t="s">
        <v>49</v>
      </c>
      <c r="P36" s="17">
        <v>1.0</v>
      </c>
      <c r="Q36" s="24" t="s">
        <v>49</v>
      </c>
      <c r="R36" s="17">
        <v>1.0</v>
      </c>
      <c r="S36" s="24" t="s">
        <v>49</v>
      </c>
      <c r="T36" s="17">
        <v>2.0</v>
      </c>
      <c r="U36" s="3"/>
      <c r="V36" s="3"/>
      <c r="W36" s="3"/>
      <c r="X36" s="3"/>
      <c r="Y36" s="3"/>
      <c r="Z36" s="3"/>
    </row>
    <row r="37">
      <c r="A37" s="3"/>
      <c r="B37" s="23" t="s">
        <v>50</v>
      </c>
      <c r="C37" s="24" t="s">
        <v>50</v>
      </c>
      <c r="D37" s="17">
        <v>1.0</v>
      </c>
      <c r="E37" s="24" t="s">
        <v>50</v>
      </c>
      <c r="F37" s="17">
        <v>1.0</v>
      </c>
      <c r="G37" s="24" t="s">
        <v>50</v>
      </c>
      <c r="H37" s="17">
        <v>1.0</v>
      </c>
      <c r="I37" s="25" t="s">
        <v>50</v>
      </c>
      <c r="J37" s="17">
        <v>2.0</v>
      </c>
      <c r="K37" s="24" t="s">
        <v>50</v>
      </c>
      <c r="L37" s="17">
        <v>1.0</v>
      </c>
      <c r="M37" s="24" t="s">
        <v>50</v>
      </c>
      <c r="N37" s="17">
        <v>1.0</v>
      </c>
      <c r="O37" s="24" t="s">
        <v>50</v>
      </c>
      <c r="P37" s="17">
        <v>1.0</v>
      </c>
      <c r="Q37" s="24" t="s">
        <v>50</v>
      </c>
      <c r="R37" s="17">
        <v>1.0</v>
      </c>
      <c r="S37" s="24" t="s">
        <v>50</v>
      </c>
      <c r="T37" s="17">
        <v>2.0</v>
      </c>
      <c r="U37" s="3"/>
      <c r="V37" s="3"/>
      <c r="W37" s="3"/>
      <c r="X37" s="3"/>
      <c r="Y37" s="3"/>
      <c r="Z37" s="3"/>
    </row>
    <row r="38">
      <c r="A38" s="3"/>
      <c r="B38" s="23" t="s">
        <v>51</v>
      </c>
      <c r="C38" s="24" t="s">
        <v>51</v>
      </c>
      <c r="D38" s="17">
        <v>1.0</v>
      </c>
      <c r="E38" s="24" t="s">
        <v>51</v>
      </c>
      <c r="F38" s="17">
        <v>1.0</v>
      </c>
      <c r="G38" s="24" t="s">
        <v>51</v>
      </c>
      <c r="H38" s="17">
        <v>1.0</v>
      </c>
      <c r="I38" s="25" t="s">
        <v>51</v>
      </c>
      <c r="J38" s="17">
        <v>2.0</v>
      </c>
      <c r="K38" s="24" t="s">
        <v>51</v>
      </c>
      <c r="L38" s="17">
        <v>1.0</v>
      </c>
      <c r="M38" s="24" t="s">
        <v>51</v>
      </c>
      <c r="N38" s="17">
        <v>2.0</v>
      </c>
      <c r="O38" s="24" t="s">
        <v>51</v>
      </c>
      <c r="P38" s="17">
        <v>2.0</v>
      </c>
      <c r="Q38" s="24" t="s">
        <v>51</v>
      </c>
      <c r="R38" s="17">
        <v>2.0</v>
      </c>
      <c r="S38" s="24" t="s">
        <v>51</v>
      </c>
      <c r="T38" s="17">
        <v>2.0</v>
      </c>
      <c r="U38" s="3"/>
      <c r="V38" s="3"/>
      <c r="W38" s="3"/>
      <c r="X38" s="3"/>
      <c r="Y38" s="3"/>
      <c r="Z38" s="3"/>
    </row>
    <row r="39">
      <c r="A39" s="3"/>
      <c r="B39" s="26" t="s">
        <v>52</v>
      </c>
      <c r="C39" s="22"/>
      <c r="D39" s="21"/>
      <c r="E39" s="22"/>
      <c r="F39" s="21"/>
      <c r="G39" s="22"/>
      <c r="H39" s="21"/>
      <c r="I39" s="22"/>
      <c r="J39" s="21"/>
      <c r="K39" s="22"/>
      <c r="L39" s="21"/>
      <c r="M39" s="22"/>
      <c r="N39" s="21"/>
      <c r="O39" s="22"/>
      <c r="P39" s="21"/>
      <c r="Q39" s="22"/>
      <c r="R39" s="21"/>
      <c r="S39" s="22"/>
      <c r="T39" s="21"/>
      <c r="U39" s="3"/>
      <c r="V39" s="3"/>
      <c r="W39" s="3"/>
      <c r="X39" s="3"/>
      <c r="Y39" s="3"/>
      <c r="Z39" s="3"/>
    </row>
    <row r="40">
      <c r="A40" s="3"/>
      <c r="B40" s="23" t="s">
        <v>53</v>
      </c>
      <c r="C40" s="24" t="s">
        <v>53</v>
      </c>
      <c r="D40" s="17">
        <v>1.0</v>
      </c>
      <c r="E40" s="24" t="s">
        <v>53</v>
      </c>
      <c r="F40" s="17">
        <v>1.0</v>
      </c>
      <c r="G40" s="24" t="s">
        <v>53</v>
      </c>
      <c r="H40" s="17">
        <v>1.0</v>
      </c>
      <c r="I40" s="25" t="s">
        <v>53</v>
      </c>
      <c r="J40" s="17">
        <v>2.0</v>
      </c>
      <c r="K40" s="24" t="s">
        <v>53</v>
      </c>
      <c r="L40" s="17">
        <v>1.0</v>
      </c>
      <c r="M40" s="24" t="s">
        <v>53</v>
      </c>
      <c r="N40" s="17">
        <v>1.0</v>
      </c>
      <c r="O40" s="24" t="s">
        <v>53</v>
      </c>
      <c r="P40" s="17">
        <v>1.0</v>
      </c>
      <c r="Q40" s="24" t="s">
        <v>53</v>
      </c>
      <c r="R40" s="17">
        <v>1.0</v>
      </c>
      <c r="S40" s="24" t="s">
        <v>53</v>
      </c>
      <c r="T40" s="17">
        <v>2.0</v>
      </c>
      <c r="U40" s="3"/>
      <c r="V40" s="3"/>
      <c r="W40" s="3"/>
      <c r="X40" s="3"/>
      <c r="Y40" s="3"/>
      <c r="Z40" s="3"/>
    </row>
    <row r="41">
      <c r="A41" s="3"/>
      <c r="B41" s="23" t="s">
        <v>54</v>
      </c>
      <c r="C41" s="24" t="s">
        <v>54</v>
      </c>
      <c r="D41" s="17">
        <v>1.0</v>
      </c>
      <c r="E41" s="24" t="s">
        <v>54</v>
      </c>
      <c r="F41" s="17">
        <v>1.0</v>
      </c>
      <c r="G41" s="24" t="s">
        <v>54</v>
      </c>
      <c r="H41" s="17">
        <v>1.0</v>
      </c>
      <c r="I41" s="24"/>
      <c r="J41" s="17"/>
      <c r="K41" s="24" t="s">
        <v>54</v>
      </c>
      <c r="L41" s="17">
        <v>1.0</v>
      </c>
      <c r="M41" s="24" t="s">
        <v>54</v>
      </c>
      <c r="N41" s="17">
        <v>1.0</v>
      </c>
      <c r="O41" s="24" t="s">
        <v>54</v>
      </c>
      <c r="P41" s="17">
        <v>1.0</v>
      </c>
      <c r="Q41" s="24" t="s">
        <v>54</v>
      </c>
      <c r="R41" s="17">
        <v>1.0</v>
      </c>
      <c r="S41" s="24" t="s">
        <v>54</v>
      </c>
      <c r="T41" s="17">
        <v>0.0</v>
      </c>
      <c r="U41" s="3"/>
      <c r="V41" s="3"/>
      <c r="W41" s="3"/>
      <c r="X41" s="3"/>
      <c r="Y41" s="3"/>
      <c r="Z41" s="3"/>
    </row>
    <row r="42">
      <c r="A42" s="3"/>
      <c r="B42" s="23" t="s">
        <v>55</v>
      </c>
      <c r="C42" s="24" t="s">
        <v>55</v>
      </c>
      <c r="D42" s="17">
        <v>1.0</v>
      </c>
      <c r="E42" s="24" t="s">
        <v>55</v>
      </c>
      <c r="F42" s="17">
        <v>1.0</v>
      </c>
      <c r="G42" s="24" t="s">
        <v>55</v>
      </c>
      <c r="H42" s="17">
        <v>1.0</v>
      </c>
      <c r="I42" s="25" t="s">
        <v>55</v>
      </c>
      <c r="J42" s="17">
        <v>2.0</v>
      </c>
      <c r="K42" s="24" t="s">
        <v>55</v>
      </c>
      <c r="L42" s="17">
        <v>1.0</v>
      </c>
      <c r="M42" s="24" t="s">
        <v>55</v>
      </c>
      <c r="N42" s="17">
        <v>1.0</v>
      </c>
      <c r="O42" s="24" t="s">
        <v>55</v>
      </c>
      <c r="P42" s="17">
        <v>1.0</v>
      </c>
      <c r="Q42" s="24" t="s">
        <v>55</v>
      </c>
      <c r="R42" s="17">
        <v>1.0</v>
      </c>
      <c r="S42" s="24" t="s">
        <v>55</v>
      </c>
      <c r="T42" s="17">
        <v>2.0</v>
      </c>
      <c r="U42" s="3"/>
      <c r="V42" s="3"/>
      <c r="W42" s="3"/>
      <c r="X42" s="3"/>
      <c r="Y42" s="3"/>
      <c r="Z42" s="3"/>
    </row>
    <row r="43">
      <c r="A43" s="3"/>
      <c r="B43" s="23" t="s">
        <v>56</v>
      </c>
      <c r="C43" s="24" t="s">
        <v>56</v>
      </c>
      <c r="D43" s="17">
        <v>1.0</v>
      </c>
      <c r="E43" s="24" t="s">
        <v>56</v>
      </c>
      <c r="F43" s="17">
        <v>1.0</v>
      </c>
      <c r="G43" s="24" t="s">
        <v>56</v>
      </c>
      <c r="H43" s="17">
        <v>1.0</v>
      </c>
      <c r="I43" s="25" t="s">
        <v>56</v>
      </c>
      <c r="J43" s="17">
        <v>2.0</v>
      </c>
      <c r="K43" s="24" t="s">
        <v>56</v>
      </c>
      <c r="L43" s="17">
        <v>1.0</v>
      </c>
      <c r="M43" s="24" t="s">
        <v>56</v>
      </c>
      <c r="N43" s="17">
        <v>1.0</v>
      </c>
      <c r="O43" s="24" t="s">
        <v>56</v>
      </c>
      <c r="P43" s="17">
        <v>1.0</v>
      </c>
      <c r="Q43" s="24" t="s">
        <v>56</v>
      </c>
      <c r="R43" s="17">
        <v>1.0</v>
      </c>
      <c r="S43" s="24" t="s">
        <v>56</v>
      </c>
      <c r="T43" s="17">
        <v>0.0</v>
      </c>
      <c r="U43" s="3"/>
      <c r="V43" s="3"/>
      <c r="W43" s="3"/>
      <c r="X43" s="3"/>
      <c r="Y43" s="3"/>
      <c r="Z43" s="3"/>
    </row>
    <row r="44">
      <c r="A44" s="3"/>
      <c r="B44" s="23" t="s">
        <v>57</v>
      </c>
      <c r="C44" s="24" t="s">
        <v>57</v>
      </c>
      <c r="D44" s="17">
        <v>1.0</v>
      </c>
      <c r="E44" s="24" t="s">
        <v>57</v>
      </c>
      <c r="F44" s="17">
        <v>1.0</v>
      </c>
      <c r="G44" s="24" t="s">
        <v>57</v>
      </c>
      <c r="H44" s="17">
        <v>1.0</v>
      </c>
      <c r="I44" s="24"/>
      <c r="J44" s="17"/>
      <c r="K44" s="24" t="s">
        <v>57</v>
      </c>
      <c r="L44" s="17">
        <v>1.0</v>
      </c>
      <c r="M44" s="24" t="s">
        <v>57</v>
      </c>
      <c r="N44" s="17">
        <v>1.0</v>
      </c>
      <c r="O44" s="24" t="s">
        <v>57</v>
      </c>
      <c r="P44" s="17">
        <v>1.0</v>
      </c>
      <c r="Q44" s="24" t="s">
        <v>57</v>
      </c>
      <c r="R44" s="17">
        <v>1.0</v>
      </c>
      <c r="S44" s="24" t="s">
        <v>57</v>
      </c>
      <c r="T44" s="17">
        <v>0.0</v>
      </c>
      <c r="U44" s="3"/>
      <c r="V44" s="3"/>
      <c r="W44" s="3"/>
      <c r="X44" s="3"/>
      <c r="Y44" s="3"/>
      <c r="Z44" s="3"/>
    </row>
    <row r="45">
      <c r="A45" s="3"/>
      <c r="B45" s="23" t="s">
        <v>58</v>
      </c>
      <c r="C45" s="24" t="s">
        <v>58</v>
      </c>
      <c r="D45" s="17">
        <v>1.0</v>
      </c>
      <c r="E45" s="24" t="s">
        <v>58</v>
      </c>
      <c r="F45" s="17">
        <v>1.0</v>
      </c>
      <c r="G45" s="24" t="s">
        <v>58</v>
      </c>
      <c r="H45" s="17">
        <v>1.0</v>
      </c>
      <c r="I45" s="25" t="s">
        <v>58</v>
      </c>
      <c r="J45" s="17">
        <v>2.0</v>
      </c>
      <c r="K45" s="24" t="s">
        <v>58</v>
      </c>
      <c r="L45" s="17">
        <v>1.0</v>
      </c>
      <c r="M45" s="24" t="s">
        <v>58</v>
      </c>
      <c r="N45" s="17">
        <v>1.0</v>
      </c>
      <c r="O45" s="24" t="s">
        <v>58</v>
      </c>
      <c r="P45" s="17">
        <v>1.0</v>
      </c>
      <c r="Q45" s="24" t="s">
        <v>58</v>
      </c>
      <c r="R45" s="17">
        <v>1.0</v>
      </c>
      <c r="S45" s="24" t="s">
        <v>58</v>
      </c>
      <c r="T45" s="17">
        <v>2.0</v>
      </c>
      <c r="U45" s="3"/>
      <c r="V45" s="3"/>
      <c r="W45" s="3"/>
      <c r="X45" s="3"/>
      <c r="Y45" s="3"/>
      <c r="Z45" s="3"/>
    </row>
    <row r="46">
      <c r="A46" s="3"/>
      <c r="B46" s="23" t="s">
        <v>59</v>
      </c>
      <c r="C46" s="24" t="s">
        <v>59</v>
      </c>
      <c r="D46" s="17">
        <v>1.0</v>
      </c>
      <c r="E46" s="24" t="s">
        <v>59</v>
      </c>
      <c r="F46" s="17">
        <v>1.0</v>
      </c>
      <c r="G46" s="24" t="s">
        <v>59</v>
      </c>
      <c r="H46" s="17">
        <v>1.0</v>
      </c>
      <c r="I46" s="25" t="s">
        <v>59</v>
      </c>
      <c r="J46" s="17">
        <v>2.0</v>
      </c>
      <c r="K46" s="24" t="s">
        <v>59</v>
      </c>
      <c r="L46" s="17">
        <v>1.0</v>
      </c>
      <c r="M46" s="24" t="s">
        <v>59</v>
      </c>
      <c r="N46" s="17">
        <v>1.0</v>
      </c>
      <c r="O46" s="24" t="s">
        <v>59</v>
      </c>
      <c r="P46" s="17">
        <v>1.0</v>
      </c>
      <c r="Q46" s="24" t="s">
        <v>59</v>
      </c>
      <c r="R46" s="17">
        <v>1.0</v>
      </c>
      <c r="S46" s="24" t="s">
        <v>59</v>
      </c>
      <c r="T46" s="17">
        <v>2.0</v>
      </c>
      <c r="U46" s="3"/>
      <c r="V46" s="3"/>
      <c r="W46" s="3"/>
      <c r="X46" s="3"/>
      <c r="Y46" s="3"/>
      <c r="Z46" s="3"/>
    </row>
    <row r="47">
      <c r="A47" s="3"/>
      <c r="B47" s="23" t="s">
        <v>60</v>
      </c>
      <c r="C47" s="24" t="s">
        <v>60</v>
      </c>
      <c r="D47" s="17">
        <v>1.0</v>
      </c>
      <c r="E47" s="24" t="s">
        <v>60</v>
      </c>
      <c r="F47" s="17">
        <v>1.0</v>
      </c>
      <c r="G47" s="24" t="s">
        <v>60</v>
      </c>
      <c r="H47" s="17">
        <v>1.0</v>
      </c>
      <c r="I47" s="25" t="s">
        <v>60</v>
      </c>
      <c r="J47" s="17">
        <v>2.0</v>
      </c>
      <c r="K47" s="24" t="s">
        <v>60</v>
      </c>
      <c r="L47" s="17">
        <v>1.0</v>
      </c>
      <c r="M47" s="24" t="s">
        <v>60</v>
      </c>
      <c r="N47" s="17">
        <v>1.0</v>
      </c>
      <c r="O47" s="24" t="s">
        <v>60</v>
      </c>
      <c r="P47" s="17">
        <v>1.0</v>
      </c>
      <c r="Q47" s="24" t="s">
        <v>60</v>
      </c>
      <c r="R47" s="17">
        <v>1.0</v>
      </c>
      <c r="S47" s="24" t="s">
        <v>60</v>
      </c>
      <c r="T47" s="17">
        <v>0.0</v>
      </c>
      <c r="U47" s="3"/>
      <c r="V47" s="3"/>
      <c r="W47" s="3"/>
      <c r="X47" s="3"/>
      <c r="Y47" s="3"/>
      <c r="Z47" s="3"/>
    </row>
    <row r="48">
      <c r="A48" s="3"/>
      <c r="B48" s="23" t="s">
        <v>61</v>
      </c>
      <c r="C48" s="24"/>
      <c r="D48" s="21"/>
      <c r="E48" s="24"/>
      <c r="F48" s="21"/>
      <c r="G48" s="24" t="s">
        <v>61</v>
      </c>
      <c r="H48" s="17">
        <v>1.0</v>
      </c>
      <c r="I48" s="24"/>
      <c r="J48" s="17"/>
      <c r="K48" s="24"/>
      <c r="L48" s="21"/>
      <c r="M48" s="24"/>
      <c r="N48" s="21"/>
      <c r="O48" s="24"/>
      <c r="P48" s="21"/>
      <c r="Q48" s="24"/>
      <c r="R48" s="21"/>
      <c r="S48" s="24"/>
      <c r="T48" s="21"/>
      <c r="U48" s="3"/>
      <c r="V48" s="3"/>
      <c r="W48" s="3"/>
      <c r="X48" s="3"/>
      <c r="Y48" s="3"/>
      <c r="Z48" s="3"/>
    </row>
    <row r="49">
      <c r="A49" s="3"/>
      <c r="B49" s="23" t="s">
        <v>62</v>
      </c>
      <c r="C49" s="24" t="s">
        <v>62</v>
      </c>
      <c r="D49" s="17">
        <v>1.0</v>
      </c>
      <c r="E49" s="24" t="s">
        <v>62</v>
      </c>
      <c r="F49" s="17">
        <v>1.0</v>
      </c>
      <c r="G49" s="24" t="s">
        <v>62</v>
      </c>
      <c r="H49" s="17">
        <v>1.0</v>
      </c>
      <c r="I49" s="25" t="s">
        <v>62</v>
      </c>
      <c r="J49" s="17">
        <v>2.0</v>
      </c>
      <c r="K49" s="24" t="s">
        <v>62</v>
      </c>
      <c r="L49" s="17">
        <v>1.0</v>
      </c>
      <c r="M49" s="24" t="s">
        <v>62</v>
      </c>
      <c r="N49" s="17">
        <v>1.0</v>
      </c>
      <c r="O49" s="24" t="s">
        <v>62</v>
      </c>
      <c r="P49" s="17">
        <v>1.0</v>
      </c>
      <c r="Q49" s="24" t="s">
        <v>62</v>
      </c>
      <c r="R49" s="17">
        <v>1.0</v>
      </c>
      <c r="S49" s="24" t="s">
        <v>62</v>
      </c>
      <c r="T49" s="17">
        <v>2.0</v>
      </c>
      <c r="U49" s="3"/>
      <c r="V49" s="3"/>
      <c r="W49" s="3"/>
      <c r="X49" s="3"/>
      <c r="Y49" s="3"/>
      <c r="Z49" s="3"/>
    </row>
    <row r="50">
      <c r="A50" s="3"/>
      <c r="B50" s="23" t="s">
        <v>63</v>
      </c>
      <c r="C50" s="24" t="s">
        <v>63</v>
      </c>
      <c r="D50" s="17">
        <v>1.0</v>
      </c>
      <c r="E50" s="24" t="s">
        <v>63</v>
      </c>
      <c r="F50" s="17">
        <v>1.0</v>
      </c>
      <c r="G50" s="24" t="s">
        <v>63</v>
      </c>
      <c r="H50" s="17">
        <v>1.0</v>
      </c>
      <c r="I50" s="25" t="s">
        <v>63</v>
      </c>
      <c r="J50" s="17">
        <v>2.0</v>
      </c>
      <c r="K50" s="24" t="s">
        <v>63</v>
      </c>
      <c r="L50" s="17">
        <v>1.0</v>
      </c>
      <c r="M50" s="24" t="s">
        <v>63</v>
      </c>
      <c r="N50" s="17">
        <v>1.0</v>
      </c>
      <c r="O50" s="24" t="s">
        <v>63</v>
      </c>
      <c r="P50" s="17">
        <v>1.0</v>
      </c>
      <c r="Q50" s="24" t="s">
        <v>63</v>
      </c>
      <c r="R50" s="17">
        <v>1.0</v>
      </c>
      <c r="S50" s="24" t="s">
        <v>63</v>
      </c>
      <c r="T50" s="17">
        <v>2.0</v>
      </c>
      <c r="U50" s="3"/>
      <c r="V50" s="3"/>
      <c r="W50" s="3"/>
      <c r="X50" s="3"/>
      <c r="Y50" s="3"/>
      <c r="Z50" s="3"/>
    </row>
    <row r="51">
      <c r="A51" s="3"/>
      <c r="B51" s="23" t="s">
        <v>64</v>
      </c>
      <c r="C51" s="24" t="s">
        <v>64</v>
      </c>
      <c r="D51" s="17">
        <v>1.0</v>
      </c>
      <c r="E51" s="24" t="s">
        <v>64</v>
      </c>
      <c r="F51" s="17">
        <v>1.0</v>
      </c>
      <c r="G51" s="24" t="s">
        <v>64</v>
      </c>
      <c r="H51" s="17">
        <v>1.0</v>
      </c>
      <c r="I51" s="24"/>
      <c r="J51" s="17"/>
      <c r="K51" s="24" t="s">
        <v>64</v>
      </c>
      <c r="L51" s="17">
        <v>1.0</v>
      </c>
      <c r="M51" s="24" t="s">
        <v>64</v>
      </c>
      <c r="N51" s="17">
        <v>1.0</v>
      </c>
      <c r="O51" s="24" t="s">
        <v>64</v>
      </c>
      <c r="P51" s="17">
        <v>1.0</v>
      </c>
      <c r="Q51" s="24" t="s">
        <v>64</v>
      </c>
      <c r="R51" s="17">
        <v>1.0</v>
      </c>
      <c r="S51" s="24" t="s">
        <v>64</v>
      </c>
      <c r="T51" s="17">
        <v>0.0</v>
      </c>
      <c r="U51" s="3"/>
      <c r="V51" s="3"/>
      <c r="W51" s="3"/>
      <c r="X51" s="3"/>
      <c r="Y51" s="3"/>
      <c r="Z51" s="3"/>
    </row>
    <row r="52">
      <c r="A52" s="3"/>
      <c r="B52" s="27" t="s">
        <v>65</v>
      </c>
      <c r="C52" s="24" t="s">
        <v>65</v>
      </c>
      <c r="D52" s="17">
        <v>1.0</v>
      </c>
      <c r="E52" s="24" t="s">
        <v>65</v>
      </c>
      <c r="F52" s="17">
        <v>1.0</v>
      </c>
      <c r="G52" s="24" t="s">
        <v>65</v>
      </c>
      <c r="H52" s="17">
        <v>1.0</v>
      </c>
      <c r="I52" s="25" t="s">
        <v>65</v>
      </c>
      <c r="J52" s="17">
        <v>2.0</v>
      </c>
      <c r="K52" s="24" t="s">
        <v>65</v>
      </c>
      <c r="L52" s="17">
        <v>1.0</v>
      </c>
      <c r="M52" s="24" t="s">
        <v>65</v>
      </c>
      <c r="N52" s="17">
        <v>1.0</v>
      </c>
      <c r="O52" s="24" t="s">
        <v>65</v>
      </c>
      <c r="P52" s="17">
        <v>1.0</v>
      </c>
      <c r="Q52" s="24" t="s">
        <v>65</v>
      </c>
      <c r="R52" s="17">
        <v>1.0</v>
      </c>
      <c r="S52" s="24" t="s">
        <v>65</v>
      </c>
      <c r="T52" s="17">
        <v>2.0</v>
      </c>
      <c r="U52" s="3"/>
      <c r="V52" s="3"/>
      <c r="W52" s="3"/>
      <c r="X52" s="3"/>
      <c r="Y52" s="3"/>
      <c r="Z52" s="3"/>
    </row>
    <row r="53">
      <c r="A53" s="3"/>
      <c r="B53" s="23" t="s">
        <v>66</v>
      </c>
      <c r="C53" s="24" t="s">
        <v>66</v>
      </c>
      <c r="D53" s="17">
        <v>1.0</v>
      </c>
      <c r="E53" s="24" t="s">
        <v>66</v>
      </c>
      <c r="F53" s="17">
        <v>1.0</v>
      </c>
      <c r="G53" s="24" t="s">
        <v>66</v>
      </c>
      <c r="H53" s="17">
        <v>1.0</v>
      </c>
      <c r="I53" s="24"/>
      <c r="J53" s="17"/>
      <c r="K53" s="24" t="s">
        <v>66</v>
      </c>
      <c r="L53" s="17">
        <v>1.0</v>
      </c>
      <c r="M53" s="24" t="s">
        <v>66</v>
      </c>
      <c r="N53" s="17">
        <v>1.0</v>
      </c>
      <c r="O53" s="24" t="s">
        <v>66</v>
      </c>
      <c r="P53" s="17">
        <v>1.0</v>
      </c>
      <c r="Q53" s="24" t="s">
        <v>66</v>
      </c>
      <c r="R53" s="17">
        <v>1.0</v>
      </c>
      <c r="S53" s="24" t="s">
        <v>66</v>
      </c>
      <c r="T53" s="17">
        <v>2.0</v>
      </c>
      <c r="U53" s="3"/>
      <c r="V53" s="3"/>
      <c r="W53" s="3"/>
      <c r="X53" s="3"/>
      <c r="Y53" s="3"/>
      <c r="Z53" s="3"/>
    </row>
    <row r="54">
      <c r="A54" s="3"/>
      <c r="B54" s="23"/>
      <c r="C54" s="24"/>
      <c r="D54" s="17"/>
      <c r="E54" s="24"/>
      <c r="F54" s="17"/>
      <c r="G54" s="24"/>
      <c r="H54" s="17"/>
      <c r="I54" s="24"/>
      <c r="J54" s="17"/>
      <c r="K54" s="24"/>
      <c r="L54" s="17"/>
      <c r="M54" s="24"/>
      <c r="N54" s="17"/>
      <c r="O54" s="24"/>
      <c r="P54" s="17"/>
      <c r="Q54" s="24"/>
      <c r="R54" s="17"/>
      <c r="S54" s="24"/>
      <c r="T54" s="17"/>
      <c r="U54" s="3"/>
      <c r="V54" s="3"/>
      <c r="W54" s="3"/>
      <c r="X54" s="3"/>
      <c r="Y54" s="3"/>
      <c r="Z54" s="3"/>
    </row>
    <row r="55">
      <c r="A55" s="11" t="s">
        <v>67</v>
      </c>
      <c r="B55" s="12"/>
      <c r="C55" s="13"/>
      <c r="D55" s="14">
        <f>SUM(D56:D65)</f>
        <v>6</v>
      </c>
      <c r="E55" s="13"/>
      <c r="F55" s="14">
        <f>SUM(F56:F65)</f>
        <v>8</v>
      </c>
      <c r="G55" s="13"/>
      <c r="H55" s="14">
        <f>SUM(H56:H65)</f>
        <v>2</v>
      </c>
      <c r="I55" s="13"/>
      <c r="J55" s="14">
        <f>SUM(J56:J65)</f>
        <v>16</v>
      </c>
      <c r="K55" s="13"/>
      <c r="L55" s="14">
        <f>SUM(L56:L65)</f>
        <v>6</v>
      </c>
      <c r="M55" s="13"/>
      <c r="N55" s="14">
        <f>SUM(N56:N65)</f>
        <v>7</v>
      </c>
      <c r="O55" s="13"/>
      <c r="P55" s="14">
        <f>SUM(P56:P65)</f>
        <v>6</v>
      </c>
      <c r="Q55" s="13"/>
      <c r="R55" s="14">
        <f>SUM(R56:R65)</f>
        <v>0</v>
      </c>
      <c r="S55" s="13"/>
      <c r="T55" s="14">
        <f>SUM(T56:T65)</f>
        <v>18</v>
      </c>
      <c r="U55" s="3"/>
      <c r="V55" s="3"/>
      <c r="W55" s="3"/>
      <c r="X55" s="3"/>
      <c r="Y55" s="3"/>
      <c r="Z55" s="3"/>
    </row>
    <row r="56">
      <c r="A56" s="3"/>
      <c r="B56" s="23" t="s">
        <v>68</v>
      </c>
      <c r="C56" s="24"/>
      <c r="D56" s="21"/>
      <c r="E56" s="24"/>
      <c r="F56" s="21"/>
      <c r="G56" s="24"/>
      <c r="H56" s="21"/>
      <c r="I56" s="24"/>
      <c r="J56" s="21"/>
      <c r="K56" s="24"/>
      <c r="L56" s="21"/>
      <c r="M56" s="16" t="s">
        <v>68</v>
      </c>
      <c r="N56" s="17">
        <v>1.0</v>
      </c>
      <c r="O56" s="16" t="s">
        <v>68</v>
      </c>
      <c r="P56" s="17">
        <v>0.0</v>
      </c>
      <c r="Q56" s="16" t="s">
        <v>68</v>
      </c>
      <c r="R56" s="17"/>
      <c r="S56" s="16" t="s">
        <v>68</v>
      </c>
      <c r="T56" s="17">
        <v>2.0</v>
      </c>
      <c r="U56" s="3"/>
      <c r="V56" s="3"/>
      <c r="W56" s="3"/>
      <c r="X56" s="3"/>
      <c r="Y56" s="3"/>
      <c r="Z56" s="3"/>
    </row>
    <row r="57">
      <c r="A57" s="3"/>
      <c r="B57" s="23" t="s">
        <v>69</v>
      </c>
      <c r="C57" s="24" t="s">
        <v>69</v>
      </c>
      <c r="D57" s="17">
        <v>1.0</v>
      </c>
      <c r="E57" s="24" t="s">
        <v>69</v>
      </c>
      <c r="F57" s="17">
        <v>1.0</v>
      </c>
      <c r="G57" s="24"/>
      <c r="H57" s="17"/>
      <c r="I57" s="24" t="s">
        <v>69</v>
      </c>
      <c r="J57" s="17">
        <v>2.0</v>
      </c>
      <c r="K57" s="24" t="s">
        <v>69</v>
      </c>
      <c r="L57" s="17">
        <v>1.0</v>
      </c>
      <c r="M57" s="24" t="s">
        <v>69</v>
      </c>
      <c r="N57" s="17">
        <v>1.0</v>
      </c>
      <c r="O57" s="24" t="s">
        <v>69</v>
      </c>
      <c r="P57" s="17">
        <v>1.0</v>
      </c>
      <c r="Q57" s="24" t="s">
        <v>69</v>
      </c>
      <c r="R57" s="17"/>
      <c r="S57" s="24" t="s">
        <v>69</v>
      </c>
      <c r="T57" s="17">
        <v>2.0</v>
      </c>
      <c r="U57" s="3"/>
      <c r="V57" s="3"/>
      <c r="W57" s="3"/>
      <c r="X57" s="3"/>
      <c r="Y57" s="3"/>
      <c r="Z57" s="3"/>
    </row>
    <row r="58">
      <c r="A58" s="3"/>
      <c r="B58" s="23" t="s">
        <v>70</v>
      </c>
      <c r="C58" s="24" t="s">
        <v>70</v>
      </c>
      <c r="D58" s="17">
        <v>1.0</v>
      </c>
      <c r="E58" s="24" t="s">
        <v>70</v>
      </c>
      <c r="F58" s="17">
        <v>1.0</v>
      </c>
      <c r="G58" s="24"/>
      <c r="H58" s="17"/>
      <c r="I58" s="24" t="s">
        <v>70</v>
      </c>
      <c r="J58" s="17">
        <v>2.0</v>
      </c>
      <c r="K58" s="24" t="s">
        <v>70</v>
      </c>
      <c r="L58" s="17">
        <v>1.0</v>
      </c>
      <c r="M58" s="24" t="s">
        <v>70</v>
      </c>
      <c r="N58" s="17">
        <v>1.0</v>
      </c>
      <c r="O58" s="24" t="s">
        <v>70</v>
      </c>
      <c r="P58" s="17">
        <v>1.0</v>
      </c>
      <c r="Q58" s="24" t="s">
        <v>70</v>
      </c>
      <c r="R58" s="17"/>
      <c r="S58" s="24" t="s">
        <v>70</v>
      </c>
      <c r="T58" s="17">
        <v>2.0</v>
      </c>
      <c r="U58" s="3"/>
      <c r="V58" s="3"/>
      <c r="W58" s="3"/>
      <c r="X58" s="3"/>
      <c r="Y58" s="3"/>
      <c r="Z58" s="3"/>
    </row>
    <row r="59">
      <c r="A59" s="3"/>
      <c r="B59" s="23" t="s">
        <v>71</v>
      </c>
      <c r="C59" s="24" t="s">
        <v>71</v>
      </c>
      <c r="D59" s="17">
        <v>1.0</v>
      </c>
      <c r="E59" s="24" t="s">
        <v>71</v>
      </c>
      <c r="F59" s="17">
        <v>1.0</v>
      </c>
      <c r="G59" s="24"/>
      <c r="H59" s="17"/>
      <c r="I59" s="24" t="s">
        <v>71</v>
      </c>
      <c r="J59" s="17">
        <v>2.0</v>
      </c>
      <c r="K59" s="24" t="s">
        <v>71</v>
      </c>
      <c r="L59" s="17">
        <v>1.0</v>
      </c>
      <c r="M59" s="24" t="s">
        <v>71</v>
      </c>
      <c r="N59" s="17">
        <v>1.0</v>
      </c>
      <c r="O59" s="24" t="s">
        <v>71</v>
      </c>
      <c r="P59" s="17">
        <v>1.0</v>
      </c>
      <c r="Q59" s="24" t="s">
        <v>71</v>
      </c>
      <c r="R59" s="17"/>
      <c r="S59" s="24" t="s">
        <v>71</v>
      </c>
      <c r="T59" s="17">
        <v>2.0</v>
      </c>
      <c r="U59" s="3"/>
      <c r="V59" s="3"/>
      <c r="W59" s="3"/>
      <c r="X59" s="3"/>
      <c r="Y59" s="3"/>
      <c r="Z59" s="3"/>
    </row>
    <row r="60">
      <c r="A60" s="3"/>
      <c r="B60" s="23" t="s">
        <v>72</v>
      </c>
      <c r="C60" s="24"/>
      <c r="D60" s="21"/>
      <c r="E60" s="24" t="s">
        <v>72</v>
      </c>
      <c r="F60" s="17">
        <v>1.0</v>
      </c>
      <c r="G60" s="24" t="s">
        <v>72</v>
      </c>
      <c r="H60" s="17">
        <v>1.0</v>
      </c>
      <c r="I60" s="24" t="s">
        <v>72</v>
      </c>
      <c r="J60" s="17">
        <v>2.0</v>
      </c>
      <c r="K60" s="24"/>
      <c r="L60" s="21"/>
      <c r="M60" s="24"/>
      <c r="N60" s="21"/>
      <c r="O60" s="24"/>
      <c r="P60" s="21"/>
      <c r="Q60" s="24"/>
      <c r="R60" s="21"/>
      <c r="S60" s="24"/>
      <c r="T60" s="17">
        <v>2.0</v>
      </c>
      <c r="U60" s="3"/>
      <c r="V60" s="3"/>
      <c r="W60" s="3"/>
      <c r="X60" s="3"/>
      <c r="Y60" s="3"/>
      <c r="Z60" s="3"/>
    </row>
    <row r="61">
      <c r="A61" s="3"/>
      <c r="B61" s="23" t="s">
        <v>73</v>
      </c>
      <c r="C61" s="24"/>
      <c r="D61" s="21"/>
      <c r="E61" s="24" t="s">
        <v>73</v>
      </c>
      <c r="F61" s="17">
        <v>1.0</v>
      </c>
      <c r="G61" s="24" t="s">
        <v>73</v>
      </c>
      <c r="H61" s="17">
        <v>1.0</v>
      </c>
      <c r="I61" s="24" t="s">
        <v>73</v>
      </c>
      <c r="J61" s="17">
        <v>2.0</v>
      </c>
      <c r="K61" s="24"/>
      <c r="L61" s="21"/>
      <c r="M61" s="24"/>
      <c r="N61" s="21"/>
      <c r="O61" s="24"/>
      <c r="P61" s="21"/>
      <c r="Q61" s="24"/>
      <c r="R61" s="21"/>
      <c r="S61" s="24"/>
      <c r="T61" s="17">
        <v>2.0</v>
      </c>
      <c r="U61" s="3"/>
      <c r="V61" s="3"/>
      <c r="W61" s="3"/>
      <c r="X61" s="3"/>
      <c r="Y61" s="3"/>
      <c r="Z61" s="3"/>
    </row>
    <row r="62">
      <c r="A62" s="3"/>
      <c r="B62" s="23" t="s">
        <v>74</v>
      </c>
      <c r="C62" s="24" t="s">
        <v>74</v>
      </c>
      <c r="D62" s="17">
        <v>1.0</v>
      </c>
      <c r="E62" s="24" t="s">
        <v>74</v>
      </c>
      <c r="F62" s="17">
        <v>1.0</v>
      </c>
      <c r="G62" s="24"/>
      <c r="H62" s="17"/>
      <c r="I62" s="24" t="s">
        <v>74</v>
      </c>
      <c r="J62" s="17">
        <v>2.0</v>
      </c>
      <c r="K62" s="24" t="s">
        <v>74</v>
      </c>
      <c r="L62" s="17">
        <v>1.0</v>
      </c>
      <c r="M62" s="24" t="s">
        <v>74</v>
      </c>
      <c r="N62" s="17">
        <v>1.0</v>
      </c>
      <c r="O62" s="24" t="s">
        <v>74</v>
      </c>
      <c r="P62" s="17">
        <v>1.0</v>
      </c>
      <c r="Q62" s="24" t="s">
        <v>74</v>
      </c>
      <c r="R62" s="17"/>
      <c r="S62" s="24" t="s">
        <v>74</v>
      </c>
      <c r="T62" s="17">
        <v>2.0</v>
      </c>
      <c r="U62" s="3"/>
      <c r="V62" s="3"/>
      <c r="W62" s="3"/>
      <c r="X62" s="3"/>
      <c r="Y62" s="3"/>
      <c r="Z62" s="3"/>
    </row>
    <row r="63">
      <c r="A63" s="3"/>
      <c r="B63" s="23" t="s">
        <v>75</v>
      </c>
      <c r="C63" s="24" t="s">
        <v>75</v>
      </c>
      <c r="D63" s="17">
        <v>1.0</v>
      </c>
      <c r="E63" s="24" t="s">
        <v>75</v>
      </c>
      <c r="F63" s="17">
        <v>1.0</v>
      </c>
      <c r="G63" s="24"/>
      <c r="H63" s="17"/>
      <c r="I63" s="24" t="s">
        <v>75</v>
      </c>
      <c r="J63" s="17">
        <v>2.0</v>
      </c>
      <c r="K63" s="24" t="s">
        <v>75</v>
      </c>
      <c r="L63" s="17">
        <v>1.0</v>
      </c>
      <c r="M63" s="24" t="s">
        <v>75</v>
      </c>
      <c r="N63" s="17">
        <v>1.0</v>
      </c>
      <c r="O63" s="24" t="s">
        <v>75</v>
      </c>
      <c r="P63" s="17">
        <v>1.0</v>
      </c>
      <c r="Q63" s="24" t="s">
        <v>75</v>
      </c>
      <c r="R63" s="17"/>
      <c r="S63" s="24" t="s">
        <v>75</v>
      </c>
      <c r="T63" s="17">
        <v>2.0</v>
      </c>
      <c r="U63" s="3"/>
      <c r="V63" s="3"/>
      <c r="W63" s="3"/>
      <c r="X63" s="3"/>
      <c r="Y63" s="3"/>
      <c r="Z63" s="3"/>
    </row>
    <row r="64">
      <c r="A64" s="3"/>
      <c r="B64" s="23" t="s">
        <v>76</v>
      </c>
      <c r="C64" s="24" t="s">
        <v>76</v>
      </c>
      <c r="D64" s="17">
        <v>1.0</v>
      </c>
      <c r="E64" s="24" t="s">
        <v>76</v>
      </c>
      <c r="F64" s="17">
        <v>1.0</v>
      </c>
      <c r="G64" s="24"/>
      <c r="H64" s="17"/>
      <c r="I64" s="24" t="s">
        <v>76</v>
      </c>
      <c r="J64" s="17">
        <v>2.0</v>
      </c>
      <c r="K64" s="24" t="s">
        <v>76</v>
      </c>
      <c r="L64" s="17">
        <v>1.0</v>
      </c>
      <c r="M64" s="24" t="s">
        <v>76</v>
      </c>
      <c r="N64" s="17">
        <v>1.0</v>
      </c>
      <c r="O64" s="24" t="s">
        <v>76</v>
      </c>
      <c r="P64" s="17">
        <v>1.0</v>
      </c>
      <c r="Q64" s="24" t="s">
        <v>76</v>
      </c>
      <c r="R64" s="17"/>
      <c r="S64" s="24" t="s">
        <v>76</v>
      </c>
      <c r="T64" s="17">
        <v>2.0</v>
      </c>
      <c r="U64" s="3"/>
      <c r="V64" s="3"/>
      <c r="W64" s="3"/>
      <c r="X64" s="3"/>
      <c r="Y64" s="3"/>
      <c r="Z64" s="3"/>
    </row>
    <row r="65">
      <c r="A65" s="3"/>
      <c r="B65" s="23"/>
      <c r="C65" s="24"/>
      <c r="D65" s="17"/>
      <c r="E65" s="24"/>
      <c r="F65" s="17"/>
      <c r="G65" s="24"/>
      <c r="H65" s="17"/>
      <c r="I65" s="24"/>
      <c r="J65" s="17"/>
      <c r="K65" s="24"/>
      <c r="L65" s="17"/>
      <c r="M65" s="24"/>
      <c r="N65" s="17"/>
      <c r="O65" s="24"/>
      <c r="P65" s="17"/>
      <c r="Q65" s="24"/>
      <c r="R65" s="17"/>
      <c r="S65" s="24"/>
      <c r="T65" s="17"/>
      <c r="U65" s="3"/>
      <c r="V65" s="3"/>
      <c r="W65" s="3"/>
      <c r="X65" s="3"/>
      <c r="Y65" s="3"/>
      <c r="Z65" s="3"/>
    </row>
    <row r="66">
      <c r="A66" s="11" t="s">
        <v>77</v>
      </c>
      <c r="B66" s="12"/>
      <c r="C66" s="13"/>
      <c r="D66" s="14">
        <f>SUM(D67:D81)</f>
        <v>4</v>
      </c>
      <c r="E66" s="13"/>
      <c r="F66" s="14">
        <f>SUM(F67:F81)</f>
        <v>7</v>
      </c>
      <c r="G66" s="13"/>
      <c r="H66" s="14">
        <f>SUM(H67:H81)</f>
        <v>1</v>
      </c>
      <c r="I66" s="13"/>
      <c r="J66" s="14">
        <f>SUM(J67:J81)</f>
        <v>0</v>
      </c>
      <c r="K66" s="13"/>
      <c r="L66" s="14">
        <f>SUM(L67:L81)</f>
        <v>4</v>
      </c>
      <c r="M66" s="13"/>
      <c r="N66" s="14">
        <f>SUM(N67:N81)</f>
        <v>15</v>
      </c>
      <c r="O66" s="13"/>
      <c r="P66" s="14">
        <f>SUM(P67:P81)</f>
        <v>3</v>
      </c>
      <c r="Q66" s="13"/>
      <c r="R66" s="14">
        <f>SUM(R67:R81)</f>
        <v>2</v>
      </c>
      <c r="S66" s="13"/>
      <c r="T66" s="14">
        <f>SUM(T67:T81)</f>
        <v>2</v>
      </c>
      <c r="U66" s="3"/>
      <c r="V66" s="3"/>
      <c r="W66" s="3"/>
      <c r="X66" s="3"/>
      <c r="Y66" s="3"/>
      <c r="Z66" s="3"/>
    </row>
    <row r="67">
      <c r="B67" s="23" t="s">
        <v>78</v>
      </c>
      <c r="C67" s="24" t="s">
        <v>78</v>
      </c>
      <c r="D67" s="17">
        <v>1.0</v>
      </c>
      <c r="E67" s="28" t="s">
        <v>78</v>
      </c>
      <c r="F67" s="17">
        <v>1.0</v>
      </c>
      <c r="G67" s="28"/>
      <c r="H67" s="17"/>
      <c r="I67" s="28"/>
      <c r="J67" s="17"/>
      <c r="K67" s="24" t="s">
        <v>78</v>
      </c>
      <c r="L67" s="17">
        <v>1.0</v>
      </c>
      <c r="M67" s="24" t="s">
        <v>78</v>
      </c>
      <c r="N67" s="17">
        <v>1.0</v>
      </c>
      <c r="O67" s="24" t="s">
        <v>78</v>
      </c>
      <c r="P67" s="17">
        <v>0.0</v>
      </c>
      <c r="Q67" s="24" t="s">
        <v>78</v>
      </c>
      <c r="R67" s="17">
        <v>1.0</v>
      </c>
      <c r="S67" s="24" t="s">
        <v>78</v>
      </c>
      <c r="T67" s="17">
        <v>1.0</v>
      </c>
      <c r="U67" s="1"/>
      <c r="V67" s="3"/>
      <c r="W67" s="3"/>
      <c r="X67" s="3"/>
      <c r="Y67" s="3"/>
      <c r="Z67" s="3"/>
    </row>
    <row r="68">
      <c r="A68" s="3"/>
      <c r="B68" s="23" t="s">
        <v>79</v>
      </c>
      <c r="C68" s="22"/>
      <c r="D68" s="21"/>
      <c r="E68" s="28" t="s">
        <v>79</v>
      </c>
      <c r="F68" s="17">
        <v>1.0</v>
      </c>
      <c r="G68" s="28"/>
      <c r="H68" s="17"/>
      <c r="I68" s="28"/>
      <c r="J68" s="17"/>
      <c r="K68" s="22"/>
      <c r="L68" s="21"/>
      <c r="M68" s="22" t="s">
        <v>79</v>
      </c>
      <c r="N68" s="17">
        <v>1.0</v>
      </c>
      <c r="O68" s="22" t="s">
        <v>79</v>
      </c>
      <c r="P68" s="17">
        <v>0.0</v>
      </c>
      <c r="Q68" s="22" t="s">
        <v>79</v>
      </c>
      <c r="R68" s="17">
        <v>1.0</v>
      </c>
      <c r="S68" s="22" t="s">
        <v>79</v>
      </c>
      <c r="T68" s="17">
        <v>1.0</v>
      </c>
      <c r="U68" s="1"/>
      <c r="V68" s="3"/>
      <c r="W68" s="3"/>
      <c r="X68" s="3"/>
      <c r="Y68" s="3"/>
      <c r="Z68" s="3"/>
    </row>
    <row r="69">
      <c r="A69" s="3"/>
      <c r="B69" s="23" t="s">
        <v>80</v>
      </c>
      <c r="C69" s="22"/>
      <c r="D69" s="21"/>
      <c r="E69" s="28" t="s">
        <v>80</v>
      </c>
      <c r="F69" s="17">
        <v>1.0</v>
      </c>
      <c r="G69" s="28"/>
      <c r="H69" s="17"/>
      <c r="I69" s="28"/>
      <c r="J69" s="17"/>
      <c r="K69" s="22"/>
      <c r="L69" s="21"/>
      <c r="M69" s="22" t="s">
        <v>80</v>
      </c>
      <c r="N69" s="17">
        <v>1.0</v>
      </c>
      <c r="O69" s="22" t="s">
        <v>80</v>
      </c>
      <c r="P69" s="17">
        <v>0.0</v>
      </c>
      <c r="Q69" s="22"/>
      <c r="R69" s="17">
        <v>0.0</v>
      </c>
      <c r="S69" s="22"/>
      <c r="T69" s="17">
        <v>0.0</v>
      </c>
      <c r="U69" s="3"/>
      <c r="V69" s="3"/>
      <c r="W69" s="3"/>
      <c r="X69" s="3"/>
      <c r="Y69" s="3"/>
      <c r="Z69" s="3"/>
    </row>
    <row r="70">
      <c r="A70" s="3"/>
      <c r="B70" s="23" t="s">
        <v>81</v>
      </c>
      <c r="C70" s="22"/>
      <c r="D70" s="21"/>
      <c r="E70" s="28" t="s">
        <v>81</v>
      </c>
      <c r="F70" s="17">
        <v>1.0</v>
      </c>
      <c r="G70" s="28"/>
      <c r="H70" s="17"/>
      <c r="I70" s="28"/>
      <c r="J70" s="17"/>
      <c r="K70" s="22"/>
      <c r="L70" s="21"/>
      <c r="M70" s="22" t="s">
        <v>81</v>
      </c>
      <c r="N70" s="17">
        <v>1.0</v>
      </c>
      <c r="O70" s="22" t="s">
        <v>81</v>
      </c>
      <c r="P70" s="17">
        <v>0.0</v>
      </c>
      <c r="Q70" s="22"/>
      <c r="R70" s="17">
        <v>0.0</v>
      </c>
      <c r="S70" s="22"/>
      <c r="T70" s="17">
        <v>0.0</v>
      </c>
      <c r="U70" s="3"/>
      <c r="V70" s="3"/>
      <c r="W70" s="3"/>
      <c r="X70" s="3"/>
      <c r="Y70" s="3"/>
      <c r="Z70" s="3"/>
    </row>
    <row r="71">
      <c r="A71" s="3"/>
      <c r="B71" s="23" t="s">
        <v>82</v>
      </c>
      <c r="C71" s="22"/>
      <c r="D71" s="21"/>
      <c r="E71" s="28" t="s">
        <v>82</v>
      </c>
      <c r="F71" s="17">
        <v>1.0</v>
      </c>
      <c r="G71" s="28" t="s">
        <v>82</v>
      </c>
      <c r="H71" s="17">
        <v>1.0</v>
      </c>
      <c r="I71" s="28"/>
      <c r="J71" s="17"/>
      <c r="K71" s="22"/>
      <c r="L71" s="21"/>
      <c r="M71" s="22" t="s">
        <v>82</v>
      </c>
      <c r="N71" s="17">
        <v>1.0</v>
      </c>
      <c r="O71" s="22" t="s">
        <v>82</v>
      </c>
      <c r="P71" s="17">
        <v>0.0</v>
      </c>
      <c r="Q71" s="22"/>
      <c r="R71" s="17">
        <v>0.0</v>
      </c>
      <c r="S71" s="22"/>
      <c r="T71" s="17">
        <v>0.0</v>
      </c>
      <c r="U71" s="3"/>
      <c r="V71" s="3"/>
      <c r="W71" s="3"/>
      <c r="X71" s="3"/>
      <c r="Y71" s="3"/>
      <c r="Z71" s="3"/>
    </row>
    <row r="72">
      <c r="A72" s="3"/>
      <c r="B72" s="23" t="s">
        <v>83</v>
      </c>
      <c r="C72" s="22"/>
      <c r="D72" s="21"/>
      <c r="E72" s="28" t="s">
        <v>83</v>
      </c>
      <c r="F72" s="17">
        <v>1.0</v>
      </c>
      <c r="G72" s="28"/>
      <c r="H72" s="17"/>
      <c r="I72" s="28"/>
      <c r="J72" s="17"/>
      <c r="K72" s="22"/>
      <c r="L72" s="21"/>
      <c r="M72" s="22" t="s">
        <v>83</v>
      </c>
      <c r="N72" s="17">
        <v>1.0</v>
      </c>
      <c r="O72" s="22" t="s">
        <v>83</v>
      </c>
      <c r="P72" s="17">
        <v>1.0</v>
      </c>
      <c r="Q72" s="22"/>
      <c r="R72" s="17">
        <v>0.0</v>
      </c>
      <c r="S72" s="22"/>
      <c r="T72" s="17">
        <v>0.0</v>
      </c>
      <c r="U72" s="3"/>
      <c r="V72" s="3"/>
      <c r="W72" s="3"/>
      <c r="X72" s="3"/>
      <c r="Y72" s="3"/>
      <c r="Z72" s="3"/>
    </row>
    <row r="73">
      <c r="A73" s="3"/>
      <c r="B73" s="23" t="s">
        <v>84</v>
      </c>
      <c r="C73" s="22"/>
      <c r="D73" s="21"/>
      <c r="E73" s="28" t="s">
        <v>84</v>
      </c>
      <c r="F73" s="17">
        <v>1.0</v>
      </c>
      <c r="G73" s="28"/>
      <c r="H73" s="17"/>
      <c r="I73" s="28"/>
      <c r="J73" s="17"/>
      <c r="K73" s="22"/>
      <c r="L73" s="21"/>
      <c r="M73" s="22" t="s">
        <v>84</v>
      </c>
      <c r="N73" s="17">
        <v>1.0</v>
      </c>
      <c r="O73" s="22" t="s">
        <v>84</v>
      </c>
      <c r="P73" s="17">
        <v>1.0</v>
      </c>
      <c r="Q73" s="22"/>
      <c r="R73" s="17">
        <v>0.0</v>
      </c>
      <c r="S73" s="22"/>
      <c r="T73" s="17">
        <v>0.0</v>
      </c>
      <c r="U73" s="3"/>
      <c r="V73" s="3"/>
      <c r="W73" s="3"/>
      <c r="X73" s="3"/>
      <c r="Y73" s="3"/>
      <c r="Z73" s="3"/>
    </row>
    <row r="74">
      <c r="A74" s="3"/>
      <c r="B74" s="29" t="s">
        <v>85</v>
      </c>
      <c r="C74" s="22"/>
      <c r="D74" s="21"/>
      <c r="E74" s="22"/>
      <c r="F74" s="21"/>
      <c r="G74" s="22"/>
      <c r="H74" s="21"/>
      <c r="I74" s="22"/>
      <c r="J74" s="21"/>
      <c r="K74" s="22"/>
      <c r="L74" s="21"/>
      <c r="M74" s="22" t="s">
        <v>85</v>
      </c>
      <c r="N74" s="17">
        <v>1.0</v>
      </c>
      <c r="O74" s="22" t="s">
        <v>85</v>
      </c>
      <c r="P74" s="17">
        <v>1.0</v>
      </c>
      <c r="Q74" s="22"/>
      <c r="R74" s="17">
        <v>0.0</v>
      </c>
      <c r="S74" s="22"/>
      <c r="T74" s="17">
        <v>0.0</v>
      </c>
      <c r="U74" s="3"/>
      <c r="V74" s="3"/>
      <c r="W74" s="3"/>
      <c r="X74" s="3"/>
      <c r="Y74" s="3"/>
      <c r="Z74" s="3"/>
    </row>
    <row r="75">
      <c r="A75" s="3"/>
      <c r="B75" s="30" t="s">
        <v>86</v>
      </c>
      <c r="C75" s="22"/>
      <c r="D75" s="21"/>
      <c r="E75" s="22"/>
      <c r="F75" s="21"/>
      <c r="G75" s="22"/>
      <c r="H75" s="21"/>
      <c r="I75" s="22"/>
      <c r="J75" s="21"/>
      <c r="K75" s="22"/>
      <c r="L75" s="21"/>
      <c r="M75" s="22" t="s">
        <v>86</v>
      </c>
      <c r="N75" s="17">
        <v>1.0</v>
      </c>
      <c r="O75" s="22" t="s">
        <v>86</v>
      </c>
      <c r="P75" s="17">
        <v>0.0</v>
      </c>
      <c r="Q75" s="22"/>
      <c r="R75" s="17">
        <v>0.0</v>
      </c>
      <c r="S75" s="22"/>
      <c r="T75" s="17">
        <v>0.0</v>
      </c>
      <c r="U75" s="3"/>
      <c r="V75" s="3"/>
      <c r="W75" s="3"/>
      <c r="X75" s="3"/>
      <c r="Y75" s="3"/>
      <c r="Z75" s="3"/>
    </row>
    <row r="76">
      <c r="A76" s="3"/>
      <c r="B76" s="30" t="s">
        <v>87</v>
      </c>
      <c r="C76" s="22"/>
      <c r="D76" s="21"/>
      <c r="E76" s="22"/>
      <c r="F76" s="21"/>
      <c r="G76" s="22"/>
      <c r="H76" s="21"/>
      <c r="I76" s="22"/>
      <c r="J76" s="21"/>
      <c r="K76" s="22"/>
      <c r="L76" s="21"/>
      <c r="M76" s="22" t="s">
        <v>87</v>
      </c>
      <c r="N76" s="17">
        <v>1.0</v>
      </c>
      <c r="O76" s="22" t="s">
        <v>87</v>
      </c>
      <c r="P76" s="17">
        <v>0.0</v>
      </c>
      <c r="Q76" s="22"/>
      <c r="R76" s="17">
        <v>0.0</v>
      </c>
      <c r="S76" s="22"/>
      <c r="T76" s="17">
        <v>0.0</v>
      </c>
      <c r="U76" s="3"/>
      <c r="V76" s="3"/>
      <c r="W76" s="3"/>
      <c r="X76" s="3"/>
      <c r="Y76" s="3"/>
      <c r="Z76" s="3"/>
    </row>
    <row r="77">
      <c r="A77" s="3"/>
      <c r="B77" s="30" t="s">
        <v>88</v>
      </c>
      <c r="C77" s="22"/>
      <c r="D77" s="21"/>
      <c r="E77" s="22"/>
      <c r="F77" s="21"/>
      <c r="G77" s="22"/>
      <c r="H77" s="21"/>
      <c r="I77" s="22"/>
      <c r="J77" s="21"/>
      <c r="K77" s="22"/>
      <c r="L77" s="21"/>
      <c r="M77" s="22" t="s">
        <v>88</v>
      </c>
      <c r="N77" s="17">
        <v>1.0</v>
      </c>
      <c r="O77" s="22" t="s">
        <v>88</v>
      </c>
      <c r="P77" s="17">
        <v>0.0</v>
      </c>
      <c r="Q77" s="22"/>
      <c r="R77" s="17">
        <v>0.0</v>
      </c>
      <c r="S77" s="22"/>
      <c r="T77" s="17">
        <v>0.0</v>
      </c>
      <c r="U77" s="3"/>
      <c r="V77" s="3"/>
      <c r="W77" s="3"/>
      <c r="X77" s="3"/>
      <c r="Y77" s="3"/>
      <c r="Z77" s="3"/>
    </row>
    <row r="78">
      <c r="A78" s="3"/>
      <c r="B78" s="30" t="s">
        <v>89</v>
      </c>
      <c r="C78" s="22"/>
      <c r="D78" s="21"/>
      <c r="E78" s="22"/>
      <c r="F78" s="21"/>
      <c r="G78" s="22"/>
      <c r="H78" s="21"/>
      <c r="I78" s="22"/>
      <c r="J78" s="21"/>
      <c r="K78" s="22"/>
      <c r="L78" s="21"/>
      <c r="M78" s="22" t="s">
        <v>89</v>
      </c>
      <c r="N78" s="17">
        <v>1.0</v>
      </c>
      <c r="O78" s="22" t="s">
        <v>89</v>
      </c>
      <c r="P78" s="17">
        <v>0.0</v>
      </c>
      <c r="Q78" s="22"/>
      <c r="R78" s="17">
        <v>0.0</v>
      </c>
      <c r="S78" s="22"/>
      <c r="T78" s="17">
        <v>0.0</v>
      </c>
      <c r="U78" s="3"/>
      <c r="V78" s="3"/>
      <c r="W78" s="3"/>
      <c r="X78" s="3"/>
      <c r="Y78" s="3"/>
      <c r="Z78" s="3"/>
    </row>
    <row r="79">
      <c r="A79" s="3"/>
      <c r="B79" s="30" t="s">
        <v>90</v>
      </c>
      <c r="C79" s="28" t="s">
        <v>90</v>
      </c>
      <c r="D79" s="17">
        <v>1.0</v>
      </c>
      <c r="E79" s="28"/>
      <c r="F79" s="17"/>
      <c r="G79" s="28"/>
      <c r="H79" s="17"/>
      <c r="I79" s="28"/>
      <c r="J79" s="17"/>
      <c r="K79" s="28" t="s">
        <v>90</v>
      </c>
      <c r="L79" s="17">
        <v>1.0</v>
      </c>
      <c r="M79" s="28" t="s">
        <v>90</v>
      </c>
      <c r="N79" s="17">
        <v>1.0</v>
      </c>
      <c r="O79" s="28" t="s">
        <v>90</v>
      </c>
      <c r="P79" s="17">
        <v>0.0</v>
      </c>
      <c r="Q79" s="28"/>
      <c r="R79" s="17">
        <v>0.0</v>
      </c>
      <c r="S79" s="28"/>
      <c r="T79" s="17">
        <v>0.0</v>
      </c>
      <c r="U79" s="3"/>
      <c r="V79" s="3"/>
      <c r="W79" s="3"/>
      <c r="X79" s="3"/>
      <c r="Y79" s="3"/>
      <c r="Z79" s="3"/>
    </row>
    <row r="80">
      <c r="A80" s="3"/>
      <c r="B80" s="31" t="s">
        <v>91</v>
      </c>
      <c r="C80" s="28" t="s">
        <v>91</v>
      </c>
      <c r="D80" s="17">
        <v>1.0</v>
      </c>
      <c r="E80" s="28"/>
      <c r="F80" s="17"/>
      <c r="G80" s="28"/>
      <c r="H80" s="17"/>
      <c r="I80" s="28"/>
      <c r="J80" s="17"/>
      <c r="K80" s="28" t="s">
        <v>91</v>
      </c>
      <c r="L80" s="17">
        <v>1.0</v>
      </c>
      <c r="M80" s="28" t="s">
        <v>91</v>
      </c>
      <c r="N80" s="17">
        <v>1.0</v>
      </c>
      <c r="O80" s="28" t="s">
        <v>91</v>
      </c>
      <c r="P80" s="17">
        <v>0.0</v>
      </c>
      <c r="Q80" s="28"/>
      <c r="R80" s="17">
        <v>0.0</v>
      </c>
      <c r="S80" s="28"/>
      <c r="T80" s="17">
        <v>0.0</v>
      </c>
      <c r="U80" s="3"/>
      <c r="V80" s="3"/>
      <c r="W80" s="3"/>
      <c r="X80" s="3"/>
      <c r="Y80" s="3"/>
      <c r="Z80" s="3"/>
    </row>
    <row r="81">
      <c r="A81" s="3"/>
      <c r="B81" s="23" t="s">
        <v>92</v>
      </c>
      <c r="C81" s="24" t="s">
        <v>92</v>
      </c>
      <c r="D81" s="17">
        <v>1.0</v>
      </c>
      <c r="E81" s="24"/>
      <c r="F81" s="17"/>
      <c r="G81" s="24"/>
      <c r="H81" s="17"/>
      <c r="I81" s="24"/>
      <c r="J81" s="17"/>
      <c r="K81" s="24" t="s">
        <v>92</v>
      </c>
      <c r="L81" s="17">
        <v>1.0</v>
      </c>
      <c r="M81" s="24" t="s">
        <v>92</v>
      </c>
      <c r="N81" s="17">
        <v>1.0</v>
      </c>
      <c r="O81" s="24" t="s">
        <v>92</v>
      </c>
      <c r="P81" s="17">
        <v>0.0</v>
      </c>
      <c r="Q81" s="24"/>
      <c r="R81" s="17">
        <v>0.0</v>
      </c>
      <c r="S81" s="24"/>
      <c r="T81" s="17">
        <v>0.0</v>
      </c>
      <c r="U81" s="3"/>
      <c r="V81" s="3"/>
      <c r="W81" s="3"/>
      <c r="X81" s="3"/>
      <c r="Y81" s="3"/>
      <c r="Z81" s="3"/>
    </row>
    <row r="82">
      <c r="A82" s="11" t="s">
        <v>93</v>
      </c>
      <c r="B82" s="12"/>
      <c r="C82" s="13"/>
      <c r="D82" s="14">
        <f>SUM(D83:D84)</f>
        <v>1</v>
      </c>
      <c r="E82" s="13"/>
      <c r="F82" s="14">
        <f>SUM(F83:F84)</f>
        <v>0</v>
      </c>
      <c r="G82" s="13"/>
      <c r="H82" s="14">
        <f>SUM(H83:H84)</f>
        <v>0</v>
      </c>
      <c r="I82" s="13"/>
      <c r="J82" s="14">
        <f>SUM(J83:J84)</f>
        <v>2</v>
      </c>
      <c r="K82" s="13"/>
      <c r="L82" s="14">
        <f>SUM(L83:L84)</f>
        <v>2</v>
      </c>
      <c r="M82" s="13"/>
      <c r="N82" s="14">
        <f>SUM(N83:N84)</f>
        <v>2</v>
      </c>
      <c r="O82" s="13"/>
      <c r="P82" s="14">
        <f>SUM(P83:P84)</f>
        <v>0</v>
      </c>
      <c r="Q82" s="13"/>
      <c r="R82" s="14">
        <f>SUM(R83:R84)</f>
        <v>0</v>
      </c>
      <c r="S82" s="13"/>
      <c r="T82" s="14">
        <f>SUM(T83:T84)</f>
        <v>2</v>
      </c>
      <c r="U82" s="3"/>
      <c r="V82" s="3"/>
      <c r="W82" s="3"/>
      <c r="X82" s="3"/>
      <c r="Y82" s="3"/>
      <c r="Z82" s="3"/>
    </row>
    <row r="83">
      <c r="A83" s="3"/>
      <c r="B83" s="32" t="s">
        <v>94</v>
      </c>
      <c r="C83" s="16" t="s">
        <v>95</v>
      </c>
      <c r="D83" s="17"/>
      <c r="E83" s="16"/>
      <c r="F83" s="17"/>
      <c r="G83" s="16"/>
      <c r="H83" s="17"/>
      <c r="I83" s="16" t="s">
        <v>96</v>
      </c>
      <c r="J83" s="17">
        <v>2.0</v>
      </c>
      <c r="K83" s="16" t="s">
        <v>95</v>
      </c>
      <c r="L83" s="17">
        <v>1.0</v>
      </c>
      <c r="M83" s="16" t="s">
        <v>95</v>
      </c>
      <c r="N83" s="17">
        <v>1.0</v>
      </c>
      <c r="O83" s="16" t="s">
        <v>95</v>
      </c>
      <c r="P83" s="17">
        <v>0.0</v>
      </c>
      <c r="Q83" s="16" t="s">
        <v>95</v>
      </c>
      <c r="R83" s="17">
        <v>0.0</v>
      </c>
      <c r="S83" s="16" t="s">
        <v>95</v>
      </c>
      <c r="T83" s="17">
        <v>2.0</v>
      </c>
      <c r="U83" s="3"/>
      <c r="V83" s="3"/>
      <c r="W83" s="3"/>
      <c r="X83" s="3"/>
      <c r="Y83" s="3"/>
      <c r="Z83" s="3"/>
    </row>
    <row r="84">
      <c r="A84" s="3"/>
      <c r="B84" s="32" t="s">
        <v>97</v>
      </c>
      <c r="C84" s="16" t="s">
        <v>98</v>
      </c>
      <c r="D84" s="17">
        <v>1.0</v>
      </c>
      <c r="E84" s="16"/>
      <c r="F84" s="17"/>
      <c r="G84" s="16"/>
      <c r="H84" s="17"/>
      <c r="I84" s="16"/>
      <c r="J84" s="17"/>
      <c r="K84" s="16" t="s">
        <v>98</v>
      </c>
      <c r="L84" s="17">
        <v>1.0</v>
      </c>
      <c r="M84" s="16" t="s">
        <v>98</v>
      </c>
      <c r="N84" s="17">
        <v>1.0</v>
      </c>
      <c r="O84" s="16" t="s">
        <v>98</v>
      </c>
      <c r="P84" s="17">
        <v>0.0</v>
      </c>
      <c r="Q84" s="16" t="s">
        <v>98</v>
      </c>
      <c r="R84" s="17">
        <v>0.0</v>
      </c>
      <c r="S84" s="16" t="s">
        <v>98</v>
      </c>
      <c r="T84" s="17">
        <v>0.0</v>
      </c>
      <c r="U84" s="3"/>
      <c r="V84" s="3"/>
      <c r="W84" s="3"/>
      <c r="X84" s="3"/>
      <c r="Y84" s="3"/>
      <c r="Z84" s="3"/>
    </row>
    <row r="85">
      <c r="A85" s="11" t="s">
        <v>99</v>
      </c>
      <c r="B85" s="12"/>
      <c r="C85" s="13"/>
      <c r="D85" s="14">
        <f>SUM(D87:D98)</f>
        <v>4</v>
      </c>
      <c r="E85" s="13"/>
      <c r="F85" s="14">
        <f>SUM(F86:F98)</f>
        <v>4</v>
      </c>
      <c r="G85" s="13"/>
      <c r="H85" s="14">
        <f>SUM(H86:H98)</f>
        <v>4</v>
      </c>
      <c r="I85" s="13"/>
      <c r="J85" s="14">
        <f>SUM(J86:J98)</f>
        <v>4</v>
      </c>
      <c r="K85" s="13"/>
      <c r="L85" s="14">
        <f>SUM(L86:L98)</f>
        <v>4</v>
      </c>
      <c r="M85" s="13"/>
      <c r="N85" s="14">
        <f>SUM(N86:N98)</f>
        <v>12</v>
      </c>
      <c r="O85" s="13"/>
      <c r="P85" s="14">
        <f>SUM(P86:P98)</f>
        <v>4</v>
      </c>
      <c r="Q85" s="13"/>
      <c r="R85" s="14">
        <f>SUM(R86:R98)</f>
        <v>3</v>
      </c>
      <c r="S85" s="13"/>
      <c r="T85" s="14">
        <f>SUM(T86:T98)</f>
        <v>6</v>
      </c>
      <c r="U85" s="3"/>
      <c r="V85" s="3"/>
      <c r="W85" s="3"/>
      <c r="X85" s="3"/>
      <c r="Y85" s="3"/>
      <c r="Z85" s="3"/>
    </row>
    <row r="86">
      <c r="B86" s="23" t="s">
        <v>100</v>
      </c>
      <c r="C86" s="22"/>
      <c r="D86" s="21"/>
      <c r="E86" s="22"/>
      <c r="F86" s="17"/>
      <c r="G86" s="33" t="s">
        <v>100</v>
      </c>
      <c r="H86" s="17">
        <v>1.0</v>
      </c>
      <c r="I86" s="20" t="s">
        <v>100</v>
      </c>
      <c r="J86" s="17">
        <v>0.0</v>
      </c>
      <c r="K86" s="22"/>
      <c r="L86" s="21"/>
      <c r="M86" s="22"/>
      <c r="N86" s="21"/>
      <c r="O86" s="22"/>
      <c r="P86" s="21"/>
      <c r="Q86" s="22"/>
      <c r="R86" s="21"/>
      <c r="S86" s="22"/>
      <c r="T86" s="17">
        <v>2.0</v>
      </c>
      <c r="U86" s="3"/>
      <c r="V86" s="3"/>
      <c r="W86" s="3"/>
      <c r="X86" s="3"/>
      <c r="Y86" s="3"/>
      <c r="Z86" s="3"/>
    </row>
    <row r="87">
      <c r="A87" s="3"/>
      <c r="B87" s="23" t="s">
        <v>101</v>
      </c>
      <c r="C87" s="24" t="s">
        <v>101</v>
      </c>
      <c r="D87" s="17">
        <v>1.0</v>
      </c>
      <c r="E87" s="24" t="s">
        <v>101</v>
      </c>
      <c r="F87" s="17">
        <v>1.0</v>
      </c>
      <c r="G87" s="24"/>
      <c r="H87" s="17"/>
      <c r="I87" s="24"/>
      <c r="J87" s="17"/>
      <c r="K87" s="24" t="s">
        <v>101</v>
      </c>
      <c r="L87" s="17">
        <v>1.0</v>
      </c>
      <c r="M87" s="24" t="s">
        <v>101</v>
      </c>
      <c r="N87" s="17">
        <v>1.0</v>
      </c>
      <c r="O87" s="24" t="s">
        <v>101</v>
      </c>
      <c r="P87" s="17">
        <v>0.0</v>
      </c>
      <c r="Q87" s="24" t="s">
        <v>101</v>
      </c>
      <c r="R87" s="17">
        <v>1.0</v>
      </c>
      <c r="S87" s="24" t="s">
        <v>101</v>
      </c>
      <c r="T87" s="17">
        <v>0.0</v>
      </c>
      <c r="U87" s="3"/>
      <c r="V87" s="3"/>
      <c r="W87" s="3"/>
      <c r="X87" s="3"/>
      <c r="Y87" s="3"/>
      <c r="Z87" s="3"/>
    </row>
    <row r="88">
      <c r="A88" s="3"/>
      <c r="B88" s="15" t="s">
        <v>102</v>
      </c>
      <c r="C88" s="22"/>
      <c r="D88" s="21"/>
      <c r="E88" s="22"/>
      <c r="F88" s="17"/>
      <c r="G88" s="22"/>
      <c r="H88" s="17"/>
      <c r="I88" s="22"/>
      <c r="J88" s="17"/>
      <c r="K88" s="22"/>
      <c r="L88" s="21"/>
      <c r="M88" s="34" t="s">
        <v>102</v>
      </c>
      <c r="N88" s="17">
        <v>1.0</v>
      </c>
      <c r="O88" s="34" t="s">
        <v>102</v>
      </c>
      <c r="P88" s="17">
        <v>0.0</v>
      </c>
      <c r="Q88" s="34" t="s">
        <v>102</v>
      </c>
      <c r="R88" s="17">
        <v>0.0</v>
      </c>
      <c r="S88" s="34" t="s">
        <v>102</v>
      </c>
      <c r="T88" s="17">
        <v>0.0</v>
      </c>
      <c r="U88" s="3"/>
      <c r="V88" s="3"/>
      <c r="W88" s="3"/>
      <c r="X88" s="3"/>
      <c r="Y88" s="3"/>
      <c r="Z88" s="3"/>
    </row>
    <row r="89">
      <c r="A89" s="3"/>
      <c r="B89" s="23" t="s">
        <v>103</v>
      </c>
      <c r="C89" s="22"/>
      <c r="D89" s="21"/>
      <c r="E89" s="22"/>
      <c r="F89" s="17"/>
      <c r="G89" s="22"/>
      <c r="H89" s="17"/>
      <c r="I89" s="22"/>
      <c r="J89" s="17"/>
      <c r="K89" s="22"/>
      <c r="L89" s="21"/>
      <c r="M89" s="22" t="s">
        <v>103</v>
      </c>
      <c r="N89" s="17">
        <v>1.0</v>
      </c>
      <c r="O89" s="22" t="s">
        <v>103</v>
      </c>
      <c r="P89" s="17">
        <v>0.0</v>
      </c>
      <c r="Q89" s="22" t="s">
        <v>103</v>
      </c>
      <c r="R89" s="17">
        <v>0.0</v>
      </c>
      <c r="S89" s="22" t="s">
        <v>103</v>
      </c>
      <c r="T89" s="17">
        <v>0.0</v>
      </c>
      <c r="U89" s="3"/>
      <c r="V89" s="3"/>
      <c r="W89" s="3"/>
      <c r="X89" s="3"/>
      <c r="Y89" s="3"/>
      <c r="Z89" s="3"/>
    </row>
    <row r="90">
      <c r="A90" s="3"/>
      <c r="B90" s="23" t="s">
        <v>104</v>
      </c>
      <c r="C90" s="22"/>
      <c r="D90" s="21"/>
      <c r="E90" s="22"/>
      <c r="F90" s="17"/>
      <c r="G90" s="22"/>
      <c r="H90" s="17"/>
      <c r="I90" s="22"/>
      <c r="J90" s="17"/>
      <c r="K90" s="22"/>
      <c r="L90" s="21"/>
      <c r="M90" s="22" t="s">
        <v>104</v>
      </c>
      <c r="N90" s="17">
        <v>1.0</v>
      </c>
      <c r="O90" s="22" t="s">
        <v>104</v>
      </c>
      <c r="P90" s="17">
        <v>0.0</v>
      </c>
      <c r="Q90" s="22" t="s">
        <v>104</v>
      </c>
      <c r="R90" s="17">
        <v>0.0</v>
      </c>
      <c r="S90" s="22" t="s">
        <v>104</v>
      </c>
      <c r="T90" s="17">
        <v>0.0</v>
      </c>
      <c r="U90" s="3"/>
      <c r="V90" s="3"/>
      <c r="W90" s="3"/>
      <c r="X90" s="3"/>
      <c r="Y90" s="3"/>
      <c r="Z90" s="3"/>
    </row>
    <row r="91">
      <c r="A91" s="3"/>
      <c r="B91" s="23" t="s">
        <v>105</v>
      </c>
      <c r="C91" s="22"/>
      <c r="D91" s="21"/>
      <c r="E91" s="22"/>
      <c r="F91" s="21"/>
      <c r="G91" s="22"/>
      <c r="H91" s="21"/>
      <c r="I91" s="22"/>
      <c r="J91" s="21"/>
      <c r="K91" s="22"/>
      <c r="L91" s="21"/>
      <c r="M91" s="22" t="s">
        <v>105</v>
      </c>
      <c r="N91" s="17">
        <v>1.0</v>
      </c>
      <c r="O91" s="22" t="s">
        <v>105</v>
      </c>
      <c r="P91" s="17">
        <v>0.0</v>
      </c>
      <c r="Q91" s="22" t="s">
        <v>105</v>
      </c>
      <c r="R91" s="17">
        <v>0.0</v>
      </c>
      <c r="S91" s="22" t="s">
        <v>105</v>
      </c>
      <c r="T91" s="17">
        <v>0.0</v>
      </c>
      <c r="U91" s="3"/>
      <c r="V91" s="3"/>
      <c r="W91" s="3"/>
      <c r="X91" s="3"/>
      <c r="Y91" s="3"/>
      <c r="Z91" s="3"/>
    </row>
    <row r="92">
      <c r="A92" s="3"/>
      <c r="B92" s="23" t="s">
        <v>106</v>
      </c>
      <c r="C92" s="22"/>
      <c r="D92" s="21"/>
      <c r="E92" s="22"/>
      <c r="F92" s="17"/>
      <c r="G92" s="33" t="s">
        <v>106</v>
      </c>
      <c r="H92" s="17">
        <v>1.0</v>
      </c>
      <c r="I92" s="22" t="s">
        <v>106</v>
      </c>
      <c r="J92" s="17">
        <v>0.0</v>
      </c>
      <c r="K92" s="22"/>
      <c r="L92" s="21"/>
      <c r="M92" s="22" t="s">
        <v>106</v>
      </c>
      <c r="N92" s="17">
        <v>1.0</v>
      </c>
      <c r="O92" s="22" t="s">
        <v>106</v>
      </c>
      <c r="P92" s="17">
        <v>1.0</v>
      </c>
      <c r="Q92" s="22" t="s">
        <v>106</v>
      </c>
      <c r="R92" s="17">
        <v>0.0</v>
      </c>
      <c r="S92" s="22" t="s">
        <v>106</v>
      </c>
      <c r="T92" s="17">
        <v>0.0</v>
      </c>
      <c r="U92" s="3"/>
      <c r="V92" s="3"/>
      <c r="W92" s="3"/>
      <c r="X92" s="3"/>
      <c r="Y92" s="3"/>
      <c r="Z92" s="3"/>
    </row>
    <row r="93">
      <c r="A93" s="3"/>
      <c r="B93" s="23" t="s">
        <v>107</v>
      </c>
      <c r="C93" s="22"/>
      <c r="D93" s="21"/>
      <c r="E93" s="22"/>
      <c r="F93" s="17"/>
      <c r="G93" s="22"/>
      <c r="H93" s="17"/>
      <c r="I93" s="22"/>
      <c r="J93" s="17"/>
      <c r="K93" s="22"/>
      <c r="L93" s="21"/>
      <c r="M93" s="22" t="s">
        <v>107</v>
      </c>
      <c r="N93" s="17">
        <v>1.0</v>
      </c>
      <c r="O93" s="22" t="s">
        <v>107</v>
      </c>
      <c r="P93" s="17">
        <v>1.0</v>
      </c>
      <c r="Q93" s="22" t="s">
        <v>107</v>
      </c>
      <c r="R93" s="17">
        <v>0.0</v>
      </c>
      <c r="S93" s="22" t="s">
        <v>107</v>
      </c>
      <c r="T93" s="17">
        <v>0.0</v>
      </c>
      <c r="U93" s="3"/>
      <c r="V93" s="3"/>
      <c r="W93" s="3"/>
      <c r="X93" s="3"/>
      <c r="Y93" s="3"/>
      <c r="Z93" s="3"/>
    </row>
    <row r="94">
      <c r="A94" s="3"/>
      <c r="B94" s="23" t="s">
        <v>108</v>
      </c>
      <c r="C94" s="22"/>
      <c r="D94" s="21"/>
      <c r="E94" s="22"/>
      <c r="F94" s="17"/>
      <c r="G94" s="22"/>
      <c r="H94" s="17"/>
      <c r="I94" s="20" t="s">
        <v>108</v>
      </c>
      <c r="J94" s="17">
        <v>2.0</v>
      </c>
      <c r="K94" s="22"/>
      <c r="L94" s="21"/>
      <c r="M94" s="22" t="s">
        <v>108</v>
      </c>
      <c r="N94" s="17">
        <v>1.0</v>
      </c>
      <c r="O94" s="22" t="s">
        <v>108</v>
      </c>
      <c r="P94" s="17">
        <v>0.0</v>
      </c>
      <c r="Q94" s="22" t="s">
        <v>108</v>
      </c>
      <c r="R94" s="17">
        <v>0.0</v>
      </c>
      <c r="S94" s="22" t="s">
        <v>108</v>
      </c>
      <c r="T94" s="17">
        <v>2.0</v>
      </c>
      <c r="U94" s="3"/>
      <c r="V94" s="3"/>
      <c r="W94" s="3"/>
      <c r="X94" s="3"/>
      <c r="Y94" s="3"/>
      <c r="Z94" s="3"/>
    </row>
    <row r="95">
      <c r="A95" s="3"/>
      <c r="B95" s="23" t="s">
        <v>109</v>
      </c>
      <c r="C95" s="22"/>
      <c r="D95" s="21"/>
      <c r="E95" s="22"/>
      <c r="F95" s="21"/>
      <c r="G95" s="22"/>
      <c r="H95" s="21"/>
      <c r="I95" s="22"/>
      <c r="J95" s="21"/>
      <c r="K95" s="22"/>
      <c r="L95" s="21"/>
      <c r="M95" s="22" t="s">
        <v>109</v>
      </c>
      <c r="N95" s="17">
        <v>1.0</v>
      </c>
      <c r="O95" s="22" t="s">
        <v>109</v>
      </c>
      <c r="P95" s="17">
        <v>0.0</v>
      </c>
      <c r="Q95" s="22" t="s">
        <v>109</v>
      </c>
      <c r="R95" s="17">
        <v>0.0</v>
      </c>
      <c r="S95" s="22" t="s">
        <v>109</v>
      </c>
      <c r="T95" s="17">
        <v>0.0</v>
      </c>
      <c r="U95" s="3"/>
      <c r="V95" s="3"/>
      <c r="W95" s="3"/>
      <c r="X95" s="3"/>
      <c r="Y95" s="3"/>
      <c r="Z95" s="3"/>
    </row>
    <row r="96">
      <c r="A96" s="3"/>
      <c r="B96" s="23" t="s">
        <v>110</v>
      </c>
      <c r="C96" s="24" t="s">
        <v>110</v>
      </c>
      <c r="D96" s="17">
        <v>1.0</v>
      </c>
      <c r="E96" s="24" t="s">
        <v>110</v>
      </c>
      <c r="F96" s="17">
        <v>1.0</v>
      </c>
      <c r="G96" s="24"/>
      <c r="H96" s="17"/>
      <c r="I96" s="24"/>
      <c r="J96" s="17"/>
      <c r="K96" s="24" t="s">
        <v>110</v>
      </c>
      <c r="L96" s="17">
        <v>1.0</v>
      </c>
      <c r="M96" s="24" t="s">
        <v>110</v>
      </c>
      <c r="N96" s="17">
        <v>1.0</v>
      </c>
      <c r="O96" s="24" t="s">
        <v>110</v>
      </c>
      <c r="P96" s="17">
        <v>0.0</v>
      </c>
      <c r="Q96" s="24" t="s">
        <v>110</v>
      </c>
      <c r="R96" s="17">
        <v>0.0</v>
      </c>
      <c r="S96" s="24" t="s">
        <v>110</v>
      </c>
      <c r="T96" s="17">
        <v>0.0</v>
      </c>
      <c r="U96" s="3"/>
      <c r="V96" s="3"/>
      <c r="W96" s="3"/>
      <c r="X96" s="3"/>
      <c r="Y96" s="3"/>
      <c r="Z96" s="3"/>
    </row>
    <row r="97">
      <c r="A97" s="3"/>
      <c r="B97" s="23" t="s">
        <v>111</v>
      </c>
      <c r="C97" s="24" t="s">
        <v>111</v>
      </c>
      <c r="D97" s="17">
        <v>1.0</v>
      </c>
      <c r="E97" s="24" t="s">
        <v>111</v>
      </c>
      <c r="F97" s="17">
        <v>1.0</v>
      </c>
      <c r="G97" s="24" t="s">
        <v>111</v>
      </c>
      <c r="H97" s="17">
        <v>1.0</v>
      </c>
      <c r="I97" s="24" t="s">
        <v>111</v>
      </c>
      <c r="J97" s="17">
        <v>2.0</v>
      </c>
      <c r="K97" s="24" t="s">
        <v>111</v>
      </c>
      <c r="L97" s="17">
        <v>1.0</v>
      </c>
      <c r="M97" s="24" t="s">
        <v>111</v>
      </c>
      <c r="N97" s="17">
        <v>1.0</v>
      </c>
      <c r="O97" s="24" t="s">
        <v>111</v>
      </c>
      <c r="P97" s="17">
        <v>1.0</v>
      </c>
      <c r="Q97" s="24" t="s">
        <v>111</v>
      </c>
      <c r="R97" s="17">
        <v>1.0</v>
      </c>
      <c r="S97" s="24" t="s">
        <v>111</v>
      </c>
      <c r="T97" s="17">
        <v>2.0</v>
      </c>
      <c r="U97" s="3"/>
      <c r="V97" s="3"/>
      <c r="W97" s="3"/>
      <c r="X97" s="3"/>
      <c r="Y97" s="3"/>
      <c r="Z97" s="3"/>
    </row>
    <row r="98">
      <c r="A98" s="3"/>
      <c r="B98" s="23" t="s">
        <v>112</v>
      </c>
      <c r="C98" s="35" t="s">
        <v>112</v>
      </c>
      <c r="D98" s="36">
        <v>1.0</v>
      </c>
      <c r="E98" s="35" t="s">
        <v>112</v>
      </c>
      <c r="F98" s="36">
        <v>1.0</v>
      </c>
      <c r="G98" s="35" t="s">
        <v>112</v>
      </c>
      <c r="H98" s="36">
        <v>1.0</v>
      </c>
      <c r="I98" s="35"/>
      <c r="J98" s="36"/>
      <c r="K98" s="35" t="s">
        <v>112</v>
      </c>
      <c r="L98" s="36">
        <v>1.0</v>
      </c>
      <c r="M98" s="35" t="s">
        <v>112</v>
      </c>
      <c r="N98" s="36">
        <v>1.0</v>
      </c>
      <c r="O98" s="35" t="s">
        <v>112</v>
      </c>
      <c r="P98" s="36">
        <v>1.0</v>
      </c>
      <c r="Q98" s="35" t="s">
        <v>112</v>
      </c>
      <c r="R98" s="36">
        <v>1.0</v>
      </c>
      <c r="S98" s="35" t="s">
        <v>112</v>
      </c>
      <c r="T98" s="36">
        <v>0.0</v>
      </c>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sheetData>
  <mergeCells count="1">
    <mergeCell ref="C1:H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8.29"/>
    <col customWidth="1" min="5" max="5" width="9.0"/>
    <col customWidth="1" min="6" max="6" width="9.57"/>
    <col customWidth="1" min="7" max="7" width="12.0"/>
    <col customWidth="1" min="8" max="8" width="9.29"/>
    <col customWidth="1" min="9" max="9" width="8.43"/>
    <col customWidth="1" min="11" max="11" width="9.71"/>
    <col customWidth="1" min="12" max="12" width="13.0"/>
    <col customWidth="1" min="13" max="13" width="10.43"/>
    <col customWidth="1" min="14" max="14" width="22.71"/>
    <col customWidth="1" min="15" max="15" width="22.57"/>
  </cols>
  <sheetData>
    <row r="1">
      <c r="A1" s="37" t="s">
        <v>113</v>
      </c>
      <c r="B1" s="38"/>
      <c r="C1" s="38"/>
      <c r="D1" s="38"/>
      <c r="E1" s="38"/>
      <c r="F1" s="38"/>
      <c r="G1" s="39"/>
      <c r="H1" s="40" t="s">
        <v>114</v>
      </c>
      <c r="I1" s="38"/>
      <c r="J1" s="38"/>
      <c r="K1" s="38"/>
      <c r="L1" s="38"/>
      <c r="M1" s="38"/>
      <c r="N1" s="38"/>
      <c r="O1" s="41"/>
      <c r="P1" s="39"/>
      <c r="Q1" s="39"/>
      <c r="R1" s="39"/>
      <c r="S1" s="39"/>
      <c r="T1" s="39"/>
      <c r="U1" s="39"/>
      <c r="V1" s="39"/>
      <c r="W1" s="39"/>
      <c r="X1" s="39"/>
      <c r="Y1" s="39"/>
      <c r="Z1" s="39"/>
    </row>
    <row r="2">
      <c r="A2" s="42"/>
      <c r="G2" s="39"/>
      <c r="H2" s="42"/>
      <c r="O2" s="43"/>
      <c r="P2" s="39"/>
      <c r="Q2" s="39"/>
      <c r="R2" s="39"/>
      <c r="S2" s="39"/>
      <c r="T2" s="39"/>
      <c r="U2" s="39"/>
      <c r="V2" s="39"/>
      <c r="W2" s="39"/>
      <c r="X2" s="39"/>
      <c r="Y2" s="39"/>
      <c r="Z2" s="39"/>
    </row>
    <row r="3">
      <c r="A3" s="44"/>
      <c r="B3" s="39"/>
      <c r="C3" s="39"/>
      <c r="D3" s="39"/>
      <c r="E3" s="39"/>
      <c r="F3" s="45"/>
      <c r="G3" s="39"/>
      <c r="H3" s="46"/>
      <c r="I3" s="47"/>
      <c r="J3" s="48" t="s">
        <v>115</v>
      </c>
      <c r="K3" s="49" t="s">
        <v>116</v>
      </c>
      <c r="L3" s="50" t="s">
        <v>117</v>
      </c>
      <c r="M3" s="51" t="s">
        <v>118</v>
      </c>
      <c r="O3" s="45"/>
      <c r="P3" s="39"/>
      <c r="Q3" s="39"/>
      <c r="R3" s="39"/>
      <c r="S3" s="39"/>
      <c r="T3" s="39"/>
      <c r="U3" s="39"/>
      <c r="V3" s="39"/>
      <c r="W3" s="39"/>
      <c r="X3" s="39"/>
      <c r="Y3" s="39"/>
      <c r="Z3" s="39"/>
    </row>
    <row r="4">
      <c r="A4" s="52" t="s">
        <v>119</v>
      </c>
      <c r="B4" s="53"/>
      <c r="C4" s="48" t="s">
        <v>115</v>
      </c>
      <c r="D4" s="49" t="s">
        <v>116</v>
      </c>
      <c r="E4" s="50" t="s">
        <v>117</v>
      </c>
      <c r="F4" s="54" t="s">
        <v>118</v>
      </c>
      <c r="G4" s="55" t="s">
        <v>120</v>
      </c>
      <c r="H4" s="46"/>
      <c r="I4" s="47"/>
      <c r="J4" s="56" t="s">
        <v>121</v>
      </c>
      <c r="K4" s="56" t="s">
        <v>122</v>
      </c>
      <c r="L4" s="57" t="s">
        <v>123</v>
      </c>
      <c r="M4" s="56" t="s">
        <v>123</v>
      </c>
      <c r="O4" s="45"/>
      <c r="P4" s="39"/>
      <c r="Q4" s="39"/>
      <c r="R4" s="39"/>
      <c r="S4" s="39"/>
      <c r="T4" s="39"/>
      <c r="U4" s="39"/>
      <c r="V4" s="39"/>
      <c r="W4" s="39"/>
      <c r="X4" s="39"/>
      <c r="Y4" s="39"/>
      <c r="Z4" s="39"/>
    </row>
    <row r="5">
      <c r="A5" s="58" t="s">
        <v>124</v>
      </c>
      <c r="B5" s="59">
        <v>1.0</v>
      </c>
      <c r="C5" s="56" t="s">
        <v>121</v>
      </c>
      <c r="D5" s="56" t="s">
        <v>122</v>
      </c>
      <c r="E5" s="57" t="s">
        <v>123</v>
      </c>
      <c r="F5" s="60" t="s">
        <v>123</v>
      </c>
      <c r="G5" s="39"/>
      <c r="H5" s="61" t="s">
        <v>125</v>
      </c>
      <c r="J5" s="62" t="s">
        <v>126</v>
      </c>
      <c r="K5" s="63">
        <f>L18</f>
        <v>9.1</v>
      </c>
      <c r="L5" s="64">
        <f>L28</f>
        <v>32.65</v>
      </c>
      <c r="M5" s="63">
        <f>L38</f>
        <v>1350</v>
      </c>
      <c r="O5" s="45"/>
      <c r="P5" s="39"/>
      <c r="Q5" s="39"/>
      <c r="R5" s="39"/>
      <c r="S5" s="39"/>
      <c r="T5" s="39"/>
      <c r="U5" s="39"/>
      <c r="V5" s="39"/>
      <c r="W5" s="39"/>
      <c r="X5" s="39"/>
      <c r="Y5" s="39"/>
      <c r="Z5" s="39"/>
    </row>
    <row r="6">
      <c r="A6" s="65" t="s">
        <v>127</v>
      </c>
      <c r="C6" s="62" t="s">
        <v>128</v>
      </c>
      <c r="D6" s="63">
        <f t="shared" ref="D6:F6" si="1">K5+(K7*$B$5)</f>
        <v>11.7</v>
      </c>
      <c r="E6" s="63">
        <f t="shared" si="1"/>
        <v>37.65</v>
      </c>
      <c r="F6" s="66">
        <f t="shared" si="1"/>
        <v>1550</v>
      </c>
      <c r="G6" s="67">
        <f t="shared" ref="G6:G8" si="3">E6/16</f>
        <v>2.353125</v>
      </c>
      <c r="H6" s="42"/>
      <c r="J6" s="62" t="s">
        <v>129</v>
      </c>
      <c r="K6" s="63">
        <f>M18</f>
        <v>11.83</v>
      </c>
      <c r="L6" s="64">
        <f>M28</f>
        <v>45.71</v>
      </c>
      <c r="M6" s="63">
        <f>M38</f>
        <v>2025</v>
      </c>
      <c r="O6" s="45"/>
      <c r="P6" s="39"/>
      <c r="Q6" s="39"/>
      <c r="R6" s="39"/>
      <c r="S6" s="39"/>
      <c r="T6" s="39"/>
      <c r="U6" s="39"/>
      <c r="V6" s="39"/>
      <c r="W6" s="39"/>
      <c r="X6" s="39"/>
      <c r="Y6" s="39"/>
      <c r="Z6" s="39"/>
    </row>
    <row r="7">
      <c r="A7" s="42"/>
      <c r="C7" s="62" t="s">
        <v>130</v>
      </c>
      <c r="D7" s="63">
        <f t="shared" ref="D7:F7" si="2">D6+D6*20%</f>
        <v>14.04</v>
      </c>
      <c r="E7" s="63">
        <f t="shared" si="2"/>
        <v>45.18</v>
      </c>
      <c r="F7" s="66">
        <f t="shared" si="2"/>
        <v>1860</v>
      </c>
      <c r="G7" s="67">
        <f t="shared" si="3"/>
        <v>2.82375</v>
      </c>
      <c r="H7" s="68" t="s">
        <v>131</v>
      </c>
      <c r="J7" s="62" t="s">
        <v>126</v>
      </c>
      <c r="K7" s="63">
        <f>L21</f>
        <v>2.6</v>
      </c>
      <c r="L7" s="64">
        <f>L31</f>
        <v>5</v>
      </c>
      <c r="M7" s="63">
        <f>L41</f>
        <v>200</v>
      </c>
      <c r="O7" s="45"/>
      <c r="P7" s="39"/>
      <c r="Q7" s="39"/>
      <c r="R7" s="39"/>
      <c r="S7" s="39"/>
      <c r="T7" s="39"/>
      <c r="U7" s="39"/>
      <c r="V7" s="39"/>
      <c r="W7" s="39"/>
      <c r="X7" s="39"/>
      <c r="Y7" s="39"/>
      <c r="Z7" s="39"/>
    </row>
    <row r="8">
      <c r="A8" s="69"/>
      <c r="B8" s="70"/>
      <c r="C8" s="62" t="s">
        <v>132</v>
      </c>
      <c r="D8" s="63">
        <f t="shared" ref="D8:F8" si="4">K6+(K8*$B$5)</f>
        <v>15.21</v>
      </c>
      <c r="E8" s="63">
        <f t="shared" si="4"/>
        <v>55.71</v>
      </c>
      <c r="F8" s="66">
        <f t="shared" si="4"/>
        <v>2625</v>
      </c>
      <c r="G8" s="67">
        <f t="shared" si="3"/>
        <v>3.481875</v>
      </c>
      <c r="H8" s="42"/>
      <c r="J8" s="62" t="s">
        <v>129</v>
      </c>
      <c r="K8" s="63">
        <f>M21</f>
        <v>3.38</v>
      </c>
      <c r="L8" s="64">
        <f>M31</f>
        <v>10</v>
      </c>
      <c r="M8" s="63">
        <f>M41</f>
        <v>600</v>
      </c>
      <c r="O8" s="45"/>
      <c r="P8" s="39"/>
      <c r="Q8" s="39"/>
      <c r="R8" s="39"/>
      <c r="S8" s="39"/>
      <c r="T8" s="39"/>
      <c r="U8" s="39"/>
      <c r="V8" s="39"/>
      <c r="W8" s="39"/>
      <c r="X8" s="39"/>
      <c r="Y8" s="39"/>
      <c r="Z8" s="39"/>
    </row>
    <row r="9">
      <c r="A9" s="71"/>
      <c r="B9" s="72" t="s">
        <v>133</v>
      </c>
      <c r="D9" s="73">
        <f t="shared" ref="D9:F9" si="5">SUM(D6:D8)</f>
        <v>40.95</v>
      </c>
      <c r="E9" s="73">
        <f t="shared" si="5"/>
        <v>138.54</v>
      </c>
      <c r="F9" s="74">
        <f t="shared" si="5"/>
        <v>6035</v>
      </c>
      <c r="G9" s="39"/>
      <c r="H9" s="71"/>
      <c r="I9" s="72" t="s">
        <v>134</v>
      </c>
      <c r="K9" s="73">
        <f t="shared" ref="K9:M9" si="6">K5+K7</f>
        <v>11.7</v>
      </c>
      <c r="L9" s="73">
        <f t="shared" si="6"/>
        <v>37.65</v>
      </c>
      <c r="M9" s="73">
        <f t="shared" si="6"/>
        <v>1550</v>
      </c>
      <c r="O9" s="45"/>
      <c r="P9" s="39"/>
      <c r="Q9" s="39"/>
      <c r="R9" s="39"/>
      <c r="S9" s="39"/>
      <c r="T9" s="39"/>
      <c r="U9" s="39"/>
      <c r="V9" s="39"/>
      <c r="W9" s="39"/>
      <c r="X9" s="39"/>
      <c r="Y9" s="39"/>
      <c r="Z9" s="39"/>
    </row>
    <row r="10">
      <c r="A10" s="44"/>
      <c r="B10" s="39"/>
      <c r="C10" s="39"/>
      <c r="D10" s="39"/>
      <c r="E10" s="39"/>
      <c r="F10" s="45"/>
      <c r="G10" s="39"/>
      <c r="H10" s="71"/>
      <c r="I10" s="72" t="s">
        <v>135</v>
      </c>
      <c r="K10" s="73">
        <f t="shared" ref="K10:M10" si="7">K6+K8</f>
        <v>15.21</v>
      </c>
      <c r="L10" s="73">
        <f t="shared" si="7"/>
        <v>55.71</v>
      </c>
      <c r="M10" s="73">
        <f t="shared" si="7"/>
        <v>2625</v>
      </c>
      <c r="O10" s="45"/>
      <c r="P10" s="39"/>
      <c r="Q10" s="39"/>
      <c r="R10" s="39"/>
      <c r="S10" s="39"/>
      <c r="T10" s="39"/>
      <c r="U10" s="39"/>
      <c r="V10" s="39"/>
      <c r="W10" s="39"/>
      <c r="X10" s="39"/>
      <c r="Y10" s="39"/>
      <c r="Z10" s="39"/>
    </row>
    <row r="11">
      <c r="A11" s="52" t="s">
        <v>136</v>
      </c>
      <c r="B11" s="53"/>
      <c r="C11" s="48" t="s">
        <v>115</v>
      </c>
      <c r="D11" s="49" t="s">
        <v>116</v>
      </c>
      <c r="E11" s="50" t="s">
        <v>117</v>
      </c>
      <c r="F11" s="54" t="s">
        <v>118</v>
      </c>
      <c r="G11" s="39"/>
      <c r="H11" s="44"/>
      <c r="I11" s="39"/>
      <c r="J11" s="39"/>
      <c r="K11" s="39"/>
      <c r="L11" s="39"/>
      <c r="M11" s="39"/>
      <c r="N11" s="39"/>
      <c r="O11" s="45"/>
      <c r="P11" s="39"/>
      <c r="Q11" s="39"/>
      <c r="R11" s="39"/>
      <c r="S11" s="39"/>
      <c r="T11" s="39"/>
      <c r="U11" s="39"/>
      <c r="V11" s="39"/>
      <c r="W11" s="39"/>
      <c r="X11" s="39"/>
      <c r="Y11" s="39"/>
      <c r="Z11" s="39"/>
    </row>
    <row r="12">
      <c r="A12" s="58" t="s">
        <v>124</v>
      </c>
      <c r="B12" s="59">
        <v>1.0</v>
      </c>
      <c r="C12" s="56" t="s">
        <v>121</v>
      </c>
      <c r="D12" s="56" t="s">
        <v>122</v>
      </c>
      <c r="E12" s="57" t="s">
        <v>123</v>
      </c>
      <c r="F12" s="60" t="s">
        <v>123</v>
      </c>
      <c r="G12" s="39"/>
      <c r="H12" s="44"/>
      <c r="I12" s="39"/>
      <c r="J12" s="39"/>
      <c r="K12" s="39"/>
      <c r="L12" s="39"/>
      <c r="M12" s="39"/>
      <c r="N12" s="39"/>
      <c r="O12" s="45"/>
      <c r="P12" s="39"/>
      <c r="Q12" s="39"/>
      <c r="R12" s="39"/>
      <c r="S12" s="39"/>
      <c r="T12" s="39"/>
      <c r="U12" s="39"/>
      <c r="V12" s="39"/>
      <c r="W12" s="39"/>
      <c r="X12" s="39"/>
      <c r="Y12" s="39"/>
      <c r="Z12" s="39"/>
    </row>
    <row r="13">
      <c r="A13" s="65" t="s">
        <v>137</v>
      </c>
      <c r="C13" s="62" t="s">
        <v>128</v>
      </c>
      <c r="D13" s="63">
        <f t="shared" ref="D13:F13" si="8">K$5 + (K$5*10%) + (K$7 + (K$7*50%) * $B$12)</f>
        <v>13.91</v>
      </c>
      <c r="E13" s="63">
        <f t="shared" si="8"/>
        <v>43.415</v>
      </c>
      <c r="F13" s="66">
        <f t="shared" si="8"/>
        <v>1785</v>
      </c>
      <c r="G13" s="67">
        <f t="shared" ref="G13:G15" si="10">E13/16</f>
        <v>2.7134375</v>
      </c>
      <c r="H13" s="44"/>
      <c r="I13" s="39"/>
      <c r="J13" s="75" t="s">
        <v>116</v>
      </c>
      <c r="K13" s="76" t="s">
        <v>138</v>
      </c>
      <c r="L13" s="76" t="s">
        <v>139</v>
      </c>
      <c r="M13" s="76" t="s">
        <v>140</v>
      </c>
      <c r="N13" s="39"/>
      <c r="O13" s="45"/>
      <c r="P13" s="39"/>
      <c r="Q13" s="39"/>
      <c r="R13" s="39"/>
      <c r="S13" s="39"/>
      <c r="T13" s="39"/>
      <c r="U13" s="39"/>
      <c r="V13" s="39"/>
      <c r="W13" s="39"/>
      <c r="X13" s="39"/>
      <c r="Y13" s="39"/>
      <c r="Z13" s="39"/>
    </row>
    <row r="14">
      <c r="A14" s="42"/>
      <c r="C14" s="62" t="s">
        <v>130</v>
      </c>
      <c r="D14" s="63">
        <f t="shared" ref="D14:F14" si="9">D13+D13*20%</f>
        <v>16.692</v>
      </c>
      <c r="E14" s="63">
        <f t="shared" si="9"/>
        <v>52.098</v>
      </c>
      <c r="F14" s="66">
        <f t="shared" si="9"/>
        <v>2142</v>
      </c>
      <c r="G14" s="67">
        <f t="shared" si="10"/>
        <v>3.256125</v>
      </c>
      <c r="H14" s="77" t="s">
        <v>141</v>
      </c>
      <c r="J14" s="62" t="s">
        <v>13</v>
      </c>
      <c r="K14" s="62">
        <f>'Choose Required Digit Services '!D4</f>
        <v>27</v>
      </c>
      <c r="L14" s="78">
        <f>K14*0.2</f>
        <v>5.4</v>
      </c>
      <c r="M14" s="78"/>
      <c r="N14" s="55" t="s">
        <v>142</v>
      </c>
      <c r="O14" s="45"/>
      <c r="P14" s="39"/>
      <c r="Q14" s="39"/>
      <c r="R14" s="39"/>
      <c r="S14" s="39"/>
      <c r="T14" s="39"/>
      <c r="U14" s="39"/>
      <c r="V14" s="39"/>
      <c r="W14" s="39"/>
      <c r="X14" s="39"/>
      <c r="Y14" s="39"/>
      <c r="Z14" s="39"/>
    </row>
    <row r="15">
      <c r="A15" s="69"/>
      <c r="B15" s="70"/>
      <c r="C15" s="62" t="s">
        <v>132</v>
      </c>
      <c r="D15" s="63">
        <f t="shared" ref="D15:F15" si="11">K$6 + (K$6*10%) + (K$8 + (K$8*50%) * $B$12)</f>
        <v>18.083</v>
      </c>
      <c r="E15" s="63">
        <f t="shared" si="11"/>
        <v>65.281</v>
      </c>
      <c r="F15" s="66">
        <f t="shared" si="11"/>
        <v>3127.5</v>
      </c>
      <c r="G15" s="67">
        <f t="shared" si="10"/>
        <v>4.0800625</v>
      </c>
      <c r="H15" s="42"/>
      <c r="J15" s="62" t="s">
        <v>25</v>
      </c>
      <c r="K15" s="62">
        <f>'Choose Required Digit Services '!D17</f>
        <v>7</v>
      </c>
      <c r="L15" s="78">
        <f t="shared" ref="L15:L17" si="13">K15*0.1</f>
        <v>0.7</v>
      </c>
      <c r="M15" s="78"/>
      <c r="N15" s="55" t="s">
        <v>143</v>
      </c>
      <c r="O15" s="45"/>
      <c r="P15" s="39"/>
      <c r="Q15" s="39"/>
      <c r="R15" s="39"/>
      <c r="S15" s="39"/>
      <c r="T15" s="39"/>
      <c r="U15" s="39"/>
      <c r="V15" s="39"/>
      <c r="W15" s="39"/>
      <c r="X15" s="39"/>
      <c r="Y15" s="39"/>
      <c r="Z15" s="39"/>
    </row>
    <row r="16">
      <c r="A16" s="71"/>
      <c r="B16" s="72" t="s">
        <v>133</v>
      </c>
      <c r="D16" s="73">
        <f t="shared" ref="D16:F16" si="12">SUM(D13:D15)</f>
        <v>48.685</v>
      </c>
      <c r="E16" s="73">
        <f t="shared" si="12"/>
        <v>160.794</v>
      </c>
      <c r="F16" s="74">
        <f t="shared" si="12"/>
        <v>7054.5</v>
      </c>
      <c r="G16" s="39"/>
      <c r="H16" s="42"/>
      <c r="J16" s="62" t="s">
        <v>40</v>
      </c>
      <c r="K16" s="62">
        <f>'Choose Required Digit Services '!D27</f>
        <v>24</v>
      </c>
      <c r="L16" s="78">
        <f t="shared" si="13"/>
        <v>2.4</v>
      </c>
      <c r="M16" s="78"/>
      <c r="N16" s="55" t="s">
        <v>143</v>
      </c>
      <c r="O16" s="45"/>
      <c r="P16" s="39"/>
      <c r="Q16" s="39"/>
      <c r="R16" s="39"/>
      <c r="S16" s="39"/>
      <c r="T16" s="39"/>
      <c r="U16" s="39"/>
      <c r="V16" s="39"/>
      <c r="W16" s="39"/>
      <c r="X16" s="39"/>
      <c r="Y16" s="39"/>
      <c r="Z16" s="39"/>
    </row>
    <row r="17">
      <c r="A17" s="44"/>
      <c r="B17" s="39"/>
      <c r="C17" s="39"/>
      <c r="D17" s="39"/>
      <c r="E17" s="39"/>
      <c r="F17" s="45"/>
      <c r="G17" s="39"/>
      <c r="H17" s="42"/>
      <c r="J17" s="62" t="s">
        <v>67</v>
      </c>
      <c r="K17" s="62">
        <f>'Choose Required Digit Services '!D55</f>
        <v>6</v>
      </c>
      <c r="L17" s="78">
        <f t="shared" si="13"/>
        <v>0.6</v>
      </c>
      <c r="M17" s="78"/>
      <c r="N17" s="55" t="s">
        <v>143</v>
      </c>
      <c r="O17" s="45"/>
      <c r="P17" s="39"/>
      <c r="Q17" s="39"/>
      <c r="R17" s="39"/>
      <c r="S17" s="39"/>
      <c r="T17" s="39"/>
      <c r="U17" s="39"/>
      <c r="V17" s="39"/>
      <c r="W17" s="39"/>
      <c r="X17" s="39"/>
      <c r="Y17" s="39"/>
      <c r="Z17" s="39"/>
    </row>
    <row r="18">
      <c r="A18" s="52" t="s">
        <v>144</v>
      </c>
      <c r="B18" s="53"/>
      <c r="C18" s="48" t="s">
        <v>115</v>
      </c>
      <c r="D18" s="49" t="s">
        <v>116</v>
      </c>
      <c r="E18" s="50" t="s">
        <v>117</v>
      </c>
      <c r="F18" s="54" t="s">
        <v>118</v>
      </c>
      <c r="G18" s="39"/>
      <c r="H18" s="44"/>
      <c r="K18" s="79" t="s">
        <v>145</v>
      </c>
      <c r="L18" s="79">
        <f>SUM(L14:L17)</f>
        <v>9.1</v>
      </c>
      <c r="M18" s="79">
        <f>L18+(L18*30%)</f>
        <v>11.83</v>
      </c>
      <c r="N18" s="80" t="s">
        <v>146</v>
      </c>
      <c r="O18" s="81" t="s">
        <v>147</v>
      </c>
      <c r="P18" s="39"/>
      <c r="Q18" s="39"/>
      <c r="R18" s="39"/>
      <c r="S18" s="39"/>
      <c r="T18" s="39"/>
      <c r="U18" s="39"/>
      <c r="V18" s="39"/>
      <c r="W18" s="39"/>
      <c r="X18" s="39"/>
      <c r="Y18" s="39"/>
    </row>
    <row r="19">
      <c r="A19" s="58" t="s">
        <v>124</v>
      </c>
      <c r="B19" s="82">
        <v>1.0</v>
      </c>
      <c r="C19" s="56" t="s">
        <v>121</v>
      </c>
      <c r="D19" s="56" t="s">
        <v>122</v>
      </c>
      <c r="E19" s="57" t="s">
        <v>123</v>
      </c>
      <c r="F19" s="60" t="s">
        <v>123</v>
      </c>
      <c r="G19" s="39"/>
      <c r="H19" s="83" t="s">
        <v>148</v>
      </c>
      <c r="J19" s="62" t="s">
        <v>77</v>
      </c>
      <c r="K19" s="62">
        <f>'Choose Required Digit Services '!D66</f>
        <v>4</v>
      </c>
      <c r="L19" s="78">
        <f>4*0.3+1</f>
        <v>2.2</v>
      </c>
      <c r="M19" s="78"/>
      <c r="N19" s="55" t="s">
        <v>142</v>
      </c>
      <c r="O19" s="45"/>
      <c r="P19" s="39"/>
      <c r="Q19" s="39"/>
      <c r="R19" s="39"/>
      <c r="S19" s="39"/>
      <c r="T19" s="39"/>
      <c r="U19" s="39"/>
      <c r="V19" s="39"/>
      <c r="W19" s="39"/>
      <c r="X19" s="39"/>
      <c r="Y19" s="39"/>
      <c r="Z19" s="39"/>
    </row>
    <row r="20">
      <c r="A20" s="65" t="s">
        <v>149</v>
      </c>
      <c r="C20" s="62" t="s">
        <v>128</v>
      </c>
      <c r="D20" s="63">
        <f t="shared" ref="D20:F20" si="14">K$5 + (K$5*30%) + (K$7 + (K$7*100%) * $B$19)</f>
        <v>17.03</v>
      </c>
      <c r="E20" s="63">
        <f t="shared" si="14"/>
        <v>52.445</v>
      </c>
      <c r="F20" s="66">
        <f t="shared" si="14"/>
        <v>2155</v>
      </c>
      <c r="G20" s="67">
        <f t="shared" ref="G20:G22" si="16">E20/16</f>
        <v>3.2778125</v>
      </c>
      <c r="H20" s="42"/>
      <c r="J20" s="62" t="s">
        <v>99</v>
      </c>
      <c r="K20" s="62">
        <f>'Choose Required Digit Services '!D85</f>
        <v>4</v>
      </c>
      <c r="L20" s="78">
        <f>K20*0.1</f>
        <v>0.4</v>
      </c>
      <c r="M20" s="78"/>
      <c r="N20" s="55" t="s">
        <v>143</v>
      </c>
      <c r="O20" s="45"/>
      <c r="P20" s="39"/>
      <c r="Q20" s="39"/>
      <c r="R20" s="39"/>
      <c r="S20" s="39"/>
      <c r="T20" s="39"/>
      <c r="U20" s="39"/>
      <c r="V20" s="39"/>
      <c r="W20" s="39"/>
      <c r="X20" s="39"/>
      <c r="Y20" s="39"/>
      <c r="Z20" s="39"/>
    </row>
    <row r="21">
      <c r="A21" s="42"/>
      <c r="C21" s="62" t="s">
        <v>130</v>
      </c>
      <c r="D21" s="84">
        <f t="shared" ref="D21:F21" si="15">D20+D20*20%</f>
        <v>20.436</v>
      </c>
      <c r="E21" s="84">
        <f t="shared" si="15"/>
        <v>62.934</v>
      </c>
      <c r="F21" s="85">
        <f t="shared" si="15"/>
        <v>2586</v>
      </c>
      <c r="G21" s="67">
        <f t="shared" si="16"/>
        <v>3.933375</v>
      </c>
      <c r="H21" s="44"/>
      <c r="I21" s="39"/>
      <c r="K21" s="86" t="s">
        <v>150</v>
      </c>
      <c r="L21" s="79">
        <f>SUM(L19:L20)</f>
        <v>2.6</v>
      </c>
      <c r="M21" s="79">
        <f>L21+(L21*30%)</f>
        <v>3.38</v>
      </c>
      <c r="N21" s="80" t="s">
        <v>146</v>
      </c>
      <c r="O21" s="81" t="s">
        <v>147</v>
      </c>
      <c r="P21" s="39"/>
      <c r="Q21" s="39"/>
      <c r="R21" s="39"/>
      <c r="S21" s="39"/>
      <c r="T21" s="39"/>
      <c r="U21" s="39"/>
      <c r="V21" s="39"/>
      <c r="W21" s="39"/>
      <c r="X21" s="39"/>
      <c r="Y21" s="39"/>
    </row>
    <row r="22">
      <c r="A22" s="42"/>
      <c r="C22" s="62" t="s">
        <v>132</v>
      </c>
      <c r="D22" s="63">
        <f t="shared" ref="D22:F22" si="17">K$6 + (K$6*30%) + (K$8 + (K$8*100%) * $B$19)</f>
        <v>22.139</v>
      </c>
      <c r="E22" s="63">
        <f t="shared" si="17"/>
        <v>79.423</v>
      </c>
      <c r="F22" s="66">
        <f t="shared" si="17"/>
        <v>3832.5</v>
      </c>
      <c r="G22" s="67">
        <f t="shared" si="16"/>
        <v>4.9639375</v>
      </c>
      <c r="H22" s="44"/>
      <c r="J22" s="39"/>
      <c r="K22" s="39"/>
      <c r="L22" s="39"/>
      <c r="M22" s="39"/>
      <c r="N22" s="39"/>
      <c r="O22" s="45"/>
      <c r="P22" s="39"/>
      <c r="Q22" s="39"/>
      <c r="R22" s="39"/>
      <c r="S22" s="39"/>
      <c r="T22" s="39"/>
      <c r="U22" s="39"/>
      <c r="V22" s="39"/>
      <c r="W22" s="39"/>
      <c r="X22" s="39"/>
      <c r="Y22" s="39"/>
      <c r="Z22" s="39"/>
    </row>
    <row r="23">
      <c r="A23" s="71"/>
      <c r="B23" s="72" t="s">
        <v>133</v>
      </c>
      <c r="D23" s="73">
        <f t="shared" ref="D23:F23" si="18">SUM(D20:D22)</f>
        <v>59.605</v>
      </c>
      <c r="E23" s="73">
        <f t="shared" si="18"/>
        <v>194.802</v>
      </c>
      <c r="F23" s="74">
        <f t="shared" si="18"/>
        <v>8573.5</v>
      </c>
      <c r="G23" s="39"/>
      <c r="H23" s="44"/>
      <c r="J23" s="50" t="s">
        <v>117</v>
      </c>
      <c r="K23" s="76" t="s">
        <v>138</v>
      </c>
      <c r="L23" s="76" t="s">
        <v>151</v>
      </c>
      <c r="M23" s="76" t="s">
        <v>152</v>
      </c>
      <c r="N23" s="39"/>
      <c r="O23" s="45"/>
      <c r="P23" s="39"/>
      <c r="Q23" s="39"/>
      <c r="R23" s="39"/>
      <c r="S23" s="39"/>
      <c r="T23" s="39"/>
      <c r="U23" s="39"/>
      <c r="V23" s="39"/>
      <c r="W23" s="39"/>
      <c r="X23" s="39"/>
      <c r="Y23" s="39"/>
      <c r="Z23" s="39"/>
    </row>
    <row r="24">
      <c r="A24" s="44"/>
      <c r="B24" s="39"/>
      <c r="C24" s="39"/>
      <c r="D24" s="39"/>
      <c r="E24" s="39"/>
      <c r="F24" s="45"/>
      <c r="G24" s="39"/>
      <c r="H24" s="77" t="s">
        <v>141</v>
      </c>
      <c r="J24" s="62" t="s">
        <v>13</v>
      </c>
      <c r="K24" s="62">
        <f>'Choose Required Digit Services '!D4</f>
        <v>27</v>
      </c>
      <c r="L24" s="78">
        <f>K24*0.5</f>
        <v>13.5</v>
      </c>
      <c r="M24" s="78"/>
      <c r="N24" s="55" t="s">
        <v>153</v>
      </c>
      <c r="O24" s="45"/>
      <c r="P24" s="39"/>
      <c r="Q24" s="39"/>
      <c r="R24" s="39"/>
      <c r="S24" s="39"/>
      <c r="T24" s="39"/>
      <c r="U24" s="39"/>
      <c r="V24" s="39"/>
      <c r="W24" s="39"/>
      <c r="X24" s="39"/>
      <c r="Y24" s="39"/>
      <c r="Z24" s="39"/>
    </row>
    <row r="25">
      <c r="A25" s="87" t="s">
        <v>154</v>
      </c>
      <c r="C25" s="48" t="s">
        <v>115</v>
      </c>
      <c r="D25" s="49" t="s">
        <v>116</v>
      </c>
      <c r="E25" s="50" t="s">
        <v>117</v>
      </c>
      <c r="F25" s="54" t="s">
        <v>118</v>
      </c>
      <c r="G25" s="39"/>
      <c r="H25" s="42"/>
      <c r="J25" s="62" t="s">
        <v>25</v>
      </c>
      <c r="K25" s="62">
        <f>'Choose Required Digit Services '!D17</f>
        <v>7</v>
      </c>
      <c r="L25" s="78">
        <f>K25*0.25</f>
        <v>1.75</v>
      </c>
      <c r="M25" s="78"/>
      <c r="N25" s="55" t="s">
        <v>155</v>
      </c>
      <c r="O25" s="45"/>
      <c r="P25" s="39"/>
      <c r="Q25" s="39"/>
      <c r="R25" s="39"/>
      <c r="S25" s="39"/>
      <c r="T25" s="39"/>
      <c r="U25" s="39"/>
    </row>
    <row r="26">
      <c r="A26" s="58"/>
      <c r="B26" s="82">
        <v>1.0</v>
      </c>
      <c r="C26" s="56" t="s">
        <v>121</v>
      </c>
      <c r="D26" s="56" t="s">
        <v>122</v>
      </c>
      <c r="E26" s="57" t="s">
        <v>123</v>
      </c>
      <c r="F26" s="60" t="s">
        <v>123</v>
      </c>
      <c r="G26" s="39"/>
      <c r="H26" s="42"/>
      <c r="J26" s="62" t="s">
        <v>40</v>
      </c>
      <c r="K26" s="62">
        <f>'Choose Required Digit Services '!D27</f>
        <v>24</v>
      </c>
      <c r="L26" s="78">
        <f>K26*0.6</f>
        <v>14.4</v>
      </c>
      <c r="M26" s="78"/>
      <c r="N26" s="55" t="s">
        <v>153</v>
      </c>
      <c r="O26" s="45"/>
      <c r="P26" s="39"/>
      <c r="Q26" s="39"/>
      <c r="R26" s="39"/>
      <c r="S26" s="39"/>
      <c r="T26" s="39"/>
      <c r="U26" s="39"/>
      <c r="V26" s="39"/>
      <c r="W26" s="39"/>
      <c r="X26" s="39"/>
      <c r="Y26" s="39"/>
      <c r="Z26" s="39"/>
    </row>
    <row r="27">
      <c r="A27" s="65" t="s">
        <v>156</v>
      </c>
      <c r="C27" s="62" t="s">
        <v>128</v>
      </c>
      <c r="D27" s="63">
        <f t="shared" ref="D27:F27" si="19">K$5 + (K$5*50%) + (K$7 + (K$7*200%) * $B$26)</f>
        <v>21.45</v>
      </c>
      <c r="E27" s="63">
        <f t="shared" si="19"/>
        <v>63.975</v>
      </c>
      <c r="F27" s="66">
        <f t="shared" si="19"/>
        <v>2625</v>
      </c>
      <c r="G27" s="67">
        <f t="shared" ref="G27:G29" si="21">E27/16</f>
        <v>3.9984375</v>
      </c>
      <c r="H27" s="42"/>
      <c r="J27" s="62" t="s">
        <v>67</v>
      </c>
      <c r="K27" s="62">
        <f>'Choose Required Digit Services '!D55</f>
        <v>6</v>
      </c>
      <c r="L27" s="78">
        <f>K27*0.5</f>
        <v>3</v>
      </c>
      <c r="M27" s="78"/>
      <c r="N27" s="55" t="s">
        <v>153</v>
      </c>
      <c r="O27" s="45"/>
      <c r="P27" s="39"/>
      <c r="Q27" s="39"/>
      <c r="R27" s="39"/>
      <c r="S27" s="39"/>
      <c r="T27" s="39"/>
      <c r="U27" s="39"/>
      <c r="V27" s="39"/>
      <c r="W27" s="39"/>
      <c r="X27" s="39"/>
      <c r="Y27" s="39"/>
      <c r="Z27" s="39"/>
    </row>
    <row r="28">
      <c r="A28" s="42"/>
      <c r="C28" s="62" t="s">
        <v>130</v>
      </c>
      <c r="D28" s="84">
        <f t="shared" ref="D28:F28" si="20">D27+D27*20%</f>
        <v>25.74</v>
      </c>
      <c r="E28" s="84">
        <f t="shared" si="20"/>
        <v>76.77</v>
      </c>
      <c r="F28" s="85">
        <f t="shared" si="20"/>
        <v>3150</v>
      </c>
      <c r="G28" s="67">
        <f t="shared" si="21"/>
        <v>4.798125</v>
      </c>
      <c r="H28" s="44"/>
      <c r="K28" s="79" t="s">
        <v>145</v>
      </c>
      <c r="L28" s="79">
        <f>SUM(L24:L27)</f>
        <v>32.65</v>
      </c>
      <c r="M28" s="79">
        <f>L28+(L28*40%)</f>
        <v>45.71</v>
      </c>
      <c r="N28" s="80" t="s">
        <v>157</v>
      </c>
      <c r="O28" s="81" t="s">
        <v>147</v>
      </c>
      <c r="P28" s="39"/>
      <c r="Q28" s="39"/>
      <c r="R28" s="39"/>
      <c r="S28" s="39"/>
      <c r="T28" s="39"/>
      <c r="U28" s="39"/>
      <c r="V28" s="39"/>
      <c r="W28" s="39"/>
      <c r="X28" s="39"/>
      <c r="Y28" s="39"/>
    </row>
    <row r="29">
      <c r="A29" s="42"/>
      <c r="C29" s="62" t="s">
        <v>132</v>
      </c>
      <c r="D29" s="63">
        <f t="shared" ref="D29:F29" si="22">K$6 + (K$6*50%) + (K$8 + (K$8*200%) * $B$26)</f>
        <v>27.885</v>
      </c>
      <c r="E29" s="63">
        <f t="shared" si="22"/>
        <v>98.565</v>
      </c>
      <c r="F29" s="66">
        <f t="shared" si="22"/>
        <v>4837.5</v>
      </c>
      <c r="G29" s="67">
        <f t="shared" si="21"/>
        <v>6.1603125</v>
      </c>
      <c r="H29" s="83" t="s">
        <v>148</v>
      </c>
      <c r="J29" s="62" t="s">
        <v>77</v>
      </c>
      <c r="K29" s="62">
        <f>'Choose Required Digit Services '!D66</f>
        <v>4</v>
      </c>
      <c r="L29" s="78">
        <f>K29*1</f>
        <v>4</v>
      </c>
      <c r="M29" s="78"/>
      <c r="N29" s="55" t="s">
        <v>158</v>
      </c>
      <c r="O29" s="45"/>
      <c r="P29" s="39"/>
      <c r="Q29" s="39"/>
      <c r="R29" s="39"/>
      <c r="S29" s="39"/>
      <c r="T29" s="39"/>
      <c r="U29" s="39"/>
      <c r="V29" s="39"/>
      <c r="W29" s="39"/>
      <c r="X29" s="39"/>
      <c r="Y29" s="39"/>
      <c r="Z29" s="39"/>
    </row>
    <row r="30">
      <c r="A30" s="71"/>
      <c r="B30" s="72" t="s">
        <v>133</v>
      </c>
      <c r="D30" s="73">
        <f t="shared" ref="D30:F30" si="23">SUM(D27:D29)</f>
        <v>75.075</v>
      </c>
      <c r="E30" s="73">
        <f t="shared" si="23"/>
        <v>239.31</v>
      </c>
      <c r="F30" s="74">
        <f t="shared" si="23"/>
        <v>10612.5</v>
      </c>
      <c r="G30" s="39"/>
      <c r="H30" s="42"/>
      <c r="J30" s="62" t="s">
        <v>99</v>
      </c>
      <c r="K30" s="62">
        <f>'Choose Required Digit Services '!D85</f>
        <v>4</v>
      </c>
      <c r="L30" s="78">
        <f>K30*0.25</f>
        <v>1</v>
      </c>
      <c r="M30" s="78"/>
      <c r="N30" s="55" t="s">
        <v>155</v>
      </c>
      <c r="O30" s="45"/>
      <c r="P30" s="39"/>
      <c r="Q30" s="39"/>
      <c r="R30" s="39"/>
      <c r="S30" s="39"/>
      <c r="T30" s="39"/>
      <c r="U30" s="39"/>
      <c r="V30" s="39"/>
      <c r="W30" s="39"/>
      <c r="X30" s="39"/>
      <c r="Y30" s="39"/>
      <c r="Z30" s="39"/>
    </row>
    <row r="31">
      <c r="A31" s="88"/>
      <c r="B31" s="89"/>
      <c r="C31" s="89"/>
      <c r="D31" s="89"/>
      <c r="E31" s="89"/>
      <c r="F31" s="90"/>
      <c r="G31" s="39"/>
      <c r="H31" s="44"/>
      <c r="I31" s="39"/>
      <c r="K31" s="86" t="s">
        <v>150</v>
      </c>
      <c r="L31" s="79">
        <f>SUM(L29:L30)</f>
        <v>5</v>
      </c>
      <c r="M31" s="79">
        <f>L31+L31*100%</f>
        <v>10</v>
      </c>
      <c r="N31" s="80" t="s">
        <v>159</v>
      </c>
      <c r="O31" s="81" t="s">
        <v>147</v>
      </c>
      <c r="P31" s="39"/>
      <c r="Q31" s="39"/>
      <c r="R31" s="39"/>
      <c r="S31" s="39"/>
      <c r="T31" s="39"/>
      <c r="U31" s="39"/>
      <c r="V31" s="39"/>
      <c r="W31" s="39"/>
      <c r="X31" s="39"/>
      <c r="Y31" s="39"/>
    </row>
    <row r="32">
      <c r="A32" s="39"/>
      <c r="B32" s="39"/>
      <c r="C32" s="39"/>
      <c r="D32" s="39"/>
      <c r="E32" s="39"/>
      <c r="F32" s="39"/>
      <c r="G32" s="39"/>
      <c r="H32" s="44"/>
      <c r="J32" s="39"/>
      <c r="K32" s="39"/>
      <c r="L32" s="39"/>
      <c r="M32" s="39"/>
      <c r="N32" s="39"/>
      <c r="O32" s="45"/>
      <c r="P32" s="39"/>
      <c r="Q32" s="39"/>
      <c r="R32" s="39"/>
      <c r="S32" s="39"/>
      <c r="T32" s="39"/>
      <c r="U32" s="39"/>
      <c r="V32" s="39"/>
      <c r="W32" s="39"/>
      <c r="X32" s="39"/>
      <c r="Y32" s="39"/>
      <c r="Z32" s="39"/>
    </row>
    <row r="33">
      <c r="A33" s="39"/>
      <c r="B33" s="39"/>
      <c r="C33" s="39"/>
      <c r="D33" s="39"/>
      <c r="E33" s="39"/>
      <c r="F33" s="39"/>
      <c r="G33" s="39"/>
      <c r="H33" s="44"/>
      <c r="J33" s="51" t="s">
        <v>118</v>
      </c>
      <c r="K33" s="91" t="s">
        <v>160</v>
      </c>
      <c r="L33" s="91" t="s">
        <v>161</v>
      </c>
      <c r="M33" s="91" t="s">
        <v>152</v>
      </c>
      <c r="N33" s="39"/>
      <c r="O33" s="45"/>
      <c r="P33" s="39"/>
      <c r="Q33" s="39"/>
      <c r="R33" s="39"/>
      <c r="S33" s="39"/>
      <c r="T33" s="39"/>
      <c r="U33" s="39"/>
      <c r="V33" s="39"/>
      <c r="W33" s="39"/>
      <c r="X33" s="39"/>
      <c r="Y33" s="39"/>
      <c r="Z33" s="39"/>
    </row>
    <row r="34">
      <c r="A34" s="39"/>
      <c r="B34" s="39"/>
      <c r="C34" s="39"/>
      <c r="D34" s="39"/>
      <c r="E34" s="39"/>
      <c r="F34" s="39"/>
      <c r="G34" s="39"/>
      <c r="H34" s="77" t="s">
        <v>141</v>
      </c>
      <c r="J34" s="62" t="s">
        <v>13</v>
      </c>
      <c r="K34" s="62">
        <f>'Choose Required Digit Services '!D4</f>
        <v>27</v>
      </c>
      <c r="L34" s="78">
        <f>K34*50</f>
        <v>1350</v>
      </c>
      <c r="M34" s="78"/>
      <c r="N34" s="55" t="s">
        <v>162</v>
      </c>
      <c r="O34" s="45"/>
      <c r="P34" s="39"/>
      <c r="Q34" s="39"/>
      <c r="R34" s="39"/>
      <c r="S34" s="39"/>
      <c r="T34" s="39"/>
      <c r="U34" s="39"/>
      <c r="V34" s="39"/>
      <c r="W34" s="39"/>
      <c r="X34" s="39"/>
      <c r="Y34" s="39"/>
      <c r="Z34" s="39"/>
    </row>
    <row r="35">
      <c r="A35" s="39"/>
      <c r="B35" s="39"/>
      <c r="C35" s="39"/>
      <c r="D35" s="39"/>
      <c r="E35" s="39"/>
      <c r="F35" s="39"/>
      <c r="G35" s="39"/>
      <c r="H35" s="42"/>
      <c r="J35" s="62" t="s">
        <v>25</v>
      </c>
      <c r="K35" s="62">
        <f>'Choose Required Digit Services '!D17</f>
        <v>7</v>
      </c>
      <c r="L35" s="78"/>
      <c r="M35" s="78"/>
      <c r="N35" s="39"/>
      <c r="O35" s="45"/>
      <c r="P35" s="39"/>
      <c r="Q35" s="39"/>
      <c r="R35" s="39"/>
      <c r="S35" s="39"/>
      <c r="T35" s="39"/>
      <c r="U35" s="39"/>
      <c r="V35" s="39"/>
      <c r="W35" s="39"/>
      <c r="X35" s="39"/>
      <c r="Y35" s="39"/>
      <c r="Z35" s="39"/>
    </row>
    <row r="36">
      <c r="A36" s="39"/>
      <c r="B36" s="39"/>
      <c r="C36" s="39"/>
      <c r="D36" s="39"/>
      <c r="E36" s="39"/>
      <c r="F36" s="39"/>
      <c r="G36" s="39"/>
      <c r="H36" s="42"/>
      <c r="J36" s="62" t="s">
        <v>40</v>
      </c>
      <c r="K36" s="62">
        <f>'Choose Required Digit Services '!D27</f>
        <v>24</v>
      </c>
      <c r="L36" s="78">
        <f t="shared" ref="L36:L37" si="24">K36*0</f>
        <v>0</v>
      </c>
      <c r="M36" s="78"/>
      <c r="N36" s="39"/>
      <c r="O36" s="45"/>
      <c r="P36" s="39"/>
      <c r="Q36" s="39"/>
      <c r="R36" s="39"/>
      <c r="S36" s="39"/>
      <c r="T36" s="39"/>
      <c r="U36" s="39"/>
      <c r="V36" s="39"/>
      <c r="W36" s="39"/>
      <c r="X36" s="39"/>
      <c r="Y36" s="39"/>
      <c r="Z36" s="39"/>
    </row>
    <row r="37">
      <c r="A37" s="39"/>
      <c r="B37" s="39"/>
      <c r="C37" s="39"/>
      <c r="D37" s="39"/>
      <c r="E37" s="39"/>
      <c r="F37" s="39"/>
      <c r="G37" s="39"/>
      <c r="H37" s="42"/>
      <c r="J37" s="62" t="s">
        <v>67</v>
      </c>
      <c r="K37" s="62">
        <f>'Choose Required Digit Services '!D55</f>
        <v>6</v>
      </c>
      <c r="L37" s="78">
        <f t="shared" si="24"/>
        <v>0</v>
      </c>
      <c r="M37" s="78"/>
      <c r="N37" s="39"/>
      <c r="O37" s="45"/>
      <c r="P37" s="39"/>
      <c r="Q37" s="39"/>
      <c r="R37" s="39"/>
      <c r="S37" s="39"/>
      <c r="T37" s="39"/>
      <c r="U37" s="39"/>
      <c r="V37" s="39"/>
      <c r="W37" s="39"/>
      <c r="X37" s="39"/>
      <c r="Y37" s="39"/>
      <c r="Z37" s="39"/>
    </row>
    <row r="38">
      <c r="A38" s="39"/>
      <c r="B38" s="39"/>
      <c r="C38" s="39"/>
      <c r="D38" s="39"/>
      <c r="E38" s="39"/>
      <c r="F38" s="39"/>
      <c r="G38" s="39"/>
      <c r="H38" s="44"/>
      <c r="K38" s="79" t="s">
        <v>145</v>
      </c>
      <c r="L38" s="79">
        <f>SUM(L34:L37)</f>
        <v>1350</v>
      </c>
      <c r="M38" s="79">
        <f>L38+L38*50%</f>
        <v>2025</v>
      </c>
      <c r="N38" s="80" t="s">
        <v>163</v>
      </c>
      <c r="O38" s="81" t="s">
        <v>164</v>
      </c>
      <c r="P38" s="39"/>
      <c r="Q38" s="39"/>
      <c r="R38" s="39"/>
      <c r="S38" s="39"/>
      <c r="T38" s="39"/>
      <c r="U38" s="39"/>
      <c r="V38" s="39"/>
      <c r="W38" s="39"/>
      <c r="X38" s="39"/>
      <c r="Y38" s="39"/>
    </row>
    <row r="39">
      <c r="A39" s="39"/>
      <c r="B39" s="39"/>
      <c r="C39" s="39"/>
      <c r="D39" s="39"/>
      <c r="E39" s="39"/>
      <c r="F39" s="39"/>
      <c r="G39" s="39"/>
      <c r="H39" s="83" t="s">
        <v>148</v>
      </c>
      <c r="J39" s="62" t="s">
        <v>77</v>
      </c>
      <c r="K39" s="62">
        <f>'Choose Required Digit Services '!D66</f>
        <v>4</v>
      </c>
      <c r="L39" s="78">
        <f>K39*50</f>
        <v>200</v>
      </c>
      <c r="M39" s="78"/>
      <c r="N39" s="55" t="s">
        <v>162</v>
      </c>
      <c r="O39" s="45"/>
      <c r="P39" s="39"/>
      <c r="Q39" s="39"/>
      <c r="R39" s="39"/>
      <c r="S39" s="39"/>
      <c r="T39" s="39"/>
      <c r="U39" s="39"/>
      <c r="V39" s="39"/>
      <c r="W39" s="39"/>
      <c r="X39" s="39"/>
      <c r="Y39" s="39"/>
      <c r="Z39" s="39"/>
    </row>
    <row r="40">
      <c r="A40" s="39"/>
      <c r="B40" s="39"/>
      <c r="C40" s="39"/>
      <c r="D40" s="39"/>
      <c r="E40" s="39"/>
      <c r="F40" s="39"/>
      <c r="G40" s="39"/>
      <c r="H40" s="42"/>
      <c r="J40" s="62" t="s">
        <v>99</v>
      </c>
      <c r="K40" s="62">
        <f>'Choose Required Digit Services '!D85</f>
        <v>4</v>
      </c>
      <c r="L40" s="78">
        <f>K40*0</f>
        <v>0</v>
      </c>
      <c r="M40" s="78"/>
      <c r="N40" s="39"/>
      <c r="O40" s="45"/>
      <c r="P40" s="39"/>
      <c r="Q40" s="39"/>
      <c r="R40" s="39"/>
      <c r="S40" s="39"/>
      <c r="T40" s="39"/>
      <c r="U40" s="39"/>
      <c r="V40" s="39"/>
      <c r="W40" s="39"/>
      <c r="X40" s="39"/>
      <c r="Y40" s="39"/>
      <c r="Z40" s="39"/>
    </row>
    <row r="41">
      <c r="A41" s="39"/>
      <c r="B41" s="39"/>
      <c r="C41" s="39"/>
      <c r="D41" s="39"/>
      <c r="E41" s="39"/>
      <c r="F41" s="39"/>
      <c r="G41" s="39"/>
      <c r="H41" s="88"/>
      <c r="I41" s="89"/>
      <c r="K41" s="92" t="s">
        <v>150</v>
      </c>
      <c r="L41" s="93">
        <f>SUM(L39:L40)</f>
        <v>200</v>
      </c>
      <c r="M41" s="93">
        <f>L41+L41*200%</f>
        <v>600</v>
      </c>
      <c r="N41" s="94" t="s">
        <v>165</v>
      </c>
      <c r="O41" s="95" t="s">
        <v>164</v>
      </c>
      <c r="P41" s="39"/>
      <c r="Q41" s="39"/>
      <c r="R41" s="39"/>
      <c r="S41" s="39"/>
      <c r="T41" s="39"/>
      <c r="U41" s="39"/>
      <c r="V41" s="39"/>
      <c r="W41" s="39"/>
      <c r="X41" s="39"/>
      <c r="Y41" s="39"/>
    </row>
    <row r="42">
      <c r="A42" s="39"/>
      <c r="B42" s="39"/>
      <c r="C42" s="39"/>
      <c r="D42" s="39"/>
      <c r="E42" s="39"/>
      <c r="F42" s="39"/>
      <c r="G42" s="39"/>
      <c r="H42" s="39"/>
      <c r="I42" s="39"/>
      <c r="J42" s="39"/>
      <c r="K42" s="39"/>
      <c r="L42" s="39"/>
      <c r="M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G982" s="39"/>
      <c r="H982" s="39"/>
      <c r="I982" s="39"/>
      <c r="J982" s="39"/>
      <c r="K982" s="39"/>
      <c r="L982" s="39"/>
      <c r="M982" s="39"/>
      <c r="N982" s="39"/>
      <c r="O982" s="39"/>
      <c r="P982" s="39"/>
      <c r="Q982" s="39"/>
      <c r="R982" s="39"/>
      <c r="S982" s="39"/>
      <c r="T982" s="39"/>
      <c r="U982" s="39"/>
      <c r="V982" s="39"/>
      <c r="W982" s="39"/>
      <c r="X982" s="39"/>
      <c r="Y982" s="39"/>
      <c r="Z982" s="39"/>
    </row>
    <row r="983">
      <c r="G983" s="39"/>
      <c r="H983" s="39"/>
      <c r="I983" s="39"/>
      <c r="J983" s="39"/>
      <c r="K983" s="39"/>
      <c r="L983" s="39"/>
      <c r="M983" s="39"/>
      <c r="N983" s="39"/>
      <c r="O983" s="39"/>
      <c r="P983" s="39"/>
      <c r="Q983" s="39"/>
      <c r="R983" s="39"/>
      <c r="S983" s="39"/>
      <c r="T983" s="39"/>
      <c r="U983" s="39"/>
      <c r="V983" s="39"/>
      <c r="W983" s="39"/>
      <c r="X983" s="39"/>
      <c r="Y983" s="39"/>
      <c r="Z983" s="39"/>
    </row>
    <row r="984">
      <c r="G984" s="39"/>
      <c r="H984" s="39"/>
      <c r="I984" s="39"/>
      <c r="J984" s="39"/>
      <c r="K984" s="39"/>
      <c r="L984" s="39"/>
      <c r="M984" s="39"/>
      <c r="N984" s="39"/>
      <c r="O984" s="39"/>
      <c r="P984" s="39"/>
      <c r="Q984" s="39"/>
      <c r="R984" s="39"/>
      <c r="S984" s="39"/>
      <c r="T984" s="39"/>
      <c r="U984" s="39"/>
      <c r="V984" s="39"/>
      <c r="W984" s="39"/>
      <c r="X984" s="39"/>
      <c r="Y984" s="39"/>
      <c r="Z984" s="39"/>
    </row>
    <row r="985">
      <c r="G985" s="39"/>
      <c r="H985" s="39"/>
      <c r="I985" s="39"/>
      <c r="J985" s="39"/>
      <c r="K985" s="39"/>
      <c r="L985" s="39"/>
      <c r="M985" s="39"/>
      <c r="N985" s="39"/>
      <c r="O985" s="39"/>
      <c r="P985" s="39"/>
      <c r="Q985" s="39"/>
      <c r="R985" s="39"/>
      <c r="S985" s="39"/>
      <c r="T985" s="39"/>
      <c r="U985" s="39"/>
      <c r="V985" s="39"/>
      <c r="W985" s="39"/>
      <c r="X985" s="39"/>
      <c r="Y985" s="39"/>
      <c r="Z985" s="39"/>
    </row>
    <row r="986">
      <c r="G986" s="39"/>
      <c r="H986" s="39"/>
      <c r="I986" s="39"/>
      <c r="J986" s="39"/>
      <c r="K986" s="39"/>
      <c r="L986" s="39"/>
      <c r="M986" s="39"/>
      <c r="N986" s="39"/>
      <c r="O986" s="39"/>
      <c r="P986" s="39"/>
      <c r="Q986" s="39"/>
      <c r="R986" s="39"/>
      <c r="S986" s="39"/>
      <c r="T986" s="39"/>
      <c r="U986" s="39"/>
      <c r="V986" s="39"/>
      <c r="W986" s="39"/>
      <c r="X986" s="39"/>
      <c r="Y986" s="39"/>
      <c r="Z986" s="39"/>
    </row>
    <row r="987">
      <c r="G987" s="39"/>
      <c r="H987" s="39"/>
      <c r="I987" s="39"/>
      <c r="J987" s="39"/>
      <c r="K987" s="39"/>
      <c r="L987" s="39"/>
      <c r="M987" s="39"/>
      <c r="N987" s="39"/>
      <c r="O987" s="39"/>
      <c r="P987" s="39"/>
      <c r="Q987" s="39"/>
      <c r="R987" s="39"/>
      <c r="S987" s="39"/>
      <c r="T987" s="39"/>
      <c r="U987" s="39"/>
      <c r="V987" s="39"/>
      <c r="W987" s="39"/>
      <c r="X987" s="39"/>
      <c r="Y987" s="39"/>
      <c r="Z987" s="39"/>
    </row>
    <row r="988">
      <c r="G988" s="39"/>
      <c r="H988" s="39"/>
      <c r="I988" s="39"/>
      <c r="J988" s="39"/>
      <c r="K988" s="39"/>
      <c r="L988" s="39"/>
      <c r="M988" s="39"/>
      <c r="N988" s="39"/>
      <c r="O988" s="39"/>
      <c r="P988" s="39"/>
      <c r="Q988" s="39"/>
      <c r="R988" s="39"/>
      <c r="S988" s="39"/>
      <c r="T988" s="39"/>
      <c r="U988" s="39"/>
      <c r="V988" s="39"/>
      <c r="W988" s="39"/>
      <c r="X988" s="39"/>
      <c r="Y988" s="39"/>
      <c r="Z988" s="39"/>
    </row>
    <row r="989">
      <c r="G989" s="39"/>
      <c r="H989" s="39"/>
      <c r="I989" s="39"/>
      <c r="J989" s="39"/>
      <c r="K989" s="39"/>
      <c r="L989" s="39"/>
      <c r="M989" s="39"/>
      <c r="N989" s="39"/>
      <c r="O989" s="39"/>
      <c r="P989" s="39"/>
      <c r="Q989" s="39"/>
      <c r="R989" s="39"/>
      <c r="S989" s="39"/>
      <c r="T989" s="39"/>
      <c r="U989" s="39"/>
      <c r="V989" s="39"/>
      <c r="W989" s="39"/>
      <c r="X989" s="39"/>
      <c r="Y989" s="39"/>
      <c r="Z989" s="39"/>
    </row>
    <row r="990">
      <c r="G990" s="39"/>
      <c r="H990" s="39"/>
      <c r="I990" s="39"/>
      <c r="J990" s="39"/>
      <c r="K990" s="39"/>
      <c r="L990" s="39"/>
      <c r="M990" s="39"/>
      <c r="N990" s="39"/>
      <c r="O990" s="39"/>
      <c r="P990" s="39"/>
      <c r="Q990" s="39"/>
      <c r="R990" s="39"/>
      <c r="S990" s="39"/>
      <c r="T990" s="39"/>
      <c r="U990" s="39"/>
      <c r="V990" s="39"/>
      <c r="W990" s="39"/>
      <c r="X990" s="39"/>
      <c r="Y990" s="39"/>
      <c r="Z990" s="39"/>
    </row>
    <row r="991">
      <c r="G991" s="39"/>
      <c r="H991" s="39"/>
      <c r="I991" s="39"/>
      <c r="J991" s="39"/>
      <c r="K991" s="39"/>
      <c r="L991" s="39"/>
      <c r="M991" s="39"/>
      <c r="N991" s="39"/>
      <c r="O991" s="39"/>
      <c r="P991" s="39"/>
      <c r="Q991" s="39"/>
      <c r="R991" s="39"/>
      <c r="S991" s="39"/>
      <c r="T991" s="39"/>
      <c r="U991" s="39"/>
      <c r="V991" s="39"/>
      <c r="W991" s="39"/>
      <c r="X991" s="39"/>
      <c r="Y991" s="39"/>
      <c r="Z991" s="39"/>
    </row>
    <row r="992">
      <c r="G992" s="39"/>
      <c r="H992" s="39"/>
      <c r="I992" s="39"/>
      <c r="J992" s="39"/>
      <c r="K992" s="39"/>
      <c r="L992" s="39"/>
      <c r="M992" s="39"/>
      <c r="N992" s="39"/>
      <c r="O992" s="39"/>
      <c r="P992" s="39"/>
      <c r="Q992" s="39"/>
      <c r="R992" s="39"/>
      <c r="S992" s="39"/>
      <c r="T992" s="39"/>
      <c r="U992" s="39"/>
      <c r="V992" s="39"/>
      <c r="W992" s="39"/>
      <c r="X992" s="39"/>
      <c r="Y992" s="39"/>
      <c r="Z992" s="39"/>
    </row>
    <row r="993">
      <c r="G993" s="39"/>
      <c r="H993" s="39"/>
      <c r="I993" s="39"/>
      <c r="J993" s="39"/>
      <c r="K993" s="39"/>
      <c r="L993" s="39"/>
      <c r="M993" s="39"/>
      <c r="N993" s="39"/>
      <c r="O993" s="39"/>
      <c r="P993" s="39"/>
      <c r="Q993" s="39"/>
      <c r="R993" s="39"/>
      <c r="S993" s="39"/>
      <c r="T993" s="39"/>
      <c r="U993" s="39"/>
      <c r="V993" s="39"/>
      <c r="W993" s="39"/>
      <c r="X993" s="39"/>
      <c r="Y993" s="39"/>
      <c r="Z993" s="39"/>
    </row>
    <row r="994">
      <c r="G994" s="39"/>
      <c r="H994" s="39"/>
      <c r="I994" s="39"/>
      <c r="J994" s="39"/>
      <c r="K994" s="39"/>
      <c r="L994" s="39"/>
      <c r="M994" s="39"/>
      <c r="N994" s="39"/>
      <c r="O994" s="39"/>
      <c r="P994" s="39"/>
      <c r="Q994" s="39"/>
      <c r="R994" s="39"/>
      <c r="S994" s="39"/>
      <c r="T994" s="39"/>
      <c r="U994" s="39"/>
      <c r="V994" s="39"/>
      <c r="W994" s="39"/>
      <c r="X994" s="39"/>
      <c r="Y994" s="39"/>
      <c r="Z994" s="39"/>
    </row>
    <row r="995">
      <c r="G995" s="39"/>
      <c r="H995" s="39"/>
      <c r="I995" s="39"/>
      <c r="J995" s="39"/>
      <c r="K995" s="39"/>
      <c r="L995" s="39"/>
      <c r="M995" s="39"/>
      <c r="N995" s="39"/>
      <c r="O995" s="39"/>
      <c r="P995" s="39"/>
      <c r="Q995" s="39"/>
      <c r="R995" s="39"/>
      <c r="S995" s="39"/>
      <c r="T995" s="39"/>
      <c r="U995" s="39"/>
      <c r="V995" s="39"/>
      <c r="W995" s="39"/>
      <c r="X995" s="39"/>
      <c r="Y995" s="39"/>
      <c r="Z995" s="39"/>
    </row>
    <row r="996">
      <c r="G996" s="39"/>
      <c r="H996" s="39"/>
      <c r="I996" s="39"/>
      <c r="J996" s="39"/>
      <c r="K996" s="39"/>
      <c r="L996" s="39"/>
      <c r="M996" s="39"/>
      <c r="N996" s="39"/>
      <c r="O996" s="39"/>
      <c r="P996" s="39"/>
      <c r="Q996" s="39"/>
      <c r="R996" s="39"/>
      <c r="S996" s="39"/>
      <c r="T996" s="39"/>
      <c r="U996" s="39"/>
      <c r="V996" s="39"/>
      <c r="W996" s="39"/>
      <c r="X996" s="39"/>
      <c r="Y996" s="39"/>
      <c r="Z996" s="39"/>
    </row>
    <row r="997">
      <c r="G997" s="39"/>
      <c r="H997" s="39"/>
      <c r="I997" s="39"/>
      <c r="J997" s="39"/>
      <c r="K997" s="39"/>
      <c r="L997" s="39"/>
      <c r="M997" s="39"/>
      <c r="O997" s="39"/>
      <c r="P997" s="39"/>
      <c r="Q997" s="39"/>
      <c r="R997" s="39"/>
      <c r="S997" s="39"/>
      <c r="T997" s="39"/>
      <c r="U997" s="39"/>
      <c r="V997" s="39"/>
      <c r="W997" s="39"/>
      <c r="X997" s="39"/>
      <c r="Y997" s="39"/>
      <c r="Z997" s="39"/>
    </row>
    <row r="998">
      <c r="G998" s="39"/>
      <c r="H998" s="39"/>
      <c r="O998" s="39"/>
      <c r="P998" s="39"/>
      <c r="Q998" s="39"/>
      <c r="R998" s="39"/>
      <c r="S998" s="39"/>
      <c r="T998" s="39"/>
      <c r="U998" s="39"/>
      <c r="V998" s="39"/>
      <c r="W998" s="39"/>
      <c r="X998" s="39"/>
      <c r="Y998" s="39"/>
      <c r="Z998" s="39"/>
    </row>
    <row r="999">
      <c r="G999" s="39"/>
      <c r="H999" s="39"/>
      <c r="O999" s="39"/>
      <c r="P999" s="39"/>
      <c r="Q999" s="39"/>
      <c r="R999" s="39"/>
      <c r="S999" s="39"/>
      <c r="T999" s="39"/>
      <c r="U999" s="39"/>
      <c r="V999" s="39"/>
      <c r="W999" s="39"/>
      <c r="X999" s="39"/>
      <c r="Y999" s="39"/>
      <c r="Z999" s="39"/>
    </row>
  </sheetData>
  <mergeCells count="24">
    <mergeCell ref="A1:F2"/>
    <mergeCell ref="H1:O2"/>
    <mergeCell ref="A4:B4"/>
    <mergeCell ref="H5:I6"/>
    <mergeCell ref="A6:B8"/>
    <mergeCell ref="H7:I8"/>
    <mergeCell ref="B9:C9"/>
    <mergeCell ref="A18:B18"/>
    <mergeCell ref="A20:B22"/>
    <mergeCell ref="B23:C23"/>
    <mergeCell ref="A13:B15"/>
    <mergeCell ref="A25:B25"/>
    <mergeCell ref="A27:B29"/>
    <mergeCell ref="H29:I30"/>
    <mergeCell ref="B30:C30"/>
    <mergeCell ref="H34:I37"/>
    <mergeCell ref="H39:I40"/>
    <mergeCell ref="I9:J9"/>
    <mergeCell ref="I10:J10"/>
    <mergeCell ref="A11:B11"/>
    <mergeCell ref="H14:I17"/>
    <mergeCell ref="B16:C16"/>
    <mergeCell ref="H19:I20"/>
    <mergeCell ref="H24:I27"/>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8.29"/>
    <col customWidth="1" min="5" max="5" width="9.0"/>
    <col customWidth="1" min="6" max="6" width="9.57"/>
    <col customWidth="1" min="7" max="7" width="12.0"/>
    <col customWidth="1" min="8" max="8" width="9.29"/>
    <col customWidth="1" min="9" max="9" width="8.43"/>
    <col customWidth="1" min="11" max="11" width="9.71"/>
    <col customWidth="1" min="12" max="12" width="13.0"/>
    <col customWidth="1" min="13" max="13" width="10.43"/>
    <col customWidth="1" min="14" max="14" width="22.71"/>
    <col customWidth="1" min="15" max="15" width="22.57"/>
  </cols>
  <sheetData>
    <row r="1">
      <c r="A1" s="37" t="s">
        <v>113</v>
      </c>
      <c r="B1" s="38"/>
      <c r="C1" s="38"/>
      <c r="D1" s="38"/>
      <c r="E1" s="38"/>
      <c r="F1" s="38"/>
      <c r="G1" s="39"/>
      <c r="H1" s="40" t="s">
        <v>114</v>
      </c>
      <c r="I1" s="38"/>
      <c r="J1" s="38"/>
      <c r="K1" s="38"/>
      <c r="L1" s="38"/>
      <c r="M1" s="38"/>
      <c r="N1" s="38"/>
      <c r="O1" s="41"/>
      <c r="P1" s="39"/>
      <c r="Q1" s="39"/>
      <c r="R1" s="39"/>
      <c r="S1" s="39"/>
      <c r="T1" s="39"/>
      <c r="U1" s="39"/>
      <c r="V1" s="39"/>
      <c r="W1" s="39"/>
      <c r="X1" s="39"/>
      <c r="Y1" s="39"/>
      <c r="Z1" s="39"/>
    </row>
    <row r="2">
      <c r="A2" s="42"/>
      <c r="G2" s="39"/>
      <c r="H2" s="42"/>
      <c r="O2" s="43"/>
      <c r="P2" s="39"/>
      <c r="Q2" s="39"/>
      <c r="R2" s="39"/>
      <c r="S2" s="39"/>
      <c r="T2" s="39"/>
      <c r="U2" s="39"/>
      <c r="V2" s="39"/>
      <c r="W2" s="39"/>
      <c r="X2" s="39"/>
      <c r="Y2" s="39"/>
      <c r="Z2" s="39"/>
    </row>
    <row r="3">
      <c r="A3" s="44"/>
      <c r="B3" s="39"/>
      <c r="C3" s="39"/>
      <c r="D3" s="39"/>
      <c r="E3" s="39"/>
      <c r="F3" s="45"/>
      <c r="G3" s="39"/>
      <c r="H3" s="46"/>
      <c r="I3" s="47"/>
      <c r="J3" s="48" t="s">
        <v>115</v>
      </c>
      <c r="K3" s="49" t="s">
        <v>116</v>
      </c>
      <c r="L3" s="50" t="s">
        <v>117</v>
      </c>
      <c r="M3" s="51" t="s">
        <v>118</v>
      </c>
      <c r="O3" s="45"/>
      <c r="P3" s="39"/>
      <c r="Q3" s="39"/>
      <c r="R3" s="39"/>
      <c r="S3" s="39"/>
      <c r="T3" s="39"/>
      <c r="U3" s="39"/>
      <c r="V3" s="39"/>
      <c r="W3" s="39"/>
      <c r="X3" s="39"/>
      <c r="Y3" s="39"/>
      <c r="Z3" s="39"/>
    </row>
    <row r="4">
      <c r="A4" s="52" t="s">
        <v>119</v>
      </c>
      <c r="B4" s="53"/>
      <c r="C4" s="48" t="s">
        <v>115</v>
      </c>
      <c r="D4" s="49" t="s">
        <v>116</v>
      </c>
      <c r="E4" s="50" t="s">
        <v>117</v>
      </c>
      <c r="F4" s="54" t="s">
        <v>118</v>
      </c>
      <c r="G4" s="55" t="s">
        <v>120</v>
      </c>
      <c r="H4" s="46"/>
      <c r="I4" s="47"/>
      <c r="J4" s="56" t="s">
        <v>121</v>
      </c>
      <c r="K4" s="56" t="s">
        <v>122</v>
      </c>
      <c r="L4" s="57" t="s">
        <v>123</v>
      </c>
      <c r="M4" s="56" t="s">
        <v>123</v>
      </c>
      <c r="O4" s="45"/>
      <c r="P4" s="39"/>
      <c r="Q4" s="39"/>
      <c r="R4" s="39"/>
      <c r="S4" s="39"/>
      <c r="T4" s="39"/>
      <c r="U4" s="39"/>
      <c r="V4" s="39"/>
      <c r="W4" s="39"/>
      <c r="X4" s="39"/>
      <c r="Y4" s="39"/>
      <c r="Z4" s="39"/>
    </row>
    <row r="5">
      <c r="A5" s="58" t="s">
        <v>124</v>
      </c>
      <c r="B5" s="59">
        <v>1.0</v>
      </c>
      <c r="C5" s="56" t="s">
        <v>121</v>
      </c>
      <c r="D5" s="56" t="s">
        <v>122</v>
      </c>
      <c r="E5" s="57" t="s">
        <v>123</v>
      </c>
      <c r="F5" s="60" t="s">
        <v>123</v>
      </c>
      <c r="G5" s="39"/>
      <c r="H5" s="61" t="s">
        <v>125</v>
      </c>
      <c r="J5" s="62" t="s">
        <v>126</v>
      </c>
      <c r="K5" s="63">
        <f>L18</f>
        <v>9.8</v>
      </c>
      <c r="L5" s="64">
        <f>L28</f>
        <v>34.9</v>
      </c>
      <c r="M5" s="63">
        <f>L38</f>
        <v>1350</v>
      </c>
      <c r="O5" s="96">
        <f>100% - D6/D13</f>
        <v>0.1553133515</v>
      </c>
      <c r="P5" s="39"/>
      <c r="Q5" s="39"/>
      <c r="R5" s="39"/>
      <c r="S5" s="39"/>
      <c r="T5" s="39"/>
      <c r="U5" s="39"/>
      <c r="V5" s="39"/>
      <c r="W5" s="39"/>
      <c r="X5" s="39"/>
      <c r="Y5" s="39"/>
      <c r="Z5" s="39"/>
    </row>
    <row r="6">
      <c r="A6" s="65" t="s">
        <v>127</v>
      </c>
      <c r="C6" s="62" t="s">
        <v>128</v>
      </c>
      <c r="D6" s="63">
        <f t="shared" ref="D6:F6" si="1">K5+(K7*$B$5)</f>
        <v>12.4</v>
      </c>
      <c r="E6" s="63">
        <f t="shared" si="1"/>
        <v>42.9</v>
      </c>
      <c r="F6" s="66">
        <f t="shared" si="1"/>
        <v>1350</v>
      </c>
      <c r="G6" s="67">
        <f t="shared" ref="G6:G8" si="3">E6/16</f>
        <v>2.68125</v>
      </c>
      <c r="H6" s="42"/>
      <c r="J6" s="62" t="s">
        <v>129</v>
      </c>
      <c r="K6" s="63">
        <f>M18</f>
        <v>12.74</v>
      </c>
      <c r="L6" s="64">
        <f>M28</f>
        <v>48.86</v>
      </c>
      <c r="M6" s="63">
        <f>M38</f>
        <v>2025</v>
      </c>
      <c r="O6" s="96">
        <f>100% - D6/D20</f>
        <v>0.3088071349</v>
      </c>
      <c r="P6" s="39"/>
      <c r="Q6" s="39"/>
      <c r="R6" s="39"/>
      <c r="S6" s="39"/>
      <c r="T6" s="39"/>
      <c r="U6" s="39"/>
      <c r="V6" s="39"/>
      <c r="W6" s="39"/>
      <c r="X6" s="39"/>
      <c r="Y6" s="39"/>
      <c r="Z6" s="39"/>
    </row>
    <row r="7">
      <c r="A7" s="42"/>
      <c r="C7" s="62" t="s">
        <v>130</v>
      </c>
      <c r="D7" s="63">
        <f t="shared" ref="D7:F7" si="2">D6+D6*20%</f>
        <v>14.88</v>
      </c>
      <c r="E7" s="63">
        <f t="shared" si="2"/>
        <v>51.48</v>
      </c>
      <c r="F7" s="66">
        <f t="shared" si="2"/>
        <v>1620</v>
      </c>
      <c r="G7" s="67">
        <f t="shared" si="3"/>
        <v>3.2175</v>
      </c>
      <c r="H7" s="68" t="s">
        <v>131</v>
      </c>
      <c r="J7" s="62" t="s">
        <v>126</v>
      </c>
      <c r="K7" s="63">
        <f>L21</f>
        <v>2.6</v>
      </c>
      <c r="L7" s="64">
        <f>L31</f>
        <v>8</v>
      </c>
      <c r="M7" s="63">
        <f>L41</f>
        <v>0</v>
      </c>
      <c r="O7" s="96">
        <f>100% - D6/D27</f>
        <v>0.4488888889</v>
      </c>
      <c r="P7" s="39"/>
      <c r="Q7" s="39"/>
      <c r="R7" s="39"/>
      <c r="S7" s="39"/>
      <c r="T7" s="39"/>
      <c r="U7" s="39"/>
      <c r="V7" s="39"/>
      <c r="W7" s="39"/>
      <c r="X7" s="39"/>
      <c r="Y7" s="39"/>
      <c r="Z7" s="39"/>
    </row>
    <row r="8">
      <c r="A8" s="69"/>
      <c r="B8" s="70"/>
      <c r="C8" s="62" t="s">
        <v>132</v>
      </c>
      <c r="D8" s="63">
        <f t="shared" ref="D8:F8" si="4">K6+(K8*$B$5)</f>
        <v>16.12</v>
      </c>
      <c r="E8" s="63">
        <f t="shared" si="4"/>
        <v>64.86</v>
      </c>
      <c r="F8" s="66">
        <f t="shared" si="4"/>
        <v>2025</v>
      </c>
      <c r="G8" s="67">
        <f t="shared" si="3"/>
        <v>4.05375</v>
      </c>
      <c r="H8" s="42"/>
      <c r="J8" s="62" t="s">
        <v>129</v>
      </c>
      <c r="K8" s="63">
        <f>M21</f>
        <v>3.38</v>
      </c>
      <c r="L8" s="64">
        <f>M31</f>
        <v>16</v>
      </c>
      <c r="M8" s="63">
        <f>M41</f>
        <v>0</v>
      </c>
      <c r="O8" s="45"/>
      <c r="P8" s="39"/>
      <c r="Q8" s="39"/>
      <c r="R8" s="39"/>
      <c r="S8" s="39"/>
      <c r="T8" s="39"/>
      <c r="U8" s="39"/>
      <c r="V8" s="39"/>
      <c r="W8" s="39"/>
      <c r="X8" s="39"/>
      <c r="Y8" s="39"/>
      <c r="Z8" s="39"/>
    </row>
    <row r="9">
      <c r="A9" s="71"/>
      <c r="B9" s="72" t="s">
        <v>133</v>
      </c>
      <c r="D9" s="73">
        <f t="shared" ref="D9:F9" si="5">SUM(D6:D8)</f>
        <v>43.4</v>
      </c>
      <c r="E9" s="73">
        <f t="shared" si="5"/>
        <v>159.24</v>
      </c>
      <c r="F9" s="74">
        <f t="shared" si="5"/>
        <v>4995</v>
      </c>
      <c r="G9" s="39"/>
      <c r="H9" s="71"/>
      <c r="I9" s="72" t="s">
        <v>134</v>
      </c>
      <c r="K9" s="73">
        <f t="shared" ref="K9:M9" si="6">K5+K7</f>
        <v>12.4</v>
      </c>
      <c r="L9" s="73">
        <f t="shared" si="6"/>
        <v>42.9</v>
      </c>
      <c r="M9" s="73">
        <f t="shared" si="6"/>
        <v>1350</v>
      </c>
      <c r="O9" s="45"/>
      <c r="P9" s="39"/>
      <c r="Q9" s="39"/>
      <c r="R9" s="39"/>
      <c r="S9" s="39"/>
      <c r="T9" s="39"/>
      <c r="U9" s="39"/>
      <c r="V9" s="39"/>
      <c r="W9" s="39"/>
      <c r="X9" s="39"/>
      <c r="Y9" s="39"/>
      <c r="Z9" s="39"/>
    </row>
    <row r="10">
      <c r="A10" s="44"/>
      <c r="B10" s="39"/>
      <c r="C10" s="39"/>
      <c r="D10" s="39"/>
      <c r="E10" s="39"/>
      <c r="F10" s="45"/>
      <c r="G10" s="39"/>
      <c r="H10" s="71"/>
      <c r="I10" s="72" t="s">
        <v>135</v>
      </c>
      <c r="K10" s="73">
        <f t="shared" ref="K10:M10" si="7">K6+K8</f>
        <v>16.12</v>
      </c>
      <c r="L10" s="73">
        <f t="shared" si="7"/>
        <v>64.86</v>
      </c>
      <c r="M10" s="73">
        <f t="shared" si="7"/>
        <v>2025</v>
      </c>
      <c r="O10" s="45"/>
      <c r="P10" s="39"/>
      <c r="Q10" s="39"/>
      <c r="R10" s="39"/>
      <c r="S10" s="39"/>
      <c r="T10" s="39"/>
      <c r="U10" s="39"/>
      <c r="V10" s="39"/>
      <c r="W10" s="39"/>
      <c r="X10" s="39"/>
      <c r="Y10" s="39"/>
      <c r="Z10" s="39"/>
    </row>
    <row r="11">
      <c r="A11" s="52" t="s">
        <v>136</v>
      </c>
      <c r="B11" s="53"/>
      <c r="C11" s="48" t="s">
        <v>115</v>
      </c>
      <c r="D11" s="49" t="s">
        <v>116</v>
      </c>
      <c r="E11" s="50" t="s">
        <v>117</v>
      </c>
      <c r="F11" s="54" t="s">
        <v>118</v>
      </c>
      <c r="G11" s="39"/>
      <c r="H11" s="44"/>
      <c r="I11" s="39"/>
      <c r="J11" s="39"/>
      <c r="K11" s="39"/>
      <c r="L11" s="39"/>
      <c r="M11" s="39"/>
      <c r="N11" s="39"/>
      <c r="O11" s="45"/>
      <c r="P11" s="39"/>
      <c r="Q11" s="39"/>
      <c r="R11" s="39"/>
      <c r="S11" s="39"/>
      <c r="T11" s="39"/>
      <c r="U11" s="39"/>
      <c r="V11" s="39"/>
      <c r="W11" s="39"/>
      <c r="X11" s="39"/>
      <c r="Y11" s="39"/>
      <c r="Z11" s="39"/>
    </row>
    <row r="12">
      <c r="A12" s="58" t="s">
        <v>124</v>
      </c>
      <c r="B12" s="59">
        <v>1.0</v>
      </c>
      <c r="C12" s="56" t="s">
        <v>121</v>
      </c>
      <c r="D12" s="56" t="s">
        <v>122</v>
      </c>
      <c r="E12" s="57" t="s">
        <v>123</v>
      </c>
      <c r="F12" s="60" t="s">
        <v>123</v>
      </c>
      <c r="G12" s="39"/>
      <c r="H12" s="44"/>
      <c r="I12" s="39"/>
      <c r="J12" s="39"/>
      <c r="K12" s="39"/>
      <c r="L12" s="39"/>
      <c r="M12" s="39"/>
      <c r="N12" s="39"/>
      <c r="O12" s="45"/>
      <c r="P12" s="39"/>
      <c r="Q12" s="39"/>
      <c r="R12" s="39"/>
      <c r="S12" s="39"/>
      <c r="T12" s="39"/>
      <c r="U12" s="39"/>
      <c r="V12" s="39"/>
      <c r="W12" s="39"/>
      <c r="X12" s="39"/>
      <c r="Y12" s="39"/>
      <c r="Z12" s="39"/>
    </row>
    <row r="13">
      <c r="A13" s="65" t="s">
        <v>137</v>
      </c>
      <c r="C13" s="62" t="s">
        <v>128</v>
      </c>
      <c r="D13" s="63">
        <f t="shared" ref="D13:F13" si="8">K$5 + (K$5*10%) + (K$7 + (K$7*50%) * $B$12)</f>
        <v>14.68</v>
      </c>
      <c r="E13" s="63">
        <f t="shared" si="8"/>
        <v>50.39</v>
      </c>
      <c r="F13" s="66">
        <f t="shared" si="8"/>
        <v>1485</v>
      </c>
      <c r="G13" s="67">
        <f t="shared" ref="G13:G15" si="10">E13/16</f>
        <v>3.149375</v>
      </c>
      <c r="H13" s="44"/>
      <c r="I13" s="39"/>
      <c r="J13" s="75" t="s">
        <v>116</v>
      </c>
      <c r="K13" s="76" t="s">
        <v>138</v>
      </c>
      <c r="L13" s="76" t="s">
        <v>139</v>
      </c>
      <c r="M13" s="76" t="s">
        <v>140</v>
      </c>
      <c r="N13" s="39"/>
      <c r="O13" s="45"/>
      <c r="P13" s="39"/>
      <c r="Q13" s="39"/>
      <c r="R13" s="39"/>
      <c r="S13" s="39"/>
      <c r="T13" s="39"/>
      <c r="U13" s="39"/>
      <c r="V13" s="39"/>
      <c r="W13" s="39"/>
      <c r="X13" s="39"/>
      <c r="Y13" s="39"/>
      <c r="Z13" s="39"/>
    </row>
    <row r="14">
      <c r="A14" s="42"/>
      <c r="C14" s="62" t="s">
        <v>130</v>
      </c>
      <c r="D14" s="63">
        <f t="shared" ref="D14:F14" si="9">D13+D13*20%</f>
        <v>17.616</v>
      </c>
      <c r="E14" s="63">
        <f t="shared" si="9"/>
        <v>60.468</v>
      </c>
      <c r="F14" s="66">
        <f t="shared" si="9"/>
        <v>1782</v>
      </c>
      <c r="G14" s="67">
        <f t="shared" si="10"/>
        <v>3.77925</v>
      </c>
      <c r="H14" s="77" t="s">
        <v>141</v>
      </c>
      <c r="J14" s="62" t="s">
        <v>13</v>
      </c>
      <c r="K14" s="62">
        <f>'Choose Required Digit Services '!F4</f>
        <v>27</v>
      </c>
      <c r="L14" s="78">
        <f>K14*0.2</f>
        <v>5.4</v>
      </c>
      <c r="M14" s="78"/>
      <c r="N14" s="55" t="s">
        <v>142</v>
      </c>
      <c r="O14" s="45"/>
      <c r="P14" s="39"/>
      <c r="Q14" s="39"/>
      <c r="R14" s="39"/>
      <c r="S14" s="39"/>
      <c r="T14" s="39"/>
      <c r="U14" s="39"/>
      <c r="V14" s="39"/>
      <c r="W14" s="39"/>
      <c r="X14" s="39"/>
      <c r="Y14" s="39"/>
      <c r="Z14" s="39"/>
    </row>
    <row r="15">
      <c r="A15" s="69"/>
      <c r="B15" s="70"/>
      <c r="C15" s="62" t="s">
        <v>132</v>
      </c>
      <c r="D15" s="63">
        <f t="shared" ref="D15:F15" si="11">K$6 + (K$6*10%) + (K$8 + (K$8*50%) * $B$12)</f>
        <v>19.084</v>
      </c>
      <c r="E15" s="63">
        <f t="shared" si="11"/>
        <v>77.746</v>
      </c>
      <c r="F15" s="66">
        <f t="shared" si="11"/>
        <v>2227.5</v>
      </c>
      <c r="G15" s="67">
        <f t="shared" si="10"/>
        <v>4.859125</v>
      </c>
      <c r="H15" s="42"/>
      <c r="J15" s="62" t="s">
        <v>25</v>
      </c>
      <c r="K15" s="62">
        <f>'Choose Required Digit Services '!F17</f>
        <v>12</v>
      </c>
      <c r="L15" s="78">
        <f t="shared" ref="L15:L17" si="13">K15*0.1</f>
        <v>1.2</v>
      </c>
      <c r="M15" s="78"/>
      <c r="N15" s="55" t="s">
        <v>143</v>
      </c>
      <c r="O15" s="45"/>
      <c r="P15" s="39"/>
      <c r="Q15" s="39"/>
      <c r="R15" s="39"/>
      <c r="S15" s="39"/>
      <c r="T15" s="39"/>
      <c r="U15" s="39"/>
      <c r="V15" s="39"/>
      <c r="W15" s="39"/>
      <c r="X15" s="39"/>
      <c r="Y15" s="39"/>
      <c r="Z15" s="39"/>
    </row>
    <row r="16">
      <c r="A16" s="71"/>
      <c r="B16" s="72" t="s">
        <v>133</v>
      </c>
      <c r="D16" s="73">
        <f t="shared" ref="D16:F16" si="12">SUM(D13:D15)</f>
        <v>51.38</v>
      </c>
      <c r="E16" s="73">
        <f t="shared" si="12"/>
        <v>188.604</v>
      </c>
      <c r="F16" s="74">
        <f t="shared" si="12"/>
        <v>5494.5</v>
      </c>
      <c r="G16" s="39"/>
      <c r="H16" s="42"/>
      <c r="J16" s="62" t="s">
        <v>40</v>
      </c>
      <c r="K16" s="62">
        <f>'Choose Required Digit Services '!F27</f>
        <v>24</v>
      </c>
      <c r="L16" s="78">
        <f t="shared" si="13"/>
        <v>2.4</v>
      </c>
      <c r="M16" s="78"/>
      <c r="N16" s="55" t="s">
        <v>143</v>
      </c>
      <c r="O16" s="45"/>
      <c r="P16" s="39"/>
      <c r="Q16" s="39"/>
      <c r="R16" s="39"/>
      <c r="S16" s="39"/>
      <c r="T16" s="39"/>
      <c r="U16" s="39"/>
      <c r="V16" s="39"/>
      <c r="W16" s="39"/>
      <c r="X16" s="39"/>
      <c r="Y16" s="39"/>
      <c r="Z16" s="39"/>
    </row>
    <row r="17">
      <c r="A17" s="44"/>
      <c r="B17" s="39"/>
      <c r="C17" s="39"/>
      <c r="D17" s="39"/>
      <c r="E17" s="39"/>
      <c r="F17" s="45"/>
      <c r="G17" s="39"/>
      <c r="H17" s="42"/>
      <c r="J17" s="62" t="s">
        <v>67</v>
      </c>
      <c r="K17" s="62">
        <f>'Choose Required Digit Services '!F55</f>
        <v>8</v>
      </c>
      <c r="L17" s="78">
        <f t="shared" si="13"/>
        <v>0.8</v>
      </c>
      <c r="M17" s="78"/>
      <c r="N17" s="55" t="s">
        <v>143</v>
      </c>
      <c r="O17" s="45"/>
      <c r="P17" s="39"/>
      <c r="Q17" s="39"/>
      <c r="R17" s="39"/>
      <c r="S17" s="39"/>
      <c r="T17" s="39"/>
      <c r="U17" s="39"/>
      <c r="V17" s="39"/>
      <c r="W17" s="39"/>
      <c r="X17" s="39"/>
      <c r="Y17" s="39"/>
      <c r="Z17" s="39"/>
    </row>
    <row r="18">
      <c r="A18" s="52" t="s">
        <v>144</v>
      </c>
      <c r="B18" s="53"/>
      <c r="C18" s="48" t="s">
        <v>115</v>
      </c>
      <c r="D18" s="49" t="s">
        <v>116</v>
      </c>
      <c r="E18" s="50" t="s">
        <v>117</v>
      </c>
      <c r="F18" s="54" t="s">
        <v>118</v>
      </c>
      <c r="G18" s="39"/>
      <c r="H18" s="44"/>
      <c r="K18" s="79" t="s">
        <v>145</v>
      </c>
      <c r="L18" s="79">
        <f>SUM(L14:L17)</f>
        <v>9.8</v>
      </c>
      <c r="M18" s="79">
        <f>L18+(L18*30%)</f>
        <v>12.74</v>
      </c>
      <c r="N18" s="80" t="s">
        <v>146</v>
      </c>
      <c r="O18" s="81" t="s">
        <v>147</v>
      </c>
      <c r="P18" s="39"/>
      <c r="Q18" s="39"/>
      <c r="R18" s="39"/>
      <c r="S18" s="39"/>
      <c r="T18" s="39"/>
      <c r="U18" s="39"/>
      <c r="V18" s="39"/>
      <c r="W18" s="39"/>
      <c r="X18" s="39"/>
      <c r="Y18" s="39"/>
    </row>
    <row r="19">
      <c r="A19" s="58" t="s">
        <v>124</v>
      </c>
      <c r="B19" s="82">
        <v>1.0</v>
      </c>
      <c r="C19" s="56" t="s">
        <v>121</v>
      </c>
      <c r="D19" s="56" t="s">
        <v>122</v>
      </c>
      <c r="E19" s="57" t="s">
        <v>123</v>
      </c>
      <c r="F19" s="60" t="s">
        <v>123</v>
      </c>
      <c r="G19" s="39"/>
      <c r="H19" s="83" t="s">
        <v>148</v>
      </c>
      <c r="J19" s="62" t="s">
        <v>77</v>
      </c>
      <c r="K19" s="62">
        <f>'Choose Required Digit Services '!F66</f>
        <v>7</v>
      </c>
      <c r="L19" s="78">
        <f>4*0.3+1</f>
        <v>2.2</v>
      </c>
      <c r="M19" s="78"/>
      <c r="N19" s="55" t="s">
        <v>142</v>
      </c>
      <c r="O19" s="45"/>
      <c r="P19" s="39"/>
      <c r="Q19" s="39"/>
      <c r="R19" s="39"/>
      <c r="S19" s="39"/>
      <c r="T19" s="39"/>
      <c r="U19" s="39"/>
      <c r="V19" s="39"/>
      <c r="W19" s="39"/>
      <c r="X19" s="39"/>
      <c r="Y19" s="39"/>
      <c r="Z19" s="39"/>
    </row>
    <row r="20">
      <c r="A20" s="65" t="s">
        <v>149</v>
      </c>
      <c r="C20" s="62" t="s">
        <v>128</v>
      </c>
      <c r="D20" s="63">
        <f t="shared" ref="D20:F20" si="14">K$5 + (K$5*30%) + (K$7 + (K$7*100%) * $B$19)</f>
        <v>17.94</v>
      </c>
      <c r="E20" s="63">
        <f t="shared" si="14"/>
        <v>61.37</v>
      </c>
      <c r="F20" s="66">
        <f t="shared" si="14"/>
        <v>1755</v>
      </c>
      <c r="G20" s="67">
        <f t="shared" ref="G20:G22" si="16">E20/16</f>
        <v>3.835625</v>
      </c>
      <c r="H20" s="42"/>
      <c r="J20" s="62" t="s">
        <v>99</v>
      </c>
      <c r="K20" s="62">
        <f>'Choose Required Digit Services '!F85</f>
        <v>4</v>
      </c>
      <c r="L20" s="78">
        <f>K20*0.1</f>
        <v>0.4</v>
      </c>
      <c r="M20" s="78"/>
      <c r="N20" s="55" t="s">
        <v>143</v>
      </c>
      <c r="O20" s="45"/>
      <c r="P20" s="39"/>
      <c r="Q20" s="39"/>
      <c r="R20" s="39"/>
      <c r="S20" s="39"/>
      <c r="T20" s="39"/>
      <c r="U20" s="39"/>
      <c r="V20" s="39"/>
      <c r="W20" s="39"/>
      <c r="X20" s="39"/>
      <c r="Y20" s="39"/>
      <c r="Z20" s="39"/>
    </row>
    <row r="21">
      <c r="A21" s="42"/>
      <c r="C21" s="62" t="s">
        <v>130</v>
      </c>
      <c r="D21" s="84">
        <f t="shared" ref="D21:F21" si="15">D20+D20*20%</f>
        <v>21.528</v>
      </c>
      <c r="E21" s="84">
        <f t="shared" si="15"/>
        <v>73.644</v>
      </c>
      <c r="F21" s="85">
        <f t="shared" si="15"/>
        <v>2106</v>
      </c>
      <c r="G21" s="67">
        <f t="shared" si="16"/>
        <v>4.60275</v>
      </c>
      <c r="H21" s="44"/>
      <c r="I21" s="39"/>
      <c r="K21" s="86" t="s">
        <v>150</v>
      </c>
      <c r="L21" s="79">
        <f>SUM(L19:L20)</f>
        <v>2.6</v>
      </c>
      <c r="M21" s="79">
        <f>L21+(L21*30%)</f>
        <v>3.38</v>
      </c>
      <c r="N21" s="80" t="s">
        <v>146</v>
      </c>
      <c r="O21" s="81" t="s">
        <v>147</v>
      </c>
      <c r="P21" s="39"/>
      <c r="Q21" s="39"/>
      <c r="R21" s="39"/>
      <c r="S21" s="39"/>
      <c r="T21" s="39"/>
      <c r="U21" s="39"/>
      <c r="V21" s="39"/>
      <c r="W21" s="39"/>
      <c r="X21" s="39"/>
      <c r="Y21" s="39"/>
    </row>
    <row r="22">
      <c r="A22" s="42"/>
      <c r="C22" s="62" t="s">
        <v>132</v>
      </c>
      <c r="D22" s="63">
        <f t="shared" ref="D22:F22" si="17">K$6 + (K$6*30%) + (K$8 + (K$8*100%) * $B$19)</f>
        <v>23.322</v>
      </c>
      <c r="E22" s="63">
        <f t="shared" si="17"/>
        <v>95.518</v>
      </c>
      <c r="F22" s="66">
        <f t="shared" si="17"/>
        <v>2632.5</v>
      </c>
      <c r="G22" s="67">
        <f t="shared" si="16"/>
        <v>5.969875</v>
      </c>
      <c r="H22" s="44"/>
      <c r="J22" s="39"/>
      <c r="K22" s="39"/>
      <c r="L22" s="39"/>
      <c r="M22" s="39"/>
      <c r="N22" s="39"/>
      <c r="O22" s="45"/>
      <c r="P22" s="39"/>
      <c r="Q22" s="39"/>
      <c r="R22" s="39"/>
      <c r="S22" s="39"/>
      <c r="T22" s="39"/>
      <c r="U22" s="39"/>
      <c r="V22" s="39"/>
      <c r="W22" s="39"/>
      <c r="X22" s="39"/>
      <c r="Y22" s="39"/>
      <c r="Z22" s="39"/>
    </row>
    <row r="23">
      <c r="A23" s="71"/>
      <c r="B23" s="72" t="s">
        <v>133</v>
      </c>
      <c r="D23" s="73">
        <f t="shared" ref="D23:F23" si="18">SUM(D20:D22)</f>
        <v>62.79</v>
      </c>
      <c r="E23" s="73">
        <f t="shared" si="18"/>
        <v>230.532</v>
      </c>
      <c r="F23" s="74">
        <f t="shared" si="18"/>
        <v>6493.5</v>
      </c>
      <c r="G23" s="39"/>
      <c r="H23" s="44"/>
      <c r="J23" s="50" t="s">
        <v>117</v>
      </c>
      <c r="K23" s="76" t="s">
        <v>138</v>
      </c>
      <c r="L23" s="76" t="s">
        <v>151</v>
      </c>
      <c r="M23" s="76" t="s">
        <v>152</v>
      </c>
      <c r="N23" s="39"/>
      <c r="O23" s="45"/>
      <c r="P23" s="39"/>
      <c r="Q23" s="39"/>
      <c r="R23" s="39"/>
      <c r="S23" s="39"/>
      <c r="T23" s="39"/>
      <c r="U23" s="39"/>
      <c r="V23" s="39"/>
      <c r="W23" s="39"/>
      <c r="X23" s="39"/>
      <c r="Y23" s="39"/>
      <c r="Z23" s="39"/>
    </row>
    <row r="24">
      <c r="A24" s="44"/>
      <c r="B24" s="39"/>
      <c r="C24" s="39"/>
      <c r="D24" s="39"/>
      <c r="E24" s="39"/>
      <c r="F24" s="45"/>
      <c r="G24" s="39"/>
      <c r="H24" s="77" t="s">
        <v>141</v>
      </c>
      <c r="J24" s="62" t="s">
        <v>13</v>
      </c>
      <c r="K24" s="62">
        <f>'Choose Required Digit Services '!F4</f>
        <v>27</v>
      </c>
      <c r="L24" s="78">
        <f>K24*0.5</f>
        <v>13.5</v>
      </c>
      <c r="M24" s="78"/>
      <c r="N24" s="55" t="s">
        <v>153</v>
      </c>
      <c r="O24" s="45"/>
      <c r="P24" s="39"/>
      <c r="Q24" s="39"/>
      <c r="R24" s="39"/>
      <c r="S24" s="39"/>
      <c r="T24" s="39"/>
      <c r="U24" s="39"/>
      <c r="V24" s="39"/>
      <c r="W24" s="39"/>
      <c r="X24" s="39"/>
      <c r="Y24" s="39"/>
      <c r="Z24" s="39"/>
    </row>
    <row r="25">
      <c r="A25" s="87" t="s">
        <v>154</v>
      </c>
      <c r="C25" s="48" t="s">
        <v>115</v>
      </c>
      <c r="D25" s="49" t="s">
        <v>116</v>
      </c>
      <c r="E25" s="50" t="s">
        <v>117</v>
      </c>
      <c r="F25" s="54" t="s">
        <v>118</v>
      </c>
      <c r="G25" s="39"/>
      <c r="H25" s="42"/>
      <c r="J25" s="62" t="s">
        <v>25</v>
      </c>
      <c r="K25" s="62">
        <f>'Choose Required Digit Services '!F17</f>
        <v>12</v>
      </c>
      <c r="L25" s="78">
        <f>K25*0.25</f>
        <v>3</v>
      </c>
      <c r="M25" s="78"/>
      <c r="N25" s="55" t="s">
        <v>155</v>
      </c>
      <c r="O25" s="45"/>
      <c r="P25" s="39"/>
      <c r="Q25" s="39"/>
      <c r="R25" s="39"/>
      <c r="S25" s="39"/>
      <c r="T25" s="39"/>
      <c r="U25" s="39"/>
    </row>
    <row r="26">
      <c r="A26" s="58"/>
      <c r="B26" s="82">
        <v>1.0</v>
      </c>
      <c r="C26" s="56" t="s">
        <v>121</v>
      </c>
      <c r="D26" s="56" t="s">
        <v>122</v>
      </c>
      <c r="E26" s="57" t="s">
        <v>123</v>
      </c>
      <c r="F26" s="60" t="s">
        <v>123</v>
      </c>
      <c r="G26" s="39"/>
      <c r="H26" s="42"/>
      <c r="J26" s="62" t="s">
        <v>40</v>
      </c>
      <c r="K26" s="62">
        <f>'Choose Required Digit Services '!F27</f>
        <v>24</v>
      </c>
      <c r="L26" s="78">
        <f>K26*0.6</f>
        <v>14.4</v>
      </c>
      <c r="M26" s="78"/>
      <c r="N26" s="55" t="s">
        <v>153</v>
      </c>
      <c r="O26" s="45"/>
      <c r="P26" s="39"/>
      <c r="Q26" s="39"/>
      <c r="R26" s="39"/>
      <c r="S26" s="39"/>
      <c r="T26" s="39"/>
      <c r="U26" s="39"/>
      <c r="V26" s="39"/>
      <c r="W26" s="39"/>
      <c r="X26" s="39"/>
      <c r="Y26" s="39"/>
      <c r="Z26" s="39"/>
    </row>
    <row r="27">
      <c r="A27" s="65" t="s">
        <v>156</v>
      </c>
      <c r="C27" s="62" t="s">
        <v>128</v>
      </c>
      <c r="D27" s="63">
        <f t="shared" ref="D27:F27" si="19">K$5 + (K$5*50%) + (K$7 + (K$7*200%) * $B$26)</f>
        <v>22.5</v>
      </c>
      <c r="E27" s="63">
        <f t="shared" si="19"/>
        <v>76.35</v>
      </c>
      <c r="F27" s="66">
        <f t="shared" si="19"/>
        <v>2025</v>
      </c>
      <c r="G27" s="67">
        <f t="shared" ref="G27:G29" si="21">E27/16</f>
        <v>4.771875</v>
      </c>
      <c r="H27" s="42"/>
      <c r="J27" s="62" t="s">
        <v>67</v>
      </c>
      <c r="K27" s="62">
        <f>'Choose Required Digit Services '!F55</f>
        <v>8</v>
      </c>
      <c r="L27" s="78">
        <f>K27*0.5</f>
        <v>4</v>
      </c>
      <c r="M27" s="78"/>
      <c r="N27" s="55" t="s">
        <v>153</v>
      </c>
      <c r="O27" s="45"/>
      <c r="P27" s="39"/>
      <c r="Q27" s="39"/>
      <c r="R27" s="39"/>
      <c r="S27" s="39"/>
      <c r="T27" s="39"/>
      <c r="U27" s="39"/>
      <c r="V27" s="39"/>
      <c r="W27" s="39"/>
      <c r="X27" s="39"/>
      <c r="Y27" s="39"/>
      <c r="Z27" s="39"/>
    </row>
    <row r="28">
      <c r="A28" s="42"/>
      <c r="C28" s="62" t="s">
        <v>130</v>
      </c>
      <c r="D28" s="84">
        <f t="shared" ref="D28:F28" si="20">D27+D27*20%</f>
        <v>27</v>
      </c>
      <c r="E28" s="84">
        <f t="shared" si="20"/>
        <v>91.62</v>
      </c>
      <c r="F28" s="85">
        <f t="shared" si="20"/>
        <v>2430</v>
      </c>
      <c r="G28" s="67">
        <f t="shared" si="21"/>
        <v>5.72625</v>
      </c>
      <c r="H28" s="44"/>
      <c r="K28" s="79" t="s">
        <v>145</v>
      </c>
      <c r="L28" s="79">
        <f>SUM(L24:L27)</f>
        <v>34.9</v>
      </c>
      <c r="M28" s="79">
        <f>L28+(L28*40%)</f>
        <v>48.86</v>
      </c>
      <c r="N28" s="80" t="s">
        <v>157</v>
      </c>
      <c r="O28" s="81" t="s">
        <v>147</v>
      </c>
      <c r="P28" s="39"/>
      <c r="Q28" s="39"/>
      <c r="R28" s="39"/>
      <c r="S28" s="39"/>
      <c r="T28" s="39"/>
      <c r="U28" s="39"/>
      <c r="V28" s="39"/>
      <c r="W28" s="39"/>
      <c r="X28" s="39"/>
      <c r="Y28" s="39"/>
    </row>
    <row r="29">
      <c r="A29" s="42"/>
      <c r="C29" s="62" t="s">
        <v>132</v>
      </c>
      <c r="D29" s="63">
        <f t="shared" ref="D29:F29" si="22">K$6 + (K$6*50%) + (K$8 + (K$8*200%) * $B$26)</f>
        <v>29.25</v>
      </c>
      <c r="E29" s="63">
        <f t="shared" si="22"/>
        <v>121.29</v>
      </c>
      <c r="F29" s="66">
        <f t="shared" si="22"/>
        <v>3037.5</v>
      </c>
      <c r="G29" s="67">
        <f t="shared" si="21"/>
        <v>7.580625</v>
      </c>
      <c r="H29" s="83" t="s">
        <v>148</v>
      </c>
      <c r="J29" s="62" t="s">
        <v>77</v>
      </c>
      <c r="K29" s="62">
        <f>'Choose Required Digit Services '!F66</f>
        <v>7</v>
      </c>
      <c r="L29" s="78">
        <f>K29*1</f>
        <v>7</v>
      </c>
      <c r="M29" s="78"/>
      <c r="N29" s="55" t="s">
        <v>158</v>
      </c>
      <c r="O29" s="45"/>
      <c r="P29" s="39"/>
      <c r="Q29" s="39"/>
      <c r="R29" s="39"/>
      <c r="S29" s="39"/>
      <c r="T29" s="39"/>
      <c r="U29" s="39"/>
      <c r="V29" s="39"/>
      <c r="W29" s="39"/>
      <c r="X29" s="39"/>
      <c r="Y29" s="39"/>
      <c r="Z29" s="39"/>
    </row>
    <row r="30">
      <c r="A30" s="71"/>
      <c r="B30" s="72" t="s">
        <v>133</v>
      </c>
      <c r="D30" s="73">
        <f t="shared" ref="D30:F30" si="23">SUM(D27:D29)</f>
        <v>78.75</v>
      </c>
      <c r="E30" s="73">
        <f t="shared" si="23"/>
        <v>289.26</v>
      </c>
      <c r="F30" s="74">
        <f t="shared" si="23"/>
        <v>7492.5</v>
      </c>
      <c r="G30" s="39"/>
      <c r="H30" s="42"/>
      <c r="J30" s="62" t="s">
        <v>99</v>
      </c>
      <c r="K30" s="62">
        <f>'Choose Required Digit Services '!F85</f>
        <v>4</v>
      </c>
      <c r="L30" s="78">
        <f>K30*0.25</f>
        <v>1</v>
      </c>
      <c r="M30" s="78"/>
      <c r="N30" s="55" t="s">
        <v>155</v>
      </c>
      <c r="O30" s="45"/>
      <c r="P30" s="39"/>
      <c r="Q30" s="39"/>
      <c r="R30" s="39"/>
      <c r="S30" s="39"/>
      <c r="T30" s="39"/>
      <c r="U30" s="39"/>
      <c r="V30" s="39"/>
      <c r="W30" s="39"/>
      <c r="X30" s="39"/>
      <c r="Y30" s="39"/>
      <c r="Z30" s="39"/>
    </row>
    <row r="31">
      <c r="A31" s="88"/>
      <c r="B31" s="89"/>
      <c r="C31" s="89"/>
      <c r="D31" s="89"/>
      <c r="E31" s="89"/>
      <c r="F31" s="90"/>
      <c r="G31" s="39"/>
      <c r="H31" s="44"/>
      <c r="I31" s="39"/>
      <c r="K31" s="86" t="s">
        <v>150</v>
      </c>
      <c r="L31" s="79">
        <f>SUM(L29:L30)</f>
        <v>8</v>
      </c>
      <c r="M31" s="79">
        <f>L31+L31*100%</f>
        <v>16</v>
      </c>
      <c r="N31" s="80" t="s">
        <v>159</v>
      </c>
      <c r="O31" s="81" t="s">
        <v>147</v>
      </c>
      <c r="P31" s="39"/>
      <c r="Q31" s="39"/>
      <c r="R31" s="39"/>
      <c r="S31" s="39"/>
      <c r="T31" s="39"/>
      <c r="U31" s="39"/>
      <c r="V31" s="39"/>
      <c r="W31" s="39"/>
      <c r="X31" s="39"/>
      <c r="Y31" s="39"/>
    </row>
    <row r="32">
      <c r="A32" s="39"/>
      <c r="B32" s="39"/>
      <c r="C32" s="39"/>
      <c r="D32" s="39"/>
      <c r="E32" s="39"/>
      <c r="F32" s="39"/>
      <c r="G32" s="39"/>
      <c r="H32" s="44"/>
      <c r="J32" s="39"/>
      <c r="K32" s="39"/>
      <c r="L32" s="39"/>
      <c r="M32" s="39"/>
      <c r="N32" s="39"/>
      <c r="O32" s="45"/>
      <c r="P32" s="39"/>
      <c r="Q32" s="39"/>
      <c r="R32" s="39"/>
      <c r="S32" s="39"/>
      <c r="T32" s="39"/>
      <c r="U32" s="39"/>
      <c r="V32" s="39"/>
      <c r="W32" s="39"/>
      <c r="X32" s="39"/>
      <c r="Y32" s="39"/>
      <c r="Z32" s="39"/>
    </row>
    <row r="33">
      <c r="A33" s="39"/>
      <c r="B33" s="39"/>
      <c r="C33" s="39"/>
      <c r="D33" s="39"/>
      <c r="E33" s="39"/>
      <c r="F33" s="39"/>
      <c r="G33" s="39"/>
      <c r="H33" s="44"/>
      <c r="J33" s="51" t="s">
        <v>118</v>
      </c>
      <c r="K33" s="91" t="s">
        <v>160</v>
      </c>
      <c r="L33" s="91" t="s">
        <v>161</v>
      </c>
      <c r="M33" s="91" t="s">
        <v>152</v>
      </c>
      <c r="N33" s="39"/>
      <c r="O33" s="45"/>
      <c r="P33" s="39"/>
      <c r="Q33" s="39"/>
      <c r="R33" s="39"/>
      <c r="S33" s="39"/>
      <c r="T33" s="39"/>
      <c r="U33" s="39"/>
      <c r="V33" s="39"/>
      <c r="W33" s="39"/>
      <c r="X33" s="39"/>
      <c r="Y33" s="39"/>
      <c r="Z33" s="39"/>
    </row>
    <row r="34">
      <c r="A34" s="39"/>
      <c r="B34" s="39"/>
      <c r="C34" s="39"/>
      <c r="D34" s="39"/>
      <c r="E34" s="39"/>
      <c r="F34" s="39"/>
      <c r="G34" s="39"/>
      <c r="H34" s="77" t="s">
        <v>141</v>
      </c>
      <c r="J34" s="62" t="s">
        <v>13</v>
      </c>
      <c r="K34" s="62">
        <f>'Choose Required Digit Services '!F4</f>
        <v>27</v>
      </c>
      <c r="L34" s="78">
        <f>K34*50</f>
        <v>1350</v>
      </c>
      <c r="M34" s="78"/>
      <c r="N34" s="55" t="s">
        <v>162</v>
      </c>
      <c r="O34" s="45"/>
      <c r="P34" s="39"/>
      <c r="Q34" s="39"/>
      <c r="R34" s="39"/>
      <c r="S34" s="39"/>
      <c r="T34" s="39"/>
      <c r="U34" s="39"/>
      <c r="V34" s="39"/>
      <c r="W34" s="39"/>
      <c r="X34" s="39"/>
      <c r="Y34" s="39"/>
      <c r="Z34" s="39"/>
    </row>
    <row r="35">
      <c r="A35" s="39"/>
      <c r="B35" s="39"/>
      <c r="C35" s="39"/>
      <c r="D35" s="39"/>
      <c r="E35" s="39"/>
      <c r="F35" s="39"/>
      <c r="G35" s="39"/>
      <c r="H35" s="42"/>
      <c r="J35" s="62" t="s">
        <v>25</v>
      </c>
      <c r="K35" s="62">
        <f>'Choose Required Digit Services '!F17</f>
        <v>12</v>
      </c>
      <c r="L35" s="78"/>
      <c r="M35" s="78"/>
      <c r="N35" s="39"/>
      <c r="O35" s="45"/>
      <c r="P35" s="39"/>
      <c r="Q35" s="39"/>
      <c r="R35" s="39"/>
      <c r="S35" s="39"/>
      <c r="T35" s="39"/>
      <c r="U35" s="39"/>
      <c r="V35" s="39"/>
      <c r="W35" s="39"/>
      <c r="X35" s="39"/>
      <c r="Y35" s="39"/>
      <c r="Z35" s="39"/>
    </row>
    <row r="36">
      <c r="A36" s="39"/>
      <c r="B36" s="39"/>
      <c r="C36" s="39"/>
      <c r="D36" s="39"/>
      <c r="E36" s="39"/>
      <c r="F36" s="39"/>
      <c r="G36" s="39"/>
      <c r="H36" s="42"/>
      <c r="J36" s="62" t="s">
        <v>40</v>
      </c>
      <c r="K36" s="62">
        <f>'Choose Required Digit Services '!F27</f>
        <v>24</v>
      </c>
      <c r="L36" s="78">
        <f t="shared" ref="L36:L37" si="24">K36*0</f>
        <v>0</v>
      </c>
      <c r="M36" s="78"/>
      <c r="N36" s="39"/>
      <c r="O36" s="45"/>
      <c r="P36" s="39"/>
      <c r="Q36" s="39"/>
      <c r="R36" s="39"/>
      <c r="S36" s="39"/>
      <c r="T36" s="39"/>
      <c r="U36" s="39"/>
      <c r="V36" s="39"/>
      <c r="W36" s="39"/>
      <c r="X36" s="39"/>
      <c r="Y36" s="39"/>
      <c r="Z36" s="39"/>
    </row>
    <row r="37">
      <c r="A37" s="39"/>
      <c r="B37" s="39"/>
      <c r="C37" s="39"/>
      <c r="D37" s="39"/>
      <c r="E37" s="39"/>
      <c r="F37" s="39"/>
      <c r="G37" s="39"/>
      <c r="H37" s="42"/>
      <c r="J37" s="62" t="s">
        <v>67</v>
      </c>
      <c r="K37" s="62">
        <f>'Choose Required Digit Services '!F55</f>
        <v>8</v>
      </c>
      <c r="L37" s="78">
        <f t="shared" si="24"/>
        <v>0</v>
      </c>
      <c r="M37" s="78"/>
      <c r="N37" s="39"/>
      <c r="O37" s="45"/>
      <c r="P37" s="39"/>
      <c r="Q37" s="39"/>
      <c r="R37" s="39"/>
      <c r="S37" s="39"/>
      <c r="T37" s="39"/>
      <c r="U37" s="39"/>
      <c r="V37" s="39"/>
      <c r="W37" s="39"/>
      <c r="X37" s="39"/>
      <c r="Y37" s="39"/>
      <c r="Z37" s="39"/>
    </row>
    <row r="38">
      <c r="A38" s="39"/>
      <c r="B38" s="39"/>
      <c r="C38" s="39"/>
      <c r="D38" s="39"/>
      <c r="E38" s="39"/>
      <c r="F38" s="39"/>
      <c r="G38" s="39"/>
      <c r="H38" s="44"/>
      <c r="K38" s="79" t="s">
        <v>145</v>
      </c>
      <c r="L38" s="79">
        <f>SUM(L34:L37)</f>
        <v>1350</v>
      </c>
      <c r="M38" s="79">
        <f>L38+L38*50%</f>
        <v>2025</v>
      </c>
      <c r="N38" s="80" t="s">
        <v>163</v>
      </c>
      <c r="O38" s="81" t="s">
        <v>164</v>
      </c>
      <c r="P38" s="39"/>
      <c r="Q38" s="39"/>
      <c r="R38" s="39"/>
      <c r="S38" s="39"/>
      <c r="T38" s="39"/>
      <c r="U38" s="39"/>
      <c r="V38" s="39"/>
      <c r="W38" s="39"/>
      <c r="X38" s="39"/>
      <c r="Y38" s="39"/>
    </row>
    <row r="39">
      <c r="A39" s="39"/>
      <c r="B39" s="39"/>
      <c r="C39" s="39"/>
      <c r="D39" s="39"/>
      <c r="E39" s="39"/>
      <c r="F39" s="39"/>
      <c r="G39" s="39"/>
      <c r="H39" s="83" t="s">
        <v>148</v>
      </c>
      <c r="J39" s="62" t="s">
        <v>77</v>
      </c>
      <c r="K39" s="62">
        <f>'Choose Required Digit Services '!F66</f>
        <v>7</v>
      </c>
      <c r="L39" s="78">
        <f t="shared" ref="L39:L40" si="25">K39*0</f>
        <v>0</v>
      </c>
      <c r="M39" s="78"/>
      <c r="N39" s="55" t="s">
        <v>162</v>
      </c>
      <c r="O39" s="45"/>
      <c r="P39" s="39"/>
      <c r="Q39" s="39"/>
      <c r="R39" s="39"/>
      <c r="S39" s="39"/>
      <c r="T39" s="39"/>
      <c r="U39" s="39"/>
      <c r="V39" s="39"/>
      <c r="W39" s="39"/>
      <c r="X39" s="39"/>
      <c r="Y39" s="39"/>
      <c r="Z39" s="39"/>
    </row>
    <row r="40">
      <c r="A40" s="39"/>
      <c r="B40" s="39"/>
      <c r="C40" s="39"/>
      <c r="D40" s="39"/>
      <c r="E40" s="39"/>
      <c r="F40" s="39"/>
      <c r="G40" s="39"/>
      <c r="H40" s="42"/>
      <c r="J40" s="62" t="s">
        <v>99</v>
      </c>
      <c r="K40" s="62">
        <f>'Choose Required Digit Services '!F85</f>
        <v>4</v>
      </c>
      <c r="L40" s="78">
        <f t="shared" si="25"/>
        <v>0</v>
      </c>
      <c r="M40" s="78"/>
      <c r="N40" s="39"/>
      <c r="O40" s="45"/>
      <c r="P40" s="39"/>
      <c r="Q40" s="39"/>
      <c r="R40" s="39"/>
      <c r="S40" s="39"/>
      <c r="T40" s="39"/>
      <c r="U40" s="39"/>
      <c r="V40" s="39"/>
      <c r="W40" s="39"/>
      <c r="X40" s="39"/>
      <c r="Y40" s="39"/>
      <c r="Z40" s="39"/>
    </row>
    <row r="41">
      <c r="A41" s="39"/>
      <c r="B41" s="39"/>
      <c r="C41" s="39"/>
      <c r="D41" s="39"/>
      <c r="E41" s="39"/>
      <c r="F41" s="39"/>
      <c r="G41" s="39"/>
      <c r="H41" s="88"/>
      <c r="I41" s="89"/>
      <c r="K41" s="92" t="s">
        <v>150</v>
      </c>
      <c r="L41" s="93">
        <f>SUM(L39:L40)</f>
        <v>0</v>
      </c>
      <c r="M41" s="93">
        <f>L41+L41*200%</f>
        <v>0</v>
      </c>
      <c r="N41" s="94" t="s">
        <v>165</v>
      </c>
      <c r="O41" s="95" t="s">
        <v>164</v>
      </c>
      <c r="P41" s="39"/>
      <c r="Q41" s="39"/>
      <c r="R41" s="39"/>
      <c r="S41" s="39"/>
      <c r="T41" s="39"/>
      <c r="U41" s="39"/>
      <c r="V41" s="39"/>
      <c r="W41" s="39"/>
      <c r="X41" s="39"/>
      <c r="Y41" s="39"/>
    </row>
    <row r="42">
      <c r="A42" s="39"/>
      <c r="B42" s="39"/>
      <c r="C42" s="39"/>
      <c r="D42" s="39"/>
      <c r="E42" s="39"/>
      <c r="F42" s="39"/>
      <c r="G42" s="39"/>
      <c r="H42" s="39"/>
      <c r="I42" s="39"/>
      <c r="J42" s="39"/>
      <c r="K42" s="39"/>
      <c r="L42" s="39"/>
      <c r="M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G982" s="39"/>
      <c r="H982" s="39"/>
      <c r="I982" s="39"/>
      <c r="J982" s="39"/>
      <c r="K982" s="39"/>
      <c r="L982" s="39"/>
      <c r="M982" s="39"/>
      <c r="N982" s="39"/>
      <c r="O982" s="39"/>
      <c r="P982" s="39"/>
      <c r="Q982" s="39"/>
      <c r="R982" s="39"/>
      <c r="S982" s="39"/>
      <c r="T982" s="39"/>
      <c r="U982" s="39"/>
      <c r="V982" s="39"/>
      <c r="W982" s="39"/>
      <c r="X982" s="39"/>
      <c r="Y982" s="39"/>
      <c r="Z982" s="39"/>
    </row>
    <row r="983">
      <c r="G983" s="39"/>
      <c r="H983" s="39"/>
      <c r="I983" s="39"/>
      <c r="J983" s="39"/>
      <c r="K983" s="39"/>
      <c r="L983" s="39"/>
      <c r="M983" s="39"/>
      <c r="N983" s="39"/>
      <c r="O983" s="39"/>
      <c r="P983" s="39"/>
      <c r="Q983" s="39"/>
      <c r="R983" s="39"/>
      <c r="S983" s="39"/>
      <c r="T983" s="39"/>
      <c r="U983" s="39"/>
      <c r="V983" s="39"/>
      <c r="W983" s="39"/>
      <c r="X983" s="39"/>
      <c r="Y983" s="39"/>
      <c r="Z983" s="39"/>
    </row>
    <row r="984">
      <c r="G984" s="39"/>
      <c r="H984" s="39"/>
      <c r="I984" s="39"/>
      <c r="J984" s="39"/>
      <c r="K984" s="39"/>
      <c r="L984" s="39"/>
      <c r="M984" s="39"/>
      <c r="N984" s="39"/>
      <c r="O984" s="39"/>
      <c r="P984" s="39"/>
      <c r="Q984" s="39"/>
      <c r="R984" s="39"/>
      <c r="S984" s="39"/>
      <c r="T984" s="39"/>
      <c r="U984" s="39"/>
      <c r="V984" s="39"/>
      <c r="W984" s="39"/>
      <c r="X984" s="39"/>
      <c r="Y984" s="39"/>
      <c r="Z984" s="39"/>
    </row>
    <row r="985">
      <c r="G985" s="39"/>
      <c r="H985" s="39"/>
      <c r="I985" s="39"/>
      <c r="J985" s="39"/>
      <c r="K985" s="39"/>
      <c r="L985" s="39"/>
      <c r="M985" s="39"/>
      <c r="N985" s="39"/>
      <c r="O985" s="39"/>
      <c r="P985" s="39"/>
      <c r="Q985" s="39"/>
      <c r="R985" s="39"/>
      <c r="S985" s="39"/>
      <c r="T985" s="39"/>
      <c r="U985" s="39"/>
      <c r="V985" s="39"/>
      <c r="W985" s="39"/>
      <c r="X985" s="39"/>
      <c r="Y985" s="39"/>
      <c r="Z985" s="39"/>
    </row>
    <row r="986">
      <c r="G986" s="39"/>
      <c r="H986" s="39"/>
      <c r="I986" s="39"/>
      <c r="J986" s="39"/>
      <c r="K986" s="39"/>
      <c r="L986" s="39"/>
      <c r="M986" s="39"/>
      <c r="N986" s="39"/>
      <c r="O986" s="39"/>
      <c r="P986" s="39"/>
      <c r="Q986" s="39"/>
      <c r="R986" s="39"/>
      <c r="S986" s="39"/>
      <c r="T986" s="39"/>
      <c r="U986" s="39"/>
      <c r="V986" s="39"/>
      <c r="W986" s="39"/>
      <c r="X986" s="39"/>
      <c r="Y986" s="39"/>
      <c r="Z986" s="39"/>
    </row>
    <row r="987">
      <c r="G987" s="39"/>
      <c r="H987" s="39"/>
      <c r="I987" s="39"/>
      <c r="J987" s="39"/>
      <c r="K987" s="39"/>
      <c r="L987" s="39"/>
      <c r="M987" s="39"/>
      <c r="N987" s="39"/>
      <c r="O987" s="39"/>
      <c r="P987" s="39"/>
      <c r="Q987" s="39"/>
      <c r="R987" s="39"/>
      <c r="S987" s="39"/>
      <c r="T987" s="39"/>
      <c r="U987" s="39"/>
      <c r="V987" s="39"/>
      <c r="W987" s="39"/>
      <c r="X987" s="39"/>
      <c r="Y987" s="39"/>
      <c r="Z987" s="39"/>
    </row>
    <row r="988">
      <c r="G988" s="39"/>
      <c r="H988" s="39"/>
      <c r="I988" s="39"/>
      <c r="J988" s="39"/>
      <c r="K988" s="39"/>
      <c r="L988" s="39"/>
      <c r="M988" s="39"/>
      <c r="N988" s="39"/>
      <c r="O988" s="39"/>
      <c r="P988" s="39"/>
      <c r="Q988" s="39"/>
      <c r="R988" s="39"/>
      <c r="S988" s="39"/>
      <c r="T988" s="39"/>
      <c r="U988" s="39"/>
      <c r="V988" s="39"/>
      <c r="W988" s="39"/>
      <c r="X988" s="39"/>
      <c r="Y988" s="39"/>
      <c r="Z988" s="39"/>
    </row>
    <row r="989">
      <c r="G989" s="39"/>
      <c r="H989" s="39"/>
      <c r="I989" s="39"/>
      <c r="J989" s="39"/>
      <c r="K989" s="39"/>
      <c r="L989" s="39"/>
      <c r="M989" s="39"/>
      <c r="N989" s="39"/>
      <c r="O989" s="39"/>
      <c r="P989" s="39"/>
      <c r="Q989" s="39"/>
      <c r="R989" s="39"/>
      <c r="S989" s="39"/>
      <c r="T989" s="39"/>
      <c r="U989" s="39"/>
      <c r="V989" s="39"/>
      <c r="W989" s="39"/>
      <c r="X989" s="39"/>
      <c r="Y989" s="39"/>
      <c r="Z989" s="39"/>
    </row>
    <row r="990">
      <c r="G990" s="39"/>
      <c r="H990" s="39"/>
      <c r="I990" s="39"/>
      <c r="J990" s="39"/>
      <c r="K990" s="39"/>
      <c r="L990" s="39"/>
      <c r="M990" s="39"/>
      <c r="N990" s="39"/>
      <c r="O990" s="39"/>
      <c r="P990" s="39"/>
      <c r="Q990" s="39"/>
      <c r="R990" s="39"/>
      <c r="S990" s="39"/>
      <c r="T990" s="39"/>
      <c r="U990" s="39"/>
      <c r="V990" s="39"/>
      <c r="W990" s="39"/>
      <c r="X990" s="39"/>
      <c r="Y990" s="39"/>
      <c r="Z990" s="39"/>
    </row>
    <row r="991">
      <c r="G991" s="39"/>
      <c r="H991" s="39"/>
      <c r="I991" s="39"/>
      <c r="J991" s="39"/>
      <c r="K991" s="39"/>
      <c r="L991" s="39"/>
      <c r="M991" s="39"/>
      <c r="N991" s="39"/>
      <c r="O991" s="39"/>
      <c r="P991" s="39"/>
      <c r="Q991" s="39"/>
      <c r="R991" s="39"/>
      <c r="S991" s="39"/>
      <c r="T991" s="39"/>
      <c r="U991" s="39"/>
      <c r="V991" s="39"/>
      <c r="W991" s="39"/>
      <c r="X991" s="39"/>
      <c r="Y991" s="39"/>
      <c r="Z991" s="39"/>
    </row>
    <row r="992">
      <c r="G992" s="39"/>
      <c r="H992" s="39"/>
      <c r="I992" s="39"/>
      <c r="J992" s="39"/>
      <c r="K992" s="39"/>
      <c r="L992" s="39"/>
      <c r="M992" s="39"/>
      <c r="N992" s="39"/>
      <c r="O992" s="39"/>
      <c r="P992" s="39"/>
      <c r="Q992" s="39"/>
      <c r="R992" s="39"/>
      <c r="S992" s="39"/>
      <c r="T992" s="39"/>
      <c r="U992" s="39"/>
      <c r="V992" s="39"/>
      <c r="W992" s="39"/>
      <c r="X992" s="39"/>
      <c r="Y992" s="39"/>
      <c r="Z992" s="39"/>
    </row>
    <row r="993">
      <c r="G993" s="39"/>
      <c r="H993" s="39"/>
      <c r="I993" s="39"/>
      <c r="J993" s="39"/>
      <c r="K993" s="39"/>
      <c r="L993" s="39"/>
      <c r="M993" s="39"/>
      <c r="N993" s="39"/>
      <c r="O993" s="39"/>
      <c r="P993" s="39"/>
      <c r="Q993" s="39"/>
      <c r="R993" s="39"/>
      <c r="S993" s="39"/>
      <c r="T993" s="39"/>
      <c r="U993" s="39"/>
      <c r="V993" s="39"/>
      <c r="W993" s="39"/>
      <c r="X993" s="39"/>
      <c r="Y993" s="39"/>
      <c r="Z993" s="39"/>
    </row>
    <row r="994">
      <c r="G994" s="39"/>
      <c r="H994" s="39"/>
      <c r="I994" s="39"/>
      <c r="J994" s="39"/>
      <c r="K994" s="39"/>
      <c r="L994" s="39"/>
      <c r="M994" s="39"/>
      <c r="N994" s="39"/>
      <c r="O994" s="39"/>
      <c r="P994" s="39"/>
      <c r="Q994" s="39"/>
      <c r="R994" s="39"/>
      <c r="S994" s="39"/>
      <c r="T994" s="39"/>
      <c r="U994" s="39"/>
      <c r="V994" s="39"/>
      <c r="W994" s="39"/>
      <c r="X994" s="39"/>
      <c r="Y994" s="39"/>
      <c r="Z994" s="39"/>
    </row>
    <row r="995">
      <c r="G995" s="39"/>
      <c r="H995" s="39"/>
      <c r="I995" s="39"/>
      <c r="J995" s="39"/>
      <c r="K995" s="39"/>
      <c r="L995" s="39"/>
      <c r="M995" s="39"/>
      <c r="N995" s="39"/>
      <c r="O995" s="39"/>
      <c r="P995" s="39"/>
      <c r="Q995" s="39"/>
      <c r="R995" s="39"/>
      <c r="S995" s="39"/>
      <c r="T995" s="39"/>
      <c r="U995" s="39"/>
      <c r="V995" s="39"/>
      <c r="W995" s="39"/>
      <c r="X995" s="39"/>
      <c r="Y995" s="39"/>
      <c r="Z995" s="39"/>
    </row>
    <row r="996">
      <c r="G996" s="39"/>
      <c r="H996" s="39"/>
      <c r="I996" s="39"/>
      <c r="J996" s="39"/>
      <c r="K996" s="39"/>
      <c r="L996" s="39"/>
      <c r="M996" s="39"/>
      <c r="N996" s="39"/>
      <c r="O996" s="39"/>
      <c r="P996" s="39"/>
      <c r="Q996" s="39"/>
      <c r="R996" s="39"/>
      <c r="S996" s="39"/>
      <c r="T996" s="39"/>
      <c r="U996" s="39"/>
      <c r="V996" s="39"/>
      <c r="W996" s="39"/>
      <c r="X996" s="39"/>
      <c r="Y996" s="39"/>
      <c r="Z996" s="39"/>
    </row>
    <row r="997">
      <c r="G997" s="39"/>
      <c r="H997" s="39"/>
      <c r="I997" s="39"/>
      <c r="J997" s="39"/>
      <c r="K997" s="39"/>
      <c r="L997" s="39"/>
      <c r="M997" s="39"/>
      <c r="O997" s="39"/>
      <c r="P997" s="39"/>
      <c r="Q997" s="39"/>
      <c r="R997" s="39"/>
      <c r="S997" s="39"/>
      <c r="T997" s="39"/>
      <c r="U997" s="39"/>
      <c r="V997" s="39"/>
      <c r="W997" s="39"/>
      <c r="X997" s="39"/>
      <c r="Y997" s="39"/>
      <c r="Z997" s="39"/>
    </row>
    <row r="998">
      <c r="G998" s="39"/>
      <c r="H998" s="39"/>
      <c r="O998" s="39"/>
      <c r="P998" s="39"/>
      <c r="Q998" s="39"/>
      <c r="R998" s="39"/>
      <c r="S998" s="39"/>
      <c r="T998" s="39"/>
      <c r="U998" s="39"/>
      <c r="V998" s="39"/>
      <c r="W998" s="39"/>
      <c r="X998" s="39"/>
      <c r="Y998" s="39"/>
      <c r="Z998" s="39"/>
    </row>
    <row r="999">
      <c r="G999" s="39"/>
      <c r="H999" s="39"/>
      <c r="O999" s="39"/>
      <c r="P999" s="39"/>
      <c r="Q999" s="39"/>
      <c r="R999" s="39"/>
      <c r="S999" s="39"/>
      <c r="T999" s="39"/>
      <c r="U999" s="39"/>
      <c r="V999" s="39"/>
      <c r="W999" s="39"/>
      <c r="X999" s="39"/>
      <c r="Y999" s="39"/>
      <c r="Z999" s="39"/>
    </row>
  </sheetData>
  <mergeCells count="24">
    <mergeCell ref="A1:F2"/>
    <mergeCell ref="H1:O2"/>
    <mergeCell ref="A4:B4"/>
    <mergeCell ref="H5:I6"/>
    <mergeCell ref="A6:B8"/>
    <mergeCell ref="H7:I8"/>
    <mergeCell ref="B9:C9"/>
    <mergeCell ref="A18:B18"/>
    <mergeCell ref="A20:B22"/>
    <mergeCell ref="B23:C23"/>
    <mergeCell ref="A13:B15"/>
    <mergeCell ref="A25:B25"/>
    <mergeCell ref="A27:B29"/>
    <mergeCell ref="H29:I30"/>
    <mergeCell ref="B30:C30"/>
    <mergeCell ref="H34:I37"/>
    <mergeCell ref="H39:I40"/>
    <mergeCell ref="I9:J9"/>
    <mergeCell ref="I10:J10"/>
    <mergeCell ref="A11:B11"/>
    <mergeCell ref="H14:I17"/>
    <mergeCell ref="B16:C16"/>
    <mergeCell ref="H19:I20"/>
    <mergeCell ref="H24:I2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11.0"/>
    <col customWidth="1" min="5" max="5" width="12.14"/>
    <col customWidth="1" min="6" max="6" width="10.57"/>
    <col customWidth="1" min="7" max="7" width="8.29"/>
    <col customWidth="1" min="8" max="8" width="5.14"/>
    <col customWidth="1" min="9" max="9" width="8.43"/>
    <col customWidth="1" min="10" max="10" width="8.0"/>
    <col customWidth="1" min="11" max="11" width="4.29"/>
    <col customWidth="1" min="12" max="13" width="9.57"/>
    <col customWidth="1" min="14" max="14" width="4.14"/>
    <col customWidth="1" min="15" max="15" width="7.57"/>
    <col customWidth="1" min="16" max="16" width="10.57"/>
    <col customWidth="1" min="17" max="17" width="4.43"/>
    <col customWidth="1" min="18" max="18" width="16.29"/>
    <col customWidth="1" min="19" max="19" width="17.57"/>
  </cols>
  <sheetData>
    <row r="1">
      <c r="A1" s="40" t="s">
        <v>114</v>
      </c>
      <c r="B1" s="38"/>
      <c r="C1" s="38"/>
      <c r="D1" s="38"/>
      <c r="E1" s="38"/>
      <c r="F1" s="97"/>
      <c r="G1" s="97"/>
      <c r="H1" s="98"/>
      <c r="I1" s="39"/>
      <c r="J1" s="39"/>
      <c r="K1" s="39"/>
      <c r="L1" s="39"/>
      <c r="M1" s="39"/>
      <c r="N1" s="39"/>
      <c r="O1" s="39"/>
      <c r="P1" s="39"/>
      <c r="Q1" s="39"/>
      <c r="R1" s="39"/>
      <c r="S1" s="39"/>
      <c r="T1" s="39"/>
      <c r="U1" s="39"/>
      <c r="V1" s="39"/>
      <c r="W1" s="39"/>
      <c r="X1" s="39"/>
      <c r="Y1" s="39"/>
      <c r="Z1" s="39"/>
    </row>
    <row r="2">
      <c r="A2" s="42"/>
      <c r="F2" s="99"/>
      <c r="G2" s="99"/>
      <c r="H2" s="100"/>
      <c r="I2" s="39"/>
      <c r="J2" s="39"/>
      <c r="K2" s="39"/>
      <c r="L2" s="39"/>
      <c r="M2" s="39"/>
      <c r="N2" s="39"/>
      <c r="O2" s="39"/>
      <c r="P2" s="39"/>
      <c r="Q2" s="39"/>
      <c r="R2" s="39"/>
      <c r="S2" s="39"/>
      <c r="T2" s="39"/>
      <c r="U2" s="39"/>
      <c r="V2" s="39"/>
      <c r="W2" s="39"/>
      <c r="X2" s="39"/>
      <c r="Y2" s="39"/>
      <c r="Z2" s="39"/>
    </row>
    <row r="3">
      <c r="A3" s="39"/>
      <c r="B3" s="39"/>
      <c r="C3" s="39"/>
      <c r="D3" s="39"/>
      <c r="E3" s="39"/>
      <c r="F3" s="39"/>
      <c r="G3" s="39"/>
      <c r="H3" s="39"/>
      <c r="I3" s="39"/>
      <c r="J3" s="39"/>
      <c r="K3" s="39"/>
      <c r="L3" s="39"/>
      <c r="M3" s="39"/>
      <c r="N3" s="39"/>
      <c r="O3" s="39"/>
      <c r="P3" s="39"/>
      <c r="Q3" s="39"/>
      <c r="R3" s="39"/>
      <c r="S3" s="39"/>
      <c r="T3" s="39"/>
      <c r="U3" s="39"/>
      <c r="V3" s="39"/>
      <c r="W3" s="39"/>
      <c r="X3" s="39"/>
      <c r="Y3" s="39"/>
      <c r="Z3" s="39"/>
    </row>
    <row r="4">
      <c r="A4" s="101" t="s">
        <v>166</v>
      </c>
      <c r="C4" s="75" t="s">
        <v>167</v>
      </c>
      <c r="D4" s="76" t="s">
        <v>168</v>
      </c>
      <c r="E4" s="39"/>
      <c r="F4" s="101" t="s">
        <v>169</v>
      </c>
      <c r="Q4" s="39"/>
      <c r="R4" s="39"/>
      <c r="S4" s="39"/>
      <c r="T4" s="39"/>
      <c r="U4" s="39"/>
      <c r="V4" s="39"/>
      <c r="W4" s="39"/>
      <c r="X4" s="39"/>
      <c r="Y4" s="39"/>
      <c r="Z4" s="39"/>
    </row>
    <row r="5">
      <c r="A5" s="102" t="s">
        <v>170</v>
      </c>
      <c r="C5" s="62" t="s">
        <v>13</v>
      </c>
      <c r="D5" s="62">
        <f>'Choose Required Digit Services '!H4</f>
        <v>25</v>
      </c>
      <c r="E5" s="39"/>
      <c r="F5" s="103" t="s">
        <v>171</v>
      </c>
      <c r="G5" s="104"/>
      <c r="H5" s="55"/>
      <c r="I5" s="103" t="s">
        <v>172</v>
      </c>
      <c r="J5" s="104"/>
      <c r="K5" s="55"/>
      <c r="L5" s="103" t="s">
        <v>173</v>
      </c>
      <c r="M5" s="104"/>
      <c r="N5" s="39"/>
      <c r="O5" s="103" t="s">
        <v>174</v>
      </c>
      <c r="P5" s="104"/>
      <c r="Q5" s="39"/>
      <c r="R5" s="103" t="s">
        <v>175</v>
      </c>
      <c r="S5" s="104"/>
      <c r="T5" s="39"/>
      <c r="U5" s="39"/>
      <c r="V5" s="39"/>
      <c r="W5" s="39"/>
      <c r="X5" s="39"/>
      <c r="Y5" s="39"/>
      <c r="Z5" s="39"/>
    </row>
    <row r="6">
      <c r="A6" s="42"/>
      <c r="C6" s="62" t="s">
        <v>25</v>
      </c>
      <c r="D6" s="62">
        <f>'Choose Required Digit Services '!H17</f>
        <v>12</v>
      </c>
      <c r="E6" s="39"/>
      <c r="F6" s="105"/>
      <c r="G6" s="106"/>
      <c r="H6" s="55"/>
      <c r="I6" s="105"/>
      <c r="J6" s="106"/>
      <c r="K6" s="55"/>
      <c r="L6" s="105"/>
      <c r="M6" s="106"/>
      <c r="N6" s="39"/>
      <c r="O6" s="105"/>
      <c r="P6" s="106"/>
      <c r="Q6" s="39"/>
      <c r="R6" s="105"/>
      <c r="S6" s="106"/>
      <c r="T6" s="39"/>
      <c r="U6" s="39"/>
      <c r="V6" s="39"/>
      <c r="W6" s="39"/>
      <c r="X6" s="39"/>
      <c r="Y6" s="39"/>
      <c r="Z6" s="39"/>
    </row>
    <row r="7">
      <c r="A7" s="42"/>
      <c r="C7" s="62" t="s">
        <v>40</v>
      </c>
      <c r="D7" s="62">
        <f>'Choose Required Digit Services '!H27</f>
        <v>25</v>
      </c>
      <c r="E7" s="39"/>
      <c r="F7" s="105"/>
      <c r="G7" s="106"/>
      <c r="H7" s="55"/>
      <c r="I7" s="105"/>
      <c r="J7" s="106"/>
      <c r="K7" s="55"/>
      <c r="L7" s="105"/>
      <c r="M7" s="106"/>
      <c r="N7" s="39"/>
      <c r="O7" s="105"/>
      <c r="P7" s="106"/>
      <c r="Q7" s="39"/>
      <c r="R7" s="105"/>
      <c r="S7" s="106"/>
      <c r="T7" s="39"/>
      <c r="U7" s="39"/>
      <c r="V7" s="39"/>
      <c r="W7" s="39"/>
      <c r="X7" s="39"/>
      <c r="Y7" s="39"/>
      <c r="Z7" s="39"/>
    </row>
    <row r="8">
      <c r="A8" s="42"/>
      <c r="C8" s="62" t="s">
        <v>67</v>
      </c>
      <c r="D8" s="62">
        <f>'Choose Required Digit Services '!H55</f>
        <v>2</v>
      </c>
      <c r="E8" s="39"/>
      <c r="F8" s="107" t="s">
        <v>126</v>
      </c>
      <c r="G8" s="108" t="s">
        <v>129</v>
      </c>
      <c r="H8" s="39"/>
      <c r="I8" s="107" t="s">
        <v>126</v>
      </c>
      <c r="J8" s="108" t="s">
        <v>129</v>
      </c>
      <c r="K8" s="39"/>
      <c r="L8" s="107" t="s">
        <v>126</v>
      </c>
      <c r="M8" s="108" t="s">
        <v>129</v>
      </c>
      <c r="N8" s="39"/>
      <c r="O8" s="107" t="s">
        <v>126</v>
      </c>
      <c r="P8" s="108" t="s">
        <v>129</v>
      </c>
      <c r="Q8" s="39"/>
      <c r="R8" s="107" t="s">
        <v>126</v>
      </c>
      <c r="S8" s="108" t="s">
        <v>129</v>
      </c>
      <c r="T8" s="39"/>
      <c r="U8" s="39"/>
      <c r="V8" s="39"/>
      <c r="W8" s="39"/>
      <c r="X8" s="39"/>
      <c r="Y8" s="39"/>
      <c r="Z8" s="39"/>
    </row>
    <row r="9">
      <c r="A9" s="42"/>
      <c r="C9" s="62" t="s">
        <v>77</v>
      </c>
      <c r="D9" s="62">
        <f>'Choose Required Digit Services '!H66</f>
        <v>1</v>
      </c>
      <c r="E9" s="39"/>
      <c r="F9" s="109">
        <f>$D$54</f>
        <v>10.6</v>
      </c>
      <c r="G9" s="110">
        <f>F9+F9*40%</f>
        <v>14.84</v>
      </c>
      <c r="H9" s="39"/>
      <c r="I9" s="109">
        <f>$D$63</f>
        <v>36.5</v>
      </c>
      <c r="J9" s="110">
        <f>I9+I9*40%</f>
        <v>51.1</v>
      </c>
      <c r="K9" s="39"/>
      <c r="L9" s="109">
        <f>$D$72</f>
        <v>1300</v>
      </c>
      <c r="M9" s="110">
        <f>L9+L9*40%</f>
        <v>1820</v>
      </c>
      <c r="N9" s="39"/>
      <c r="O9" s="109">
        <f>G20</f>
        <v>11.2125</v>
      </c>
      <c r="P9" s="110">
        <f>O9+O9*40%</f>
        <v>15.6975</v>
      </c>
      <c r="Q9" s="39"/>
      <c r="R9" s="111">
        <f>O9*15000</f>
        <v>168187.5</v>
      </c>
      <c r="S9" s="112">
        <f>R9+R9*40%</f>
        <v>235462.5</v>
      </c>
      <c r="T9" s="39"/>
      <c r="U9" s="39"/>
      <c r="V9" s="39"/>
      <c r="W9" s="39"/>
      <c r="X9" s="39"/>
      <c r="Y9" s="39"/>
      <c r="Z9" s="39"/>
    </row>
    <row r="10">
      <c r="A10" s="42"/>
      <c r="C10" s="62" t="s">
        <v>99</v>
      </c>
      <c r="D10" s="62">
        <f>'Choose Required Digit Services '!H85</f>
        <v>4</v>
      </c>
      <c r="E10" s="39"/>
      <c r="F10" s="113"/>
      <c r="G10" s="114"/>
      <c r="H10" s="39"/>
      <c r="I10" s="113"/>
      <c r="J10" s="114"/>
      <c r="K10" s="39"/>
      <c r="L10" s="113"/>
      <c r="M10" s="114"/>
      <c r="N10" s="39"/>
      <c r="O10" s="113"/>
      <c r="P10" s="114"/>
      <c r="Q10" s="39"/>
      <c r="R10" s="113"/>
      <c r="S10" s="114"/>
      <c r="T10" s="39"/>
      <c r="U10" s="39"/>
      <c r="V10" s="39"/>
      <c r="W10" s="39"/>
      <c r="X10" s="39"/>
      <c r="Y10" s="39"/>
      <c r="Z10" s="39"/>
    </row>
    <row r="1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7" t="s">
        <v>113</v>
      </c>
      <c r="B13" s="38"/>
      <c r="C13" s="38"/>
      <c r="D13" s="38"/>
      <c r="E13" s="38"/>
      <c r="F13" s="115"/>
      <c r="G13" s="39"/>
      <c r="H13" s="39"/>
      <c r="I13" s="39"/>
      <c r="J13" s="39"/>
      <c r="K13" s="39"/>
      <c r="L13" s="39"/>
      <c r="M13" s="39"/>
      <c r="N13" s="39"/>
      <c r="O13" s="39"/>
      <c r="P13" s="39"/>
      <c r="Q13" s="39"/>
      <c r="R13" s="39"/>
      <c r="S13" s="39"/>
      <c r="T13" s="39"/>
      <c r="U13" s="39"/>
      <c r="V13" s="39"/>
      <c r="W13" s="39"/>
      <c r="X13" s="39"/>
      <c r="Y13" s="39"/>
      <c r="Z13" s="39"/>
    </row>
    <row r="14">
      <c r="A14" s="42"/>
      <c r="F14" s="116"/>
      <c r="G14" s="45"/>
      <c r="H14" s="39"/>
      <c r="I14" s="39"/>
      <c r="J14" s="39"/>
      <c r="K14" s="39"/>
      <c r="L14" s="39"/>
      <c r="M14" s="39"/>
      <c r="N14" s="39"/>
      <c r="O14" s="39"/>
      <c r="P14" s="39"/>
      <c r="Q14" s="39"/>
      <c r="R14" s="39"/>
      <c r="S14" s="39"/>
      <c r="T14" s="39"/>
      <c r="U14" s="39"/>
      <c r="V14" s="39"/>
      <c r="W14" s="39"/>
      <c r="X14" s="39"/>
      <c r="Y14" s="39"/>
      <c r="Z14" s="39"/>
    </row>
    <row r="15">
      <c r="A15" s="117" t="s">
        <v>119</v>
      </c>
      <c r="B15" s="53"/>
      <c r="C15" s="48" t="s">
        <v>115</v>
      </c>
      <c r="D15" s="49" t="s">
        <v>116</v>
      </c>
      <c r="E15" s="50" t="s">
        <v>117</v>
      </c>
      <c r="F15" s="54" t="s">
        <v>118</v>
      </c>
      <c r="G15" s="118" t="s">
        <v>120</v>
      </c>
      <c r="H15" s="39"/>
      <c r="I15" s="39"/>
      <c r="J15" s="39"/>
      <c r="K15" s="39"/>
      <c r="L15" s="39"/>
      <c r="M15" s="39"/>
      <c r="N15" s="39"/>
      <c r="O15" s="39"/>
      <c r="P15" s="39"/>
      <c r="Q15" s="39"/>
      <c r="R15" s="39"/>
      <c r="S15" s="39"/>
      <c r="T15" s="39"/>
      <c r="U15" s="39"/>
      <c r="V15" s="39"/>
      <c r="W15" s="39"/>
      <c r="X15" s="39"/>
      <c r="Y15" s="39"/>
      <c r="Z15" s="39"/>
    </row>
    <row r="16">
      <c r="A16" s="58" t="s">
        <v>176</v>
      </c>
      <c r="B16" s="59">
        <v>1.0</v>
      </c>
      <c r="C16" s="56" t="s">
        <v>121</v>
      </c>
      <c r="D16" s="56" t="s">
        <v>122</v>
      </c>
      <c r="E16" s="57" t="s">
        <v>123</v>
      </c>
      <c r="F16" s="60" t="s">
        <v>123</v>
      </c>
      <c r="G16" s="55">
        <v>3.0</v>
      </c>
      <c r="H16" s="39"/>
      <c r="I16" s="39"/>
      <c r="J16" s="39"/>
      <c r="K16" s="39"/>
      <c r="L16" s="39"/>
      <c r="M16" s="39"/>
      <c r="N16" s="39"/>
      <c r="O16" s="39"/>
      <c r="P16" s="39"/>
      <c r="Q16" s="39"/>
      <c r="R16" s="39"/>
      <c r="S16" s="39"/>
      <c r="T16" s="39"/>
      <c r="U16" s="39"/>
      <c r="V16" s="39"/>
      <c r="W16" s="39"/>
      <c r="X16" s="39"/>
      <c r="Y16" s="39"/>
      <c r="Z16" s="39"/>
    </row>
    <row r="17">
      <c r="A17" s="65" t="s">
        <v>177</v>
      </c>
      <c r="C17" s="62" t="s">
        <v>178</v>
      </c>
      <c r="D17" s="63">
        <f>($F$9*$B$16)</f>
        <v>10.6</v>
      </c>
      <c r="E17" s="63">
        <f>(I9*$B$16)</f>
        <v>36.5</v>
      </c>
      <c r="F17" s="63">
        <f>(L9*$B$16)</f>
        <v>1300</v>
      </c>
      <c r="G17" s="67">
        <f t="shared" ref="G17:G19" si="2">E17/16</f>
        <v>2.28125</v>
      </c>
      <c r="H17" s="39"/>
      <c r="I17" s="39"/>
      <c r="J17" s="39"/>
      <c r="K17" s="39"/>
      <c r="L17" s="39"/>
      <c r="M17" s="39"/>
      <c r="N17" s="39"/>
      <c r="O17" s="39"/>
      <c r="P17" s="39"/>
      <c r="Q17" s="39"/>
      <c r="R17" s="39"/>
      <c r="S17" s="39"/>
      <c r="T17" s="39"/>
      <c r="U17" s="39"/>
      <c r="V17" s="39"/>
      <c r="W17" s="39"/>
      <c r="X17" s="39"/>
      <c r="Y17" s="39"/>
      <c r="Z17" s="39"/>
    </row>
    <row r="18">
      <c r="A18" s="42"/>
      <c r="C18" s="62" t="s">
        <v>179</v>
      </c>
      <c r="D18" s="63">
        <f t="shared" ref="D18:E18" si="1">D17+D17*20%</f>
        <v>12.72</v>
      </c>
      <c r="E18" s="63">
        <f t="shared" si="1"/>
        <v>43.8</v>
      </c>
      <c r="F18" s="63">
        <f>F17+(F17*20%)</f>
        <v>1560</v>
      </c>
      <c r="G18" s="67">
        <f t="shared" si="2"/>
        <v>2.7375</v>
      </c>
      <c r="H18" s="39"/>
      <c r="I18" s="39"/>
      <c r="J18" s="39"/>
      <c r="K18" s="39"/>
      <c r="L18" s="39"/>
      <c r="M18" s="39"/>
      <c r="N18" s="39"/>
      <c r="O18" s="39"/>
      <c r="P18" s="39"/>
      <c r="Q18" s="39"/>
      <c r="R18" s="39"/>
      <c r="S18" s="39"/>
      <c r="T18" s="39"/>
      <c r="U18" s="39"/>
      <c r="V18" s="39"/>
      <c r="W18" s="39"/>
      <c r="X18" s="39"/>
      <c r="Y18" s="39"/>
      <c r="Z18" s="39"/>
    </row>
    <row r="19">
      <c r="A19" s="69"/>
      <c r="B19" s="70"/>
      <c r="C19" s="62" t="s">
        <v>180</v>
      </c>
      <c r="D19" s="63">
        <f t="shared" ref="D19:F19" si="3">D17+D17*40%</f>
        <v>14.84</v>
      </c>
      <c r="E19" s="63">
        <f t="shared" si="3"/>
        <v>51.1</v>
      </c>
      <c r="F19" s="63">
        <f t="shared" si="3"/>
        <v>1820</v>
      </c>
      <c r="G19" s="67">
        <f t="shared" si="2"/>
        <v>3.19375</v>
      </c>
      <c r="H19" s="39"/>
      <c r="I19" s="39"/>
      <c r="J19" s="39"/>
      <c r="K19" s="39"/>
      <c r="L19" s="39"/>
      <c r="M19" s="39"/>
      <c r="N19" s="39"/>
      <c r="O19" s="39"/>
      <c r="P19" s="39"/>
      <c r="Q19" s="39"/>
      <c r="R19" s="39"/>
      <c r="S19" s="39"/>
      <c r="T19" s="39"/>
      <c r="U19" s="39"/>
      <c r="V19" s="39"/>
      <c r="W19" s="39"/>
      <c r="X19" s="39"/>
      <c r="Y19" s="39"/>
      <c r="Z19" s="39"/>
    </row>
    <row r="20">
      <c r="A20" s="71"/>
      <c r="B20" s="72" t="s">
        <v>133</v>
      </c>
      <c r="D20" s="73">
        <f t="shared" ref="D20:F20" si="4">SUM(D17:D19)</f>
        <v>38.16</v>
      </c>
      <c r="E20" s="73">
        <f t="shared" si="4"/>
        <v>131.4</v>
      </c>
      <c r="F20" s="74">
        <f t="shared" si="4"/>
        <v>4680</v>
      </c>
      <c r="G20" s="74">
        <f>SUM(G16:G19)</f>
        <v>11.2125</v>
      </c>
      <c r="H20" s="39"/>
      <c r="I20" s="39"/>
      <c r="J20" s="39"/>
      <c r="K20" s="39"/>
      <c r="L20" s="39"/>
      <c r="M20" s="39"/>
      <c r="N20" s="39"/>
      <c r="O20" s="39"/>
      <c r="P20" s="39"/>
      <c r="Q20" s="39"/>
      <c r="R20" s="39"/>
      <c r="S20" s="39"/>
      <c r="T20" s="39"/>
      <c r="U20" s="39"/>
      <c r="V20" s="39"/>
      <c r="W20" s="39"/>
      <c r="X20" s="39"/>
      <c r="Y20" s="39"/>
      <c r="Z20" s="39"/>
    </row>
    <row r="21">
      <c r="A21" s="44"/>
      <c r="B21" s="39"/>
      <c r="C21" s="39"/>
      <c r="D21" s="39"/>
      <c r="E21" s="39"/>
      <c r="F21" s="45"/>
      <c r="G21" s="39"/>
      <c r="H21" s="39"/>
      <c r="I21" s="39"/>
      <c r="J21" s="39"/>
      <c r="K21" s="39"/>
      <c r="L21" s="39"/>
      <c r="M21" s="39"/>
      <c r="N21" s="39"/>
      <c r="O21" s="39"/>
      <c r="P21" s="39"/>
      <c r="Q21" s="39"/>
      <c r="R21" s="39"/>
      <c r="S21" s="39"/>
      <c r="T21" s="39"/>
      <c r="U21" s="39"/>
      <c r="V21" s="39"/>
      <c r="W21" s="39"/>
      <c r="X21" s="39"/>
      <c r="Y21" s="39"/>
      <c r="Z21" s="39"/>
    </row>
    <row r="22">
      <c r="A22" s="117" t="s">
        <v>136</v>
      </c>
      <c r="B22" s="53"/>
      <c r="C22" s="48" t="s">
        <v>115</v>
      </c>
      <c r="D22" s="49" t="s">
        <v>116</v>
      </c>
      <c r="E22" s="50" t="s">
        <v>117</v>
      </c>
      <c r="F22" s="54" t="s">
        <v>118</v>
      </c>
      <c r="G22" s="118" t="s">
        <v>120</v>
      </c>
      <c r="H22" s="39"/>
      <c r="I22" s="39"/>
      <c r="J22" s="39"/>
      <c r="K22" s="39"/>
      <c r="L22" s="39"/>
      <c r="M22" s="39"/>
      <c r="N22" s="39"/>
      <c r="O22" s="39"/>
      <c r="P22" s="39"/>
      <c r="Q22" s="39"/>
      <c r="R22" s="39"/>
      <c r="S22" s="39"/>
      <c r="T22" s="39"/>
      <c r="U22" s="39"/>
      <c r="V22" s="39"/>
      <c r="W22" s="39"/>
      <c r="X22" s="39"/>
      <c r="Y22" s="39"/>
      <c r="Z22" s="39"/>
    </row>
    <row r="23">
      <c r="A23" s="58" t="s">
        <v>124</v>
      </c>
      <c r="B23" s="59">
        <v>1.0</v>
      </c>
      <c r="C23" s="56" t="s">
        <v>121</v>
      </c>
      <c r="D23" s="56" t="s">
        <v>122</v>
      </c>
      <c r="E23" s="57" t="s">
        <v>123</v>
      </c>
      <c r="F23" s="60" t="s">
        <v>123</v>
      </c>
      <c r="G23" s="55">
        <v>3.0</v>
      </c>
      <c r="H23" s="39"/>
      <c r="I23" s="39"/>
      <c r="J23" s="39"/>
      <c r="K23" s="39"/>
      <c r="L23" s="39"/>
      <c r="M23" s="39"/>
      <c r="N23" s="39"/>
      <c r="O23" s="39"/>
      <c r="P23" s="39"/>
      <c r="Q23" s="39"/>
      <c r="R23" s="39"/>
      <c r="S23" s="39"/>
      <c r="T23" s="39"/>
      <c r="U23" s="39"/>
      <c r="V23" s="39"/>
      <c r="W23" s="39"/>
      <c r="X23" s="39"/>
      <c r="Y23" s="39"/>
      <c r="Z23" s="39"/>
    </row>
    <row r="24">
      <c r="A24" s="119" t="s">
        <v>181</v>
      </c>
      <c r="C24" s="62" t="s">
        <v>178</v>
      </c>
      <c r="D24" s="63">
        <f>($F$9+($F$9*15%)*$B$16)</f>
        <v>12.19</v>
      </c>
      <c r="E24" s="63">
        <f>($I$9+($I$9*15%)*$B$16)</f>
        <v>41.975</v>
      </c>
      <c r="F24" s="63">
        <f>($L$9+($L$9*15%)*$B$16)</f>
        <v>1495</v>
      </c>
      <c r="G24" s="67">
        <f t="shared" ref="G24:G26" si="6">E24/16</f>
        <v>2.6234375</v>
      </c>
      <c r="H24" s="39"/>
      <c r="I24" s="39"/>
      <c r="J24" s="39"/>
      <c r="K24" s="39"/>
      <c r="L24" s="39"/>
      <c r="M24" s="39"/>
      <c r="N24" s="39"/>
      <c r="O24" s="39"/>
      <c r="P24" s="39"/>
      <c r="Q24" s="39"/>
      <c r="R24" s="39"/>
      <c r="S24" s="39"/>
      <c r="T24" s="39"/>
      <c r="U24" s="39"/>
      <c r="V24" s="39"/>
      <c r="W24" s="39"/>
      <c r="X24" s="39"/>
      <c r="Y24" s="39"/>
      <c r="Z24" s="39"/>
    </row>
    <row r="25">
      <c r="A25" s="42"/>
      <c r="C25" s="62" t="s">
        <v>179</v>
      </c>
      <c r="D25" s="63">
        <f t="shared" ref="D25:E25" si="5">D24+D24*20%</f>
        <v>14.628</v>
      </c>
      <c r="E25" s="63">
        <f t="shared" si="5"/>
        <v>50.37</v>
      </c>
      <c r="F25" s="63">
        <f>F24+(F24*20%)</f>
        <v>1794</v>
      </c>
      <c r="G25" s="67">
        <f t="shared" si="6"/>
        <v>3.148125</v>
      </c>
      <c r="H25" s="39"/>
      <c r="I25" s="39"/>
      <c r="J25" s="39"/>
      <c r="K25" s="39"/>
      <c r="L25" s="39"/>
      <c r="M25" s="39"/>
      <c r="N25" s="39"/>
      <c r="O25" s="39"/>
      <c r="P25" s="39"/>
      <c r="Q25" s="39"/>
      <c r="R25" s="39"/>
      <c r="S25" s="39"/>
      <c r="T25" s="39"/>
      <c r="U25" s="39"/>
      <c r="V25" s="39"/>
      <c r="W25" s="39"/>
      <c r="X25" s="39"/>
      <c r="Y25" s="39"/>
      <c r="Z25" s="39"/>
    </row>
    <row r="26">
      <c r="A26" s="69"/>
      <c r="B26" s="70"/>
      <c r="C26" s="62" t="s">
        <v>180</v>
      </c>
      <c r="D26" s="63">
        <f t="shared" ref="D26:F26" si="7">D24+D24*40%</f>
        <v>17.066</v>
      </c>
      <c r="E26" s="63">
        <f t="shared" si="7"/>
        <v>58.765</v>
      </c>
      <c r="F26" s="63">
        <f t="shared" si="7"/>
        <v>2093</v>
      </c>
      <c r="G26" s="67">
        <f t="shared" si="6"/>
        <v>3.6728125</v>
      </c>
      <c r="H26" s="39"/>
      <c r="I26" s="39"/>
      <c r="J26" s="39"/>
      <c r="K26" s="39"/>
      <c r="L26" s="39"/>
      <c r="M26" s="39"/>
      <c r="N26" s="39"/>
      <c r="O26" s="39"/>
      <c r="P26" s="39"/>
      <c r="Q26" s="39"/>
      <c r="R26" s="39"/>
      <c r="S26" s="39"/>
      <c r="T26" s="39"/>
      <c r="U26" s="39"/>
      <c r="V26" s="39"/>
      <c r="W26" s="39"/>
      <c r="X26" s="39"/>
      <c r="Y26" s="39"/>
      <c r="Z26" s="39"/>
    </row>
    <row r="27">
      <c r="A27" s="71"/>
      <c r="B27" s="72" t="s">
        <v>133</v>
      </c>
      <c r="D27" s="73">
        <f t="shared" ref="D27:F27" si="8">SUM(D24:D26)</f>
        <v>43.884</v>
      </c>
      <c r="E27" s="73">
        <f t="shared" si="8"/>
        <v>151.11</v>
      </c>
      <c r="F27" s="74">
        <f t="shared" si="8"/>
        <v>5382</v>
      </c>
      <c r="G27" s="74">
        <f>SUM(G23:G26)</f>
        <v>12.444375</v>
      </c>
      <c r="H27" s="39"/>
      <c r="I27" s="39"/>
      <c r="J27" s="39"/>
      <c r="K27" s="39"/>
      <c r="L27" s="39"/>
      <c r="M27" s="39"/>
      <c r="N27" s="39"/>
      <c r="O27" s="39"/>
      <c r="P27" s="39"/>
      <c r="Q27" s="39"/>
      <c r="R27" s="39"/>
      <c r="S27" s="39"/>
      <c r="T27" s="39"/>
      <c r="U27" s="39"/>
      <c r="V27" s="39"/>
      <c r="W27" s="39"/>
      <c r="X27" s="39"/>
      <c r="Y27" s="39"/>
      <c r="Z27" s="39"/>
    </row>
    <row r="28">
      <c r="A28" s="44"/>
      <c r="B28" s="39"/>
      <c r="C28" s="39"/>
      <c r="D28" s="39"/>
      <c r="E28" s="39"/>
      <c r="F28" s="45"/>
      <c r="G28" s="39"/>
      <c r="H28" s="39"/>
      <c r="I28" s="39"/>
      <c r="J28" s="39"/>
      <c r="K28" s="39"/>
      <c r="L28" s="39"/>
      <c r="M28" s="39"/>
      <c r="N28" s="39"/>
      <c r="O28" s="39"/>
      <c r="P28" s="39"/>
      <c r="Q28" s="39"/>
      <c r="R28" s="39"/>
      <c r="S28" s="39"/>
      <c r="T28" s="39"/>
      <c r="U28" s="39"/>
      <c r="V28" s="39"/>
      <c r="W28" s="39"/>
      <c r="X28" s="39"/>
      <c r="Y28" s="39"/>
      <c r="Z28" s="39"/>
    </row>
    <row r="29">
      <c r="A29" s="52" t="s">
        <v>144</v>
      </c>
      <c r="B29" s="53"/>
      <c r="C29" s="48" t="s">
        <v>115</v>
      </c>
      <c r="D29" s="49" t="s">
        <v>116</v>
      </c>
      <c r="E29" s="50" t="s">
        <v>117</v>
      </c>
      <c r="F29" s="54" t="s">
        <v>118</v>
      </c>
      <c r="G29" s="118" t="s">
        <v>120</v>
      </c>
      <c r="H29" s="39"/>
      <c r="I29" s="39"/>
      <c r="J29" s="39"/>
      <c r="K29" s="39"/>
      <c r="L29" s="39"/>
      <c r="M29" s="39"/>
      <c r="N29" s="39"/>
      <c r="O29" s="39"/>
      <c r="P29" s="39"/>
      <c r="Q29" s="39"/>
      <c r="R29" s="39"/>
      <c r="S29" s="39"/>
      <c r="T29" s="39"/>
      <c r="U29" s="39"/>
      <c r="V29" s="39"/>
      <c r="W29" s="39"/>
      <c r="X29" s="39"/>
      <c r="Y29" s="39"/>
      <c r="Z29" s="39"/>
    </row>
    <row r="30">
      <c r="A30" s="58" t="s">
        <v>124</v>
      </c>
      <c r="B30" s="82">
        <v>1.0</v>
      </c>
      <c r="C30" s="56" t="s">
        <v>121</v>
      </c>
      <c r="D30" s="56" t="s">
        <v>122</v>
      </c>
      <c r="E30" s="57" t="s">
        <v>123</v>
      </c>
      <c r="F30" s="60" t="s">
        <v>123</v>
      </c>
      <c r="G30" s="55">
        <v>3.0</v>
      </c>
      <c r="H30" s="39"/>
      <c r="I30" s="39"/>
      <c r="J30" s="39"/>
      <c r="K30" s="39"/>
      <c r="L30" s="39"/>
      <c r="M30" s="39"/>
      <c r="N30" s="39"/>
      <c r="O30" s="39"/>
      <c r="P30" s="39"/>
      <c r="Q30" s="39"/>
      <c r="R30" s="39"/>
      <c r="S30" s="39"/>
      <c r="T30" s="39"/>
      <c r="U30" s="39"/>
      <c r="V30" s="39"/>
      <c r="W30" s="39"/>
      <c r="X30" s="39"/>
      <c r="Y30" s="39"/>
      <c r="Z30" s="39"/>
    </row>
    <row r="31">
      <c r="A31" s="119" t="s">
        <v>182</v>
      </c>
      <c r="C31" s="62" t="s">
        <v>178</v>
      </c>
      <c r="D31" s="63">
        <f>($F$9+($F$9*30%)*$B$16)</f>
        <v>13.78</v>
      </c>
      <c r="E31" s="63">
        <f>($I$9+($I$9*30%)*$B$16)</f>
        <v>47.45</v>
      </c>
      <c r="F31" s="63">
        <f>($L$9+($L$9*30%)*$B$16)</f>
        <v>1690</v>
      </c>
      <c r="G31" s="67">
        <f t="shared" ref="G31:G33" si="10">E31/16</f>
        <v>2.965625</v>
      </c>
      <c r="H31" s="39"/>
      <c r="I31" s="39"/>
      <c r="J31" s="39"/>
      <c r="K31" s="39"/>
      <c r="L31" s="39"/>
      <c r="M31" s="39"/>
      <c r="N31" s="39"/>
      <c r="O31" s="39"/>
      <c r="P31" s="39"/>
      <c r="Q31" s="39"/>
      <c r="R31" s="39"/>
      <c r="S31" s="39"/>
      <c r="T31" s="39"/>
      <c r="U31" s="39"/>
      <c r="V31" s="39"/>
      <c r="W31" s="39"/>
      <c r="X31" s="39"/>
      <c r="Y31" s="39"/>
      <c r="Z31" s="39"/>
    </row>
    <row r="32">
      <c r="A32" s="42"/>
      <c r="C32" s="62" t="s">
        <v>179</v>
      </c>
      <c r="D32" s="63">
        <f t="shared" ref="D32:E32" si="9">D31+D31*20%</f>
        <v>16.536</v>
      </c>
      <c r="E32" s="63">
        <f t="shared" si="9"/>
        <v>56.94</v>
      </c>
      <c r="F32" s="63">
        <f>F31+(F31*20%)</f>
        <v>2028</v>
      </c>
      <c r="G32" s="67">
        <f t="shared" si="10"/>
        <v>3.55875</v>
      </c>
      <c r="H32" s="39"/>
      <c r="I32" s="39"/>
      <c r="J32" s="39"/>
      <c r="K32" s="39"/>
      <c r="L32" s="39"/>
      <c r="M32" s="39"/>
      <c r="N32" s="39"/>
      <c r="O32" s="39"/>
      <c r="P32" s="39"/>
      <c r="Q32" s="39"/>
      <c r="R32" s="39"/>
      <c r="S32" s="39"/>
      <c r="T32" s="39"/>
      <c r="U32" s="39"/>
      <c r="V32" s="39"/>
      <c r="W32" s="39"/>
      <c r="X32" s="39"/>
      <c r="Y32" s="39"/>
      <c r="Z32" s="39"/>
    </row>
    <row r="33">
      <c r="A33" s="42"/>
      <c r="C33" s="62" t="s">
        <v>180</v>
      </c>
      <c r="D33" s="63">
        <f t="shared" ref="D33:F33" si="11">D31+D31*40%</f>
        <v>19.292</v>
      </c>
      <c r="E33" s="63">
        <f t="shared" si="11"/>
        <v>66.43</v>
      </c>
      <c r="F33" s="63">
        <f t="shared" si="11"/>
        <v>2366</v>
      </c>
      <c r="G33" s="67">
        <f t="shared" si="10"/>
        <v>4.151875</v>
      </c>
      <c r="H33" s="39"/>
      <c r="I33" s="39"/>
      <c r="J33" s="39"/>
      <c r="K33" s="39"/>
      <c r="L33" s="39"/>
      <c r="M33" s="39"/>
      <c r="N33" s="39"/>
      <c r="O33" s="39"/>
      <c r="P33" s="39"/>
      <c r="Q33" s="39"/>
      <c r="R33" s="39"/>
      <c r="S33" s="39"/>
      <c r="T33" s="39"/>
      <c r="U33" s="39"/>
      <c r="V33" s="39"/>
      <c r="W33" s="39"/>
      <c r="X33" s="39"/>
      <c r="Y33" s="39"/>
      <c r="Z33" s="39"/>
    </row>
    <row r="34">
      <c r="A34" s="71"/>
      <c r="B34" s="72" t="s">
        <v>133</v>
      </c>
      <c r="D34" s="73">
        <f t="shared" ref="D34:F34" si="12">SUM(D31:D33)</f>
        <v>49.608</v>
      </c>
      <c r="E34" s="73">
        <f t="shared" si="12"/>
        <v>170.82</v>
      </c>
      <c r="F34" s="74">
        <f t="shared" si="12"/>
        <v>6084</v>
      </c>
      <c r="G34" s="74">
        <f>SUM(G30:G33)</f>
        <v>13.67625</v>
      </c>
      <c r="H34" s="39"/>
      <c r="I34" s="39"/>
      <c r="J34" s="39"/>
      <c r="K34" s="39"/>
      <c r="L34" s="39"/>
      <c r="M34" s="39"/>
      <c r="N34" s="39"/>
      <c r="O34" s="39"/>
      <c r="P34" s="39"/>
      <c r="Q34" s="39"/>
      <c r="R34" s="39"/>
      <c r="S34" s="39"/>
      <c r="T34" s="39"/>
      <c r="U34" s="39"/>
      <c r="V34" s="39"/>
      <c r="W34" s="39"/>
      <c r="X34" s="39"/>
      <c r="Y34" s="39"/>
      <c r="Z34" s="39"/>
    </row>
    <row r="35">
      <c r="A35" s="44"/>
      <c r="B35" s="39"/>
      <c r="C35" s="39"/>
      <c r="D35" s="39"/>
      <c r="E35" s="39"/>
      <c r="F35" s="45"/>
      <c r="G35" s="39"/>
      <c r="H35" s="39"/>
      <c r="I35" s="39"/>
      <c r="J35" s="39"/>
      <c r="K35" s="39"/>
      <c r="L35" s="39"/>
      <c r="M35" s="39"/>
      <c r="N35" s="39"/>
      <c r="O35" s="39"/>
      <c r="P35" s="39"/>
      <c r="Q35" s="39"/>
      <c r="R35" s="39"/>
      <c r="S35" s="39"/>
      <c r="T35" s="39"/>
      <c r="U35" s="39"/>
      <c r="V35" s="39"/>
      <c r="W35" s="39"/>
      <c r="X35" s="39"/>
      <c r="Y35" s="39"/>
      <c r="Z35" s="39"/>
    </row>
    <row r="36">
      <c r="A36" s="87" t="s">
        <v>154</v>
      </c>
      <c r="C36" s="48" t="s">
        <v>115</v>
      </c>
      <c r="D36" s="49" t="s">
        <v>116</v>
      </c>
      <c r="E36" s="50" t="s">
        <v>117</v>
      </c>
      <c r="F36" s="54" t="s">
        <v>118</v>
      </c>
      <c r="G36" s="118" t="s">
        <v>120</v>
      </c>
      <c r="H36" s="39"/>
      <c r="I36" s="39"/>
      <c r="J36" s="39"/>
      <c r="K36" s="39"/>
      <c r="L36" s="39"/>
      <c r="M36" s="39"/>
      <c r="N36" s="39"/>
      <c r="O36" s="39"/>
      <c r="P36" s="39"/>
      <c r="Q36" s="39"/>
      <c r="R36" s="39"/>
      <c r="S36" s="39"/>
      <c r="T36" s="39"/>
      <c r="U36" s="39"/>
      <c r="V36" s="39"/>
      <c r="W36" s="39"/>
      <c r="X36" s="39"/>
      <c r="Y36" s="39"/>
      <c r="Z36" s="39"/>
    </row>
    <row r="37">
      <c r="A37" s="58"/>
      <c r="B37" s="82">
        <v>1.0</v>
      </c>
      <c r="C37" s="56" t="s">
        <v>121</v>
      </c>
      <c r="D37" s="56" t="s">
        <v>122</v>
      </c>
      <c r="E37" s="57" t="s">
        <v>123</v>
      </c>
      <c r="F37" s="60" t="s">
        <v>123</v>
      </c>
      <c r="G37" s="55">
        <v>3.0</v>
      </c>
      <c r="H37" s="39"/>
      <c r="I37" s="39"/>
      <c r="J37" s="39"/>
      <c r="K37" s="39"/>
      <c r="L37" s="39"/>
      <c r="M37" s="39"/>
      <c r="N37" s="39"/>
      <c r="O37" s="39"/>
      <c r="P37" s="39"/>
      <c r="Q37" s="39"/>
      <c r="R37" s="39"/>
      <c r="S37" s="39"/>
      <c r="T37" s="39"/>
      <c r="U37" s="39"/>
      <c r="V37" s="39"/>
      <c r="W37" s="39"/>
      <c r="X37" s="39"/>
      <c r="Y37" s="39"/>
      <c r="Z37" s="39"/>
    </row>
    <row r="38">
      <c r="A38" s="119" t="s">
        <v>183</v>
      </c>
      <c r="C38" s="62" t="s">
        <v>178</v>
      </c>
      <c r="D38" s="63">
        <f>($F$9+($F$9*45%)*$B$16)</f>
        <v>15.37</v>
      </c>
      <c r="E38" s="63">
        <f>($I$9+($I$9*45%)*$B$16)</f>
        <v>52.925</v>
      </c>
      <c r="F38" s="63">
        <f>($L$9+($L$9*45%)*$B$16)</f>
        <v>1885</v>
      </c>
      <c r="G38" s="67">
        <f t="shared" ref="G38:G40" si="14">E38/16</f>
        <v>3.3078125</v>
      </c>
      <c r="H38" s="39"/>
      <c r="I38" s="39"/>
      <c r="J38" s="39"/>
      <c r="K38" s="39"/>
      <c r="L38" s="39"/>
      <c r="M38" s="39"/>
      <c r="N38" s="39"/>
      <c r="O38" s="39"/>
      <c r="P38" s="39"/>
      <c r="Q38" s="39"/>
      <c r="R38" s="39"/>
      <c r="S38" s="39"/>
      <c r="T38" s="39"/>
      <c r="U38" s="39"/>
      <c r="V38" s="39"/>
      <c r="W38" s="39"/>
      <c r="X38" s="39"/>
      <c r="Y38" s="39"/>
      <c r="Z38" s="39"/>
    </row>
    <row r="39">
      <c r="A39" s="42"/>
      <c r="C39" s="62" t="s">
        <v>179</v>
      </c>
      <c r="D39" s="63">
        <f t="shared" ref="D39:E39" si="13">D38+D38*20%</f>
        <v>18.444</v>
      </c>
      <c r="E39" s="63">
        <f t="shared" si="13"/>
        <v>63.51</v>
      </c>
      <c r="F39" s="63">
        <f>F38+(F38*20%)</f>
        <v>2262</v>
      </c>
      <c r="G39" s="67">
        <f t="shared" si="14"/>
        <v>3.969375</v>
      </c>
      <c r="H39" s="39"/>
      <c r="I39" s="39"/>
      <c r="J39" s="39"/>
      <c r="K39" s="39"/>
      <c r="L39" s="39"/>
      <c r="M39" s="39"/>
      <c r="N39" s="39"/>
      <c r="O39" s="39"/>
      <c r="P39" s="39"/>
      <c r="Q39" s="39"/>
      <c r="R39" s="39"/>
      <c r="S39" s="39"/>
      <c r="T39" s="39"/>
      <c r="U39" s="39"/>
      <c r="V39" s="39"/>
      <c r="W39" s="39"/>
      <c r="X39" s="39"/>
      <c r="Y39" s="39"/>
      <c r="Z39" s="39"/>
    </row>
    <row r="40">
      <c r="A40" s="42"/>
      <c r="C40" s="62" t="s">
        <v>180</v>
      </c>
      <c r="D40" s="63">
        <f t="shared" ref="D40:F40" si="15">D38+D38*40%</f>
        <v>21.518</v>
      </c>
      <c r="E40" s="63">
        <f t="shared" si="15"/>
        <v>74.095</v>
      </c>
      <c r="F40" s="63">
        <f t="shared" si="15"/>
        <v>2639</v>
      </c>
      <c r="G40" s="67">
        <f t="shared" si="14"/>
        <v>4.6309375</v>
      </c>
      <c r="H40" s="39"/>
      <c r="I40" s="39"/>
      <c r="J40" s="39"/>
      <c r="K40" s="39"/>
      <c r="L40" s="39"/>
      <c r="M40" s="39"/>
      <c r="N40" s="39"/>
      <c r="O40" s="39"/>
      <c r="P40" s="39"/>
      <c r="Q40" s="39"/>
      <c r="R40" s="39"/>
      <c r="S40" s="39"/>
      <c r="T40" s="39"/>
      <c r="U40" s="39"/>
      <c r="V40" s="39"/>
      <c r="W40" s="39"/>
      <c r="X40" s="39"/>
      <c r="Y40" s="39"/>
      <c r="Z40" s="39"/>
    </row>
    <row r="41">
      <c r="A41" s="71"/>
      <c r="B41" s="72" t="s">
        <v>133</v>
      </c>
      <c r="D41" s="73">
        <f t="shared" ref="D41:F41" si="16">SUM(D38:D40)</f>
        <v>55.332</v>
      </c>
      <c r="E41" s="73">
        <f t="shared" si="16"/>
        <v>190.53</v>
      </c>
      <c r="F41" s="74">
        <f t="shared" si="16"/>
        <v>6786</v>
      </c>
      <c r="G41" s="74">
        <f>SUM(G37:G40)</f>
        <v>14.908125</v>
      </c>
      <c r="H41" s="39"/>
      <c r="I41" s="39"/>
      <c r="J41" s="39"/>
      <c r="K41" s="39"/>
      <c r="L41" s="39"/>
      <c r="M41" s="39"/>
      <c r="N41" s="39"/>
      <c r="O41" s="39"/>
      <c r="P41" s="39"/>
      <c r="Q41" s="39"/>
      <c r="R41" s="39"/>
      <c r="S41" s="39"/>
      <c r="T41" s="39"/>
      <c r="U41" s="39"/>
      <c r="V41" s="39"/>
      <c r="W41" s="39"/>
      <c r="X41" s="39"/>
      <c r="Y41" s="39"/>
      <c r="Z41" s="39"/>
    </row>
    <row r="42">
      <c r="A42" s="88"/>
      <c r="B42" s="89"/>
      <c r="C42" s="89"/>
      <c r="D42" s="89"/>
      <c r="E42" s="89"/>
      <c r="F42" s="90"/>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45"/>
      <c r="I46" s="39"/>
      <c r="J46" s="39"/>
      <c r="K46" s="39"/>
      <c r="L46" s="39"/>
      <c r="M46" s="39"/>
      <c r="N46" s="39"/>
      <c r="O46" s="39"/>
      <c r="P46" s="39"/>
      <c r="Q46" s="39"/>
      <c r="R46" s="39"/>
      <c r="S46" s="39"/>
      <c r="T46" s="39"/>
      <c r="U46" s="39"/>
      <c r="V46" s="39"/>
      <c r="W46" s="39"/>
      <c r="X46" s="39"/>
      <c r="Y46" s="39"/>
      <c r="Z46" s="39"/>
    </row>
    <row r="47">
      <c r="A47" s="120" t="s">
        <v>184</v>
      </c>
      <c r="B47" s="121"/>
      <c r="C47" s="75" t="s">
        <v>116</v>
      </c>
      <c r="D47" s="76" t="s">
        <v>139</v>
      </c>
      <c r="E47" s="76" t="s">
        <v>185</v>
      </c>
      <c r="F47" s="39"/>
      <c r="G47" s="45"/>
      <c r="H47" s="39"/>
      <c r="I47" s="39"/>
      <c r="J47" s="39"/>
      <c r="K47" s="39"/>
      <c r="L47" s="39"/>
      <c r="M47" s="39"/>
      <c r="N47" s="39"/>
      <c r="O47" s="39"/>
      <c r="P47" s="39"/>
      <c r="Q47" s="39"/>
      <c r="R47" s="39"/>
      <c r="S47" s="39"/>
      <c r="T47" s="39"/>
      <c r="U47" s="39"/>
      <c r="V47" s="39"/>
      <c r="W47" s="39"/>
      <c r="X47" s="39"/>
      <c r="Y47" s="39"/>
    </row>
    <row r="48">
      <c r="A48" s="55" t="s">
        <v>142</v>
      </c>
      <c r="B48" s="122" t="s">
        <v>141</v>
      </c>
      <c r="C48" s="62" t="s">
        <v>13</v>
      </c>
      <c r="D48" s="78">
        <f>$D$5*0.2</f>
        <v>5</v>
      </c>
      <c r="E48" s="78"/>
      <c r="F48" s="39"/>
      <c r="G48" s="45"/>
      <c r="H48" s="39"/>
      <c r="I48" s="39"/>
      <c r="J48" s="39"/>
      <c r="K48" s="39"/>
      <c r="L48" s="39"/>
      <c r="M48" s="39"/>
      <c r="N48" s="39"/>
      <c r="O48" s="39"/>
      <c r="P48" s="39"/>
      <c r="Q48" s="39"/>
      <c r="R48" s="39"/>
      <c r="S48" s="39"/>
      <c r="T48" s="39"/>
      <c r="U48" s="39"/>
      <c r="V48" s="39"/>
      <c r="W48" s="39"/>
      <c r="X48" s="39"/>
      <c r="Y48" s="39"/>
    </row>
    <row r="49">
      <c r="A49" s="55" t="s">
        <v>143</v>
      </c>
      <c r="C49" s="62" t="s">
        <v>25</v>
      </c>
      <c r="D49" s="78">
        <f>$D$6*0.1</f>
        <v>1.2</v>
      </c>
      <c r="E49" s="78"/>
      <c r="F49" s="39"/>
      <c r="G49" s="45"/>
      <c r="H49" s="39"/>
      <c r="I49" s="39"/>
      <c r="J49" s="39"/>
      <c r="K49" s="39"/>
      <c r="L49" s="39"/>
      <c r="M49" s="39"/>
      <c r="N49" s="39"/>
      <c r="O49" s="39"/>
      <c r="P49" s="39"/>
      <c r="Q49" s="39"/>
      <c r="R49" s="39"/>
      <c r="S49" s="39"/>
      <c r="T49" s="39"/>
      <c r="U49" s="39"/>
      <c r="V49" s="39"/>
      <c r="W49" s="39"/>
      <c r="X49" s="39"/>
      <c r="Y49" s="39"/>
    </row>
    <row r="50">
      <c r="A50" s="55" t="s">
        <v>143</v>
      </c>
      <c r="C50" s="62" t="s">
        <v>40</v>
      </c>
      <c r="D50" s="78">
        <f>$D$7*0.1</f>
        <v>2.5</v>
      </c>
      <c r="E50" s="78"/>
      <c r="F50" s="39"/>
      <c r="G50" s="45"/>
      <c r="H50" s="39"/>
      <c r="I50" s="39"/>
      <c r="J50" s="39"/>
      <c r="K50" s="39"/>
      <c r="L50" s="39"/>
      <c r="M50" s="39"/>
      <c r="N50" s="39"/>
      <c r="O50" s="39"/>
      <c r="P50" s="39"/>
      <c r="Q50" s="39"/>
      <c r="R50" s="39"/>
      <c r="S50" s="39"/>
      <c r="T50" s="39"/>
      <c r="U50" s="39"/>
      <c r="V50" s="39"/>
      <c r="W50" s="39"/>
      <c r="X50" s="39"/>
      <c r="Y50" s="39"/>
    </row>
    <row r="51">
      <c r="A51" s="55" t="s">
        <v>143</v>
      </c>
      <c r="C51" s="62" t="s">
        <v>67</v>
      </c>
      <c r="D51" s="78">
        <f>$D$8*0.1</f>
        <v>0.2</v>
      </c>
      <c r="E51" s="78"/>
      <c r="F51" s="39"/>
      <c r="G51" s="45"/>
      <c r="H51" s="39"/>
      <c r="I51" s="39"/>
      <c r="J51" s="39"/>
      <c r="K51" s="39"/>
      <c r="L51" s="39"/>
      <c r="M51" s="39"/>
      <c r="N51" s="39"/>
      <c r="O51" s="39"/>
      <c r="P51" s="39"/>
      <c r="Q51" s="39"/>
      <c r="R51" s="39"/>
      <c r="S51" s="39"/>
      <c r="T51" s="39"/>
      <c r="U51" s="39"/>
      <c r="V51" s="39"/>
      <c r="W51" s="39"/>
      <c r="X51" s="39"/>
      <c r="Y51" s="39"/>
    </row>
    <row r="52">
      <c r="A52" s="55" t="s">
        <v>142</v>
      </c>
      <c r="B52" s="123" t="s">
        <v>148</v>
      </c>
      <c r="C52" s="62" t="s">
        <v>77</v>
      </c>
      <c r="D52" s="78">
        <f>$D$9*0.3+1</f>
        <v>1.3</v>
      </c>
      <c r="E52" s="78"/>
      <c r="F52" s="39"/>
      <c r="G52" s="45"/>
      <c r="H52" s="39"/>
      <c r="I52" s="39"/>
      <c r="J52" s="39"/>
      <c r="K52" s="39"/>
      <c r="L52" s="39"/>
      <c r="M52" s="39"/>
      <c r="N52" s="39"/>
      <c r="O52" s="39"/>
      <c r="P52" s="39"/>
      <c r="Q52" s="39"/>
      <c r="R52" s="39"/>
      <c r="S52" s="39"/>
      <c r="T52" s="39"/>
      <c r="U52" s="39"/>
      <c r="V52" s="39"/>
      <c r="W52" s="39"/>
      <c r="X52" s="39"/>
      <c r="Y52" s="39"/>
    </row>
    <row r="53">
      <c r="A53" s="55" t="s">
        <v>143</v>
      </c>
      <c r="C53" s="62" t="s">
        <v>99</v>
      </c>
      <c r="D53" s="78">
        <f>$D$10*0.1</f>
        <v>0.4</v>
      </c>
      <c r="E53" s="78"/>
      <c r="F53" s="39"/>
      <c r="G53" s="45"/>
      <c r="H53" s="39"/>
      <c r="I53" s="39"/>
      <c r="J53" s="39"/>
      <c r="K53" s="39"/>
      <c r="L53" s="39"/>
      <c r="M53" s="39"/>
      <c r="N53" s="39"/>
      <c r="O53" s="39"/>
      <c r="P53" s="39"/>
      <c r="Q53" s="39"/>
      <c r="R53" s="39"/>
      <c r="S53" s="39"/>
      <c r="T53" s="39"/>
      <c r="U53" s="39"/>
      <c r="V53" s="39"/>
      <c r="W53" s="39"/>
      <c r="X53" s="39"/>
      <c r="Y53" s="39"/>
    </row>
    <row r="54">
      <c r="A54" s="44"/>
      <c r="B54" s="39"/>
      <c r="C54" s="39"/>
      <c r="D54" s="79">
        <f>SUM(D48:D53)</f>
        <v>10.6</v>
      </c>
      <c r="E54" s="79">
        <f>D54+(D54*30%)</f>
        <v>13.78</v>
      </c>
      <c r="F54" s="80"/>
      <c r="G54" s="81"/>
      <c r="H54" s="39"/>
      <c r="I54" s="39"/>
      <c r="J54" s="39"/>
      <c r="K54" s="39"/>
      <c r="L54" s="39"/>
      <c r="M54" s="39"/>
      <c r="N54" s="39"/>
      <c r="O54" s="39"/>
      <c r="P54" s="39"/>
      <c r="Q54" s="39"/>
      <c r="R54" s="39"/>
      <c r="S54" s="39"/>
      <c r="T54" s="39"/>
      <c r="U54" s="39"/>
      <c r="V54" s="39"/>
      <c r="W54" s="39"/>
      <c r="X54" s="39"/>
      <c r="Y54" s="39"/>
    </row>
    <row r="55">
      <c r="A55" s="44"/>
      <c r="B55" s="39"/>
      <c r="C55" s="39"/>
      <c r="D55" s="39"/>
      <c r="E55" s="39"/>
      <c r="F55" s="39"/>
      <c r="G55" s="45"/>
      <c r="H55" s="39"/>
      <c r="I55" s="39"/>
      <c r="J55" s="39"/>
      <c r="K55" s="39"/>
      <c r="L55" s="39"/>
      <c r="M55" s="39"/>
      <c r="N55" s="39"/>
      <c r="O55" s="39"/>
      <c r="P55" s="39"/>
      <c r="Q55" s="39"/>
      <c r="R55" s="39"/>
      <c r="S55" s="39"/>
      <c r="T55" s="39"/>
      <c r="U55" s="39"/>
      <c r="V55" s="39"/>
      <c r="W55" s="39"/>
      <c r="X55" s="39"/>
      <c r="Y55" s="39"/>
    </row>
    <row r="56">
      <c r="A56" s="120" t="s">
        <v>186</v>
      </c>
      <c r="B56" s="121"/>
      <c r="C56" s="50" t="s">
        <v>117</v>
      </c>
      <c r="D56" s="76" t="s">
        <v>151</v>
      </c>
      <c r="E56" s="76" t="s">
        <v>187</v>
      </c>
      <c r="F56" s="39"/>
      <c r="G56" s="45"/>
      <c r="H56" s="39"/>
      <c r="I56" s="39"/>
      <c r="J56" s="39"/>
      <c r="K56" s="39"/>
      <c r="L56" s="39"/>
      <c r="M56" s="39"/>
      <c r="N56" s="39"/>
      <c r="O56" s="39"/>
      <c r="P56" s="39"/>
      <c r="Q56" s="39"/>
      <c r="R56" s="39"/>
      <c r="S56" s="39"/>
      <c r="T56" s="39"/>
      <c r="U56" s="39"/>
      <c r="V56" s="39"/>
      <c r="W56" s="39"/>
      <c r="X56" s="39"/>
      <c r="Y56" s="39"/>
    </row>
    <row r="57">
      <c r="A57" s="55" t="s">
        <v>153</v>
      </c>
      <c r="B57" s="122" t="s">
        <v>141</v>
      </c>
      <c r="C57" s="62" t="s">
        <v>13</v>
      </c>
      <c r="D57" s="78">
        <f>$D$5*0.5</f>
        <v>12.5</v>
      </c>
      <c r="E57" s="78"/>
      <c r="F57" s="55"/>
      <c r="G57" s="45"/>
      <c r="H57" s="39"/>
      <c r="I57" s="39"/>
      <c r="J57" s="39"/>
      <c r="K57" s="39"/>
      <c r="L57" s="39"/>
      <c r="M57" s="39"/>
      <c r="N57" s="39"/>
      <c r="O57" s="39"/>
      <c r="P57" s="39"/>
      <c r="Q57" s="39"/>
      <c r="R57" s="39"/>
      <c r="S57" s="39"/>
      <c r="T57" s="39"/>
      <c r="U57" s="39"/>
      <c r="V57" s="39"/>
      <c r="W57" s="39"/>
      <c r="X57" s="39"/>
      <c r="Y57" s="39"/>
    </row>
    <row r="58">
      <c r="A58" s="55" t="s">
        <v>153</v>
      </c>
      <c r="C58" s="62" t="s">
        <v>25</v>
      </c>
      <c r="D58" s="78">
        <f>$D$6*0.5</f>
        <v>6</v>
      </c>
      <c r="E58" s="78"/>
      <c r="F58" s="55"/>
      <c r="G58" s="45"/>
      <c r="H58" s="39"/>
      <c r="I58" s="39"/>
      <c r="J58" s="39"/>
      <c r="K58" s="39"/>
      <c r="L58" s="39"/>
      <c r="M58" s="39"/>
      <c r="N58" s="39"/>
      <c r="O58" s="39"/>
      <c r="P58" s="39"/>
      <c r="Q58" s="39"/>
      <c r="R58" s="39"/>
      <c r="S58" s="39"/>
      <c r="T58" s="39"/>
      <c r="U58" s="39"/>
      <c r="V58" s="39"/>
      <c r="W58" s="39"/>
      <c r="X58" s="39"/>
      <c r="Y58" s="39"/>
    </row>
    <row r="59">
      <c r="A59" s="55" t="s">
        <v>153</v>
      </c>
      <c r="C59" s="62" t="s">
        <v>40</v>
      </c>
      <c r="D59" s="78">
        <f>$D$7*0.6</f>
        <v>15</v>
      </c>
      <c r="E59" s="78"/>
      <c r="F59" s="55"/>
      <c r="G59" s="45"/>
      <c r="H59" s="39"/>
      <c r="I59" s="39"/>
      <c r="J59" s="39"/>
      <c r="K59" s="39"/>
      <c r="L59" s="39"/>
      <c r="M59" s="39"/>
      <c r="N59" s="39"/>
      <c r="O59" s="39"/>
      <c r="P59" s="39"/>
      <c r="Q59" s="39"/>
      <c r="R59" s="39"/>
      <c r="S59" s="39"/>
      <c r="T59" s="39"/>
      <c r="U59" s="39"/>
      <c r="V59" s="39"/>
      <c r="W59" s="39"/>
      <c r="X59" s="39"/>
      <c r="Y59" s="39"/>
    </row>
    <row r="60">
      <c r="A60" s="55" t="s">
        <v>153</v>
      </c>
      <c r="C60" s="62" t="s">
        <v>67</v>
      </c>
      <c r="D60" s="78">
        <f>$D$8*0.5</f>
        <v>1</v>
      </c>
      <c r="E60" s="78"/>
      <c r="F60" s="55"/>
      <c r="G60" s="45"/>
      <c r="H60" s="39"/>
      <c r="I60" s="39"/>
      <c r="J60" s="39"/>
      <c r="K60" s="39"/>
      <c r="L60" s="39"/>
      <c r="M60" s="39"/>
      <c r="N60" s="39"/>
      <c r="O60" s="39"/>
      <c r="P60" s="39"/>
      <c r="Q60" s="39"/>
      <c r="R60" s="39"/>
      <c r="S60" s="39"/>
      <c r="T60" s="39"/>
      <c r="U60" s="39"/>
      <c r="V60" s="39"/>
      <c r="W60" s="39"/>
      <c r="X60" s="39"/>
      <c r="Y60" s="39"/>
    </row>
    <row r="61">
      <c r="A61" s="55" t="s">
        <v>158</v>
      </c>
      <c r="B61" s="123" t="s">
        <v>148</v>
      </c>
      <c r="C61" s="62" t="s">
        <v>77</v>
      </c>
      <c r="D61" s="78">
        <f>$D$9*1</f>
        <v>1</v>
      </c>
      <c r="E61" s="78"/>
      <c r="F61" s="55"/>
      <c r="G61" s="45"/>
      <c r="H61" s="39"/>
      <c r="I61" s="39"/>
      <c r="J61" s="39"/>
      <c r="K61" s="39"/>
      <c r="L61" s="39"/>
      <c r="M61" s="39"/>
      <c r="N61" s="39"/>
      <c r="O61" s="39"/>
      <c r="P61" s="39"/>
      <c r="Q61" s="39"/>
      <c r="R61" s="39"/>
      <c r="S61" s="39"/>
      <c r="T61" s="39"/>
      <c r="U61" s="39"/>
      <c r="V61" s="39"/>
      <c r="W61" s="39"/>
      <c r="X61" s="39"/>
      <c r="Y61" s="39"/>
    </row>
    <row r="62">
      <c r="A62" s="55" t="s">
        <v>155</v>
      </c>
      <c r="C62" s="62" t="s">
        <v>99</v>
      </c>
      <c r="D62" s="78">
        <f>$D$10*0.25</f>
        <v>1</v>
      </c>
      <c r="E62" s="78"/>
      <c r="F62" s="55"/>
      <c r="G62" s="45"/>
      <c r="H62" s="39"/>
      <c r="I62" s="39"/>
      <c r="J62" s="39"/>
      <c r="K62" s="39"/>
      <c r="L62" s="39"/>
      <c r="M62" s="39"/>
      <c r="N62" s="39"/>
      <c r="O62" s="39"/>
      <c r="P62" s="39"/>
      <c r="Q62" s="39"/>
      <c r="R62" s="39"/>
      <c r="S62" s="39"/>
      <c r="T62" s="39"/>
      <c r="U62" s="39"/>
      <c r="V62" s="39"/>
      <c r="W62" s="39"/>
      <c r="X62" s="39"/>
      <c r="Y62" s="39"/>
    </row>
    <row r="63">
      <c r="A63" s="80"/>
      <c r="B63" s="39"/>
      <c r="C63" s="39"/>
      <c r="D63" s="79">
        <f>SUM(D57:D62)</f>
        <v>36.5</v>
      </c>
      <c r="E63" s="79">
        <f>D63+D63*100%</f>
        <v>73</v>
      </c>
      <c r="F63" s="80"/>
      <c r="G63" s="81"/>
      <c r="H63" s="39"/>
      <c r="I63" s="39"/>
      <c r="J63" s="39"/>
      <c r="K63" s="39"/>
      <c r="L63" s="39"/>
      <c r="M63" s="39"/>
      <c r="N63" s="39"/>
      <c r="O63" s="39"/>
      <c r="P63" s="39"/>
      <c r="Q63" s="39"/>
      <c r="R63" s="39"/>
      <c r="S63" s="39"/>
      <c r="T63" s="39"/>
      <c r="U63" s="39"/>
      <c r="V63" s="39"/>
      <c r="W63" s="39"/>
      <c r="X63" s="39"/>
      <c r="Y63" s="39"/>
    </row>
    <row r="64">
      <c r="A64" s="44"/>
      <c r="B64" s="39"/>
      <c r="C64" s="39"/>
      <c r="D64" s="39"/>
      <c r="E64" s="39"/>
      <c r="F64" s="39"/>
      <c r="G64" s="45"/>
      <c r="H64" s="39"/>
      <c r="I64" s="39"/>
      <c r="J64" s="39"/>
      <c r="K64" s="39"/>
      <c r="L64" s="39"/>
      <c r="M64" s="39"/>
      <c r="N64" s="39"/>
      <c r="O64" s="39"/>
      <c r="P64" s="39"/>
      <c r="Q64" s="39"/>
      <c r="R64" s="39"/>
      <c r="S64" s="39"/>
      <c r="T64" s="39"/>
      <c r="U64" s="39"/>
      <c r="V64" s="39"/>
      <c r="W64" s="39"/>
      <c r="X64" s="39"/>
      <c r="Y64" s="39"/>
    </row>
    <row r="65">
      <c r="A65" s="120" t="s">
        <v>188</v>
      </c>
      <c r="B65" s="121"/>
      <c r="C65" s="51" t="s">
        <v>118</v>
      </c>
      <c r="D65" s="91" t="s">
        <v>161</v>
      </c>
      <c r="E65" s="91" t="s">
        <v>189</v>
      </c>
      <c r="F65" s="39"/>
      <c r="G65" s="45"/>
      <c r="H65" s="39"/>
      <c r="I65" s="39"/>
      <c r="J65" s="39"/>
      <c r="K65" s="39"/>
      <c r="L65" s="39"/>
      <c r="M65" s="39"/>
      <c r="N65" s="39"/>
      <c r="O65" s="39"/>
      <c r="P65" s="39"/>
      <c r="Q65" s="39"/>
      <c r="R65" s="39"/>
      <c r="S65" s="39"/>
      <c r="T65" s="39"/>
      <c r="U65" s="39"/>
      <c r="V65" s="39"/>
      <c r="W65" s="39"/>
      <c r="X65" s="39"/>
      <c r="Y65" s="39"/>
    </row>
    <row r="66">
      <c r="A66" s="55" t="s">
        <v>162</v>
      </c>
      <c r="B66" s="122" t="s">
        <v>141</v>
      </c>
      <c r="C66" s="62" t="s">
        <v>13</v>
      </c>
      <c r="D66" s="78">
        <f>$D$5*50</f>
        <v>1250</v>
      </c>
      <c r="E66" s="78"/>
      <c r="F66" s="39"/>
      <c r="G66" s="45"/>
      <c r="H66" s="39"/>
      <c r="I66" s="39"/>
      <c r="J66" s="39"/>
      <c r="K66" s="39"/>
      <c r="L66" s="39"/>
      <c r="M66" s="39"/>
      <c r="N66" s="39"/>
      <c r="O66" s="39"/>
      <c r="P66" s="39"/>
      <c r="Q66" s="39"/>
      <c r="R66" s="39"/>
      <c r="S66" s="39"/>
      <c r="T66" s="39"/>
      <c r="U66" s="39"/>
      <c r="V66" s="39"/>
      <c r="W66" s="39"/>
      <c r="X66" s="39"/>
      <c r="Y66" s="39"/>
    </row>
    <row r="67">
      <c r="A67" s="55"/>
      <c r="C67" s="62" t="s">
        <v>25</v>
      </c>
      <c r="D67" s="78">
        <f>$D$6*0</f>
        <v>0</v>
      </c>
      <c r="E67" s="78"/>
      <c r="F67" s="39"/>
      <c r="G67" s="45"/>
      <c r="H67" s="39"/>
      <c r="I67" s="39"/>
      <c r="J67" s="39"/>
      <c r="K67" s="39"/>
      <c r="L67" s="39"/>
      <c r="M67" s="39"/>
      <c r="N67" s="39"/>
      <c r="O67" s="39"/>
      <c r="P67" s="39"/>
      <c r="Q67" s="39"/>
      <c r="R67" s="39"/>
      <c r="S67" s="39"/>
      <c r="T67" s="39"/>
      <c r="U67" s="39"/>
      <c r="V67" s="39"/>
      <c r="W67" s="39"/>
      <c r="X67" s="39"/>
      <c r="Y67" s="39"/>
    </row>
    <row r="68">
      <c r="A68" s="55"/>
      <c r="C68" s="62" t="s">
        <v>40</v>
      </c>
      <c r="D68" s="78">
        <f>$D$7*0</f>
        <v>0</v>
      </c>
      <c r="E68" s="78"/>
      <c r="F68" s="39"/>
      <c r="G68" s="45"/>
      <c r="H68" s="39"/>
      <c r="I68" s="39"/>
      <c r="J68" s="39"/>
      <c r="K68" s="39"/>
      <c r="L68" s="39"/>
      <c r="M68" s="39"/>
      <c r="N68" s="39"/>
      <c r="O68" s="39"/>
      <c r="P68" s="39"/>
      <c r="Q68" s="39"/>
      <c r="R68" s="39"/>
      <c r="S68" s="39"/>
      <c r="T68" s="39"/>
      <c r="U68" s="39"/>
      <c r="V68" s="39"/>
      <c r="W68" s="39"/>
      <c r="X68" s="39"/>
      <c r="Y68" s="39"/>
    </row>
    <row r="69">
      <c r="A69" s="55"/>
      <c r="C69" s="62" t="s">
        <v>67</v>
      </c>
      <c r="D69" s="78">
        <f>$D$8*0</f>
        <v>0</v>
      </c>
      <c r="E69" s="78"/>
      <c r="F69" s="39"/>
      <c r="G69" s="45"/>
      <c r="H69" s="39"/>
      <c r="I69" s="39"/>
      <c r="J69" s="39"/>
      <c r="K69" s="39"/>
      <c r="L69" s="39"/>
      <c r="M69" s="39"/>
      <c r="N69" s="39"/>
      <c r="O69" s="39"/>
      <c r="P69" s="39"/>
      <c r="Q69" s="39"/>
      <c r="R69" s="39"/>
      <c r="S69" s="39"/>
      <c r="T69" s="39"/>
      <c r="U69" s="39"/>
      <c r="V69" s="39"/>
      <c r="W69" s="39"/>
      <c r="X69" s="39"/>
      <c r="Y69" s="39"/>
    </row>
    <row r="70">
      <c r="A70" s="55" t="s">
        <v>190</v>
      </c>
      <c r="B70" s="123" t="s">
        <v>148</v>
      </c>
      <c r="C70" s="62" t="s">
        <v>77</v>
      </c>
      <c r="D70" s="78">
        <f>$D$9*50</f>
        <v>50</v>
      </c>
      <c r="E70" s="78"/>
      <c r="F70" s="39"/>
      <c r="G70" s="45"/>
      <c r="H70" s="39"/>
      <c r="I70" s="39"/>
      <c r="J70" s="39"/>
      <c r="K70" s="39"/>
      <c r="L70" s="39"/>
      <c r="M70" s="39"/>
      <c r="N70" s="39"/>
      <c r="O70" s="39"/>
      <c r="P70" s="39"/>
      <c r="Q70" s="39"/>
      <c r="R70" s="39"/>
      <c r="S70" s="39"/>
      <c r="T70" s="39"/>
      <c r="U70" s="39"/>
      <c r="V70" s="39"/>
      <c r="W70" s="39"/>
      <c r="X70" s="39"/>
      <c r="Y70" s="39"/>
    </row>
    <row r="71">
      <c r="A71" s="55"/>
      <c r="C71" s="62" t="s">
        <v>99</v>
      </c>
      <c r="D71" s="78">
        <f>$D$10*0</f>
        <v>0</v>
      </c>
      <c r="E71" s="78"/>
      <c r="F71" s="39"/>
      <c r="G71" s="45"/>
      <c r="H71" s="39"/>
      <c r="I71" s="39"/>
      <c r="J71" s="39"/>
      <c r="K71" s="39"/>
      <c r="L71" s="39"/>
      <c r="M71" s="39"/>
      <c r="N71" s="39"/>
      <c r="O71" s="39"/>
      <c r="P71" s="39"/>
      <c r="Q71" s="39"/>
      <c r="R71" s="39"/>
      <c r="S71" s="39"/>
      <c r="T71" s="39"/>
      <c r="U71" s="39"/>
      <c r="V71" s="39"/>
      <c r="W71" s="39"/>
      <c r="X71" s="39"/>
      <c r="Y71" s="39"/>
    </row>
    <row r="72">
      <c r="A72" s="88"/>
      <c r="B72" s="89"/>
      <c r="C72" s="39"/>
      <c r="D72" s="93">
        <f>SUM(D66:D71)</f>
        <v>1300</v>
      </c>
      <c r="E72" s="93">
        <f>D72+D72*100%</f>
        <v>2600</v>
      </c>
      <c r="F72" s="94"/>
      <c r="G72" s="95"/>
      <c r="H72" s="39"/>
      <c r="I72" s="39"/>
      <c r="J72" s="39"/>
      <c r="K72" s="39"/>
      <c r="L72" s="39"/>
      <c r="M72" s="39"/>
      <c r="N72" s="39"/>
      <c r="O72" s="39"/>
      <c r="P72" s="39"/>
      <c r="Q72" s="39"/>
      <c r="R72" s="39"/>
      <c r="S72" s="39"/>
      <c r="T72" s="39"/>
      <c r="U72" s="39"/>
      <c r="V72" s="39"/>
      <c r="W72" s="39"/>
      <c r="X72" s="39"/>
      <c r="Y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sheetData>
  <mergeCells count="41">
    <mergeCell ref="B61:B62"/>
    <mergeCell ref="B66:B69"/>
    <mergeCell ref="B70:B71"/>
    <mergeCell ref="A38:B40"/>
    <mergeCell ref="A47:B47"/>
    <mergeCell ref="B48:B51"/>
    <mergeCell ref="B52:B53"/>
    <mergeCell ref="A56:B56"/>
    <mergeCell ref="B57:B60"/>
    <mergeCell ref="A65:B65"/>
    <mergeCell ref="O5:P7"/>
    <mergeCell ref="R5:S7"/>
    <mergeCell ref="I9:I10"/>
    <mergeCell ref="J9:J10"/>
    <mergeCell ref="L9:L10"/>
    <mergeCell ref="M9:M10"/>
    <mergeCell ref="O9:O10"/>
    <mergeCell ref="P9:P10"/>
    <mergeCell ref="R9:R10"/>
    <mergeCell ref="S9:S10"/>
    <mergeCell ref="A1:E2"/>
    <mergeCell ref="A4:B4"/>
    <mergeCell ref="F4:P4"/>
    <mergeCell ref="A5:B10"/>
    <mergeCell ref="F5:G7"/>
    <mergeCell ref="I5:J7"/>
    <mergeCell ref="L5:M7"/>
    <mergeCell ref="F9:F10"/>
    <mergeCell ref="G9:G10"/>
    <mergeCell ref="A13:E14"/>
    <mergeCell ref="A15:B15"/>
    <mergeCell ref="A17:B19"/>
    <mergeCell ref="B20:C20"/>
    <mergeCell ref="A22:B22"/>
    <mergeCell ref="A24:B26"/>
    <mergeCell ref="B27:C27"/>
    <mergeCell ref="A29:B29"/>
    <mergeCell ref="A31:B33"/>
    <mergeCell ref="B34:C34"/>
    <mergeCell ref="A36:B36"/>
    <mergeCell ref="B41:C4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11.0"/>
    <col customWidth="1" min="5" max="5" width="12.14"/>
    <col customWidth="1" min="6" max="6" width="10.57"/>
    <col customWidth="1" min="7" max="8" width="8.29"/>
    <col customWidth="1" min="9" max="9" width="5.14"/>
    <col customWidth="1" min="10" max="10" width="11.57"/>
    <col customWidth="1" min="11" max="11" width="12.14"/>
    <col customWidth="1" min="12" max="12" width="10.29"/>
    <col customWidth="1" min="13" max="13" width="12.29"/>
    <col customWidth="1" min="14" max="14" width="9.57"/>
    <col customWidth="1" min="15" max="15" width="13.14"/>
    <col customWidth="1" min="16" max="16" width="7.57"/>
    <col customWidth="1" min="17" max="17" width="10.57"/>
    <col customWidth="1" min="18" max="18" width="4.43"/>
    <col customWidth="1" min="19" max="19" width="16.29"/>
    <col customWidth="1" min="20" max="20" width="17.57"/>
  </cols>
  <sheetData>
    <row r="1">
      <c r="A1" s="40" t="s">
        <v>114</v>
      </c>
      <c r="B1" s="38"/>
      <c r="C1" s="38"/>
      <c r="D1" s="38"/>
      <c r="E1" s="38"/>
      <c r="F1" s="97"/>
      <c r="G1" s="97"/>
      <c r="H1" s="97"/>
      <c r="I1" s="98"/>
      <c r="J1" s="39"/>
      <c r="K1" s="39"/>
      <c r="L1" s="39"/>
      <c r="M1" s="39"/>
      <c r="N1" s="39"/>
      <c r="O1" s="39"/>
      <c r="P1" s="39"/>
      <c r="Q1" s="39"/>
      <c r="R1" s="39"/>
      <c r="S1" s="39"/>
      <c r="T1" s="39"/>
      <c r="U1" s="39"/>
      <c r="V1" s="39"/>
      <c r="W1" s="39"/>
      <c r="X1" s="39"/>
      <c r="Y1" s="39"/>
      <c r="Z1" s="39"/>
      <c r="AA1" s="39"/>
    </row>
    <row r="2">
      <c r="A2" s="42"/>
      <c r="F2" s="99"/>
      <c r="G2" s="99"/>
      <c r="H2" s="99"/>
      <c r="I2" s="100"/>
      <c r="J2" s="39"/>
      <c r="K2" s="39"/>
      <c r="L2" s="39"/>
      <c r="M2" s="39"/>
      <c r="N2" s="39"/>
      <c r="O2" s="39"/>
      <c r="P2" s="39"/>
      <c r="Q2" s="39"/>
      <c r="R2" s="39"/>
      <c r="S2" s="39"/>
      <c r="T2" s="39"/>
      <c r="U2" s="39"/>
      <c r="V2" s="39"/>
      <c r="W2" s="39"/>
      <c r="X2" s="39"/>
      <c r="Y2" s="39"/>
      <c r="Z2" s="39"/>
      <c r="AA2" s="39"/>
    </row>
    <row r="3">
      <c r="A3" s="39"/>
      <c r="B3" s="39"/>
      <c r="C3" s="39"/>
      <c r="D3" s="39"/>
      <c r="E3" s="39"/>
      <c r="F3" s="39"/>
      <c r="G3" s="39"/>
      <c r="H3" s="39"/>
      <c r="I3" s="39"/>
      <c r="J3" s="39"/>
      <c r="K3" s="39"/>
      <c r="L3" s="39"/>
      <c r="M3" s="39"/>
      <c r="N3" s="39"/>
      <c r="O3" s="39"/>
      <c r="P3" s="39"/>
      <c r="Q3" s="39"/>
      <c r="R3" s="39"/>
      <c r="S3" s="39"/>
      <c r="T3" s="39"/>
      <c r="U3" s="39"/>
      <c r="V3" s="39"/>
      <c r="W3" s="39"/>
      <c r="X3" s="39"/>
      <c r="Y3" s="39"/>
      <c r="Z3" s="39"/>
      <c r="AA3" s="39"/>
    </row>
    <row r="4">
      <c r="A4" s="101" t="s">
        <v>166</v>
      </c>
      <c r="C4" s="75" t="s">
        <v>167</v>
      </c>
      <c r="D4" s="76" t="s">
        <v>168</v>
      </c>
      <c r="E4" s="39"/>
      <c r="F4" s="101" t="s">
        <v>169</v>
      </c>
      <c r="R4" s="39"/>
      <c r="S4" s="39"/>
      <c r="T4" s="39"/>
      <c r="U4" s="39"/>
      <c r="V4" s="39"/>
      <c r="W4" s="39"/>
      <c r="X4" s="39"/>
      <c r="Y4" s="39"/>
      <c r="Z4" s="39"/>
      <c r="AA4" s="39"/>
    </row>
    <row r="5">
      <c r="A5" s="102" t="s">
        <v>170</v>
      </c>
      <c r="C5" s="62" t="s">
        <v>13</v>
      </c>
      <c r="D5" s="62">
        <f>'Choose Required Digit Services '!J4</f>
        <v>27</v>
      </c>
      <c r="E5" s="39"/>
      <c r="F5" s="103" t="s">
        <v>191</v>
      </c>
      <c r="G5" s="124"/>
      <c r="H5" s="104"/>
      <c r="I5" s="55"/>
      <c r="J5" s="103" t="s">
        <v>192</v>
      </c>
      <c r="K5" s="104"/>
      <c r="L5" s="55"/>
      <c r="M5" s="103" t="s">
        <v>173</v>
      </c>
      <c r="N5" s="104"/>
      <c r="O5" s="39"/>
      <c r="P5" s="103" t="s">
        <v>174</v>
      </c>
      <c r="Q5" s="104"/>
      <c r="R5" s="39"/>
      <c r="S5" s="39"/>
      <c r="T5" s="39"/>
      <c r="U5" s="39"/>
      <c r="V5" s="39"/>
      <c r="W5" s="39"/>
      <c r="X5" s="39"/>
      <c r="Y5" s="39"/>
      <c r="Z5" s="39"/>
      <c r="AA5" s="39"/>
    </row>
    <row r="6">
      <c r="A6" s="42"/>
      <c r="C6" s="62" t="s">
        <v>25</v>
      </c>
      <c r="D6" s="62">
        <f>'Choose Required Digit Services '!J17</f>
        <v>11</v>
      </c>
      <c r="E6" s="39"/>
      <c r="F6" s="105"/>
      <c r="H6" s="106"/>
      <c r="I6" s="55"/>
      <c r="J6" s="105"/>
      <c r="K6" s="106"/>
      <c r="L6" s="55"/>
      <c r="M6" s="105"/>
      <c r="N6" s="106"/>
      <c r="O6" s="39"/>
      <c r="P6" s="105"/>
      <c r="Q6" s="106"/>
      <c r="R6" s="39"/>
      <c r="S6" s="39"/>
      <c r="T6" s="39"/>
      <c r="U6" s="39"/>
      <c r="V6" s="39"/>
      <c r="W6" s="39"/>
      <c r="X6" s="39"/>
      <c r="Y6" s="39"/>
      <c r="Z6" s="39"/>
      <c r="AA6" s="39"/>
    </row>
    <row r="7">
      <c r="A7" s="42"/>
      <c r="C7" s="62" t="s">
        <v>40</v>
      </c>
      <c r="D7" s="62">
        <f>'Choose Required Digit Services '!J27</f>
        <v>38</v>
      </c>
      <c r="E7" s="39"/>
      <c r="F7" s="105"/>
      <c r="H7" s="106"/>
      <c r="I7" s="55"/>
      <c r="J7" s="105"/>
      <c r="K7" s="106"/>
      <c r="L7" s="55"/>
      <c r="M7" s="105"/>
      <c r="N7" s="106"/>
      <c r="O7" s="39"/>
      <c r="P7" s="105"/>
      <c r="Q7" s="106"/>
      <c r="R7" s="39"/>
      <c r="S7" s="39"/>
      <c r="T7" s="39"/>
      <c r="U7" s="39"/>
      <c r="V7" s="39"/>
      <c r="W7" s="39"/>
      <c r="X7" s="39"/>
      <c r="Y7" s="39"/>
      <c r="Z7" s="39"/>
      <c r="AA7" s="39"/>
    </row>
    <row r="8">
      <c r="A8" s="42"/>
      <c r="C8" s="62" t="s">
        <v>67</v>
      </c>
      <c r="D8" s="62">
        <f>'Choose Required Digit Services '!J55</f>
        <v>16</v>
      </c>
      <c r="E8" s="39"/>
      <c r="F8" s="107" t="s">
        <v>126</v>
      </c>
      <c r="G8" s="82"/>
      <c r="H8" s="108" t="s">
        <v>129</v>
      </c>
      <c r="I8" s="39"/>
      <c r="J8" s="107" t="s">
        <v>126</v>
      </c>
      <c r="K8" s="108" t="s">
        <v>129</v>
      </c>
      <c r="L8" s="39"/>
      <c r="M8" s="107" t="s">
        <v>126</v>
      </c>
      <c r="N8" s="108" t="s">
        <v>129</v>
      </c>
      <c r="O8" s="39"/>
      <c r="P8" s="107" t="s">
        <v>126</v>
      </c>
      <c r="Q8" s="108" t="s">
        <v>129</v>
      </c>
      <c r="R8" s="39"/>
      <c r="S8" s="39"/>
      <c r="T8" s="39"/>
      <c r="U8" s="39"/>
      <c r="V8" s="39"/>
      <c r="W8" s="39"/>
      <c r="X8" s="39"/>
      <c r="Y8" s="39"/>
      <c r="Z8" s="39"/>
      <c r="AA8" s="39"/>
    </row>
    <row r="9">
      <c r="A9" s="42"/>
      <c r="C9" s="62" t="s">
        <v>77</v>
      </c>
      <c r="D9" s="62">
        <f>'Choose Required Digit Services '!J66</f>
        <v>0</v>
      </c>
      <c r="E9" s="39"/>
      <c r="F9" s="109">
        <f>$D$56+(L48*M48)</f>
        <v>23.3</v>
      </c>
      <c r="G9" s="125"/>
      <c r="H9" s="110">
        <f>F9+F9*40%</f>
        <v>32.62</v>
      </c>
      <c r="I9" s="39"/>
      <c r="J9" s="109">
        <f>$D$66+(L48*N48)</f>
        <v>70.8</v>
      </c>
      <c r="K9" s="110">
        <f>J9+J9*40%</f>
        <v>99.12</v>
      </c>
      <c r="L9" s="39"/>
      <c r="M9" s="109">
        <f>$D$76+(L48*O48)</f>
        <v>1640</v>
      </c>
      <c r="N9" s="110">
        <f>M9+M9*40%</f>
        <v>2296</v>
      </c>
      <c r="O9" s="39"/>
      <c r="P9" s="109">
        <f>H45</f>
        <v>15.93</v>
      </c>
      <c r="Q9" s="110">
        <f>P9+P9*40%</f>
        <v>22.302</v>
      </c>
      <c r="R9" s="39"/>
      <c r="S9" s="39"/>
      <c r="T9" s="39"/>
      <c r="U9" s="39"/>
      <c r="V9" s="39"/>
      <c r="W9" s="39"/>
      <c r="X9" s="39"/>
      <c r="Y9" s="39"/>
      <c r="Z9" s="39"/>
      <c r="AA9" s="39"/>
    </row>
    <row r="10">
      <c r="A10" s="42"/>
      <c r="C10" s="62" t="s">
        <v>93</v>
      </c>
      <c r="D10" s="62">
        <f>'Choose Required Digit Services '!J82</f>
        <v>2</v>
      </c>
      <c r="E10" s="39"/>
      <c r="F10" s="105"/>
      <c r="G10" s="125"/>
      <c r="H10" s="126"/>
      <c r="I10" s="39"/>
      <c r="J10" s="105"/>
      <c r="K10" s="126"/>
      <c r="L10" s="39"/>
      <c r="M10" s="105"/>
      <c r="N10" s="126"/>
      <c r="O10" s="39"/>
      <c r="P10" s="105"/>
      <c r="Q10" s="126"/>
      <c r="R10" s="39"/>
      <c r="S10" s="39"/>
      <c r="T10" s="39"/>
      <c r="U10" s="39"/>
      <c r="V10" s="39"/>
      <c r="W10" s="39"/>
      <c r="X10" s="39"/>
      <c r="Y10" s="39"/>
      <c r="Z10" s="39"/>
      <c r="AA10" s="39"/>
    </row>
    <row r="11">
      <c r="A11" s="42"/>
      <c r="C11" s="62" t="s">
        <v>99</v>
      </c>
      <c r="D11" s="62">
        <f>'Choose Required Digit Services '!J85</f>
        <v>4</v>
      </c>
      <c r="E11" s="39"/>
      <c r="F11" s="113"/>
      <c r="G11" s="125"/>
      <c r="H11" s="114"/>
      <c r="I11" s="39"/>
      <c r="J11" s="113"/>
      <c r="K11" s="114"/>
      <c r="L11" s="39"/>
      <c r="M11" s="113"/>
      <c r="N11" s="114"/>
      <c r="O11" s="39"/>
      <c r="P11" s="113"/>
      <c r="Q11" s="114"/>
      <c r="R11" s="39"/>
      <c r="S11" s="39"/>
      <c r="T11" s="39"/>
      <c r="U11" s="39"/>
      <c r="V11" s="39"/>
      <c r="W11" s="39"/>
      <c r="X11" s="39"/>
      <c r="Y11" s="39"/>
      <c r="Z11" s="39"/>
      <c r="AA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row>
    <row r="14">
      <c r="A14" s="127" t="s">
        <v>113</v>
      </c>
      <c r="B14" s="124"/>
      <c r="C14" s="124"/>
      <c r="D14" s="124"/>
      <c r="E14" s="124"/>
      <c r="F14" s="124"/>
      <c r="G14" s="124"/>
      <c r="H14" s="104"/>
      <c r="I14" s="39"/>
      <c r="J14" s="39"/>
      <c r="K14" s="128"/>
      <c r="L14" s="39"/>
      <c r="M14" s="39"/>
      <c r="N14" s="39"/>
      <c r="O14" s="39"/>
      <c r="P14" s="128"/>
      <c r="Q14" s="39"/>
      <c r="R14" s="39"/>
      <c r="S14" s="39"/>
      <c r="T14" s="39"/>
      <c r="U14" s="39"/>
      <c r="V14" s="39"/>
      <c r="W14" s="39"/>
      <c r="X14" s="39"/>
      <c r="Y14" s="39"/>
      <c r="Z14" s="39"/>
      <c r="AA14" s="39"/>
    </row>
    <row r="15">
      <c r="A15" s="129"/>
      <c r="B15" s="70"/>
      <c r="C15" s="70"/>
      <c r="D15" s="70"/>
      <c r="E15" s="70"/>
      <c r="F15" s="70"/>
      <c r="G15" s="70"/>
      <c r="H15" s="130"/>
      <c r="I15" s="39"/>
      <c r="J15" s="39"/>
      <c r="K15" s="39"/>
      <c r="L15" s="39"/>
      <c r="M15" s="39"/>
      <c r="N15" s="39"/>
      <c r="O15" s="39"/>
      <c r="P15" s="128"/>
      <c r="Q15" s="39"/>
      <c r="R15" s="39"/>
      <c r="S15" s="39"/>
      <c r="T15" s="39"/>
      <c r="U15" s="39"/>
      <c r="V15" s="39"/>
      <c r="W15" s="39"/>
      <c r="X15" s="39"/>
      <c r="Y15" s="39"/>
      <c r="Z15" s="39"/>
      <c r="AA15" s="39"/>
    </row>
    <row r="16">
      <c r="A16" s="131" t="s">
        <v>119</v>
      </c>
      <c r="B16" s="132"/>
      <c r="C16" s="48" t="s">
        <v>115</v>
      </c>
      <c r="D16" s="49" t="s">
        <v>116</v>
      </c>
      <c r="E16" s="50" t="s">
        <v>117</v>
      </c>
      <c r="F16" s="133" t="s">
        <v>118</v>
      </c>
      <c r="G16" s="134" t="s">
        <v>193</v>
      </c>
      <c r="H16" s="135" t="s">
        <v>194</v>
      </c>
      <c r="I16" s="39"/>
      <c r="L16" s="55" t="s">
        <v>195</v>
      </c>
      <c r="M16" s="55" t="s">
        <v>196</v>
      </c>
      <c r="N16" s="136"/>
      <c r="O16" s="136"/>
      <c r="P16" s="136"/>
      <c r="Q16" s="136"/>
      <c r="R16" s="39"/>
      <c r="S16" s="39"/>
      <c r="T16" s="39"/>
      <c r="U16" s="39"/>
      <c r="V16" s="39"/>
      <c r="W16" s="39"/>
      <c r="X16" s="39"/>
      <c r="Y16" s="39"/>
      <c r="Z16" s="39"/>
      <c r="AA16" s="39"/>
    </row>
    <row r="17">
      <c r="A17" s="137" t="s">
        <v>176</v>
      </c>
      <c r="B17" s="138">
        <v>1.0</v>
      </c>
      <c r="C17" s="56" t="s">
        <v>121</v>
      </c>
      <c r="D17" s="56" t="s">
        <v>122</v>
      </c>
      <c r="E17" s="57" t="s">
        <v>123</v>
      </c>
      <c r="F17" s="56" t="s">
        <v>123</v>
      </c>
      <c r="G17" s="139" t="s">
        <v>197</v>
      </c>
      <c r="H17" s="140" t="s">
        <v>197</v>
      </c>
      <c r="I17" s="39"/>
      <c r="L17" s="39"/>
      <c r="M17" s="128"/>
      <c r="N17" s="141"/>
      <c r="O17" s="141"/>
      <c r="P17" s="141"/>
      <c r="Q17" s="141"/>
      <c r="R17" s="39"/>
      <c r="S17" s="39"/>
      <c r="T17" s="39"/>
      <c r="U17" s="39"/>
      <c r="V17" s="39"/>
      <c r="W17" s="39"/>
      <c r="X17" s="39"/>
      <c r="Y17" s="39"/>
      <c r="Z17" s="39"/>
      <c r="AA17" s="39"/>
    </row>
    <row r="18">
      <c r="A18" s="142" t="s">
        <v>198</v>
      </c>
      <c r="B18" s="143"/>
      <c r="C18" s="62" t="s">
        <v>178</v>
      </c>
      <c r="D18" s="63">
        <f>($F$9*B17)</f>
        <v>23.3</v>
      </c>
      <c r="E18" s="63">
        <f>(J9*B17)</f>
        <v>70.8</v>
      </c>
      <c r="F18" s="63">
        <f>(M9*B17)</f>
        <v>1640</v>
      </c>
      <c r="G18" s="144">
        <f>3*B17</f>
        <v>3</v>
      </c>
      <c r="H18" s="145">
        <f t="shared" ref="H18:H20" si="2">E18/16</f>
        <v>4.425</v>
      </c>
      <c r="I18" s="39"/>
      <c r="K18" s="146" t="s">
        <v>199</v>
      </c>
      <c r="L18" s="147" t="s">
        <v>200</v>
      </c>
      <c r="M18" s="148">
        <v>0.202</v>
      </c>
      <c r="N18" s="149">
        <f>H21*(M18*730)</f>
        <v>2349.0378</v>
      </c>
      <c r="O18" s="150">
        <f t="shared" ref="O18:O20" si="3">N18*75</f>
        <v>176177.835</v>
      </c>
      <c r="P18" s="141"/>
      <c r="Q18" s="151"/>
      <c r="R18" s="39"/>
      <c r="S18" s="39"/>
      <c r="T18" s="39"/>
      <c r="U18" s="39"/>
      <c r="V18" s="39"/>
      <c r="W18" s="39"/>
      <c r="X18" s="39"/>
      <c r="Y18" s="39"/>
      <c r="Z18" s="39"/>
      <c r="AA18" s="39"/>
    </row>
    <row r="19">
      <c r="A19" s="105"/>
      <c r="B19" s="152"/>
      <c r="C19" s="62" t="s">
        <v>179</v>
      </c>
      <c r="D19" s="63">
        <f t="shared" ref="D19:E19" si="1">D18+D18*20%</f>
        <v>27.96</v>
      </c>
      <c r="E19" s="63">
        <f t="shared" si="1"/>
        <v>84.96</v>
      </c>
      <c r="F19" s="63">
        <f>F18+(F18*20%)</f>
        <v>1968</v>
      </c>
      <c r="G19" s="144">
        <f>3*B17</f>
        <v>3</v>
      </c>
      <c r="H19" s="145">
        <f t="shared" si="2"/>
        <v>5.31</v>
      </c>
      <c r="I19" s="39"/>
      <c r="K19" s="146" t="s">
        <v>201</v>
      </c>
      <c r="L19" s="55" t="s">
        <v>202</v>
      </c>
      <c r="M19" s="153">
        <v>0.0464</v>
      </c>
      <c r="N19" s="149">
        <f>M19*(G21*730)</f>
        <v>304.848</v>
      </c>
      <c r="O19" s="150">
        <f t="shared" si="3"/>
        <v>22863.6</v>
      </c>
      <c r="P19" s="141"/>
      <c r="Q19" s="151"/>
      <c r="R19" s="39"/>
      <c r="S19" s="39"/>
      <c r="T19" s="39"/>
      <c r="U19" s="39"/>
      <c r="V19" s="39"/>
      <c r="W19" s="39"/>
      <c r="X19" s="39"/>
      <c r="Y19" s="39"/>
      <c r="Z19" s="39"/>
      <c r="AA19" s="39"/>
    </row>
    <row r="20">
      <c r="A20" s="129"/>
      <c r="B20" s="154"/>
      <c r="C20" s="62" t="s">
        <v>180</v>
      </c>
      <c r="D20" s="63">
        <f t="shared" ref="D20:F20" si="4">D18+D18*40%</f>
        <v>32.62</v>
      </c>
      <c r="E20" s="63">
        <f t="shared" si="4"/>
        <v>99.12</v>
      </c>
      <c r="F20" s="63">
        <f t="shared" si="4"/>
        <v>2296</v>
      </c>
      <c r="G20" s="144">
        <f>3*B17</f>
        <v>3</v>
      </c>
      <c r="H20" s="145">
        <f t="shared" si="2"/>
        <v>6.195</v>
      </c>
      <c r="I20" s="39"/>
      <c r="J20" s="39"/>
      <c r="K20" s="55" t="s">
        <v>203</v>
      </c>
      <c r="L20" s="55" t="s">
        <v>200</v>
      </c>
      <c r="M20" s="155">
        <v>0.506</v>
      </c>
      <c r="N20" s="149">
        <f>(M20*730)</f>
        <v>369.38</v>
      </c>
      <c r="O20" s="150">
        <f t="shared" si="3"/>
        <v>27703.5</v>
      </c>
      <c r="P20" s="141"/>
      <c r="Q20" s="151"/>
      <c r="R20" s="39"/>
      <c r="S20" s="39"/>
      <c r="T20" s="39"/>
      <c r="U20" s="39"/>
      <c r="V20" s="39"/>
      <c r="W20" s="39"/>
      <c r="X20" s="39"/>
      <c r="Y20" s="39"/>
      <c r="Z20" s="39"/>
      <c r="AA20" s="39"/>
    </row>
    <row r="21">
      <c r="A21" s="156"/>
      <c r="B21" s="157" t="s">
        <v>133</v>
      </c>
      <c r="C21" s="132"/>
      <c r="D21" s="73">
        <f t="shared" ref="D21:H21" si="5">SUM(D18:D20)</f>
        <v>83.88</v>
      </c>
      <c r="E21" s="73">
        <f t="shared" si="5"/>
        <v>254.88</v>
      </c>
      <c r="F21" s="73">
        <f t="shared" si="5"/>
        <v>5904</v>
      </c>
      <c r="G21" s="73">
        <f t="shared" si="5"/>
        <v>9</v>
      </c>
      <c r="H21" s="73">
        <f t="shared" si="5"/>
        <v>15.93</v>
      </c>
      <c r="I21" s="39"/>
      <c r="J21" s="39"/>
      <c r="K21" s="128"/>
      <c r="L21" s="128"/>
      <c r="M21" s="151"/>
      <c r="N21" s="151"/>
      <c r="O21" s="150">
        <f>SUM(O18:O20)</f>
        <v>226744.935</v>
      </c>
      <c r="P21" s="158"/>
      <c r="Q21" s="151"/>
      <c r="R21" s="39"/>
      <c r="S21" s="39"/>
      <c r="T21" s="39"/>
      <c r="U21" s="39"/>
      <c r="V21" s="39"/>
      <c r="W21" s="39"/>
      <c r="X21" s="39"/>
      <c r="Y21" s="39"/>
      <c r="Z21" s="39"/>
      <c r="AA21" s="39"/>
    </row>
    <row r="22">
      <c r="A22" s="159"/>
      <c r="B22" s="78"/>
      <c r="C22" s="78"/>
      <c r="D22" s="78"/>
      <c r="E22" s="78"/>
      <c r="F22" s="78"/>
      <c r="G22" s="160"/>
      <c r="H22" s="161"/>
      <c r="I22" s="39"/>
      <c r="J22" s="39"/>
      <c r="K22" s="39"/>
      <c r="L22" s="39"/>
      <c r="M22" s="39"/>
      <c r="N22" s="39"/>
      <c r="O22" s="39"/>
      <c r="P22" s="39"/>
      <c r="Q22" s="39"/>
      <c r="R22" s="39"/>
      <c r="S22" s="39"/>
      <c r="T22" s="39"/>
      <c r="U22" s="39"/>
      <c r="V22" s="39"/>
      <c r="W22" s="39"/>
      <c r="X22" s="39"/>
      <c r="Y22" s="39"/>
      <c r="Z22" s="39"/>
      <c r="AA22" s="39"/>
    </row>
    <row r="23">
      <c r="A23" s="131" t="s">
        <v>204</v>
      </c>
      <c r="B23" s="132"/>
      <c r="C23" s="48" t="s">
        <v>115</v>
      </c>
      <c r="D23" s="49" t="s">
        <v>116</v>
      </c>
      <c r="E23" s="50" t="s">
        <v>117</v>
      </c>
      <c r="F23" s="133" t="s">
        <v>118</v>
      </c>
      <c r="G23" s="134" t="s">
        <v>193</v>
      </c>
      <c r="H23" s="135" t="s">
        <v>194</v>
      </c>
      <c r="I23" s="39"/>
      <c r="J23" s="39"/>
      <c r="K23" s="39"/>
      <c r="L23" s="39"/>
      <c r="M23" s="39"/>
      <c r="N23" s="39"/>
      <c r="O23" s="39"/>
      <c r="P23" s="39"/>
      <c r="Q23" s="39"/>
      <c r="R23" s="39"/>
      <c r="S23" s="39"/>
      <c r="T23" s="39"/>
      <c r="U23" s="39"/>
      <c r="V23" s="39"/>
      <c r="W23" s="39"/>
      <c r="X23" s="39"/>
      <c r="Y23" s="39"/>
      <c r="Z23" s="39"/>
      <c r="AA23" s="39"/>
    </row>
    <row r="24">
      <c r="A24" s="137" t="s">
        <v>176</v>
      </c>
      <c r="B24" s="138">
        <v>0.0</v>
      </c>
      <c r="C24" s="56" t="s">
        <v>121</v>
      </c>
      <c r="D24" s="56" t="s">
        <v>122</v>
      </c>
      <c r="E24" s="57" t="s">
        <v>123</v>
      </c>
      <c r="F24" s="56" t="s">
        <v>123</v>
      </c>
      <c r="G24" s="139" t="s">
        <v>197</v>
      </c>
      <c r="H24" s="140" t="s">
        <v>197</v>
      </c>
      <c r="I24" s="39"/>
      <c r="J24" s="39"/>
      <c r="K24" s="39"/>
      <c r="L24" s="39"/>
      <c r="M24" s="39"/>
      <c r="N24" s="39"/>
      <c r="O24" s="39"/>
      <c r="P24" s="39"/>
      <c r="Q24" s="39"/>
      <c r="R24" s="39"/>
      <c r="S24" s="39"/>
      <c r="T24" s="39"/>
      <c r="U24" s="39"/>
      <c r="V24" s="39"/>
      <c r="W24" s="39"/>
      <c r="X24" s="39"/>
      <c r="Y24" s="39"/>
      <c r="Z24" s="39"/>
      <c r="AA24" s="39"/>
    </row>
    <row r="25">
      <c r="A25" s="162" t="s">
        <v>205</v>
      </c>
      <c r="B25" s="143"/>
      <c r="C25" s="62" t="s">
        <v>178</v>
      </c>
      <c r="D25" s="63">
        <f>($F$9+($F$9*15%))*B24</f>
        <v>0</v>
      </c>
      <c r="E25" s="63">
        <f>($J$9+($J$9*15%))*B24</f>
        <v>0</v>
      </c>
      <c r="F25" s="63">
        <f>($M$9+($M$9*15%))*B24</f>
        <v>0</v>
      </c>
      <c r="G25" s="144">
        <f>3*B24</f>
        <v>0</v>
      </c>
      <c r="H25" s="145">
        <f t="shared" ref="H25:H27" si="7">E25/16</f>
        <v>0</v>
      </c>
      <c r="I25" s="39"/>
      <c r="J25" s="39"/>
      <c r="K25" s="39"/>
      <c r="L25" s="39"/>
      <c r="M25" s="39"/>
      <c r="N25" s="39"/>
      <c r="O25" s="39"/>
      <c r="P25" s="39"/>
      <c r="Q25" s="39"/>
      <c r="R25" s="39"/>
      <c r="S25" s="39"/>
      <c r="T25" s="39"/>
      <c r="U25" s="39"/>
      <c r="V25" s="39"/>
      <c r="W25" s="39"/>
      <c r="X25" s="39"/>
      <c r="Y25" s="39"/>
      <c r="Z25" s="39"/>
      <c r="AA25" s="39"/>
    </row>
    <row r="26">
      <c r="A26" s="105"/>
      <c r="B26" s="152"/>
      <c r="C26" s="62" t="s">
        <v>179</v>
      </c>
      <c r="D26" s="63">
        <f t="shared" ref="D26:E26" si="6">D25+D25*20%</f>
        <v>0</v>
      </c>
      <c r="E26" s="63">
        <f t="shared" si="6"/>
        <v>0</v>
      </c>
      <c r="F26" s="63">
        <f>F25+(F25*20%)</f>
        <v>0</v>
      </c>
      <c r="G26" s="144">
        <f>3*B24</f>
        <v>0</v>
      </c>
      <c r="H26" s="145">
        <f t="shared" si="7"/>
        <v>0</v>
      </c>
      <c r="I26" s="39"/>
      <c r="J26" s="39"/>
      <c r="K26" s="146" t="s">
        <v>206</v>
      </c>
      <c r="L26" s="55"/>
      <c r="M26" s="153">
        <v>0.1</v>
      </c>
      <c r="N26" s="149">
        <f>M26*730*3</f>
        <v>219</v>
      </c>
      <c r="O26" s="150">
        <f>N26*75</f>
        <v>16425</v>
      </c>
      <c r="P26" s="39"/>
      <c r="Q26" s="39"/>
      <c r="R26" s="39"/>
      <c r="S26" s="39"/>
      <c r="T26" s="39"/>
      <c r="U26" s="39"/>
      <c r="V26" s="39"/>
      <c r="W26" s="39"/>
      <c r="X26" s="39"/>
      <c r="Y26" s="39"/>
      <c r="Z26" s="39"/>
      <c r="AA26" s="39"/>
    </row>
    <row r="27">
      <c r="A27" s="129"/>
      <c r="B27" s="154"/>
      <c r="C27" s="62" t="s">
        <v>180</v>
      </c>
      <c r="D27" s="63">
        <f t="shared" ref="D27:F27" si="8">D25+D25*40%</f>
        <v>0</v>
      </c>
      <c r="E27" s="63">
        <f t="shared" si="8"/>
        <v>0</v>
      </c>
      <c r="F27" s="63">
        <f t="shared" si="8"/>
        <v>0</v>
      </c>
      <c r="G27" s="144">
        <f>3*B24</f>
        <v>0</v>
      </c>
      <c r="H27" s="145">
        <f t="shared" si="7"/>
        <v>0</v>
      </c>
      <c r="I27" s="39"/>
      <c r="J27" s="39"/>
      <c r="K27" s="39"/>
      <c r="L27" s="39"/>
      <c r="M27" s="39"/>
      <c r="N27" s="39"/>
      <c r="O27" s="39"/>
      <c r="P27" s="39"/>
      <c r="Q27" s="39"/>
      <c r="R27" s="39"/>
      <c r="S27" s="39"/>
      <c r="T27" s="39"/>
      <c r="U27" s="39"/>
      <c r="V27" s="39"/>
      <c r="W27" s="39"/>
      <c r="X27" s="39"/>
      <c r="Y27" s="39"/>
      <c r="Z27" s="39"/>
      <c r="AA27" s="39"/>
    </row>
    <row r="28">
      <c r="A28" s="156"/>
      <c r="B28" s="157" t="s">
        <v>133</v>
      </c>
      <c r="C28" s="132"/>
      <c r="D28" s="73">
        <f t="shared" ref="D28:G28" si="9">SUM(D25:D27)</f>
        <v>0</v>
      </c>
      <c r="E28" s="73">
        <f t="shared" si="9"/>
        <v>0</v>
      </c>
      <c r="F28" s="73">
        <f t="shared" si="9"/>
        <v>0</v>
      </c>
      <c r="G28" s="73">
        <f t="shared" si="9"/>
        <v>0</v>
      </c>
      <c r="H28" s="163">
        <f>SUM(H24:H27)</f>
        <v>0</v>
      </c>
      <c r="I28" s="39"/>
      <c r="J28" s="39"/>
      <c r="K28" s="39"/>
      <c r="L28" s="39"/>
      <c r="M28" s="39"/>
      <c r="N28" s="39"/>
      <c r="O28" s="39"/>
      <c r="P28" s="39"/>
      <c r="Q28" s="39"/>
      <c r="R28" s="39"/>
      <c r="S28" s="39"/>
      <c r="T28" s="39"/>
      <c r="U28" s="39"/>
      <c r="V28" s="39"/>
      <c r="W28" s="39"/>
      <c r="X28" s="39"/>
      <c r="Y28" s="39"/>
      <c r="Z28" s="39"/>
      <c r="AA28" s="39"/>
    </row>
    <row r="29">
      <c r="A29" s="159"/>
      <c r="B29" s="78"/>
      <c r="C29" s="78"/>
      <c r="D29" s="78"/>
      <c r="E29" s="78"/>
      <c r="F29" s="78"/>
      <c r="G29" s="160"/>
      <c r="H29" s="161"/>
      <c r="I29" s="39"/>
      <c r="J29" s="39"/>
      <c r="K29" s="39"/>
      <c r="L29" s="39"/>
      <c r="M29" s="39"/>
      <c r="N29" s="39"/>
      <c r="O29" s="39"/>
      <c r="P29" s="39"/>
      <c r="Q29" s="39"/>
      <c r="R29" s="39"/>
      <c r="S29" s="39"/>
      <c r="T29" s="39"/>
      <c r="U29" s="39"/>
      <c r="V29" s="39"/>
      <c r="W29" s="39"/>
      <c r="X29" s="39"/>
      <c r="Y29" s="39"/>
      <c r="Z29" s="39"/>
      <c r="AA29" s="39"/>
    </row>
    <row r="30">
      <c r="A30" s="164" t="s">
        <v>207</v>
      </c>
      <c r="B30" s="132"/>
      <c r="C30" s="48" t="s">
        <v>115</v>
      </c>
      <c r="D30" s="49" t="s">
        <v>116</v>
      </c>
      <c r="E30" s="50" t="s">
        <v>117</v>
      </c>
      <c r="F30" s="133" t="s">
        <v>118</v>
      </c>
      <c r="G30" s="134" t="s">
        <v>193</v>
      </c>
      <c r="H30" s="135" t="s">
        <v>194</v>
      </c>
      <c r="I30" s="39"/>
      <c r="J30" s="39"/>
      <c r="K30" s="39"/>
      <c r="L30" s="39"/>
      <c r="M30" s="39"/>
      <c r="N30" s="39"/>
      <c r="O30" s="39"/>
      <c r="P30" s="39"/>
      <c r="Q30" s="39"/>
      <c r="R30" s="39"/>
      <c r="S30" s="39"/>
      <c r="T30" s="39"/>
      <c r="U30" s="39"/>
      <c r="V30" s="39"/>
      <c r="W30" s="39"/>
      <c r="X30" s="39"/>
      <c r="Y30" s="39"/>
      <c r="Z30" s="39"/>
      <c r="AA30" s="39"/>
    </row>
    <row r="31">
      <c r="A31" s="137" t="s">
        <v>176</v>
      </c>
      <c r="B31" s="138">
        <v>0.0</v>
      </c>
      <c r="C31" s="56" t="s">
        <v>121</v>
      </c>
      <c r="D31" s="56" t="s">
        <v>122</v>
      </c>
      <c r="E31" s="57" t="s">
        <v>123</v>
      </c>
      <c r="F31" s="56" t="s">
        <v>123</v>
      </c>
      <c r="G31" s="139" t="s">
        <v>197</v>
      </c>
      <c r="H31" s="140" t="s">
        <v>197</v>
      </c>
      <c r="I31" s="39"/>
      <c r="J31" s="39"/>
      <c r="K31" s="39"/>
      <c r="L31" s="39"/>
      <c r="M31" s="39"/>
      <c r="N31" s="39"/>
      <c r="O31" s="39"/>
      <c r="P31" s="39"/>
      <c r="Q31" s="39"/>
      <c r="R31" s="39"/>
      <c r="S31" s="39"/>
      <c r="T31" s="39"/>
      <c r="U31" s="39"/>
      <c r="V31" s="39"/>
      <c r="W31" s="39"/>
      <c r="X31" s="39"/>
      <c r="Y31" s="39"/>
      <c r="Z31" s="39"/>
      <c r="AA31" s="39"/>
    </row>
    <row r="32">
      <c r="A32" s="162" t="s">
        <v>208</v>
      </c>
      <c r="B32" s="143"/>
      <c r="C32" s="62" t="s">
        <v>178</v>
      </c>
      <c r="D32" s="63">
        <f>($F$9+($F$9*30%))*B31</f>
        <v>0</v>
      </c>
      <c r="E32" s="63">
        <f>($J$9+($J$9*30%))*B31</f>
        <v>0</v>
      </c>
      <c r="F32" s="63">
        <f>($M$9+($M$9*30%))*B31</f>
        <v>0</v>
      </c>
      <c r="G32" s="144">
        <f>3*B31</f>
        <v>0</v>
      </c>
      <c r="H32" s="145">
        <f t="shared" ref="H32:H34" si="11">E32/16</f>
        <v>0</v>
      </c>
      <c r="I32" s="39"/>
      <c r="J32" s="39"/>
      <c r="K32" s="39"/>
      <c r="L32" s="39"/>
      <c r="M32" s="39"/>
      <c r="N32" s="39"/>
      <c r="O32" s="39"/>
      <c r="P32" s="39"/>
      <c r="Q32" s="39"/>
      <c r="R32" s="39"/>
      <c r="S32" s="39"/>
      <c r="T32" s="39"/>
      <c r="U32" s="39"/>
      <c r="V32" s="39"/>
      <c r="W32" s="39"/>
      <c r="X32" s="39"/>
      <c r="Y32" s="39"/>
      <c r="Z32" s="39"/>
      <c r="AA32" s="39"/>
    </row>
    <row r="33">
      <c r="A33" s="105"/>
      <c r="B33" s="152"/>
      <c r="C33" s="62" t="s">
        <v>179</v>
      </c>
      <c r="D33" s="63">
        <f t="shared" ref="D33:E33" si="10">D32+D32*20%</f>
        <v>0</v>
      </c>
      <c r="E33" s="63">
        <f t="shared" si="10"/>
        <v>0</v>
      </c>
      <c r="F33" s="63">
        <f>F32+(F32*20%)</f>
        <v>0</v>
      </c>
      <c r="G33" s="144">
        <f>3*B31</f>
        <v>0</v>
      </c>
      <c r="H33" s="145">
        <f t="shared" si="11"/>
        <v>0</v>
      </c>
      <c r="I33" s="39"/>
      <c r="J33" s="39"/>
      <c r="K33" s="39"/>
      <c r="L33" s="39"/>
      <c r="M33" s="39"/>
      <c r="N33" s="39"/>
      <c r="O33" s="39"/>
      <c r="P33" s="39"/>
      <c r="Q33" s="39"/>
      <c r="R33" s="39"/>
      <c r="S33" s="39"/>
      <c r="T33" s="39"/>
      <c r="U33" s="39"/>
      <c r="V33" s="39"/>
      <c r="W33" s="39"/>
      <c r="X33" s="39"/>
      <c r="Y33" s="39"/>
      <c r="Z33" s="39"/>
      <c r="AA33" s="39"/>
    </row>
    <row r="34">
      <c r="A34" s="129"/>
      <c r="B34" s="154"/>
      <c r="C34" s="62" t="s">
        <v>180</v>
      </c>
      <c r="D34" s="63">
        <f t="shared" ref="D34:F34" si="12">D32+D32*40%</f>
        <v>0</v>
      </c>
      <c r="E34" s="63">
        <f t="shared" si="12"/>
        <v>0</v>
      </c>
      <c r="F34" s="63">
        <f t="shared" si="12"/>
        <v>0</v>
      </c>
      <c r="G34" s="144">
        <f>3*B31</f>
        <v>0</v>
      </c>
      <c r="H34" s="145">
        <f t="shared" si="11"/>
        <v>0</v>
      </c>
      <c r="I34" s="39"/>
      <c r="J34" s="39"/>
      <c r="K34" s="39"/>
      <c r="L34" s="39"/>
      <c r="M34" s="39"/>
      <c r="N34" s="39"/>
      <c r="O34" s="39"/>
      <c r="P34" s="39"/>
      <c r="Q34" s="39"/>
      <c r="R34" s="39"/>
      <c r="S34" s="39"/>
      <c r="T34" s="39"/>
      <c r="U34" s="39"/>
      <c r="V34" s="39"/>
      <c r="W34" s="39"/>
      <c r="X34" s="39"/>
      <c r="Y34" s="39"/>
      <c r="Z34" s="39"/>
      <c r="AA34" s="39"/>
    </row>
    <row r="35">
      <c r="A35" s="156"/>
      <c r="B35" s="157" t="s">
        <v>133</v>
      </c>
      <c r="C35" s="132"/>
      <c r="D35" s="73">
        <f t="shared" ref="D35:G35" si="13">SUM(D32:D34)</f>
        <v>0</v>
      </c>
      <c r="E35" s="73">
        <f t="shared" si="13"/>
        <v>0</v>
      </c>
      <c r="F35" s="73">
        <f t="shared" si="13"/>
        <v>0</v>
      </c>
      <c r="G35" s="73">
        <f t="shared" si="13"/>
        <v>0</v>
      </c>
      <c r="H35" s="163">
        <f>SUM(H31:H34)</f>
        <v>0</v>
      </c>
      <c r="I35" s="39"/>
      <c r="J35" s="39"/>
      <c r="K35" s="39"/>
      <c r="L35" s="39"/>
      <c r="M35" s="39"/>
      <c r="N35" s="39"/>
      <c r="O35" s="39"/>
      <c r="P35" s="39"/>
      <c r="Q35" s="39"/>
      <c r="R35" s="39"/>
      <c r="S35" s="39"/>
      <c r="T35" s="39"/>
      <c r="U35" s="39"/>
      <c r="V35" s="39"/>
      <c r="W35" s="39"/>
      <c r="X35" s="39"/>
      <c r="Y35" s="39"/>
      <c r="Z35" s="39"/>
      <c r="AA35" s="39"/>
    </row>
    <row r="36">
      <c r="A36" s="159"/>
      <c r="B36" s="78"/>
      <c r="C36" s="78"/>
      <c r="D36" s="78"/>
      <c r="E36" s="78"/>
      <c r="F36" s="78"/>
      <c r="G36" s="160"/>
      <c r="H36" s="161"/>
      <c r="I36" s="39"/>
      <c r="J36" s="39"/>
      <c r="K36" s="39"/>
      <c r="L36" s="39"/>
      <c r="M36" s="39"/>
      <c r="N36" s="39"/>
      <c r="O36" s="39"/>
      <c r="P36" s="39"/>
      <c r="Q36" s="39"/>
      <c r="R36" s="39"/>
      <c r="S36" s="39"/>
      <c r="T36" s="39"/>
      <c r="U36" s="39"/>
      <c r="V36" s="39"/>
      <c r="W36" s="39"/>
      <c r="X36" s="39"/>
      <c r="Y36" s="39"/>
      <c r="Z36" s="39"/>
      <c r="AA36" s="39"/>
    </row>
    <row r="37">
      <c r="A37" s="164" t="s">
        <v>154</v>
      </c>
      <c r="B37" s="132"/>
      <c r="C37" s="48" t="s">
        <v>115</v>
      </c>
      <c r="D37" s="49" t="s">
        <v>116</v>
      </c>
      <c r="E37" s="50" t="s">
        <v>117</v>
      </c>
      <c r="F37" s="133" t="s">
        <v>118</v>
      </c>
      <c r="G37" s="134" t="s">
        <v>193</v>
      </c>
      <c r="H37" s="135" t="s">
        <v>194</v>
      </c>
      <c r="I37" s="39"/>
      <c r="J37" s="39"/>
      <c r="K37" s="39"/>
      <c r="L37" s="39"/>
      <c r="M37" s="39"/>
      <c r="N37" s="39"/>
      <c r="O37" s="39"/>
      <c r="P37" s="39"/>
      <c r="Q37" s="39"/>
      <c r="R37" s="39"/>
      <c r="S37" s="39"/>
      <c r="T37" s="39"/>
      <c r="U37" s="39"/>
      <c r="V37" s="39"/>
      <c r="W37" s="39"/>
      <c r="X37" s="39"/>
      <c r="Y37" s="39"/>
      <c r="Z37" s="39"/>
      <c r="AA37" s="39"/>
    </row>
    <row r="38">
      <c r="A38" s="137" t="s">
        <v>176</v>
      </c>
      <c r="B38" s="138">
        <v>0.0</v>
      </c>
      <c r="C38" s="56" t="s">
        <v>121</v>
      </c>
      <c r="D38" s="56" t="s">
        <v>122</v>
      </c>
      <c r="E38" s="57" t="s">
        <v>123</v>
      </c>
      <c r="F38" s="56" t="s">
        <v>123</v>
      </c>
      <c r="G38" s="139" t="s">
        <v>197</v>
      </c>
      <c r="H38" s="140" t="s">
        <v>197</v>
      </c>
      <c r="I38" s="39"/>
      <c r="J38" s="39"/>
      <c r="K38" s="39"/>
      <c r="L38" s="39"/>
      <c r="M38" s="39"/>
      <c r="N38" s="39"/>
      <c r="O38" s="39"/>
      <c r="P38" s="39"/>
      <c r="Q38" s="39"/>
      <c r="R38" s="39"/>
      <c r="S38" s="39"/>
      <c r="T38" s="39"/>
      <c r="U38" s="39"/>
      <c r="V38" s="39"/>
      <c r="W38" s="39"/>
      <c r="X38" s="39"/>
      <c r="Y38" s="39"/>
      <c r="Z38" s="39"/>
      <c r="AA38" s="39"/>
    </row>
    <row r="39">
      <c r="A39" s="162" t="s">
        <v>209</v>
      </c>
      <c r="B39" s="143"/>
      <c r="C39" s="62" t="s">
        <v>178</v>
      </c>
      <c r="D39" s="63">
        <f>($F$9+($F$9*45%))*B38</f>
        <v>0</v>
      </c>
      <c r="E39" s="63">
        <f>($J$9+($J$9*45%))*B38</f>
        <v>0</v>
      </c>
      <c r="F39" s="63">
        <f>($M$9+($M$9*45%))*B38</f>
        <v>0</v>
      </c>
      <c r="G39" s="144">
        <f>3*B38</f>
        <v>0</v>
      </c>
      <c r="H39" s="145">
        <f t="shared" ref="H39:H41" si="15">E39/16</f>
        <v>0</v>
      </c>
      <c r="I39" s="39"/>
      <c r="J39" s="39"/>
      <c r="K39" s="39"/>
      <c r="L39" s="39"/>
      <c r="M39" s="39"/>
      <c r="N39" s="39"/>
      <c r="O39" s="39"/>
      <c r="P39" s="39"/>
      <c r="Q39" s="39"/>
      <c r="R39" s="39"/>
      <c r="S39" s="39"/>
      <c r="T39" s="39"/>
      <c r="U39" s="39"/>
      <c r="V39" s="39"/>
      <c r="W39" s="39"/>
      <c r="X39" s="39"/>
      <c r="Y39" s="39"/>
      <c r="Z39" s="39"/>
      <c r="AA39" s="39"/>
    </row>
    <row r="40">
      <c r="A40" s="105"/>
      <c r="B40" s="152"/>
      <c r="C40" s="62" t="s">
        <v>179</v>
      </c>
      <c r="D40" s="63">
        <f t="shared" ref="D40:E40" si="14">D39+D39*20%</f>
        <v>0</v>
      </c>
      <c r="E40" s="63">
        <f t="shared" si="14"/>
        <v>0</v>
      </c>
      <c r="F40" s="63">
        <f>F39+(F39*20%)</f>
        <v>0</v>
      </c>
      <c r="G40" s="144">
        <f>3*B38</f>
        <v>0</v>
      </c>
      <c r="H40" s="145">
        <f t="shared" si="15"/>
        <v>0</v>
      </c>
      <c r="I40" s="39"/>
      <c r="J40" s="39"/>
      <c r="K40" s="39"/>
      <c r="L40" s="39"/>
      <c r="M40" s="39"/>
      <c r="N40" s="39"/>
      <c r="O40" s="39"/>
      <c r="P40" s="39"/>
      <c r="Q40" s="39"/>
      <c r="R40" s="39"/>
      <c r="S40" s="39"/>
      <c r="T40" s="39"/>
      <c r="U40" s="39"/>
      <c r="V40" s="39"/>
      <c r="W40" s="39"/>
      <c r="X40" s="39"/>
      <c r="Y40" s="39"/>
      <c r="Z40" s="39"/>
      <c r="AA40" s="39"/>
    </row>
    <row r="41">
      <c r="A41" s="129"/>
      <c r="B41" s="154"/>
      <c r="C41" s="62" t="s">
        <v>180</v>
      </c>
      <c r="D41" s="63">
        <f t="shared" ref="D41:F41" si="16">D39+D39*40%</f>
        <v>0</v>
      </c>
      <c r="E41" s="63">
        <f t="shared" si="16"/>
        <v>0</v>
      </c>
      <c r="F41" s="63">
        <f t="shared" si="16"/>
        <v>0</v>
      </c>
      <c r="G41" s="144">
        <f>3*B38</f>
        <v>0</v>
      </c>
      <c r="H41" s="145">
        <f t="shared" si="15"/>
        <v>0</v>
      </c>
      <c r="I41" s="39"/>
      <c r="J41" s="39"/>
      <c r="K41" s="39"/>
      <c r="L41" s="39"/>
      <c r="M41" s="39"/>
      <c r="N41" s="39"/>
      <c r="O41" s="39"/>
      <c r="P41" s="39"/>
      <c r="Q41" s="39"/>
      <c r="R41" s="39"/>
      <c r="S41" s="39"/>
      <c r="T41" s="39"/>
      <c r="U41" s="39"/>
      <c r="V41" s="39"/>
      <c r="W41" s="39"/>
      <c r="X41" s="39"/>
      <c r="Y41" s="39"/>
      <c r="Z41" s="39"/>
      <c r="AA41" s="39"/>
    </row>
    <row r="42">
      <c r="A42" s="156"/>
      <c r="B42" s="157" t="s">
        <v>133</v>
      </c>
      <c r="C42" s="132"/>
      <c r="D42" s="73">
        <f t="shared" ref="D42:G42" si="17">SUM(D39:D41)</f>
        <v>0</v>
      </c>
      <c r="E42" s="73">
        <f t="shared" si="17"/>
        <v>0</v>
      </c>
      <c r="F42" s="73">
        <f t="shared" si="17"/>
        <v>0</v>
      </c>
      <c r="G42" s="73">
        <f t="shared" si="17"/>
        <v>0</v>
      </c>
      <c r="H42" s="163">
        <f>SUM(H38:H41)</f>
        <v>0</v>
      </c>
      <c r="I42" s="39"/>
      <c r="J42" s="39"/>
      <c r="K42" s="39"/>
      <c r="L42" s="39"/>
      <c r="M42" s="39"/>
      <c r="N42" s="39"/>
      <c r="O42" s="39"/>
      <c r="P42" s="39"/>
      <c r="Q42" s="39"/>
      <c r="R42" s="39"/>
      <c r="S42" s="39"/>
      <c r="T42" s="39"/>
      <c r="U42" s="39"/>
      <c r="V42" s="39"/>
      <c r="W42" s="39"/>
      <c r="X42" s="39"/>
      <c r="Y42" s="39"/>
      <c r="Z42" s="39"/>
      <c r="AA42" s="39"/>
    </row>
    <row r="43">
      <c r="A43" s="165"/>
      <c r="B43" s="166"/>
      <c r="C43" s="166"/>
      <c r="D43" s="166"/>
      <c r="E43" s="166"/>
      <c r="F43" s="166"/>
      <c r="G43" s="167"/>
      <c r="H43" s="168"/>
      <c r="I43" s="39"/>
      <c r="J43" s="39"/>
      <c r="K43" s="39"/>
      <c r="L43" s="39"/>
      <c r="M43" s="39"/>
      <c r="N43" s="39"/>
      <c r="O43" s="39"/>
      <c r="P43" s="39"/>
      <c r="Q43" s="39"/>
      <c r="R43" s="39"/>
      <c r="S43" s="39"/>
      <c r="T43" s="39"/>
      <c r="U43" s="39"/>
      <c r="V43" s="39"/>
      <c r="W43" s="39"/>
      <c r="X43" s="39"/>
      <c r="Y43" s="39"/>
      <c r="Z43" s="39"/>
      <c r="AA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c r="A45" s="169" t="s">
        <v>210</v>
      </c>
      <c r="F45" s="39"/>
      <c r="G45" s="39"/>
      <c r="H45" s="67">
        <f>SUM(H21+H28+H35+H42)</f>
        <v>15.93</v>
      </c>
      <c r="I45" s="39"/>
      <c r="J45" s="39"/>
      <c r="K45" s="169" t="s">
        <v>211</v>
      </c>
      <c r="P45" s="39"/>
      <c r="Q45" s="39"/>
      <c r="R45" s="39"/>
      <c r="S45" s="39"/>
      <c r="T45" s="39"/>
      <c r="U45" s="39"/>
      <c r="V45" s="39"/>
      <c r="W45" s="39"/>
      <c r="X45" s="39"/>
      <c r="Y45" s="39"/>
      <c r="Z45" s="39"/>
      <c r="AA45" s="39"/>
    </row>
    <row r="46">
      <c r="F46" s="39"/>
      <c r="G46" s="39"/>
      <c r="H46" s="39"/>
      <c r="I46" s="39"/>
      <c r="J46" s="39"/>
      <c r="P46" s="39"/>
      <c r="Q46" s="39"/>
      <c r="R46" s="39"/>
      <c r="S46" s="39"/>
      <c r="T46" s="39"/>
      <c r="U46" s="39"/>
      <c r="V46" s="39"/>
      <c r="W46" s="39"/>
      <c r="X46" s="39"/>
      <c r="Y46" s="39"/>
      <c r="Z46" s="39"/>
      <c r="AA46" s="39"/>
    </row>
    <row r="47">
      <c r="A47" s="39"/>
      <c r="B47" s="39"/>
      <c r="C47" s="39"/>
      <c r="D47" s="39"/>
      <c r="E47" s="39"/>
      <c r="F47" s="39"/>
      <c r="G47" s="39"/>
      <c r="H47" s="39"/>
      <c r="I47" s="45"/>
      <c r="J47" s="39"/>
      <c r="K47" s="39"/>
      <c r="L47" s="55" t="s">
        <v>212</v>
      </c>
      <c r="M47" s="55" t="s">
        <v>116</v>
      </c>
      <c r="N47" s="55" t="s">
        <v>213</v>
      </c>
      <c r="O47" s="55" t="s">
        <v>118</v>
      </c>
      <c r="P47" s="39"/>
      <c r="Q47" s="39"/>
      <c r="R47" s="39"/>
      <c r="S47" s="39"/>
      <c r="T47" s="39"/>
      <c r="U47" s="39"/>
      <c r="V47" s="39"/>
      <c r="W47" s="39"/>
      <c r="X47" s="39"/>
      <c r="Y47" s="39"/>
      <c r="Z47" s="39"/>
      <c r="AA47" s="39"/>
    </row>
    <row r="48">
      <c r="A48" s="120" t="s">
        <v>184</v>
      </c>
      <c r="B48" s="121"/>
      <c r="C48" s="75" t="s">
        <v>116</v>
      </c>
      <c r="D48" s="76" t="s">
        <v>139</v>
      </c>
      <c r="E48" s="76" t="s">
        <v>185</v>
      </c>
      <c r="F48" s="55"/>
      <c r="G48" s="39"/>
      <c r="H48" s="45"/>
      <c r="I48" s="39"/>
      <c r="K48" s="55" t="s">
        <v>178</v>
      </c>
      <c r="L48" s="55">
        <v>3.0</v>
      </c>
      <c r="M48" s="55">
        <v>2.0</v>
      </c>
      <c r="N48" s="55">
        <v>4.0</v>
      </c>
      <c r="O48" s="55">
        <v>30.0</v>
      </c>
      <c r="P48" s="39"/>
      <c r="Q48" s="39"/>
      <c r="R48" s="39"/>
      <c r="S48" s="39"/>
      <c r="T48" s="39"/>
      <c r="U48" s="39"/>
      <c r="V48" s="39"/>
      <c r="W48" s="39"/>
      <c r="X48" s="39"/>
      <c r="Y48" s="39"/>
      <c r="Z48" s="39"/>
    </row>
    <row r="49">
      <c r="A49" s="55" t="s">
        <v>142</v>
      </c>
      <c r="B49" s="122" t="s">
        <v>141</v>
      </c>
      <c r="C49" s="62" t="s">
        <v>13</v>
      </c>
      <c r="D49" s="78">
        <f>$D$5*0.2</f>
        <v>5.4</v>
      </c>
      <c r="E49" s="78"/>
      <c r="F49" s="39"/>
      <c r="G49" s="39"/>
      <c r="H49" s="45"/>
      <c r="I49" s="39"/>
      <c r="K49" s="55" t="s">
        <v>179</v>
      </c>
      <c r="L49" s="55">
        <v>3.0</v>
      </c>
      <c r="M49" s="55">
        <v>2.0</v>
      </c>
      <c r="N49" s="55">
        <v>4.0</v>
      </c>
      <c r="O49" s="55">
        <v>30.0</v>
      </c>
      <c r="P49" s="39"/>
      <c r="Q49" s="39"/>
      <c r="R49" s="39"/>
      <c r="S49" s="39"/>
      <c r="T49" s="39"/>
      <c r="U49" s="39"/>
      <c r="V49" s="39"/>
      <c r="W49" s="39"/>
      <c r="X49" s="39"/>
      <c r="Y49" s="39"/>
      <c r="Z49" s="39"/>
    </row>
    <row r="50">
      <c r="A50" s="55" t="s">
        <v>143</v>
      </c>
      <c r="C50" s="62" t="s">
        <v>25</v>
      </c>
      <c r="D50" s="78">
        <f>$D$6*0.1</f>
        <v>1.1</v>
      </c>
      <c r="E50" s="78"/>
      <c r="F50" s="39"/>
      <c r="G50" s="39"/>
      <c r="H50" s="45"/>
      <c r="I50" s="39"/>
      <c r="J50" s="39"/>
      <c r="K50" s="55" t="s">
        <v>214</v>
      </c>
      <c r="L50" s="55">
        <v>3.0</v>
      </c>
      <c r="M50" s="55">
        <v>2.0</v>
      </c>
      <c r="N50" s="55">
        <v>4.0</v>
      </c>
      <c r="O50" s="55">
        <v>30.0</v>
      </c>
      <c r="P50" s="39"/>
      <c r="Q50" s="39"/>
      <c r="R50" s="39"/>
      <c r="S50" s="39"/>
      <c r="T50" s="39"/>
      <c r="U50" s="39"/>
      <c r="V50" s="39"/>
      <c r="W50" s="39"/>
      <c r="X50" s="39"/>
      <c r="Y50" s="39"/>
      <c r="Z50" s="39"/>
    </row>
    <row r="51">
      <c r="A51" s="55" t="s">
        <v>143</v>
      </c>
      <c r="C51" s="62" t="s">
        <v>40</v>
      </c>
      <c r="D51" s="78">
        <f>$D$7*0.1</f>
        <v>3.8</v>
      </c>
      <c r="E51" s="78"/>
      <c r="F51" s="39"/>
      <c r="G51" s="39"/>
      <c r="H51" s="45"/>
      <c r="I51" s="39"/>
      <c r="J51" s="39"/>
      <c r="K51" s="39"/>
      <c r="L51" s="39">
        <f t="shared" ref="L51:O51" si="18">SUM(L48:L50)</f>
        <v>9</v>
      </c>
      <c r="M51" s="39">
        <f t="shared" si="18"/>
        <v>6</v>
      </c>
      <c r="N51" s="39">
        <f t="shared" si="18"/>
        <v>12</v>
      </c>
      <c r="O51" s="39">
        <f t="shared" si="18"/>
        <v>90</v>
      </c>
      <c r="P51" s="39"/>
      <c r="Q51" s="39"/>
      <c r="R51" s="39"/>
      <c r="S51" s="39"/>
      <c r="T51" s="39"/>
      <c r="U51" s="39"/>
      <c r="V51" s="39"/>
      <c r="W51" s="39"/>
      <c r="X51" s="39"/>
      <c r="Y51" s="39"/>
      <c r="Z51" s="39"/>
    </row>
    <row r="52">
      <c r="A52" s="55" t="s">
        <v>143</v>
      </c>
      <c r="C52" s="62" t="s">
        <v>67</v>
      </c>
      <c r="D52" s="78">
        <f>$D$8*0.1</f>
        <v>1.6</v>
      </c>
      <c r="E52" s="78"/>
      <c r="F52" s="39"/>
      <c r="G52" s="39"/>
      <c r="H52" s="45"/>
      <c r="I52" s="39"/>
      <c r="J52" s="39"/>
      <c r="K52" s="39"/>
      <c r="L52" s="39"/>
      <c r="M52" s="39"/>
      <c r="N52" s="39"/>
      <c r="O52" s="39"/>
      <c r="P52" s="39"/>
      <c r="Q52" s="39"/>
      <c r="R52" s="39"/>
      <c r="S52" s="39"/>
      <c r="T52" s="39"/>
      <c r="U52" s="39"/>
      <c r="V52" s="39"/>
      <c r="W52" s="39"/>
      <c r="X52" s="39"/>
      <c r="Y52" s="39"/>
      <c r="Z52" s="39"/>
    </row>
    <row r="53">
      <c r="A53" s="55" t="s">
        <v>142</v>
      </c>
      <c r="B53" s="123" t="s">
        <v>148</v>
      </c>
      <c r="C53" s="62" t="s">
        <v>77</v>
      </c>
      <c r="D53" s="78">
        <f>$D$9*0.3+1</f>
        <v>1</v>
      </c>
      <c r="E53" s="78"/>
      <c r="F53" s="39"/>
      <c r="G53" s="39"/>
      <c r="H53" s="45"/>
      <c r="I53" s="39"/>
      <c r="J53" s="39"/>
      <c r="K53" s="39"/>
      <c r="L53" s="39"/>
      <c r="M53" s="39"/>
      <c r="N53" s="39"/>
      <c r="O53" s="39"/>
      <c r="P53" s="39"/>
      <c r="Q53" s="39"/>
      <c r="R53" s="39"/>
      <c r="S53" s="39"/>
      <c r="T53" s="39"/>
      <c r="U53" s="39"/>
      <c r="V53" s="39"/>
      <c r="W53" s="39"/>
      <c r="X53" s="39"/>
      <c r="Y53" s="39"/>
      <c r="Z53" s="39"/>
    </row>
    <row r="54">
      <c r="A54" s="55" t="s">
        <v>215</v>
      </c>
      <c r="C54" s="62" t="s">
        <v>93</v>
      </c>
      <c r="D54" s="78">
        <f>$D$10*2</f>
        <v>4</v>
      </c>
      <c r="E54" s="78"/>
      <c r="F54" s="39"/>
      <c r="G54" s="39"/>
      <c r="H54" s="45"/>
      <c r="I54" s="39"/>
      <c r="J54" s="39"/>
      <c r="K54" s="39"/>
      <c r="L54" s="39"/>
      <c r="M54" s="39"/>
      <c r="N54" s="39"/>
      <c r="O54" s="39"/>
      <c r="P54" s="39"/>
      <c r="Q54" s="39"/>
      <c r="R54" s="39"/>
      <c r="S54" s="39"/>
      <c r="T54" s="39"/>
      <c r="U54" s="39"/>
      <c r="V54" s="39"/>
      <c r="W54" s="39"/>
      <c r="X54" s="39"/>
      <c r="Y54" s="39"/>
      <c r="Z54" s="39"/>
    </row>
    <row r="55">
      <c r="A55" s="55" t="s">
        <v>143</v>
      </c>
      <c r="C55" s="62" t="s">
        <v>99</v>
      </c>
      <c r="D55" s="78">
        <f>$D$11*0.1</f>
        <v>0.4</v>
      </c>
      <c r="E55" s="78"/>
      <c r="F55" s="39"/>
      <c r="G55" s="39"/>
      <c r="H55" s="45"/>
      <c r="I55" s="39"/>
      <c r="J55" s="39"/>
      <c r="K55" s="39"/>
      <c r="L55" s="39"/>
      <c r="M55" s="39"/>
      <c r="N55" s="39"/>
      <c r="O55" s="39"/>
      <c r="P55" s="39"/>
      <c r="Q55" s="39"/>
      <c r="R55" s="39"/>
      <c r="S55" s="39"/>
      <c r="T55" s="39"/>
      <c r="U55" s="39"/>
      <c r="V55" s="39"/>
      <c r="W55" s="39"/>
      <c r="X55" s="39"/>
      <c r="Y55" s="39"/>
      <c r="Z55" s="39"/>
    </row>
    <row r="56">
      <c r="A56" s="44"/>
      <c r="B56" s="39"/>
      <c r="C56" s="39"/>
      <c r="D56" s="79">
        <f>SUM(D49:D55)</f>
        <v>17.3</v>
      </c>
      <c r="E56" s="79">
        <f>D56+(D56*30%)</f>
        <v>22.49</v>
      </c>
      <c r="F56" s="80"/>
      <c r="G56" s="55"/>
      <c r="H56" s="81"/>
      <c r="I56" s="39"/>
      <c r="J56" s="39"/>
      <c r="K56" s="39"/>
      <c r="L56" s="39"/>
      <c r="M56" s="39"/>
      <c r="N56" s="39"/>
      <c r="O56" s="39"/>
      <c r="P56" s="39"/>
      <c r="Q56" s="39"/>
      <c r="R56" s="39"/>
      <c r="S56" s="39"/>
      <c r="T56" s="39"/>
      <c r="U56" s="39"/>
      <c r="V56" s="39"/>
      <c r="W56" s="39"/>
      <c r="X56" s="39"/>
      <c r="Y56" s="39"/>
      <c r="Z56" s="39"/>
    </row>
    <row r="57">
      <c r="A57" s="44"/>
      <c r="B57" s="39"/>
      <c r="C57" s="39"/>
      <c r="D57" s="39"/>
      <c r="E57" s="39"/>
      <c r="F57" s="39"/>
      <c r="G57" s="39"/>
      <c r="H57" s="45"/>
      <c r="I57" s="39"/>
      <c r="J57" s="39"/>
      <c r="K57" s="39"/>
      <c r="L57" s="39"/>
      <c r="M57" s="39"/>
      <c r="N57" s="39"/>
      <c r="O57" s="39"/>
      <c r="P57" s="39"/>
      <c r="Q57" s="39"/>
      <c r="R57" s="39"/>
      <c r="S57" s="39"/>
      <c r="T57" s="39"/>
      <c r="U57" s="39"/>
      <c r="V57" s="39"/>
      <c r="W57" s="39"/>
      <c r="X57" s="39"/>
      <c r="Y57" s="39"/>
      <c r="Z57" s="39"/>
    </row>
    <row r="58">
      <c r="A58" s="120" t="s">
        <v>186</v>
      </c>
      <c r="B58" s="121"/>
      <c r="C58" s="50" t="s">
        <v>117</v>
      </c>
      <c r="D58" s="76" t="s">
        <v>151</v>
      </c>
      <c r="E58" s="76" t="s">
        <v>187</v>
      </c>
      <c r="F58" s="39"/>
      <c r="G58" s="39"/>
      <c r="H58" s="45"/>
      <c r="I58" s="39"/>
      <c r="J58" s="39"/>
      <c r="K58" s="39"/>
      <c r="L58" s="39"/>
      <c r="M58" s="39"/>
      <c r="N58" s="39"/>
      <c r="O58" s="39"/>
      <c r="P58" s="39"/>
      <c r="Q58" s="39"/>
      <c r="R58" s="39"/>
      <c r="S58" s="39"/>
      <c r="T58" s="39"/>
      <c r="U58" s="39"/>
      <c r="V58" s="39"/>
      <c r="W58" s="39"/>
      <c r="X58" s="39"/>
      <c r="Y58" s="39"/>
      <c r="Z58" s="39"/>
    </row>
    <row r="59">
      <c r="A59" s="55" t="s">
        <v>153</v>
      </c>
      <c r="B59" s="122" t="s">
        <v>141</v>
      </c>
      <c r="C59" s="62" t="s">
        <v>13</v>
      </c>
      <c r="D59" s="78">
        <f>$D$5*0.5</f>
        <v>13.5</v>
      </c>
      <c r="E59" s="78"/>
      <c r="F59" s="55"/>
      <c r="G59" s="39"/>
      <c r="H59" s="45"/>
      <c r="I59" s="39"/>
      <c r="J59" s="39"/>
      <c r="K59" s="39"/>
      <c r="L59" s="39"/>
      <c r="M59" s="39"/>
      <c r="N59" s="39"/>
      <c r="O59" s="39"/>
      <c r="P59" s="39"/>
      <c r="Q59" s="39"/>
      <c r="R59" s="39"/>
      <c r="S59" s="39"/>
      <c r="T59" s="39"/>
      <c r="U59" s="39"/>
      <c r="V59" s="39"/>
      <c r="W59" s="39"/>
      <c r="X59" s="39"/>
      <c r="Y59" s="39"/>
      <c r="Z59" s="39"/>
    </row>
    <row r="60">
      <c r="A60" s="55" t="s">
        <v>153</v>
      </c>
      <c r="C60" s="62" t="s">
        <v>25</v>
      </c>
      <c r="D60" s="78">
        <f>$D$6*0.5</f>
        <v>5.5</v>
      </c>
      <c r="E60" s="78"/>
      <c r="F60" s="55"/>
      <c r="G60" s="39"/>
      <c r="H60" s="45"/>
      <c r="I60" s="39"/>
      <c r="J60" s="39"/>
      <c r="K60" s="39"/>
      <c r="L60" s="39"/>
      <c r="M60" s="39"/>
      <c r="N60" s="39"/>
      <c r="O60" s="39"/>
      <c r="P60" s="39"/>
      <c r="Q60" s="39"/>
      <c r="R60" s="39"/>
      <c r="S60" s="39"/>
      <c r="T60" s="39"/>
      <c r="U60" s="39"/>
      <c r="V60" s="39"/>
      <c r="W60" s="39"/>
      <c r="X60" s="39"/>
      <c r="Y60" s="39"/>
      <c r="Z60" s="39"/>
    </row>
    <row r="61">
      <c r="A61" s="55" t="s">
        <v>153</v>
      </c>
      <c r="C61" s="62" t="s">
        <v>40</v>
      </c>
      <c r="D61" s="78">
        <f>$D$7*0.6</f>
        <v>22.8</v>
      </c>
      <c r="E61" s="78"/>
      <c r="F61" s="55"/>
      <c r="G61" s="39"/>
      <c r="H61" s="45"/>
      <c r="I61" s="39"/>
      <c r="J61" s="39"/>
      <c r="K61" s="39"/>
      <c r="L61" s="39"/>
      <c r="M61" s="39"/>
      <c r="N61" s="39"/>
      <c r="O61" s="39"/>
      <c r="P61" s="39"/>
      <c r="Q61" s="39"/>
      <c r="R61" s="39"/>
      <c r="S61" s="39"/>
      <c r="T61" s="39"/>
      <c r="U61" s="39"/>
      <c r="V61" s="39"/>
      <c r="W61" s="39"/>
      <c r="X61" s="39"/>
      <c r="Y61" s="39"/>
      <c r="Z61" s="39"/>
    </row>
    <row r="62">
      <c r="A62" s="55" t="s">
        <v>153</v>
      </c>
      <c r="C62" s="62" t="s">
        <v>67</v>
      </c>
      <c r="D62" s="78">
        <f>$D$8*0.5</f>
        <v>8</v>
      </c>
      <c r="E62" s="78"/>
      <c r="F62" s="55"/>
      <c r="G62" s="39"/>
      <c r="H62" s="45"/>
      <c r="I62" s="39"/>
      <c r="J62" s="39"/>
      <c r="K62" s="39"/>
      <c r="L62" s="39"/>
      <c r="M62" s="39"/>
      <c r="N62" s="39"/>
      <c r="O62" s="39"/>
      <c r="P62" s="39"/>
      <c r="Q62" s="39"/>
      <c r="R62" s="39"/>
      <c r="S62" s="39"/>
      <c r="T62" s="39"/>
      <c r="U62" s="39"/>
      <c r="V62" s="39"/>
      <c r="W62" s="39"/>
      <c r="X62" s="39"/>
      <c r="Y62" s="39"/>
      <c r="Z62" s="39"/>
    </row>
    <row r="63">
      <c r="A63" s="55" t="s">
        <v>153</v>
      </c>
      <c r="B63" s="123" t="s">
        <v>148</v>
      </c>
      <c r="C63" s="62" t="s">
        <v>77</v>
      </c>
      <c r="D63" s="78">
        <f>$D$9*0.5</f>
        <v>0</v>
      </c>
      <c r="E63" s="78"/>
      <c r="F63" s="55"/>
      <c r="G63" s="39"/>
      <c r="H63" s="45"/>
      <c r="I63" s="39"/>
      <c r="J63" s="39"/>
      <c r="K63" s="39"/>
      <c r="L63" s="39"/>
      <c r="M63" s="39"/>
      <c r="N63" s="39"/>
      <c r="O63" s="39"/>
      <c r="P63" s="39"/>
      <c r="Q63" s="39"/>
      <c r="R63" s="39"/>
      <c r="S63" s="39"/>
      <c r="T63" s="39"/>
      <c r="U63" s="39"/>
      <c r="V63" s="39"/>
      <c r="W63" s="39"/>
      <c r="X63" s="39"/>
      <c r="Y63" s="39"/>
      <c r="Z63" s="39"/>
    </row>
    <row r="64">
      <c r="A64" s="55" t="s">
        <v>216</v>
      </c>
      <c r="C64" s="62" t="s">
        <v>93</v>
      </c>
      <c r="D64" s="78">
        <f>$D$10*4</f>
        <v>8</v>
      </c>
      <c r="E64" s="78"/>
      <c r="F64" s="55"/>
      <c r="G64" s="39"/>
      <c r="H64" s="45"/>
      <c r="I64" s="39"/>
      <c r="J64" s="39"/>
      <c r="K64" s="39"/>
      <c r="L64" s="39"/>
      <c r="M64" s="39"/>
      <c r="N64" s="39"/>
      <c r="O64" s="39"/>
      <c r="P64" s="39"/>
      <c r="Q64" s="39"/>
      <c r="R64" s="39"/>
      <c r="S64" s="39"/>
      <c r="T64" s="39"/>
      <c r="U64" s="39"/>
      <c r="V64" s="39"/>
      <c r="W64" s="39"/>
      <c r="X64" s="39"/>
      <c r="Y64" s="39"/>
      <c r="Z64" s="39"/>
    </row>
    <row r="65">
      <c r="A65" s="55" t="s">
        <v>155</v>
      </c>
      <c r="C65" s="62" t="s">
        <v>99</v>
      </c>
      <c r="D65" s="78">
        <f>$D$11*0.25</f>
        <v>1</v>
      </c>
      <c r="E65" s="78"/>
      <c r="F65" s="55"/>
      <c r="G65" s="39"/>
      <c r="H65" s="45"/>
      <c r="I65" s="39"/>
      <c r="J65" s="39"/>
      <c r="K65" s="39"/>
      <c r="L65" s="39"/>
      <c r="M65" s="39"/>
      <c r="N65" s="39"/>
      <c r="O65" s="39"/>
      <c r="P65" s="39"/>
      <c r="Q65" s="39"/>
      <c r="R65" s="39"/>
      <c r="S65" s="39"/>
      <c r="T65" s="39"/>
      <c r="U65" s="39"/>
      <c r="V65" s="39"/>
      <c r="W65" s="39"/>
      <c r="X65" s="39"/>
      <c r="Y65" s="39"/>
      <c r="Z65" s="39"/>
    </row>
    <row r="66">
      <c r="A66" s="80"/>
      <c r="B66" s="39"/>
      <c r="C66" s="39"/>
      <c r="D66" s="79">
        <f>SUM(D59:D65)</f>
        <v>58.8</v>
      </c>
      <c r="E66" s="79">
        <f>D66+D66*100%</f>
        <v>117.6</v>
      </c>
      <c r="F66" s="80"/>
      <c r="G66" s="55"/>
      <c r="H66" s="81"/>
      <c r="I66" s="39"/>
      <c r="J66" s="39"/>
      <c r="K66" s="39"/>
      <c r="L66" s="39"/>
      <c r="M66" s="39"/>
      <c r="N66" s="39"/>
      <c r="O66" s="39"/>
      <c r="P66" s="39"/>
      <c r="Q66" s="39"/>
      <c r="R66" s="39"/>
      <c r="S66" s="39"/>
      <c r="T66" s="39"/>
      <c r="U66" s="39"/>
      <c r="V66" s="39"/>
      <c r="W66" s="39"/>
      <c r="X66" s="39"/>
      <c r="Y66" s="39"/>
      <c r="Z66" s="39"/>
    </row>
    <row r="67">
      <c r="A67" s="44"/>
      <c r="B67" s="39"/>
      <c r="C67" s="39"/>
      <c r="D67" s="39"/>
      <c r="E67" s="39"/>
      <c r="F67" s="39"/>
      <c r="G67" s="39"/>
      <c r="H67" s="45"/>
      <c r="I67" s="39"/>
      <c r="J67" s="39"/>
      <c r="K67" s="39"/>
      <c r="L67" s="39"/>
      <c r="M67" s="39"/>
      <c r="N67" s="39"/>
      <c r="O67" s="39"/>
      <c r="P67" s="39"/>
      <c r="Q67" s="39"/>
      <c r="R67" s="39"/>
      <c r="S67" s="39"/>
      <c r="T67" s="39"/>
      <c r="U67" s="39"/>
      <c r="V67" s="39"/>
      <c r="W67" s="39"/>
      <c r="X67" s="39"/>
      <c r="Y67" s="39"/>
      <c r="Z67" s="39"/>
    </row>
    <row r="68">
      <c r="A68" s="120" t="s">
        <v>188</v>
      </c>
      <c r="B68" s="121"/>
      <c r="C68" s="51" t="s">
        <v>118</v>
      </c>
      <c r="D68" s="91" t="s">
        <v>161</v>
      </c>
      <c r="E68" s="91" t="s">
        <v>189</v>
      </c>
      <c r="F68" s="39"/>
      <c r="G68" s="39"/>
      <c r="H68" s="45"/>
      <c r="I68" s="39"/>
      <c r="J68" s="39"/>
      <c r="K68" s="39"/>
      <c r="L68" s="39"/>
      <c r="M68" s="39"/>
      <c r="N68" s="39"/>
      <c r="O68" s="39"/>
      <c r="P68" s="39"/>
      <c r="Q68" s="39"/>
      <c r="R68" s="39"/>
      <c r="S68" s="39"/>
      <c r="T68" s="39"/>
      <c r="U68" s="39"/>
      <c r="V68" s="39"/>
      <c r="W68" s="39"/>
      <c r="X68" s="39"/>
      <c r="Y68" s="39"/>
      <c r="Z68" s="39"/>
    </row>
    <row r="69">
      <c r="A69" s="55" t="s">
        <v>162</v>
      </c>
      <c r="B69" s="122" t="s">
        <v>141</v>
      </c>
      <c r="C69" s="62" t="s">
        <v>13</v>
      </c>
      <c r="D69" s="78">
        <f>$D$5*50</f>
        <v>1350</v>
      </c>
      <c r="E69" s="78"/>
      <c r="F69" s="39"/>
      <c r="G69" s="39"/>
      <c r="H69" s="45"/>
      <c r="I69" s="39"/>
      <c r="J69" s="39"/>
      <c r="K69" s="39"/>
      <c r="L69" s="39"/>
      <c r="M69" s="39"/>
      <c r="N69" s="39"/>
      <c r="O69" s="39"/>
      <c r="P69" s="39"/>
      <c r="Q69" s="39"/>
      <c r="R69" s="39"/>
      <c r="S69" s="39"/>
      <c r="T69" s="39"/>
      <c r="U69" s="39"/>
      <c r="V69" s="39"/>
      <c r="W69" s="39"/>
      <c r="X69" s="39"/>
      <c r="Y69" s="39"/>
      <c r="Z69" s="39"/>
    </row>
    <row r="70">
      <c r="A70" s="55"/>
      <c r="C70" s="62" t="s">
        <v>25</v>
      </c>
      <c r="D70" s="78">
        <f>$D$6*0</f>
        <v>0</v>
      </c>
      <c r="E70" s="78"/>
      <c r="F70" s="39"/>
      <c r="G70" s="39"/>
      <c r="H70" s="45"/>
      <c r="I70" s="39"/>
      <c r="J70" s="39"/>
      <c r="K70" s="39"/>
      <c r="L70" s="39"/>
      <c r="M70" s="39"/>
      <c r="N70" s="39"/>
      <c r="O70" s="39"/>
      <c r="P70" s="39"/>
      <c r="Q70" s="39"/>
      <c r="R70" s="39"/>
      <c r="S70" s="39"/>
      <c r="T70" s="39"/>
      <c r="U70" s="39"/>
      <c r="V70" s="39"/>
      <c r="W70" s="39"/>
      <c r="X70" s="39"/>
      <c r="Y70" s="39"/>
      <c r="Z70" s="39"/>
    </row>
    <row r="71">
      <c r="A71" s="55"/>
      <c r="C71" s="62" t="s">
        <v>40</v>
      </c>
      <c r="D71" s="78">
        <f>$D$7*0</f>
        <v>0</v>
      </c>
      <c r="E71" s="78"/>
      <c r="F71" s="39"/>
      <c r="G71" s="39"/>
      <c r="H71" s="45"/>
      <c r="I71" s="39"/>
      <c r="J71" s="39"/>
      <c r="K71" s="39"/>
      <c r="L71" s="39"/>
      <c r="M71" s="39"/>
      <c r="N71" s="39"/>
      <c r="O71" s="39"/>
      <c r="P71" s="39"/>
      <c r="Q71" s="39"/>
      <c r="R71" s="39"/>
      <c r="S71" s="39"/>
      <c r="T71" s="39"/>
      <c r="U71" s="39"/>
      <c r="V71" s="39"/>
      <c r="W71" s="39"/>
      <c r="X71" s="39"/>
      <c r="Y71" s="39"/>
      <c r="Z71" s="39"/>
    </row>
    <row r="72">
      <c r="A72" s="55"/>
      <c r="C72" s="62" t="s">
        <v>67</v>
      </c>
      <c r="D72" s="78">
        <f>$D$8*0</f>
        <v>0</v>
      </c>
      <c r="E72" s="78"/>
      <c r="F72" s="39"/>
      <c r="G72" s="39"/>
      <c r="H72" s="45"/>
      <c r="I72" s="39"/>
      <c r="J72" s="39"/>
      <c r="K72" s="39"/>
      <c r="L72" s="39"/>
      <c r="M72" s="39"/>
      <c r="N72" s="39"/>
      <c r="O72" s="39"/>
      <c r="P72" s="39"/>
      <c r="Q72" s="39"/>
      <c r="R72" s="39"/>
      <c r="S72" s="39"/>
      <c r="T72" s="39"/>
      <c r="U72" s="39"/>
      <c r="V72" s="39"/>
      <c r="W72" s="39"/>
      <c r="X72" s="39"/>
      <c r="Y72" s="39"/>
      <c r="Z72" s="39"/>
    </row>
    <row r="73">
      <c r="A73" s="55" t="s">
        <v>190</v>
      </c>
      <c r="B73" s="123" t="s">
        <v>148</v>
      </c>
      <c r="C73" s="62" t="s">
        <v>77</v>
      </c>
      <c r="D73" s="78">
        <f>$D$9*50</f>
        <v>0</v>
      </c>
      <c r="E73" s="78"/>
      <c r="F73" s="39"/>
      <c r="G73" s="39"/>
      <c r="H73" s="45"/>
      <c r="I73" s="39"/>
      <c r="J73" s="39"/>
      <c r="K73" s="39"/>
      <c r="L73" s="39"/>
      <c r="M73" s="39"/>
      <c r="N73" s="39"/>
      <c r="O73" s="39"/>
      <c r="P73" s="39"/>
      <c r="Q73" s="39"/>
      <c r="R73" s="39"/>
      <c r="S73" s="39"/>
      <c r="T73" s="39"/>
      <c r="U73" s="39"/>
      <c r="V73" s="39"/>
      <c r="W73" s="39"/>
      <c r="X73" s="39"/>
      <c r="Y73" s="39"/>
      <c r="Z73" s="39"/>
    </row>
    <row r="74">
      <c r="A74" s="55" t="s">
        <v>217</v>
      </c>
      <c r="C74" s="62" t="s">
        <v>93</v>
      </c>
      <c r="D74" s="78">
        <f>$D$10*100</f>
        <v>200</v>
      </c>
      <c r="E74" s="78"/>
      <c r="F74" s="39"/>
      <c r="G74" s="39"/>
      <c r="H74" s="45"/>
      <c r="I74" s="39"/>
      <c r="J74" s="39"/>
      <c r="K74" s="39"/>
      <c r="L74" s="39"/>
      <c r="M74" s="39"/>
      <c r="N74" s="39"/>
      <c r="O74" s="39"/>
      <c r="P74" s="39"/>
      <c r="Q74" s="39"/>
      <c r="R74" s="39"/>
      <c r="S74" s="39"/>
      <c r="T74" s="39"/>
      <c r="U74" s="39"/>
      <c r="V74" s="39"/>
      <c r="W74" s="39"/>
      <c r="X74" s="39"/>
      <c r="Y74" s="39"/>
      <c r="Z74" s="39"/>
    </row>
    <row r="75">
      <c r="A75" s="55"/>
      <c r="C75" s="62" t="s">
        <v>99</v>
      </c>
      <c r="D75" s="78">
        <f>$D$11*0</f>
        <v>0</v>
      </c>
      <c r="E75" s="78"/>
      <c r="F75" s="39"/>
      <c r="G75" s="39"/>
      <c r="H75" s="45"/>
      <c r="I75" s="39"/>
      <c r="J75" s="39"/>
      <c r="K75" s="39"/>
      <c r="L75" s="39"/>
      <c r="M75" s="39"/>
      <c r="N75" s="39"/>
      <c r="O75" s="39"/>
      <c r="P75" s="39"/>
      <c r="Q75" s="39"/>
      <c r="R75" s="39"/>
      <c r="S75" s="39"/>
      <c r="T75" s="39"/>
      <c r="U75" s="39"/>
      <c r="V75" s="39"/>
      <c r="W75" s="39"/>
      <c r="X75" s="39"/>
      <c r="Y75" s="39"/>
      <c r="Z75" s="39"/>
    </row>
    <row r="76">
      <c r="A76" s="88"/>
      <c r="B76" s="89"/>
      <c r="C76" s="39"/>
      <c r="D76" s="93">
        <f>SUM(D69:D75)</f>
        <v>1550</v>
      </c>
      <c r="E76" s="93">
        <f>D76+D76*100%</f>
        <v>3100</v>
      </c>
      <c r="F76" s="94"/>
      <c r="G76" s="170"/>
      <c r="H76" s="95"/>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row>
  </sheetData>
  <mergeCells count="40">
    <mergeCell ref="J9:J11"/>
    <mergeCell ref="K9:K11"/>
    <mergeCell ref="M9:M11"/>
    <mergeCell ref="N9:N11"/>
    <mergeCell ref="P9:P11"/>
    <mergeCell ref="Q9:Q11"/>
    <mergeCell ref="A1:E2"/>
    <mergeCell ref="A4:B4"/>
    <mergeCell ref="F4:Q4"/>
    <mergeCell ref="A5:B11"/>
    <mergeCell ref="J5:K7"/>
    <mergeCell ref="M5:N7"/>
    <mergeCell ref="P5:Q7"/>
    <mergeCell ref="F5:H7"/>
    <mergeCell ref="F9:F11"/>
    <mergeCell ref="H9:H11"/>
    <mergeCell ref="A14:H15"/>
    <mergeCell ref="A16:B16"/>
    <mergeCell ref="A18:B20"/>
    <mergeCell ref="B21:C21"/>
    <mergeCell ref="A39:B41"/>
    <mergeCell ref="B42:C42"/>
    <mergeCell ref="A45:E46"/>
    <mergeCell ref="K45:O46"/>
    <mergeCell ref="A48:B48"/>
    <mergeCell ref="B49:B52"/>
    <mergeCell ref="B53:B55"/>
    <mergeCell ref="A58:B58"/>
    <mergeCell ref="B59:B62"/>
    <mergeCell ref="B63:B65"/>
    <mergeCell ref="A68:B68"/>
    <mergeCell ref="B69:B72"/>
    <mergeCell ref="B73:B75"/>
    <mergeCell ref="A23:B23"/>
    <mergeCell ref="A25:B27"/>
    <mergeCell ref="B28:C28"/>
    <mergeCell ref="A30:B30"/>
    <mergeCell ref="A32:B34"/>
    <mergeCell ref="B35:C35"/>
    <mergeCell ref="A37:B3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11.0"/>
    <col customWidth="1" min="5" max="5" width="12.14"/>
    <col customWidth="1" min="6" max="6" width="10.57"/>
    <col customWidth="1" min="7" max="8" width="8.29"/>
    <col customWidth="1" min="9" max="9" width="5.14"/>
    <col customWidth="1" min="10" max="10" width="11.57"/>
    <col customWidth="1" min="11" max="11" width="12.14"/>
    <col customWidth="1" min="12" max="12" width="10.29"/>
    <col customWidth="1" min="13" max="13" width="12.29"/>
    <col customWidth="1" min="14" max="14" width="9.57"/>
    <col customWidth="1" min="15" max="15" width="13.14"/>
    <col customWidth="1" min="16" max="16" width="7.57"/>
    <col customWidth="1" min="17" max="17" width="10.57"/>
    <col customWidth="1" min="18" max="18" width="4.43"/>
    <col customWidth="1" min="19" max="19" width="16.29"/>
    <col customWidth="1" min="20" max="20" width="17.57"/>
  </cols>
  <sheetData>
    <row r="1">
      <c r="A1" s="40"/>
      <c r="B1" s="38"/>
      <c r="C1" s="38"/>
      <c r="D1" s="38"/>
      <c r="E1" s="38"/>
      <c r="F1" s="97"/>
      <c r="G1" s="97"/>
      <c r="H1" s="97"/>
      <c r="I1" s="98"/>
      <c r="J1" s="39"/>
      <c r="K1" s="39"/>
      <c r="L1" s="39"/>
      <c r="M1" s="39"/>
      <c r="N1" s="39"/>
      <c r="O1" s="39"/>
      <c r="P1" s="39"/>
      <c r="Q1" s="39"/>
      <c r="R1" s="39"/>
      <c r="S1" s="39"/>
      <c r="T1" s="39"/>
      <c r="U1" s="39"/>
      <c r="V1" s="39"/>
      <c r="W1" s="39"/>
      <c r="X1" s="39"/>
      <c r="Y1" s="39"/>
      <c r="Z1" s="39"/>
      <c r="AA1" s="39"/>
    </row>
    <row r="2">
      <c r="A2" s="42"/>
      <c r="F2" s="99"/>
      <c r="G2" s="99"/>
      <c r="H2" s="99"/>
      <c r="I2" s="100"/>
      <c r="J2" s="39"/>
      <c r="K2" s="39"/>
      <c r="L2" s="39"/>
      <c r="M2" s="39"/>
      <c r="N2" s="39"/>
      <c r="O2" s="39"/>
      <c r="P2" s="39"/>
      <c r="Q2" s="39"/>
      <c r="R2" s="39"/>
      <c r="S2" s="39"/>
      <c r="T2" s="39"/>
      <c r="U2" s="39"/>
      <c r="V2" s="39"/>
      <c r="W2" s="39"/>
      <c r="X2" s="39"/>
      <c r="Y2" s="39"/>
      <c r="Z2" s="39"/>
      <c r="AA2" s="39"/>
    </row>
    <row r="3">
      <c r="A3" s="39"/>
      <c r="B3" s="39"/>
      <c r="C3" s="39"/>
      <c r="D3" s="39"/>
      <c r="E3" s="39"/>
      <c r="F3" s="39"/>
      <c r="G3" s="39"/>
      <c r="H3" s="39"/>
      <c r="I3" s="39"/>
      <c r="J3" s="39"/>
      <c r="K3" s="39"/>
      <c r="L3" s="39"/>
      <c r="M3" s="39"/>
      <c r="N3" s="39"/>
      <c r="O3" s="39"/>
      <c r="P3" s="39"/>
      <c r="Q3" s="39"/>
      <c r="R3" s="39"/>
      <c r="S3" s="39"/>
      <c r="T3" s="39"/>
      <c r="U3" s="39"/>
      <c r="V3" s="39"/>
      <c r="W3" s="39"/>
      <c r="X3" s="39"/>
      <c r="Y3" s="39"/>
      <c r="Z3" s="39"/>
      <c r="AA3" s="39"/>
    </row>
    <row r="4">
      <c r="A4" s="101" t="s">
        <v>166</v>
      </c>
      <c r="C4" s="75" t="s">
        <v>167</v>
      </c>
      <c r="D4" s="76" t="s">
        <v>168</v>
      </c>
      <c r="E4" s="39"/>
      <c r="F4" s="101" t="s">
        <v>169</v>
      </c>
      <c r="R4" s="39"/>
      <c r="S4" s="39"/>
      <c r="T4" s="39"/>
      <c r="U4" s="39"/>
      <c r="V4" s="39"/>
      <c r="W4" s="39"/>
      <c r="X4" s="39"/>
      <c r="Y4" s="39"/>
      <c r="Z4" s="39"/>
      <c r="AA4" s="39"/>
    </row>
    <row r="5">
      <c r="A5" s="102" t="s">
        <v>170</v>
      </c>
      <c r="C5" s="62" t="s">
        <v>13</v>
      </c>
      <c r="D5" s="62">
        <f>'Choose Required Digit Services '!T4</f>
        <v>27</v>
      </c>
      <c r="E5" s="39"/>
      <c r="F5" s="103" t="s">
        <v>191</v>
      </c>
      <c r="G5" s="124"/>
      <c r="H5" s="104"/>
      <c r="I5" s="55"/>
      <c r="J5" s="103" t="s">
        <v>192</v>
      </c>
      <c r="K5" s="104"/>
      <c r="L5" s="55"/>
      <c r="M5" s="103" t="s">
        <v>173</v>
      </c>
      <c r="N5" s="104"/>
      <c r="O5" s="39"/>
      <c r="P5" s="103" t="s">
        <v>174</v>
      </c>
      <c r="Q5" s="104"/>
      <c r="R5" s="39"/>
      <c r="S5" s="39"/>
      <c r="T5" s="39"/>
      <c r="U5" s="39"/>
      <c r="V5" s="39"/>
      <c r="W5" s="39"/>
      <c r="X5" s="39"/>
      <c r="Y5" s="39"/>
      <c r="Z5" s="39"/>
      <c r="AA5" s="39"/>
    </row>
    <row r="6">
      <c r="A6" s="42"/>
      <c r="C6" s="62" t="s">
        <v>25</v>
      </c>
      <c r="D6" s="62">
        <f>'Choose Required Digit Services '!T17</f>
        <v>11</v>
      </c>
      <c r="E6" s="39"/>
      <c r="F6" s="105"/>
      <c r="H6" s="106"/>
      <c r="I6" s="55"/>
      <c r="J6" s="105"/>
      <c r="K6" s="106"/>
      <c r="L6" s="55"/>
      <c r="M6" s="105"/>
      <c r="N6" s="106"/>
      <c r="O6" s="39"/>
      <c r="P6" s="105"/>
      <c r="Q6" s="106"/>
      <c r="R6" s="39"/>
      <c r="S6" s="39"/>
      <c r="T6" s="39"/>
      <c r="U6" s="39"/>
      <c r="V6" s="39"/>
      <c r="W6" s="39"/>
      <c r="X6" s="39"/>
      <c r="Y6" s="39"/>
      <c r="Z6" s="39"/>
      <c r="AA6" s="39"/>
    </row>
    <row r="7">
      <c r="A7" s="42"/>
      <c r="C7" s="62" t="s">
        <v>40</v>
      </c>
      <c r="D7" s="62">
        <f>'Choose Required Digit Services '!T27</f>
        <v>37</v>
      </c>
      <c r="E7" s="39"/>
      <c r="F7" s="105"/>
      <c r="H7" s="106"/>
      <c r="I7" s="55"/>
      <c r="J7" s="105"/>
      <c r="K7" s="106"/>
      <c r="L7" s="55"/>
      <c r="M7" s="105"/>
      <c r="N7" s="106"/>
      <c r="O7" s="39"/>
      <c r="P7" s="105"/>
      <c r="Q7" s="106"/>
      <c r="R7" s="39"/>
      <c r="S7" s="39"/>
      <c r="T7" s="39"/>
      <c r="U7" s="39"/>
      <c r="V7" s="39"/>
      <c r="W7" s="39"/>
      <c r="X7" s="39"/>
      <c r="Y7" s="39"/>
      <c r="Z7" s="39"/>
      <c r="AA7" s="39"/>
    </row>
    <row r="8">
      <c r="A8" s="42"/>
      <c r="C8" s="62" t="s">
        <v>67</v>
      </c>
      <c r="D8" s="62">
        <f>'Choose Required Digit Services '!T55</f>
        <v>18</v>
      </c>
      <c r="E8" s="39"/>
      <c r="F8" s="107" t="s">
        <v>126</v>
      </c>
      <c r="G8" s="82"/>
      <c r="H8" s="108" t="s">
        <v>129</v>
      </c>
      <c r="I8" s="39"/>
      <c r="J8" s="107" t="s">
        <v>126</v>
      </c>
      <c r="K8" s="108" t="s">
        <v>129</v>
      </c>
      <c r="L8" s="39"/>
      <c r="M8" s="107" t="s">
        <v>126</v>
      </c>
      <c r="N8" s="108" t="s">
        <v>129</v>
      </c>
      <c r="O8" s="39"/>
      <c r="P8" s="107" t="s">
        <v>126</v>
      </c>
      <c r="Q8" s="108" t="s">
        <v>129</v>
      </c>
      <c r="R8" s="39"/>
      <c r="S8" s="39"/>
      <c r="T8" s="39"/>
      <c r="U8" s="39"/>
      <c r="V8" s="39"/>
      <c r="W8" s="39"/>
      <c r="X8" s="39"/>
      <c r="Y8" s="39"/>
      <c r="Z8" s="39"/>
      <c r="AA8" s="39"/>
    </row>
    <row r="9">
      <c r="A9" s="42"/>
      <c r="C9" s="62" t="s">
        <v>77</v>
      </c>
      <c r="D9" s="62">
        <f>'Choose Required Digit Services '!T66</f>
        <v>2</v>
      </c>
      <c r="E9" s="39"/>
      <c r="F9" s="109">
        <f>$D$56+(L48*M48)</f>
        <v>24.2</v>
      </c>
      <c r="G9" s="125"/>
      <c r="H9" s="110">
        <f>F9+F9*40%</f>
        <v>33.88</v>
      </c>
      <c r="I9" s="39"/>
      <c r="J9" s="109">
        <f>$D$66+(L48*N48)</f>
        <v>72.7</v>
      </c>
      <c r="K9" s="110">
        <f>J9+J9*40%</f>
        <v>101.78</v>
      </c>
      <c r="L9" s="39"/>
      <c r="M9" s="109">
        <f>$D$76+(L48*O48)</f>
        <v>1740</v>
      </c>
      <c r="N9" s="110">
        <f>M9+M9*40%</f>
        <v>2436</v>
      </c>
      <c r="O9" s="39"/>
      <c r="P9" s="109">
        <f>H45</f>
        <v>18.811125</v>
      </c>
      <c r="Q9" s="110">
        <f>P9+P9*40%</f>
        <v>26.335575</v>
      </c>
      <c r="R9" s="39"/>
      <c r="S9" s="39"/>
      <c r="T9" s="39"/>
      <c r="U9" s="39"/>
      <c r="V9" s="39"/>
      <c r="W9" s="39"/>
      <c r="X9" s="39"/>
      <c r="Y9" s="39"/>
      <c r="Z9" s="39"/>
      <c r="AA9" s="39"/>
    </row>
    <row r="10">
      <c r="A10" s="42"/>
      <c r="C10" s="62" t="s">
        <v>93</v>
      </c>
      <c r="D10" s="62">
        <f>'Choose Required Digit Services '!J82</f>
        <v>2</v>
      </c>
      <c r="E10" s="39"/>
      <c r="F10" s="105"/>
      <c r="G10" s="125"/>
      <c r="H10" s="126"/>
      <c r="I10" s="39"/>
      <c r="J10" s="105"/>
      <c r="K10" s="126"/>
      <c r="L10" s="39"/>
      <c r="M10" s="105"/>
      <c r="N10" s="126"/>
      <c r="O10" s="39"/>
      <c r="P10" s="105"/>
      <c r="Q10" s="126"/>
      <c r="R10" s="39"/>
      <c r="S10" s="39"/>
      <c r="T10" s="39"/>
      <c r="U10" s="39"/>
      <c r="V10" s="39"/>
      <c r="W10" s="39"/>
      <c r="X10" s="39"/>
      <c r="Y10" s="39"/>
      <c r="Z10" s="39"/>
      <c r="AA10" s="39"/>
    </row>
    <row r="11">
      <c r="A11" s="42"/>
      <c r="C11" s="62" t="s">
        <v>99</v>
      </c>
      <c r="D11" s="62">
        <f>'Choose Required Digit Services '!T85</f>
        <v>6</v>
      </c>
      <c r="E11" s="39"/>
      <c r="F11" s="113"/>
      <c r="G11" s="125"/>
      <c r="H11" s="114"/>
      <c r="I11" s="39"/>
      <c r="J11" s="113"/>
      <c r="K11" s="114"/>
      <c r="L11" s="39"/>
      <c r="M11" s="113"/>
      <c r="N11" s="114"/>
      <c r="O11" s="39"/>
      <c r="P11" s="113"/>
      <c r="Q11" s="114"/>
      <c r="R11" s="39"/>
      <c r="S11" s="39"/>
      <c r="T11" s="39"/>
      <c r="U11" s="39"/>
      <c r="V11" s="39"/>
      <c r="W11" s="39"/>
      <c r="X11" s="39"/>
      <c r="Y11" s="39"/>
      <c r="Z11" s="39"/>
      <c r="AA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row>
    <row r="14">
      <c r="A14" s="127" t="s">
        <v>113</v>
      </c>
      <c r="B14" s="124"/>
      <c r="C14" s="124"/>
      <c r="D14" s="124"/>
      <c r="E14" s="124"/>
      <c r="F14" s="124"/>
      <c r="G14" s="124"/>
      <c r="H14" s="104"/>
      <c r="I14" s="39"/>
      <c r="J14" s="39"/>
      <c r="K14" s="128"/>
      <c r="L14" s="39"/>
      <c r="M14" s="39"/>
      <c r="N14" s="39"/>
      <c r="O14" s="39"/>
      <c r="P14" s="128"/>
      <c r="Q14" s="39"/>
      <c r="R14" s="39"/>
      <c r="S14" s="39"/>
      <c r="T14" s="39"/>
      <c r="U14" s="39"/>
      <c r="V14" s="39"/>
      <c r="W14" s="39"/>
      <c r="X14" s="39"/>
      <c r="Y14" s="39"/>
      <c r="Z14" s="39"/>
      <c r="AA14" s="39"/>
    </row>
    <row r="15">
      <c r="A15" s="129"/>
      <c r="B15" s="70"/>
      <c r="C15" s="70"/>
      <c r="D15" s="70"/>
      <c r="E15" s="70"/>
      <c r="F15" s="70"/>
      <c r="G15" s="70"/>
      <c r="H15" s="130"/>
      <c r="I15" s="39"/>
      <c r="J15" s="39"/>
      <c r="K15" s="39"/>
      <c r="L15" s="39"/>
      <c r="M15" s="39"/>
      <c r="N15" s="39"/>
      <c r="O15" s="39"/>
      <c r="P15" s="128"/>
      <c r="Q15" s="39"/>
      <c r="R15" s="39"/>
      <c r="S15" s="39"/>
      <c r="T15" s="39"/>
      <c r="U15" s="39"/>
      <c r="V15" s="39"/>
      <c r="W15" s="39"/>
      <c r="X15" s="39"/>
      <c r="Y15" s="39"/>
      <c r="Z15" s="39"/>
      <c r="AA15" s="39"/>
    </row>
    <row r="16">
      <c r="A16" s="131" t="s">
        <v>119</v>
      </c>
      <c r="B16" s="132"/>
      <c r="C16" s="48" t="s">
        <v>115</v>
      </c>
      <c r="D16" s="49" t="s">
        <v>116</v>
      </c>
      <c r="E16" s="50" t="s">
        <v>117</v>
      </c>
      <c r="F16" s="133" t="s">
        <v>118</v>
      </c>
      <c r="G16" s="134" t="s">
        <v>193</v>
      </c>
      <c r="H16" s="135" t="s">
        <v>194</v>
      </c>
      <c r="I16" s="39"/>
      <c r="L16" s="55" t="s">
        <v>195</v>
      </c>
      <c r="M16" s="55" t="s">
        <v>196</v>
      </c>
      <c r="N16" s="136"/>
      <c r="O16" s="136"/>
      <c r="P16" s="136"/>
      <c r="Q16" s="136"/>
      <c r="R16" s="39"/>
      <c r="S16" s="39"/>
      <c r="T16" s="39"/>
      <c r="U16" s="39"/>
      <c r="V16" s="39"/>
      <c r="W16" s="39"/>
      <c r="X16" s="39"/>
      <c r="Y16" s="39"/>
      <c r="Z16" s="39"/>
      <c r="AA16" s="39"/>
    </row>
    <row r="17">
      <c r="A17" s="137" t="s">
        <v>176</v>
      </c>
      <c r="B17" s="138">
        <v>0.0</v>
      </c>
      <c r="C17" s="56" t="s">
        <v>121</v>
      </c>
      <c r="D17" s="56" t="s">
        <v>122</v>
      </c>
      <c r="E17" s="57" t="s">
        <v>123</v>
      </c>
      <c r="F17" s="56" t="s">
        <v>123</v>
      </c>
      <c r="G17" s="139" t="s">
        <v>197</v>
      </c>
      <c r="H17" s="140" t="s">
        <v>197</v>
      </c>
      <c r="I17" s="39"/>
      <c r="L17" s="39"/>
      <c r="M17" s="128"/>
      <c r="N17" s="141"/>
      <c r="O17" s="141"/>
      <c r="P17" s="141"/>
      <c r="Q17" s="141"/>
      <c r="R17" s="39"/>
      <c r="S17" s="39"/>
      <c r="T17" s="39"/>
      <c r="U17" s="39"/>
      <c r="V17" s="39"/>
      <c r="W17" s="39"/>
      <c r="X17" s="39"/>
      <c r="Y17" s="39"/>
      <c r="Z17" s="39"/>
      <c r="AA17" s="39"/>
    </row>
    <row r="18">
      <c r="A18" s="142" t="s">
        <v>198</v>
      </c>
      <c r="B18" s="143"/>
      <c r="C18" s="62" t="s">
        <v>178</v>
      </c>
      <c r="D18" s="63">
        <f>($F$9*B17)</f>
        <v>0</v>
      </c>
      <c r="E18" s="63">
        <f>(J9*B17)</f>
        <v>0</v>
      </c>
      <c r="F18" s="63">
        <f>(M9*B17)</f>
        <v>0</v>
      </c>
      <c r="G18" s="144">
        <f>3*B17</f>
        <v>0</v>
      </c>
      <c r="H18" s="145">
        <f t="shared" ref="H18:H20" si="2">E18/16</f>
        <v>0</v>
      </c>
      <c r="I18" s="39"/>
      <c r="K18" s="146" t="s">
        <v>199</v>
      </c>
      <c r="L18" s="147" t="s">
        <v>200</v>
      </c>
      <c r="M18" s="148">
        <v>0.202</v>
      </c>
      <c r="N18" s="149">
        <f>H21*(M18*730)</f>
        <v>0</v>
      </c>
      <c r="O18" s="150">
        <f t="shared" ref="O18:O20" si="3">N18*75</f>
        <v>0</v>
      </c>
      <c r="P18" s="141"/>
      <c r="Q18" s="151"/>
      <c r="R18" s="39"/>
      <c r="S18" s="39"/>
      <c r="T18" s="39"/>
      <c r="U18" s="39"/>
      <c r="V18" s="39"/>
      <c r="W18" s="39"/>
      <c r="X18" s="39"/>
      <c r="Y18" s="39"/>
      <c r="Z18" s="39"/>
      <c r="AA18" s="39"/>
    </row>
    <row r="19">
      <c r="A19" s="105"/>
      <c r="B19" s="152"/>
      <c r="C19" s="62" t="s">
        <v>179</v>
      </c>
      <c r="D19" s="63">
        <f t="shared" ref="D19:E19" si="1">D18+D18*20%</f>
        <v>0</v>
      </c>
      <c r="E19" s="63">
        <f t="shared" si="1"/>
        <v>0</v>
      </c>
      <c r="F19" s="63">
        <f>F18+(F18*20%)</f>
        <v>0</v>
      </c>
      <c r="G19" s="144">
        <f>3*B17</f>
        <v>0</v>
      </c>
      <c r="H19" s="145">
        <f t="shared" si="2"/>
        <v>0</v>
      </c>
      <c r="I19" s="39"/>
      <c r="K19" s="146" t="s">
        <v>201</v>
      </c>
      <c r="L19" s="55" t="s">
        <v>202</v>
      </c>
      <c r="M19" s="153">
        <v>0.0464</v>
      </c>
      <c r="N19" s="149">
        <f>M19*(G21*730)</f>
        <v>0</v>
      </c>
      <c r="O19" s="150">
        <f t="shared" si="3"/>
        <v>0</v>
      </c>
      <c r="P19" s="141"/>
      <c r="Q19" s="151"/>
      <c r="R19" s="39"/>
      <c r="S19" s="39"/>
      <c r="T19" s="39"/>
      <c r="U19" s="39"/>
      <c r="V19" s="39"/>
      <c r="W19" s="39"/>
      <c r="X19" s="39"/>
      <c r="Y19" s="39"/>
      <c r="Z19" s="39"/>
      <c r="AA19" s="39"/>
    </row>
    <row r="20">
      <c r="A20" s="129"/>
      <c r="B20" s="154"/>
      <c r="C20" s="62" t="s">
        <v>180</v>
      </c>
      <c r="D20" s="63">
        <f t="shared" ref="D20:F20" si="4">D18+D18*40%</f>
        <v>0</v>
      </c>
      <c r="E20" s="63">
        <f t="shared" si="4"/>
        <v>0</v>
      </c>
      <c r="F20" s="63">
        <f t="shared" si="4"/>
        <v>0</v>
      </c>
      <c r="G20" s="144">
        <f>3*B17</f>
        <v>0</v>
      </c>
      <c r="H20" s="145">
        <f t="shared" si="2"/>
        <v>0</v>
      </c>
      <c r="I20" s="39"/>
      <c r="J20" s="39"/>
      <c r="K20" s="55" t="s">
        <v>203</v>
      </c>
      <c r="L20" s="55" t="s">
        <v>200</v>
      </c>
      <c r="M20" s="155">
        <v>0.506</v>
      </c>
      <c r="N20" s="149">
        <f>(M20*730)</f>
        <v>369.38</v>
      </c>
      <c r="O20" s="150">
        <f t="shared" si="3"/>
        <v>27703.5</v>
      </c>
      <c r="P20" s="141"/>
      <c r="Q20" s="151"/>
      <c r="R20" s="39"/>
      <c r="S20" s="39"/>
      <c r="T20" s="39"/>
      <c r="U20" s="39"/>
      <c r="V20" s="39"/>
      <c r="W20" s="39"/>
      <c r="X20" s="39"/>
      <c r="Y20" s="39"/>
      <c r="Z20" s="39"/>
      <c r="AA20" s="39"/>
    </row>
    <row r="21">
      <c r="A21" s="156"/>
      <c r="B21" s="157" t="s">
        <v>133</v>
      </c>
      <c r="C21" s="132"/>
      <c r="D21" s="73">
        <f t="shared" ref="D21:H21" si="5">SUM(D18:D20)</f>
        <v>0</v>
      </c>
      <c r="E21" s="73">
        <f t="shared" si="5"/>
        <v>0</v>
      </c>
      <c r="F21" s="73">
        <f t="shared" si="5"/>
        <v>0</v>
      </c>
      <c r="G21" s="73">
        <f t="shared" si="5"/>
        <v>0</v>
      </c>
      <c r="H21" s="73">
        <f t="shared" si="5"/>
        <v>0</v>
      </c>
      <c r="I21" s="39"/>
      <c r="J21" s="39"/>
      <c r="K21" s="128"/>
      <c r="L21" s="128"/>
      <c r="M21" s="151"/>
      <c r="N21" s="151"/>
      <c r="O21" s="150">
        <f>SUM(O18:O20)</f>
        <v>27703.5</v>
      </c>
      <c r="P21" s="158"/>
      <c r="Q21" s="151"/>
      <c r="R21" s="39"/>
      <c r="S21" s="39"/>
      <c r="T21" s="39"/>
      <c r="U21" s="39"/>
      <c r="V21" s="39"/>
      <c r="W21" s="39"/>
      <c r="X21" s="39"/>
      <c r="Y21" s="39"/>
      <c r="Z21" s="39"/>
      <c r="AA21" s="39"/>
    </row>
    <row r="22">
      <c r="A22" s="159"/>
      <c r="B22" s="78"/>
      <c r="C22" s="78"/>
      <c r="D22" s="78"/>
      <c r="E22" s="78"/>
      <c r="F22" s="78"/>
      <c r="G22" s="160"/>
      <c r="H22" s="161"/>
      <c r="I22" s="39"/>
      <c r="J22" s="39"/>
      <c r="K22" s="39"/>
      <c r="L22" s="39"/>
      <c r="M22" s="39"/>
      <c r="N22" s="39"/>
      <c r="O22" s="39"/>
      <c r="P22" s="39"/>
      <c r="Q22" s="39"/>
      <c r="R22" s="39"/>
      <c r="S22" s="39"/>
      <c r="T22" s="39"/>
      <c r="U22" s="39"/>
      <c r="V22" s="39"/>
      <c r="W22" s="39"/>
      <c r="X22" s="39"/>
      <c r="Y22" s="39"/>
      <c r="Z22" s="39"/>
      <c r="AA22" s="39"/>
    </row>
    <row r="23">
      <c r="A23" s="131" t="s">
        <v>204</v>
      </c>
      <c r="B23" s="132"/>
      <c r="C23" s="48" t="s">
        <v>115</v>
      </c>
      <c r="D23" s="49" t="s">
        <v>116</v>
      </c>
      <c r="E23" s="50" t="s">
        <v>117</v>
      </c>
      <c r="F23" s="133" t="s">
        <v>118</v>
      </c>
      <c r="G23" s="134" t="s">
        <v>193</v>
      </c>
      <c r="H23" s="135" t="s">
        <v>194</v>
      </c>
      <c r="I23" s="39"/>
      <c r="J23" s="39"/>
      <c r="K23" s="39"/>
      <c r="L23" s="39"/>
      <c r="M23" s="39"/>
      <c r="N23" s="39"/>
      <c r="O23" s="39"/>
      <c r="P23" s="39"/>
      <c r="Q23" s="39"/>
      <c r="R23" s="39"/>
      <c r="S23" s="39"/>
      <c r="T23" s="39"/>
      <c r="U23" s="39"/>
      <c r="V23" s="39"/>
      <c r="W23" s="39"/>
      <c r="X23" s="39"/>
      <c r="Y23" s="39"/>
      <c r="Z23" s="39"/>
      <c r="AA23" s="39"/>
    </row>
    <row r="24">
      <c r="A24" s="137" t="s">
        <v>176</v>
      </c>
      <c r="B24" s="138">
        <v>1.0</v>
      </c>
      <c r="C24" s="56" t="s">
        <v>121</v>
      </c>
      <c r="D24" s="56" t="s">
        <v>122</v>
      </c>
      <c r="E24" s="57" t="s">
        <v>123</v>
      </c>
      <c r="F24" s="56" t="s">
        <v>123</v>
      </c>
      <c r="G24" s="139" t="s">
        <v>197</v>
      </c>
      <c r="H24" s="140" t="s">
        <v>197</v>
      </c>
      <c r="I24" s="39"/>
      <c r="J24" s="39"/>
      <c r="K24" s="39"/>
      <c r="L24" s="39"/>
      <c r="M24" s="39"/>
      <c r="N24" s="39"/>
      <c r="O24" s="39"/>
      <c r="P24" s="39"/>
      <c r="Q24" s="39"/>
      <c r="R24" s="39"/>
      <c r="S24" s="39"/>
      <c r="T24" s="39"/>
      <c r="U24" s="39"/>
      <c r="V24" s="39"/>
      <c r="W24" s="39"/>
      <c r="X24" s="39"/>
      <c r="Y24" s="39"/>
      <c r="Z24" s="39"/>
      <c r="AA24" s="39"/>
    </row>
    <row r="25">
      <c r="A25" s="162" t="s">
        <v>205</v>
      </c>
      <c r="B25" s="143"/>
      <c r="C25" s="62" t="s">
        <v>178</v>
      </c>
      <c r="D25" s="63">
        <f>($F$9+($F$9*15%))*B24</f>
        <v>27.83</v>
      </c>
      <c r="E25" s="63">
        <f>($J$9+($J$9*15%))*B24</f>
        <v>83.605</v>
      </c>
      <c r="F25" s="63">
        <f>($M$9+($M$9*15%))*B24</f>
        <v>2001</v>
      </c>
      <c r="G25" s="144">
        <f>3*B24</f>
        <v>3</v>
      </c>
      <c r="H25" s="145">
        <f t="shared" ref="H25:H27" si="7">E25/16</f>
        <v>5.2253125</v>
      </c>
      <c r="I25" s="39"/>
      <c r="J25" s="39"/>
      <c r="K25" s="39"/>
      <c r="L25" s="39"/>
      <c r="M25" s="39"/>
      <c r="N25" s="39"/>
      <c r="O25" s="39"/>
      <c r="P25" s="39"/>
      <c r="Q25" s="39"/>
      <c r="R25" s="39"/>
      <c r="S25" s="39"/>
      <c r="T25" s="39"/>
      <c r="U25" s="39"/>
      <c r="V25" s="39"/>
      <c r="W25" s="39"/>
      <c r="X25" s="39"/>
      <c r="Y25" s="39"/>
      <c r="Z25" s="39"/>
      <c r="AA25" s="39"/>
    </row>
    <row r="26">
      <c r="A26" s="105"/>
      <c r="B26" s="152"/>
      <c r="C26" s="62" t="s">
        <v>179</v>
      </c>
      <c r="D26" s="63">
        <f t="shared" ref="D26:E26" si="6">D25+D25*20%</f>
        <v>33.396</v>
      </c>
      <c r="E26" s="63">
        <f t="shared" si="6"/>
        <v>100.326</v>
      </c>
      <c r="F26" s="63">
        <f>F25+(F25*20%)</f>
        <v>2401.2</v>
      </c>
      <c r="G26" s="144">
        <f>3*B24</f>
        <v>3</v>
      </c>
      <c r="H26" s="145">
        <f t="shared" si="7"/>
        <v>6.270375</v>
      </c>
      <c r="I26" s="39"/>
      <c r="J26" s="39"/>
      <c r="K26" s="146" t="s">
        <v>206</v>
      </c>
      <c r="L26" s="55"/>
      <c r="M26" s="153">
        <v>0.1</v>
      </c>
      <c r="N26" s="149">
        <f>M26*730*3</f>
        <v>219</v>
      </c>
      <c r="O26" s="150">
        <f>N26*75</f>
        <v>16425</v>
      </c>
      <c r="P26" s="39"/>
      <c r="Q26" s="39"/>
      <c r="R26" s="39"/>
      <c r="S26" s="39"/>
      <c r="T26" s="39"/>
      <c r="U26" s="39"/>
      <c r="V26" s="39"/>
      <c r="W26" s="39"/>
      <c r="X26" s="39"/>
      <c r="Y26" s="39"/>
      <c r="Z26" s="39"/>
      <c r="AA26" s="39"/>
    </row>
    <row r="27">
      <c r="A27" s="129"/>
      <c r="B27" s="154"/>
      <c r="C27" s="62" t="s">
        <v>180</v>
      </c>
      <c r="D27" s="63">
        <f t="shared" ref="D27:F27" si="8">D25+D25*40%</f>
        <v>38.962</v>
      </c>
      <c r="E27" s="63">
        <f t="shared" si="8"/>
        <v>117.047</v>
      </c>
      <c r="F27" s="63">
        <f t="shared" si="8"/>
        <v>2801.4</v>
      </c>
      <c r="G27" s="144">
        <f>3*B24</f>
        <v>3</v>
      </c>
      <c r="H27" s="145">
        <f t="shared" si="7"/>
        <v>7.3154375</v>
      </c>
      <c r="I27" s="39"/>
      <c r="J27" s="39"/>
      <c r="K27" s="39"/>
      <c r="L27" s="39"/>
      <c r="M27" s="39"/>
      <c r="N27" s="39"/>
      <c r="O27" s="39"/>
      <c r="P27" s="39"/>
      <c r="Q27" s="39"/>
      <c r="R27" s="39"/>
      <c r="S27" s="39"/>
      <c r="T27" s="39"/>
      <c r="U27" s="39"/>
      <c r="V27" s="39"/>
      <c r="W27" s="39"/>
      <c r="X27" s="39"/>
      <c r="Y27" s="39"/>
      <c r="Z27" s="39"/>
      <c r="AA27" s="39"/>
    </row>
    <row r="28">
      <c r="A28" s="156"/>
      <c r="B28" s="157" t="s">
        <v>133</v>
      </c>
      <c r="C28" s="132"/>
      <c r="D28" s="73">
        <f t="shared" ref="D28:G28" si="9">SUM(D25:D27)</f>
        <v>100.188</v>
      </c>
      <c r="E28" s="73">
        <f t="shared" si="9"/>
        <v>300.978</v>
      </c>
      <c r="F28" s="73">
        <f t="shared" si="9"/>
        <v>7203.6</v>
      </c>
      <c r="G28" s="73">
        <f t="shared" si="9"/>
        <v>9</v>
      </c>
      <c r="H28" s="163">
        <f>SUM(H24:H27)</f>
        <v>18.811125</v>
      </c>
      <c r="I28" s="39"/>
      <c r="J28" s="39"/>
      <c r="K28" s="39"/>
      <c r="L28" s="39"/>
      <c r="M28" s="39"/>
      <c r="N28" s="39"/>
      <c r="O28" s="39"/>
      <c r="P28" s="39"/>
      <c r="Q28" s="39"/>
      <c r="R28" s="39"/>
      <c r="S28" s="39"/>
      <c r="T28" s="39"/>
      <c r="U28" s="39"/>
      <c r="V28" s="39"/>
      <c r="W28" s="39"/>
      <c r="X28" s="39"/>
      <c r="Y28" s="39"/>
      <c r="Z28" s="39"/>
      <c r="AA28" s="39"/>
    </row>
    <row r="29">
      <c r="A29" s="159"/>
      <c r="B29" s="78"/>
      <c r="C29" s="78"/>
      <c r="D29" s="78"/>
      <c r="E29" s="78"/>
      <c r="F29" s="78"/>
      <c r="G29" s="160"/>
      <c r="H29" s="161"/>
      <c r="I29" s="39"/>
      <c r="J29" s="39"/>
      <c r="K29" s="39"/>
      <c r="L29" s="39"/>
      <c r="M29" s="39"/>
      <c r="N29" s="39"/>
      <c r="O29" s="39"/>
      <c r="P29" s="39"/>
      <c r="Q29" s="39"/>
      <c r="R29" s="39"/>
      <c r="S29" s="39"/>
      <c r="T29" s="39"/>
      <c r="U29" s="39"/>
      <c r="V29" s="39"/>
      <c r="W29" s="39"/>
      <c r="X29" s="39"/>
      <c r="Y29" s="39"/>
      <c r="Z29" s="39"/>
      <c r="AA29" s="39"/>
    </row>
    <row r="30">
      <c r="A30" s="164" t="s">
        <v>207</v>
      </c>
      <c r="B30" s="132"/>
      <c r="C30" s="48" t="s">
        <v>115</v>
      </c>
      <c r="D30" s="49" t="s">
        <v>116</v>
      </c>
      <c r="E30" s="50" t="s">
        <v>117</v>
      </c>
      <c r="F30" s="133" t="s">
        <v>118</v>
      </c>
      <c r="G30" s="134" t="s">
        <v>193</v>
      </c>
      <c r="H30" s="135" t="s">
        <v>194</v>
      </c>
      <c r="I30" s="39"/>
      <c r="J30" s="39"/>
      <c r="K30" s="39"/>
      <c r="L30" s="39"/>
      <c r="M30" s="39"/>
      <c r="N30" s="39"/>
      <c r="O30" s="39"/>
      <c r="P30" s="39"/>
      <c r="Q30" s="39"/>
      <c r="R30" s="39"/>
      <c r="S30" s="39"/>
      <c r="T30" s="39"/>
      <c r="U30" s="39"/>
      <c r="V30" s="39"/>
      <c r="W30" s="39"/>
      <c r="X30" s="39"/>
      <c r="Y30" s="39"/>
      <c r="Z30" s="39"/>
      <c r="AA30" s="39"/>
    </row>
    <row r="31">
      <c r="A31" s="137" t="s">
        <v>176</v>
      </c>
      <c r="B31" s="138">
        <v>0.0</v>
      </c>
      <c r="C31" s="56" t="s">
        <v>121</v>
      </c>
      <c r="D31" s="56" t="s">
        <v>122</v>
      </c>
      <c r="E31" s="57" t="s">
        <v>123</v>
      </c>
      <c r="F31" s="56" t="s">
        <v>123</v>
      </c>
      <c r="G31" s="139" t="s">
        <v>197</v>
      </c>
      <c r="H31" s="140" t="s">
        <v>197</v>
      </c>
      <c r="I31" s="39"/>
      <c r="J31" s="39"/>
      <c r="K31" s="39"/>
      <c r="L31" s="39"/>
      <c r="M31" s="39"/>
      <c r="N31" s="39"/>
      <c r="O31" s="39"/>
      <c r="P31" s="39"/>
      <c r="Q31" s="39"/>
      <c r="R31" s="39"/>
      <c r="S31" s="39"/>
      <c r="T31" s="39"/>
      <c r="U31" s="39"/>
      <c r="V31" s="39"/>
      <c r="W31" s="39"/>
      <c r="X31" s="39"/>
      <c r="Y31" s="39"/>
      <c r="Z31" s="39"/>
      <c r="AA31" s="39"/>
    </row>
    <row r="32">
      <c r="A32" s="162" t="s">
        <v>208</v>
      </c>
      <c r="B32" s="143"/>
      <c r="C32" s="62" t="s">
        <v>178</v>
      </c>
      <c r="D32" s="63">
        <f>($F$9+($F$9*30%))*B31</f>
        <v>0</v>
      </c>
      <c r="E32" s="63">
        <f>($J$9+($J$9*30%))*B31</f>
        <v>0</v>
      </c>
      <c r="F32" s="63">
        <f>($M$9+($M$9*30%))*B31</f>
        <v>0</v>
      </c>
      <c r="G32" s="144">
        <f>3*B31</f>
        <v>0</v>
      </c>
      <c r="H32" s="145">
        <f t="shared" ref="H32:H34" si="11">E32/16</f>
        <v>0</v>
      </c>
      <c r="I32" s="39"/>
      <c r="J32" s="39"/>
      <c r="K32" s="39"/>
      <c r="L32" s="39"/>
      <c r="M32" s="39"/>
      <c r="N32" s="39"/>
      <c r="O32" s="39"/>
      <c r="P32" s="39"/>
      <c r="Q32" s="39"/>
      <c r="R32" s="39"/>
      <c r="S32" s="39"/>
      <c r="T32" s="39"/>
      <c r="U32" s="39"/>
      <c r="V32" s="39"/>
      <c r="W32" s="39"/>
      <c r="X32" s="39"/>
      <c r="Y32" s="39"/>
      <c r="Z32" s="39"/>
      <c r="AA32" s="39"/>
    </row>
    <row r="33">
      <c r="A33" s="105"/>
      <c r="B33" s="152"/>
      <c r="C33" s="62" t="s">
        <v>179</v>
      </c>
      <c r="D33" s="63">
        <f t="shared" ref="D33:E33" si="10">D32+D32*20%</f>
        <v>0</v>
      </c>
      <c r="E33" s="63">
        <f t="shared" si="10"/>
        <v>0</v>
      </c>
      <c r="F33" s="63">
        <f>F32+(F32*20%)</f>
        <v>0</v>
      </c>
      <c r="G33" s="144">
        <f>3*B31</f>
        <v>0</v>
      </c>
      <c r="H33" s="145">
        <f t="shared" si="11"/>
        <v>0</v>
      </c>
      <c r="I33" s="39"/>
      <c r="J33" s="39"/>
      <c r="K33" s="39"/>
      <c r="L33" s="39"/>
      <c r="M33" s="39"/>
      <c r="N33" s="39"/>
      <c r="O33" s="39"/>
      <c r="P33" s="39"/>
      <c r="Q33" s="39"/>
      <c r="R33" s="39"/>
      <c r="S33" s="39"/>
      <c r="T33" s="39"/>
      <c r="U33" s="39"/>
      <c r="V33" s="39"/>
      <c r="W33" s="39"/>
      <c r="X33" s="39"/>
      <c r="Y33" s="39"/>
      <c r="Z33" s="39"/>
      <c r="AA33" s="39"/>
    </row>
    <row r="34">
      <c r="A34" s="129"/>
      <c r="B34" s="154"/>
      <c r="C34" s="62" t="s">
        <v>180</v>
      </c>
      <c r="D34" s="63">
        <f t="shared" ref="D34:F34" si="12">D32+D32*40%</f>
        <v>0</v>
      </c>
      <c r="E34" s="63">
        <f t="shared" si="12"/>
        <v>0</v>
      </c>
      <c r="F34" s="63">
        <f t="shared" si="12"/>
        <v>0</v>
      </c>
      <c r="G34" s="144">
        <f>3*B31</f>
        <v>0</v>
      </c>
      <c r="H34" s="145">
        <f t="shared" si="11"/>
        <v>0</v>
      </c>
      <c r="I34" s="39"/>
      <c r="J34" s="39"/>
      <c r="K34" s="39"/>
      <c r="L34" s="39"/>
      <c r="M34" s="39"/>
      <c r="N34" s="39"/>
      <c r="O34" s="39"/>
      <c r="P34" s="39"/>
      <c r="Q34" s="39"/>
      <c r="R34" s="39"/>
      <c r="S34" s="39"/>
      <c r="T34" s="39"/>
      <c r="U34" s="39"/>
      <c r="V34" s="39"/>
      <c r="W34" s="39"/>
      <c r="X34" s="39"/>
      <c r="Y34" s="39"/>
      <c r="Z34" s="39"/>
      <c r="AA34" s="39"/>
    </row>
    <row r="35">
      <c r="A35" s="156"/>
      <c r="B35" s="157" t="s">
        <v>133</v>
      </c>
      <c r="C35" s="132"/>
      <c r="D35" s="73">
        <f t="shared" ref="D35:G35" si="13">SUM(D32:D34)</f>
        <v>0</v>
      </c>
      <c r="E35" s="73">
        <f t="shared" si="13"/>
        <v>0</v>
      </c>
      <c r="F35" s="73">
        <f t="shared" si="13"/>
        <v>0</v>
      </c>
      <c r="G35" s="73">
        <f t="shared" si="13"/>
        <v>0</v>
      </c>
      <c r="H35" s="163">
        <f>SUM(H31:H34)</f>
        <v>0</v>
      </c>
      <c r="I35" s="39"/>
      <c r="J35" s="39"/>
      <c r="K35" s="39"/>
      <c r="L35" s="39"/>
      <c r="M35" s="39"/>
      <c r="N35" s="39"/>
      <c r="O35" s="39"/>
      <c r="P35" s="39"/>
      <c r="Q35" s="39"/>
      <c r="R35" s="39"/>
      <c r="S35" s="39"/>
      <c r="T35" s="39"/>
      <c r="U35" s="39"/>
      <c r="V35" s="39"/>
      <c r="W35" s="39"/>
      <c r="X35" s="39"/>
      <c r="Y35" s="39"/>
      <c r="Z35" s="39"/>
      <c r="AA35" s="39"/>
    </row>
    <row r="36">
      <c r="A36" s="159"/>
      <c r="B36" s="78"/>
      <c r="C36" s="78"/>
      <c r="D36" s="78"/>
      <c r="E36" s="78"/>
      <c r="F36" s="78"/>
      <c r="G36" s="160"/>
      <c r="H36" s="161"/>
      <c r="I36" s="39"/>
      <c r="J36" s="39"/>
      <c r="K36" s="39"/>
      <c r="L36" s="39"/>
      <c r="M36" s="39"/>
      <c r="N36" s="39"/>
      <c r="O36" s="39"/>
      <c r="P36" s="39"/>
      <c r="Q36" s="39"/>
      <c r="R36" s="39"/>
      <c r="S36" s="39"/>
      <c r="T36" s="39"/>
      <c r="U36" s="39"/>
      <c r="V36" s="39"/>
      <c r="W36" s="39"/>
      <c r="X36" s="39"/>
      <c r="Y36" s="39"/>
      <c r="Z36" s="39"/>
      <c r="AA36" s="39"/>
    </row>
    <row r="37">
      <c r="A37" s="164" t="s">
        <v>154</v>
      </c>
      <c r="B37" s="132"/>
      <c r="C37" s="48" t="s">
        <v>115</v>
      </c>
      <c r="D37" s="49" t="s">
        <v>116</v>
      </c>
      <c r="E37" s="50" t="s">
        <v>117</v>
      </c>
      <c r="F37" s="133" t="s">
        <v>118</v>
      </c>
      <c r="G37" s="134" t="s">
        <v>193</v>
      </c>
      <c r="H37" s="135" t="s">
        <v>194</v>
      </c>
      <c r="I37" s="39"/>
      <c r="J37" s="39"/>
      <c r="K37" s="39"/>
      <c r="L37" s="39"/>
      <c r="M37" s="39"/>
      <c r="N37" s="39"/>
      <c r="O37" s="39"/>
      <c r="P37" s="39"/>
      <c r="Q37" s="39"/>
      <c r="R37" s="39"/>
      <c r="S37" s="39"/>
      <c r="T37" s="39"/>
      <c r="U37" s="39"/>
      <c r="V37" s="39"/>
      <c r="W37" s="39"/>
      <c r="X37" s="39"/>
      <c r="Y37" s="39"/>
      <c r="Z37" s="39"/>
      <c r="AA37" s="39"/>
    </row>
    <row r="38">
      <c r="A38" s="137" t="s">
        <v>176</v>
      </c>
      <c r="B38" s="138">
        <v>0.0</v>
      </c>
      <c r="C38" s="56" t="s">
        <v>121</v>
      </c>
      <c r="D38" s="56" t="s">
        <v>122</v>
      </c>
      <c r="E38" s="57" t="s">
        <v>123</v>
      </c>
      <c r="F38" s="56" t="s">
        <v>123</v>
      </c>
      <c r="G38" s="139" t="s">
        <v>197</v>
      </c>
      <c r="H38" s="140" t="s">
        <v>197</v>
      </c>
      <c r="I38" s="39"/>
      <c r="J38" s="39"/>
      <c r="K38" s="39"/>
      <c r="L38" s="39"/>
      <c r="M38" s="39"/>
      <c r="N38" s="39"/>
      <c r="O38" s="39"/>
      <c r="P38" s="39"/>
      <c r="Q38" s="39"/>
      <c r="R38" s="39"/>
      <c r="S38" s="39"/>
      <c r="T38" s="39"/>
      <c r="U38" s="39"/>
      <c r="V38" s="39"/>
      <c r="W38" s="39"/>
      <c r="X38" s="39"/>
      <c r="Y38" s="39"/>
      <c r="Z38" s="39"/>
      <c r="AA38" s="39"/>
    </row>
    <row r="39">
      <c r="A39" s="162" t="s">
        <v>209</v>
      </c>
      <c r="B39" s="143"/>
      <c r="C39" s="62" t="s">
        <v>178</v>
      </c>
      <c r="D39" s="63">
        <f>($F$9+($F$9*45%))*B38</f>
        <v>0</v>
      </c>
      <c r="E39" s="63">
        <f>($J$9+($J$9*45%))*B38</f>
        <v>0</v>
      </c>
      <c r="F39" s="63">
        <f>($M$9+($M$9*45%))*B38</f>
        <v>0</v>
      </c>
      <c r="G39" s="144">
        <f>3*B38</f>
        <v>0</v>
      </c>
      <c r="H39" s="145">
        <f t="shared" ref="H39:H41" si="15">E39/16</f>
        <v>0</v>
      </c>
      <c r="I39" s="39"/>
      <c r="J39" s="39"/>
      <c r="K39" s="39"/>
      <c r="L39" s="39"/>
      <c r="M39" s="39"/>
      <c r="N39" s="39"/>
      <c r="O39" s="39"/>
      <c r="P39" s="39"/>
      <c r="Q39" s="39"/>
      <c r="R39" s="39"/>
      <c r="S39" s="39"/>
      <c r="T39" s="39"/>
      <c r="U39" s="39"/>
      <c r="V39" s="39"/>
      <c r="W39" s="39"/>
      <c r="X39" s="39"/>
      <c r="Y39" s="39"/>
      <c r="Z39" s="39"/>
      <c r="AA39" s="39"/>
    </row>
    <row r="40">
      <c r="A40" s="105"/>
      <c r="B40" s="152"/>
      <c r="C40" s="62" t="s">
        <v>179</v>
      </c>
      <c r="D40" s="63">
        <f t="shared" ref="D40:E40" si="14">D39+D39*20%</f>
        <v>0</v>
      </c>
      <c r="E40" s="63">
        <f t="shared" si="14"/>
        <v>0</v>
      </c>
      <c r="F40" s="63">
        <f>F39+(F39*20%)</f>
        <v>0</v>
      </c>
      <c r="G40" s="144">
        <f>3*B38</f>
        <v>0</v>
      </c>
      <c r="H40" s="145">
        <f t="shared" si="15"/>
        <v>0</v>
      </c>
      <c r="I40" s="39"/>
      <c r="J40" s="39"/>
      <c r="K40" s="39"/>
      <c r="L40" s="39"/>
      <c r="M40" s="39"/>
      <c r="N40" s="39"/>
      <c r="O40" s="39"/>
      <c r="P40" s="39"/>
      <c r="Q40" s="39"/>
      <c r="R40" s="39"/>
      <c r="S40" s="39"/>
      <c r="T40" s="39"/>
      <c r="U40" s="39"/>
      <c r="V40" s="39"/>
      <c r="W40" s="39"/>
      <c r="X40" s="39"/>
      <c r="Y40" s="39"/>
      <c r="Z40" s="39"/>
      <c r="AA40" s="39"/>
    </row>
    <row r="41">
      <c r="A41" s="129"/>
      <c r="B41" s="154"/>
      <c r="C41" s="62" t="s">
        <v>180</v>
      </c>
      <c r="D41" s="63">
        <f t="shared" ref="D41:F41" si="16">D39+D39*40%</f>
        <v>0</v>
      </c>
      <c r="E41" s="63">
        <f t="shared" si="16"/>
        <v>0</v>
      </c>
      <c r="F41" s="63">
        <f t="shared" si="16"/>
        <v>0</v>
      </c>
      <c r="G41" s="144">
        <f>3*B38</f>
        <v>0</v>
      </c>
      <c r="H41" s="145">
        <f t="shared" si="15"/>
        <v>0</v>
      </c>
      <c r="I41" s="39"/>
      <c r="J41" s="39"/>
      <c r="K41" s="39"/>
      <c r="L41" s="39"/>
      <c r="M41" s="39"/>
      <c r="N41" s="39"/>
      <c r="O41" s="39"/>
      <c r="P41" s="39"/>
      <c r="Q41" s="39"/>
      <c r="R41" s="39"/>
      <c r="S41" s="39"/>
      <c r="T41" s="39"/>
      <c r="U41" s="39"/>
      <c r="V41" s="39"/>
      <c r="W41" s="39"/>
      <c r="X41" s="39"/>
      <c r="Y41" s="39"/>
      <c r="Z41" s="39"/>
      <c r="AA41" s="39"/>
    </row>
    <row r="42">
      <c r="A42" s="156"/>
      <c r="B42" s="157" t="s">
        <v>133</v>
      </c>
      <c r="C42" s="132"/>
      <c r="D42" s="73">
        <f t="shared" ref="D42:G42" si="17">SUM(D39:D41)</f>
        <v>0</v>
      </c>
      <c r="E42" s="73">
        <f t="shared" si="17"/>
        <v>0</v>
      </c>
      <c r="F42" s="73">
        <f t="shared" si="17"/>
        <v>0</v>
      </c>
      <c r="G42" s="73">
        <f t="shared" si="17"/>
        <v>0</v>
      </c>
      <c r="H42" s="163">
        <f>SUM(H38:H41)</f>
        <v>0</v>
      </c>
      <c r="I42" s="39"/>
      <c r="J42" s="39"/>
      <c r="K42" s="39"/>
      <c r="L42" s="39"/>
      <c r="M42" s="39"/>
      <c r="N42" s="39"/>
      <c r="O42" s="39"/>
      <c r="P42" s="39"/>
      <c r="Q42" s="39"/>
      <c r="R42" s="39"/>
      <c r="S42" s="39"/>
      <c r="T42" s="39"/>
      <c r="U42" s="39"/>
      <c r="V42" s="39"/>
      <c r="W42" s="39"/>
      <c r="X42" s="39"/>
      <c r="Y42" s="39"/>
      <c r="Z42" s="39"/>
      <c r="AA42" s="39"/>
    </row>
    <row r="43">
      <c r="A43" s="165"/>
      <c r="B43" s="166"/>
      <c r="C43" s="166"/>
      <c r="D43" s="166"/>
      <c r="E43" s="166"/>
      <c r="F43" s="166"/>
      <c r="G43" s="167"/>
      <c r="H43" s="168"/>
      <c r="I43" s="39"/>
      <c r="J43" s="39"/>
      <c r="K43" s="39"/>
      <c r="L43" s="39"/>
      <c r="M43" s="39"/>
      <c r="N43" s="39"/>
      <c r="O43" s="39"/>
      <c r="P43" s="39"/>
      <c r="Q43" s="39"/>
      <c r="R43" s="39"/>
      <c r="S43" s="39"/>
      <c r="T43" s="39"/>
      <c r="U43" s="39"/>
      <c r="V43" s="39"/>
      <c r="W43" s="39"/>
      <c r="X43" s="39"/>
      <c r="Y43" s="39"/>
      <c r="Z43" s="39"/>
      <c r="AA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c r="A45" s="169" t="s">
        <v>210</v>
      </c>
      <c r="F45" s="39"/>
      <c r="G45" s="39"/>
      <c r="H45" s="67">
        <f>SUM(H21+H28+H35+H42)</f>
        <v>18.811125</v>
      </c>
      <c r="I45" s="39"/>
      <c r="J45" s="39"/>
      <c r="K45" s="169" t="s">
        <v>211</v>
      </c>
      <c r="P45" s="39"/>
      <c r="Q45" s="39"/>
      <c r="R45" s="39"/>
      <c r="S45" s="39"/>
      <c r="T45" s="39"/>
      <c r="U45" s="39"/>
      <c r="V45" s="39"/>
      <c r="W45" s="39"/>
      <c r="X45" s="39"/>
      <c r="Y45" s="39"/>
      <c r="Z45" s="39"/>
      <c r="AA45" s="39"/>
    </row>
    <row r="46">
      <c r="F46" s="39"/>
      <c r="G46" s="39"/>
      <c r="H46" s="39"/>
      <c r="I46" s="39"/>
      <c r="J46" s="39"/>
      <c r="P46" s="39"/>
      <c r="Q46" s="39"/>
      <c r="R46" s="39"/>
      <c r="S46" s="39"/>
      <c r="T46" s="39"/>
      <c r="U46" s="39"/>
      <c r="V46" s="39"/>
      <c r="W46" s="39"/>
      <c r="X46" s="39"/>
      <c r="Y46" s="39"/>
      <c r="Z46" s="39"/>
      <c r="AA46" s="39"/>
    </row>
    <row r="47">
      <c r="A47" s="39"/>
      <c r="B47" s="39"/>
      <c r="C47" s="39"/>
      <c r="D47" s="39"/>
      <c r="E47" s="39"/>
      <c r="F47" s="39"/>
      <c r="G47" s="39"/>
      <c r="H47" s="39"/>
      <c r="I47" s="45"/>
      <c r="J47" s="39"/>
      <c r="K47" s="39"/>
      <c r="L47" s="55" t="s">
        <v>212</v>
      </c>
      <c r="M47" s="55" t="s">
        <v>116</v>
      </c>
      <c r="N47" s="55" t="s">
        <v>213</v>
      </c>
      <c r="O47" s="55" t="s">
        <v>118</v>
      </c>
      <c r="P47" s="39"/>
      <c r="Q47" s="39"/>
      <c r="R47" s="39"/>
      <c r="S47" s="39"/>
      <c r="T47" s="39"/>
      <c r="U47" s="39"/>
      <c r="V47" s="39"/>
      <c r="W47" s="39"/>
      <c r="X47" s="39"/>
      <c r="Y47" s="39"/>
      <c r="Z47" s="39"/>
      <c r="AA47" s="39"/>
    </row>
    <row r="48">
      <c r="A48" s="120" t="s">
        <v>184</v>
      </c>
      <c r="B48" s="121"/>
      <c r="C48" s="75" t="s">
        <v>116</v>
      </c>
      <c r="D48" s="76" t="s">
        <v>139</v>
      </c>
      <c r="E48" s="76" t="s">
        <v>185</v>
      </c>
      <c r="F48" s="55"/>
      <c r="G48" s="39"/>
      <c r="H48" s="45"/>
      <c r="I48" s="39"/>
      <c r="K48" s="55" t="s">
        <v>178</v>
      </c>
      <c r="L48" s="55">
        <v>3.0</v>
      </c>
      <c r="M48" s="55">
        <v>2.0</v>
      </c>
      <c r="N48" s="55">
        <v>4.0</v>
      </c>
      <c r="O48" s="55">
        <v>30.0</v>
      </c>
      <c r="P48" s="39"/>
      <c r="Q48" s="39"/>
      <c r="R48" s="39"/>
      <c r="S48" s="39"/>
      <c r="T48" s="39"/>
      <c r="U48" s="39"/>
      <c r="V48" s="39"/>
      <c r="W48" s="39"/>
      <c r="X48" s="39"/>
      <c r="Y48" s="39"/>
      <c r="Z48" s="39"/>
    </row>
    <row r="49">
      <c r="A49" s="55" t="s">
        <v>142</v>
      </c>
      <c r="B49" s="122" t="s">
        <v>141</v>
      </c>
      <c r="C49" s="62" t="s">
        <v>13</v>
      </c>
      <c r="D49" s="78">
        <f>$D$5*0.2</f>
        <v>5.4</v>
      </c>
      <c r="E49" s="78"/>
      <c r="F49" s="39"/>
      <c r="G49" s="39"/>
      <c r="H49" s="45"/>
      <c r="I49" s="39"/>
      <c r="K49" s="55" t="s">
        <v>179</v>
      </c>
      <c r="L49" s="55">
        <v>3.0</v>
      </c>
      <c r="M49" s="55">
        <v>2.0</v>
      </c>
      <c r="N49" s="55">
        <v>4.0</v>
      </c>
      <c r="O49" s="55">
        <v>30.0</v>
      </c>
      <c r="P49" s="39"/>
      <c r="Q49" s="39"/>
      <c r="R49" s="39"/>
      <c r="S49" s="39"/>
      <c r="T49" s="39"/>
      <c r="U49" s="39"/>
      <c r="V49" s="39"/>
      <c r="W49" s="39"/>
      <c r="X49" s="39"/>
      <c r="Y49" s="39"/>
      <c r="Z49" s="39"/>
    </row>
    <row r="50">
      <c r="A50" s="55" t="s">
        <v>143</v>
      </c>
      <c r="C50" s="62" t="s">
        <v>25</v>
      </c>
      <c r="D50" s="78">
        <f>$D$6*0.1</f>
        <v>1.1</v>
      </c>
      <c r="E50" s="78"/>
      <c r="F50" s="39"/>
      <c r="G50" s="39"/>
      <c r="H50" s="45"/>
      <c r="I50" s="39"/>
      <c r="J50" s="39"/>
      <c r="K50" s="55" t="s">
        <v>214</v>
      </c>
      <c r="L50" s="55">
        <v>3.0</v>
      </c>
      <c r="M50" s="55">
        <v>2.0</v>
      </c>
      <c r="N50" s="55">
        <v>4.0</v>
      </c>
      <c r="O50" s="55">
        <v>30.0</v>
      </c>
      <c r="P50" s="39"/>
      <c r="Q50" s="39"/>
      <c r="R50" s="39"/>
      <c r="S50" s="39"/>
      <c r="T50" s="39"/>
      <c r="U50" s="39"/>
      <c r="V50" s="39"/>
      <c r="W50" s="39"/>
      <c r="X50" s="39"/>
      <c r="Y50" s="39"/>
      <c r="Z50" s="39"/>
    </row>
    <row r="51">
      <c r="A51" s="55" t="s">
        <v>143</v>
      </c>
      <c r="C51" s="62" t="s">
        <v>40</v>
      </c>
      <c r="D51" s="78">
        <f>$D$7*0.1</f>
        <v>3.7</v>
      </c>
      <c r="E51" s="78"/>
      <c r="F51" s="39"/>
      <c r="G51" s="39"/>
      <c r="H51" s="45"/>
      <c r="I51" s="39"/>
      <c r="J51" s="39"/>
      <c r="K51" s="39"/>
      <c r="L51" s="39">
        <f t="shared" ref="L51:O51" si="18">SUM(L48:L50)</f>
        <v>9</v>
      </c>
      <c r="M51" s="39">
        <f t="shared" si="18"/>
        <v>6</v>
      </c>
      <c r="N51" s="39">
        <f t="shared" si="18"/>
        <v>12</v>
      </c>
      <c r="O51" s="39">
        <f t="shared" si="18"/>
        <v>90</v>
      </c>
      <c r="P51" s="39"/>
      <c r="Q51" s="39"/>
      <c r="R51" s="39"/>
      <c r="S51" s="39"/>
      <c r="T51" s="39"/>
      <c r="U51" s="39"/>
      <c r="V51" s="39"/>
      <c r="W51" s="39"/>
      <c r="X51" s="39"/>
      <c r="Y51" s="39"/>
      <c r="Z51" s="39"/>
    </row>
    <row r="52">
      <c r="A52" s="55" t="s">
        <v>143</v>
      </c>
      <c r="C52" s="62" t="s">
        <v>67</v>
      </c>
      <c r="D52" s="78">
        <f>$D$8*0.1</f>
        <v>1.8</v>
      </c>
      <c r="E52" s="78"/>
      <c r="F52" s="39"/>
      <c r="G52" s="39"/>
      <c r="H52" s="45"/>
      <c r="I52" s="39"/>
      <c r="J52" s="39"/>
      <c r="K52" s="39"/>
      <c r="L52" s="39"/>
      <c r="M52" s="39"/>
      <c r="N52" s="39"/>
      <c r="O52" s="39"/>
      <c r="P52" s="39"/>
      <c r="Q52" s="39"/>
      <c r="R52" s="39"/>
      <c r="S52" s="39"/>
      <c r="T52" s="39"/>
      <c r="U52" s="39"/>
      <c r="V52" s="39"/>
      <c r="W52" s="39"/>
      <c r="X52" s="39"/>
      <c r="Y52" s="39"/>
      <c r="Z52" s="39"/>
    </row>
    <row r="53">
      <c r="A53" s="55" t="s">
        <v>142</v>
      </c>
      <c r="B53" s="123" t="s">
        <v>148</v>
      </c>
      <c r="C53" s="62" t="s">
        <v>77</v>
      </c>
      <c r="D53" s="78">
        <f>$D$9*0.3+1</f>
        <v>1.6</v>
      </c>
      <c r="E53" s="78"/>
      <c r="F53" s="39"/>
      <c r="G53" s="39"/>
      <c r="H53" s="45"/>
      <c r="I53" s="39"/>
      <c r="J53" s="39"/>
      <c r="K53" s="39"/>
      <c r="L53" s="39"/>
      <c r="M53" s="39"/>
      <c r="N53" s="39"/>
      <c r="O53" s="39"/>
      <c r="P53" s="39"/>
      <c r="Q53" s="39"/>
      <c r="R53" s="39"/>
      <c r="S53" s="39"/>
      <c r="T53" s="39"/>
      <c r="U53" s="39"/>
      <c r="V53" s="39"/>
      <c r="W53" s="39"/>
      <c r="X53" s="39"/>
      <c r="Y53" s="39"/>
      <c r="Z53" s="39"/>
    </row>
    <row r="54">
      <c r="A54" s="55" t="s">
        <v>215</v>
      </c>
      <c r="C54" s="62" t="s">
        <v>93</v>
      </c>
      <c r="D54" s="78">
        <f>$D$10*2</f>
        <v>4</v>
      </c>
      <c r="E54" s="78"/>
      <c r="F54" s="39"/>
      <c r="G54" s="39"/>
      <c r="H54" s="45"/>
      <c r="I54" s="39"/>
      <c r="J54" s="39"/>
      <c r="K54" s="39"/>
      <c r="L54" s="39"/>
      <c r="M54" s="39"/>
      <c r="N54" s="39"/>
      <c r="O54" s="39"/>
      <c r="P54" s="39"/>
      <c r="Q54" s="39"/>
      <c r="R54" s="39"/>
      <c r="S54" s="39"/>
      <c r="T54" s="39"/>
      <c r="U54" s="39"/>
      <c r="V54" s="39"/>
      <c r="W54" s="39"/>
      <c r="X54" s="39"/>
      <c r="Y54" s="39"/>
      <c r="Z54" s="39"/>
    </row>
    <row r="55">
      <c r="A55" s="55" t="s">
        <v>143</v>
      </c>
      <c r="C55" s="62" t="s">
        <v>99</v>
      </c>
      <c r="D55" s="78">
        <f>$D$11*0.1</f>
        <v>0.6</v>
      </c>
      <c r="E55" s="78"/>
      <c r="F55" s="39"/>
      <c r="G55" s="39"/>
      <c r="H55" s="45"/>
      <c r="I55" s="39"/>
      <c r="J55" s="39"/>
      <c r="K55" s="39"/>
      <c r="L55" s="39"/>
      <c r="M55" s="39"/>
      <c r="N55" s="39"/>
      <c r="O55" s="39"/>
      <c r="P55" s="39"/>
      <c r="Q55" s="39"/>
      <c r="R55" s="39"/>
      <c r="S55" s="39"/>
      <c r="T55" s="39"/>
      <c r="U55" s="39"/>
      <c r="V55" s="39"/>
      <c r="W55" s="39"/>
      <c r="X55" s="39"/>
      <c r="Y55" s="39"/>
      <c r="Z55" s="39"/>
    </row>
    <row r="56">
      <c r="A56" s="44"/>
      <c r="B56" s="39"/>
      <c r="C56" s="39"/>
      <c r="D56" s="79">
        <f>SUM(D49:D55)</f>
        <v>18.2</v>
      </c>
      <c r="E56" s="79">
        <f>D56+(D56*30%)</f>
        <v>23.66</v>
      </c>
      <c r="F56" s="80"/>
      <c r="G56" s="55"/>
      <c r="H56" s="81"/>
      <c r="I56" s="39"/>
      <c r="J56" s="39"/>
      <c r="K56" s="39"/>
      <c r="L56" s="39"/>
      <c r="M56" s="39"/>
      <c r="N56" s="39"/>
      <c r="O56" s="39"/>
      <c r="P56" s="39"/>
      <c r="Q56" s="39"/>
      <c r="R56" s="39"/>
      <c r="S56" s="39"/>
      <c r="T56" s="39"/>
      <c r="U56" s="39"/>
      <c r="V56" s="39"/>
      <c r="W56" s="39"/>
      <c r="X56" s="39"/>
      <c r="Y56" s="39"/>
      <c r="Z56" s="39"/>
    </row>
    <row r="57">
      <c r="A57" s="44"/>
      <c r="B57" s="39"/>
      <c r="C57" s="39"/>
      <c r="D57" s="39"/>
      <c r="E57" s="39"/>
      <c r="F57" s="39"/>
      <c r="G57" s="39"/>
      <c r="H57" s="45"/>
      <c r="I57" s="39"/>
      <c r="J57" s="39"/>
      <c r="K57" s="39"/>
      <c r="L57" s="39"/>
      <c r="M57" s="39"/>
      <c r="N57" s="39"/>
      <c r="O57" s="39"/>
      <c r="P57" s="39"/>
      <c r="Q57" s="39"/>
      <c r="R57" s="39"/>
      <c r="S57" s="39"/>
      <c r="T57" s="39"/>
      <c r="U57" s="39"/>
      <c r="V57" s="39"/>
      <c r="W57" s="39"/>
      <c r="X57" s="39"/>
      <c r="Y57" s="39"/>
      <c r="Z57" s="39"/>
    </row>
    <row r="58">
      <c r="A58" s="120" t="s">
        <v>186</v>
      </c>
      <c r="B58" s="121"/>
      <c r="C58" s="50" t="s">
        <v>117</v>
      </c>
      <c r="D58" s="76" t="s">
        <v>151</v>
      </c>
      <c r="E58" s="76" t="s">
        <v>187</v>
      </c>
      <c r="F58" s="39"/>
      <c r="G58" s="39"/>
      <c r="H58" s="45"/>
      <c r="I58" s="39"/>
      <c r="J58" s="39"/>
      <c r="K58" s="39"/>
      <c r="L58" s="39"/>
      <c r="M58" s="39"/>
      <c r="N58" s="39"/>
      <c r="O58" s="39"/>
      <c r="P58" s="39"/>
      <c r="Q58" s="39"/>
      <c r="R58" s="39"/>
      <c r="S58" s="39"/>
      <c r="T58" s="39"/>
      <c r="U58" s="39"/>
      <c r="V58" s="39"/>
      <c r="W58" s="39"/>
      <c r="X58" s="39"/>
      <c r="Y58" s="39"/>
      <c r="Z58" s="39"/>
    </row>
    <row r="59">
      <c r="A59" s="55" t="s">
        <v>153</v>
      </c>
      <c r="B59" s="122" t="s">
        <v>141</v>
      </c>
      <c r="C59" s="62" t="s">
        <v>13</v>
      </c>
      <c r="D59" s="78">
        <f>$D$5*0.5</f>
        <v>13.5</v>
      </c>
      <c r="E59" s="78"/>
      <c r="F59" s="55"/>
      <c r="G59" s="39"/>
      <c r="H59" s="45"/>
      <c r="I59" s="39"/>
      <c r="J59" s="39"/>
      <c r="K59" s="39"/>
      <c r="L59" s="39"/>
      <c r="M59" s="39"/>
      <c r="N59" s="39"/>
      <c r="O59" s="39"/>
      <c r="P59" s="39"/>
      <c r="Q59" s="39"/>
      <c r="R59" s="39"/>
      <c r="S59" s="39"/>
      <c r="T59" s="39"/>
      <c r="U59" s="39"/>
      <c r="V59" s="39"/>
      <c r="W59" s="39"/>
      <c r="X59" s="39"/>
      <c r="Y59" s="39"/>
      <c r="Z59" s="39"/>
    </row>
    <row r="60">
      <c r="A60" s="55" t="s">
        <v>153</v>
      </c>
      <c r="C60" s="62" t="s">
        <v>25</v>
      </c>
      <c r="D60" s="78">
        <f>$D$6*0.5</f>
        <v>5.5</v>
      </c>
      <c r="E60" s="78"/>
      <c r="F60" s="55"/>
      <c r="G60" s="39"/>
      <c r="H60" s="45"/>
      <c r="I60" s="39"/>
      <c r="J60" s="39"/>
      <c r="K60" s="39"/>
      <c r="L60" s="39"/>
      <c r="M60" s="39"/>
      <c r="N60" s="39"/>
      <c r="O60" s="39"/>
      <c r="P60" s="39"/>
      <c r="Q60" s="39"/>
      <c r="R60" s="39"/>
      <c r="S60" s="39"/>
      <c r="T60" s="39"/>
      <c r="U60" s="39"/>
      <c r="V60" s="39"/>
      <c r="W60" s="39"/>
      <c r="X60" s="39"/>
      <c r="Y60" s="39"/>
      <c r="Z60" s="39"/>
    </row>
    <row r="61">
      <c r="A61" s="55" t="s">
        <v>153</v>
      </c>
      <c r="C61" s="62" t="s">
        <v>40</v>
      </c>
      <c r="D61" s="78">
        <f>$D$7*0.6</f>
        <v>22.2</v>
      </c>
      <c r="E61" s="78"/>
      <c r="F61" s="55"/>
      <c r="G61" s="39"/>
      <c r="H61" s="45"/>
      <c r="I61" s="39"/>
      <c r="J61" s="39"/>
      <c r="K61" s="39"/>
      <c r="L61" s="39"/>
      <c r="M61" s="39"/>
      <c r="N61" s="39"/>
      <c r="O61" s="39"/>
      <c r="P61" s="39"/>
      <c r="Q61" s="39"/>
      <c r="R61" s="39"/>
      <c r="S61" s="39"/>
      <c r="T61" s="39"/>
      <c r="U61" s="39"/>
      <c r="V61" s="39"/>
      <c r="W61" s="39"/>
      <c r="X61" s="39"/>
      <c r="Y61" s="39"/>
      <c r="Z61" s="39"/>
    </row>
    <row r="62">
      <c r="A62" s="55" t="s">
        <v>153</v>
      </c>
      <c r="C62" s="62" t="s">
        <v>67</v>
      </c>
      <c r="D62" s="78">
        <f>$D$8*0.5</f>
        <v>9</v>
      </c>
      <c r="E62" s="78"/>
      <c r="F62" s="55"/>
      <c r="G62" s="39"/>
      <c r="H62" s="45"/>
      <c r="I62" s="39"/>
      <c r="J62" s="39"/>
      <c r="K62" s="39"/>
      <c r="L62" s="39"/>
      <c r="M62" s="39"/>
      <c r="N62" s="39"/>
      <c r="O62" s="39"/>
      <c r="P62" s="39"/>
      <c r="Q62" s="39"/>
      <c r="R62" s="39"/>
      <c r="S62" s="39"/>
      <c r="T62" s="39"/>
      <c r="U62" s="39"/>
      <c r="V62" s="39"/>
      <c r="W62" s="39"/>
      <c r="X62" s="39"/>
      <c r="Y62" s="39"/>
      <c r="Z62" s="39"/>
    </row>
    <row r="63">
      <c r="A63" s="55" t="s">
        <v>153</v>
      </c>
      <c r="B63" s="123" t="s">
        <v>148</v>
      </c>
      <c r="C63" s="62" t="s">
        <v>77</v>
      </c>
      <c r="D63" s="78">
        <f>$D$9*0.5</f>
        <v>1</v>
      </c>
      <c r="E63" s="78"/>
      <c r="F63" s="55"/>
      <c r="G63" s="39"/>
      <c r="H63" s="45"/>
      <c r="I63" s="39"/>
      <c r="J63" s="39"/>
      <c r="K63" s="39"/>
      <c r="L63" s="39"/>
      <c r="M63" s="39"/>
      <c r="N63" s="39"/>
      <c r="O63" s="39"/>
      <c r="P63" s="39"/>
      <c r="Q63" s="39"/>
      <c r="R63" s="39"/>
      <c r="S63" s="39"/>
      <c r="T63" s="39"/>
      <c r="U63" s="39"/>
      <c r="V63" s="39"/>
      <c r="W63" s="39"/>
      <c r="X63" s="39"/>
      <c r="Y63" s="39"/>
      <c r="Z63" s="39"/>
    </row>
    <row r="64">
      <c r="A64" s="55" t="s">
        <v>216</v>
      </c>
      <c r="C64" s="62" t="s">
        <v>93</v>
      </c>
      <c r="D64" s="78">
        <f>$D$10*4</f>
        <v>8</v>
      </c>
      <c r="E64" s="78"/>
      <c r="F64" s="55"/>
      <c r="G64" s="39"/>
      <c r="H64" s="45"/>
      <c r="I64" s="39"/>
      <c r="J64" s="39"/>
      <c r="K64" s="39"/>
      <c r="L64" s="39"/>
      <c r="M64" s="39"/>
      <c r="N64" s="39"/>
      <c r="O64" s="39"/>
      <c r="P64" s="39"/>
      <c r="Q64" s="39"/>
      <c r="R64" s="39"/>
      <c r="S64" s="39"/>
      <c r="T64" s="39"/>
      <c r="U64" s="39"/>
      <c r="V64" s="39"/>
      <c r="W64" s="39"/>
      <c r="X64" s="39"/>
      <c r="Y64" s="39"/>
      <c r="Z64" s="39"/>
    </row>
    <row r="65">
      <c r="A65" s="55" t="s">
        <v>155</v>
      </c>
      <c r="C65" s="62" t="s">
        <v>99</v>
      </c>
      <c r="D65" s="78">
        <f>$D$11*0.25</f>
        <v>1.5</v>
      </c>
      <c r="E65" s="78"/>
      <c r="F65" s="55"/>
      <c r="G65" s="39"/>
      <c r="H65" s="45"/>
      <c r="I65" s="39"/>
      <c r="J65" s="39"/>
      <c r="K65" s="39"/>
      <c r="L65" s="39"/>
      <c r="M65" s="39"/>
      <c r="N65" s="39"/>
      <c r="O65" s="39"/>
      <c r="P65" s="39"/>
      <c r="Q65" s="39"/>
      <c r="R65" s="39"/>
      <c r="S65" s="39"/>
      <c r="T65" s="39"/>
      <c r="U65" s="39"/>
      <c r="V65" s="39"/>
      <c r="W65" s="39"/>
      <c r="X65" s="39"/>
      <c r="Y65" s="39"/>
      <c r="Z65" s="39"/>
    </row>
    <row r="66">
      <c r="A66" s="80"/>
      <c r="B66" s="39"/>
      <c r="C66" s="39"/>
      <c r="D66" s="79">
        <f>SUM(D59:D65)</f>
        <v>60.7</v>
      </c>
      <c r="E66" s="79">
        <f>D66+D66*100%</f>
        <v>121.4</v>
      </c>
      <c r="F66" s="80"/>
      <c r="G66" s="55"/>
      <c r="H66" s="81"/>
      <c r="I66" s="39"/>
      <c r="J66" s="39"/>
      <c r="K66" s="39"/>
      <c r="L66" s="39"/>
      <c r="M66" s="39"/>
      <c r="N66" s="39"/>
      <c r="O66" s="39"/>
      <c r="P66" s="39"/>
      <c r="Q66" s="39"/>
      <c r="R66" s="39"/>
      <c r="S66" s="39"/>
      <c r="T66" s="39"/>
      <c r="U66" s="39"/>
      <c r="V66" s="39"/>
      <c r="W66" s="39"/>
      <c r="X66" s="39"/>
      <c r="Y66" s="39"/>
      <c r="Z66" s="39"/>
    </row>
    <row r="67">
      <c r="A67" s="44"/>
      <c r="B67" s="39"/>
      <c r="C67" s="39"/>
      <c r="D67" s="39"/>
      <c r="E67" s="39"/>
      <c r="F67" s="39"/>
      <c r="G67" s="39"/>
      <c r="H67" s="45"/>
      <c r="I67" s="39"/>
      <c r="J67" s="39"/>
      <c r="K67" s="39"/>
      <c r="L67" s="39"/>
      <c r="M67" s="39"/>
      <c r="N67" s="39"/>
      <c r="O67" s="39"/>
      <c r="P67" s="39"/>
      <c r="Q67" s="39"/>
      <c r="R67" s="39"/>
      <c r="S67" s="39"/>
      <c r="T67" s="39"/>
      <c r="U67" s="39"/>
      <c r="V67" s="39"/>
      <c r="W67" s="39"/>
      <c r="X67" s="39"/>
      <c r="Y67" s="39"/>
      <c r="Z67" s="39"/>
    </row>
    <row r="68">
      <c r="A68" s="120" t="s">
        <v>188</v>
      </c>
      <c r="B68" s="121"/>
      <c r="C68" s="51" t="s">
        <v>118</v>
      </c>
      <c r="D68" s="91" t="s">
        <v>161</v>
      </c>
      <c r="E68" s="91" t="s">
        <v>189</v>
      </c>
      <c r="F68" s="39"/>
      <c r="G68" s="39"/>
      <c r="H68" s="45"/>
      <c r="I68" s="39"/>
      <c r="J68" s="39"/>
      <c r="K68" s="39"/>
      <c r="L68" s="39"/>
      <c r="M68" s="39"/>
      <c r="N68" s="39"/>
      <c r="O68" s="39"/>
      <c r="P68" s="39"/>
      <c r="Q68" s="39"/>
      <c r="R68" s="39"/>
      <c r="S68" s="39"/>
      <c r="T68" s="39"/>
      <c r="U68" s="39"/>
      <c r="V68" s="39"/>
      <c r="W68" s="39"/>
      <c r="X68" s="39"/>
      <c r="Y68" s="39"/>
      <c r="Z68" s="39"/>
    </row>
    <row r="69">
      <c r="A69" s="55" t="s">
        <v>162</v>
      </c>
      <c r="B69" s="122" t="s">
        <v>141</v>
      </c>
      <c r="C69" s="62" t="s">
        <v>13</v>
      </c>
      <c r="D69" s="78">
        <f>$D$5*50</f>
        <v>1350</v>
      </c>
      <c r="E69" s="78"/>
      <c r="F69" s="39"/>
      <c r="G69" s="39"/>
      <c r="H69" s="45"/>
      <c r="I69" s="39"/>
      <c r="J69" s="39"/>
      <c r="K69" s="39"/>
      <c r="L69" s="39"/>
      <c r="M69" s="39"/>
      <c r="N69" s="39"/>
      <c r="O69" s="39"/>
      <c r="P69" s="39"/>
      <c r="Q69" s="39"/>
      <c r="R69" s="39"/>
      <c r="S69" s="39"/>
      <c r="T69" s="39"/>
      <c r="U69" s="39"/>
      <c r="V69" s="39"/>
      <c r="W69" s="39"/>
      <c r="X69" s="39"/>
      <c r="Y69" s="39"/>
      <c r="Z69" s="39"/>
    </row>
    <row r="70">
      <c r="A70" s="55"/>
      <c r="C70" s="62" t="s">
        <v>25</v>
      </c>
      <c r="D70" s="78">
        <f>$D$6*0</f>
        <v>0</v>
      </c>
      <c r="E70" s="78"/>
      <c r="F70" s="39"/>
      <c r="G70" s="39"/>
      <c r="H70" s="45"/>
      <c r="I70" s="39"/>
      <c r="J70" s="39"/>
      <c r="K70" s="39"/>
      <c r="L70" s="39"/>
      <c r="M70" s="39"/>
      <c r="N70" s="39"/>
      <c r="O70" s="39"/>
      <c r="P70" s="39"/>
      <c r="Q70" s="39"/>
      <c r="R70" s="39"/>
      <c r="S70" s="39"/>
      <c r="T70" s="39"/>
      <c r="U70" s="39"/>
      <c r="V70" s="39"/>
      <c r="W70" s="39"/>
      <c r="X70" s="39"/>
      <c r="Y70" s="39"/>
      <c r="Z70" s="39"/>
    </row>
    <row r="71">
      <c r="A71" s="55"/>
      <c r="C71" s="62" t="s">
        <v>40</v>
      </c>
      <c r="D71" s="78">
        <f>$D$7*0</f>
        <v>0</v>
      </c>
      <c r="E71" s="78"/>
      <c r="F71" s="39"/>
      <c r="G71" s="39"/>
      <c r="H71" s="45"/>
      <c r="I71" s="39"/>
      <c r="J71" s="39"/>
      <c r="K71" s="39"/>
      <c r="L71" s="39"/>
      <c r="M71" s="39"/>
      <c r="N71" s="39"/>
      <c r="O71" s="39"/>
      <c r="P71" s="39"/>
      <c r="Q71" s="39"/>
      <c r="R71" s="39"/>
      <c r="S71" s="39"/>
      <c r="T71" s="39"/>
      <c r="U71" s="39"/>
      <c r="V71" s="39"/>
      <c r="W71" s="39"/>
      <c r="X71" s="39"/>
      <c r="Y71" s="39"/>
      <c r="Z71" s="39"/>
    </row>
    <row r="72">
      <c r="A72" s="55"/>
      <c r="C72" s="62" t="s">
        <v>67</v>
      </c>
      <c r="D72" s="78">
        <f>$D$8*0</f>
        <v>0</v>
      </c>
      <c r="E72" s="78"/>
      <c r="F72" s="39"/>
      <c r="G72" s="39"/>
      <c r="H72" s="45"/>
      <c r="I72" s="39"/>
      <c r="J72" s="39"/>
      <c r="K72" s="39"/>
      <c r="L72" s="39"/>
      <c r="M72" s="39"/>
      <c r="N72" s="39"/>
      <c r="O72" s="39"/>
      <c r="P72" s="39"/>
      <c r="Q72" s="39"/>
      <c r="R72" s="39"/>
      <c r="S72" s="39"/>
      <c r="T72" s="39"/>
      <c r="U72" s="39"/>
      <c r="V72" s="39"/>
      <c r="W72" s="39"/>
      <c r="X72" s="39"/>
      <c r="Y72" s="39"/>
      <c r="Z72" s="39"/>
    </row>
    <row r="73">
      <c r="A73" s="55" t="s">
        <v>190</v>
      </c>
      <c r="B73" s="123" t="s">
        <v>148</v>
      </c>
      <c r="C73" s="62" t="s">
        <v>77</v>
      </c>
      <c r="D73" s="78">
        <f>$D$9*50</f>
        <v>100</v>
      </c>
      <c r="E73" s="78"/>
      <c r="F73" s="39"/>
      <c r="G73" s="39"/>
      <c r="H73" s="45"/>
      <c r="I73" s="39"/>
      <c r="J73" s="39"/>
      <c r="K73" s="39"/>
      <c r="L73" s="39"/>
      <c r="M73" s="39"/>
      <c r="N73" s="39"/>
      <c r="O73" s="39"/>
      <c r="P73" s="39"/>
      <c r="Q73" s="39"/>
      <c r="R73" s="39"/>
      <c r="S73" s="39"/>
      <c r="T73" s="39"/>
      <c r="U73" s="39"/>
      <c r="V73" s="39"/>
      <c r="W73" s="39"/>
      <c r="X73" s="39"/>
      <c r="Y73" s="39"/>
      <c r="Z73" s="39"/>
    </row>
    <row r="74">
      <c r="A74" s="55" t="s">
        <v>217</v>
      </c>
      <c r="C74" s="62" t="s">
        <v>93</v>
      </c>
      <c r="D74" s="78">
        <f>$D$10*100</f>
        <v>200</v>
      </c>
      <c r="E74" s="78"/>
      <c r="F74" s="39"/>
      <c r="G74" s="39"/>
      <c r="H74" s="45"/>
      <c r="I74" s="39"/>
      <c r="J74" s="39"/>
      <c r="K74" s="39"/>
      <c r="L74" s="39"/>
      <c r="M74" s="39"/>
      <c r="N74" s="39"/>
      <c r="O74" s="39"/>
      <c r="P74" s="39"/>
      <c r="Q74" s="39"/>
      <c r="R74" s="39"/>
      <c r="S74" s="39"/>
      <c r="T74" s="39"/>
      <c r="U74" s="39"/>
      <c r="V74" s="39"/>
      <c r="W74" s="39"/>
      <c r="X74" s="39"/>
      <c r="Y74" s="39"/>
      <c r="Z74" s="39"/>
    </row>
    <row r="75">
      <c r="A75" s="55"/>
      <c r="C75" s="62" t="s">
        <v>99</v>
      </c>
      <c r="D75" s="78">
        <f>$D$11*0</f>
        <v>0</v>
      </c>
      <c r="E75" s="78"/>
      <c r="F75" s="39"/>
      <c r="G75" s="39"/>
      <c r="H75" s="45"/>
      <c r="I75" s="39"/>
      <c r="J75" s="39"/>
      <c r="K75" s="39"/>
      <c r="L75" s="39"/>
      <c r="M75" s="39"/>
      <c r="N75" s="39"/>
      <c r="O75" s="39"/>
      <c r="P75" s="39"/>
      <c r="Q75" s="39"/>
      <c r="R75" s="39"/>
      <c r="S75" s="39"/>
      <c r="T75" s="39"/>
      <c r="U75" s="39"/>
      <c r="V75" s="39"/>
      <c r="W75" s="39"/>
      <c r="X75" s="39"/>
      <c r="Y75" s="39"/>
      <c r="Z75" s="39"/>
    </row>
    <row r="76">
      <c r="A76" s="88"/>
      <c r="B76" s="89"/>
      <c r="C76" s="39"/>
      <c r="D76" s="93">
        <f>SUM(D69:D75)</f>
        <v>1650</v>
      </c>
      <c r="E76" s="93">
        <f>D76+D76*100%</f>
        <v>3300</v>
      </c>
      <c r="F76" s="94"/>
      <c r="G76" s="170"/>
      <c r="H76" s="95"/>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row>
  </sheetData>
  <mergeCells count="40">
    <mergeCell ref="J9:J11"/>
    <mergeCell ref="K9:K11"/>
    <mergeCell ref="M9:M11"/>
    <mergeCell ref="N9:N11"/>
    <mergeCell ref="P9:P11"/>
    <mergeCell ref="Q9:Q11"/>
    <mergeCell ref="A1:E2"/>
    <mergeCell ref="A4:B4"/>
    <mergeCell ref="F4:Q4"/>
    <mergeCell ref="A5:B11"/>
    <mergeCell ref="J5:K7"/>
    <mergeCell ref="M5:N7"/>
    <mergeCell ref="P5:Q7"/>
    <mergeCell ref="F5:H7"/>
    <mergeCell ref="F9:F11"/>
    <mergeCell ref="H9:H11"/>
    <mergeCell ref="A14:H15"/>
    <mergeCell ref="A16:B16"/>
    <mergeCell ref="A18:B20"/>
    <mergeCell ref="B21:C21"/>
    <mergeCell ref="A39:B41"/>
    <mergeCell ref="B42:C42"/>
    <mergeCell ref="A45:E46"/>
    <mergeCell ref="K45:O46"/>
    <mergeCell ref="A48:B48"/>
    <mergeCell ref="B49:B52"/>
    <mergeCell ref="B53:B55"/>
    <mergeCell ref="A58:B58"/>
    <mergeCell ref="B59:B62"/>
    <mergeCell ref="B63:B65"/>
    <mergeCell ref="A68:B68"/>
    <mergeCell ref="B69:B72"/>
    <mergeCell ref="B73:B75"/>
    <mergeCell ref="A23:B23"/>
    <mergeCell ref="A25:B27"/>
    <mergeCell ref="B28:C28"/>
    <mergeCell ref="A30:B30"/>
    <mergeCell ref="A32:B34"/>
    <mergeCell ref="B35:C35"/>
    <mergeCell ref="A37:B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11.0"/>
    <col customWidth="1" min="5" max="5" width="12.14"/>
    <col customWidth="1" min="6" max="6" width="10.57"/>
    <col customWidth="1" min="7" max="7" width="8.29"/>
    <col customWidth="1" min="8" max="8" width="5.14"/>
    <col customWidth="1" min="9" max="9" width="11.57"/>
    <col customWidth="1" min="10" max="10" width="12.14"/>
    <col customWidth="1" min="11" max="11" width="9.14"/>
    <col customWidth="1" min="12" max="12" width="12.29"/>
    <col customWidth="1" min="13" max="14" width="9.57"/>
    <col customWidth="1" min="15" max="15" width="7.57"/>
    <col customWidth="1" min="16" max="16" width="10.57"/>
    <col customWidth="1" min="17" max="17" width="4.43"/>
    <col customWidth="1" min="18" max="18" width="16.29"/>
    <col customWidth="1" min="19" max="19" width="17.57"/>
  </cols>
  <sheetData>
    <row r="1">
      <c r="A1" s="40" t="s">
        <v>114</v>
      </c>
      <c r="B1" s="38"/>
      <c r="C1" s="38"/>
      <c r="D1" s="38"/>
      <c r="E1" s="38"/>
      <c r="F1" s="97"/>
      <c r="G1" s="97"/>
      <c r="H1" s="98"/>
      <c r="I1" s="39"/>
      <c r="J1" s="39"/>
      <c r="K1" s="39"/>
      <c r="L1" s="39"/>
      <c r="M1" s="39"/>
      <c r="N1" s="39"/>
      <c r="O1" s="39"/>
      <c r="P1" s="39"/>
      <c r="Q1" s="39"/>
      <c r="R1" s="39"/>
      <c r="S1" s="39"/>
      <c r="T1" s="39"/>
      <c r="U1" s="39"/>
      <c r="V1" s="39"/>
      <c r="W1" s="39"/>
      <c r="X1" s="39"/>
      <c r="Y1" s="39"/>
      <c r="Z1" s="39"/>
    </row>
    <row r="2">
      <c r="A2" s="42"/>
      <c r="F2" s="99"/>
      <c r="G2" s="99"/>
      <c r="H2" s="100"/>
      <c r="I2" s="39"/>
      <c r="J2" s="39"/>
      <c r="K2" s="39"/>
      <c r="L2" s="39"/>
      <c r="M2" s="39"/>
      <c r="N2" s="39"/>
      <c r="O2" s="39"/>
      <c r="P2" s="39"/>
      <c r="Q2" s="39"/>
      <c r="R2" s="39"/>
      <c r="S2" s="39"/>
      <c r="T2" s="39"/>
      <c r="U2" s="39"/>
      <c r="V2" s="39"/>
      <c r="W2" s="39"/>
      <c r="X2" s="39"/>
      <c r="Y2" s="39"/>
      <c r="Z2" s="39"/>
    </row>
    <row r="3">
      <c r="A3" s="39"/>
      <c r="B3" s="39"/>
      <c r="C3" s="39"/>
      <c r="D3" s="39"/>
      <c r="E3" s="39"/>
      <c r="F3" s="39"/>
      <c r="G3" s="39"/>
      <c r="H3" s="39"/>
      <c r="I3" s="39"/>
      <c r="J3" s="39"/>
      <c r="K3" s="39"/>
      <c r="L3" s="39"/>
      <c r="M3" s="39"/>
      <c r="N3" s="39"/>
      <c r="O3" s="39"/>
      <c r="P3" s="39"/>
      <c r="Q3" s="39"/>
      <c r="R3" s="39"/>
      <c r="S3" s="39"/>
      <c r="T3" s="39"/>
      <c r="U3" s="39"/>
      <c r="V3" s="39"/>
      <c r="W3" s="39"/>
      <c r="X3" s="39"/>
      <c r="Y3" s="39"/>
      <c r="Z3" s="39"/>
    </row>
    <row r="4">
      <c r="A4" s="101" t="s">
        <v>166</v>
      </c>
      <c r="C4" s="75" t="s">
        <v>167</v>
      </c>
      <c r="D4" s="76" t="s">
        <v>168</v>
      </c>
      <c r="E4" s="39"/>
      <c r="F4" s="101" t="s">
        <v>169</v>
      </c>
      <c r="Q4" s="39"/>
      <c r="R4" s="39"/>
      <c r="S4" s="39"/>
      <c r="T4" s="39"/>
      <c r="U4" s="39"/>
      <c r="V4" s="39"/>
      <c r="W4" s="39"/>
      <c r="X4" s="39"/>
      <c r="Y4" s="39"/>
      <c r="Z4" s="39"/>
    </row>
    <row r="5">
      <c r="A5" s="102" t="s">
        <v>170</v>
      </c>
      <c r="C5" s="62" t="s">
        <v>13</v>
      </c>
      <c r="D5" s="62">
        <f>'Choose Required Digit Services '!L4</f>
        <v>27</v>
      </c>
      <c r="E5" s="39"/>
      <c r="F5" s="103" t="s">
        <v>191</v>
      </c>
      <c r="G5" s="104"/>
      <c r="H5" s="55"/>
      <c r="I5" s="103" t="s">
        <v>192</v>
      </c>
      <c r="J5" s="104"/>
      <c r="K5" s="55"/>
      <c r="L5" s="103" t="s">
        <v>173</v>
      </c>
      <c r="M5" s="104"/>
      <c r="N5" s="39"/>
      <c r="O5" s="103" t="s">
        <v>174</v>
      </c>
      <c r="P5" s="104"/>
      <c r="Q5" s="39"/>
      <c r="R5" s="39"/>
      <c r="S5" s="39"/>
      <c r="T5" s="39"/>
      <c r="U5" s="39"/>
      <c r="V5" s="39"/>
      <c r="W5" s="39"/>
      <c r="X5" s="39"/>
      <c r="Y5" s="39"/>
      <c r="Z5" s="39"/>
    </row>
    <row r="6">
      <c r="A6" s="42"/>
      <c r="C6" s="62" t="s">
        <v>25</v>
      </c>
      <c r="D6" s="62">
        <f>'Choose Required Digit Services '!L17</f>
        <v>7</v>
      </c>
      <c r="E6" s="39"/>
      <c r="F6" s="105"/>
      <c r="G6" s="106"/>
      <c r="H6" s="55"/>
      <c r="I6" s="105"/>
      <c r="J6" s="106"/>
      <c r="K6" s="55"/>
      <c r="L6" s="105"/>
      <c r="M6" s="106"/>
      <c r="N6" s="39"/>
      <c r="O6" s="105"/>
      <c r="P6" s="106"/>
      <c r="Q6" s="39"/>
      <c r="R6" s="39"/>
      <c r="S6" s="39"/>
      <c r="T6" s="39"/>
      <c r="U6" s="39"/>
      <c r="V6" s="39"/>
      <c r="W6" s="39"/>
      <c r="X6" s="39"/>
      <c r="Y6" s="39"/>
      <c r="Z6" s="39"/>
    </row>
    <row r="7">
      <c r="A7" s="42"/>
      <c r="C7" s="62" t="s">
        <v>40</v>
      </c>
      <c r="D7" s="62">
        <f>'Choose Required Digit Services '!L27</f>
        <v>24</v>
      </c>
      <c r="E7" s="39"/>
      <c r="F7" s="105"/>
      <c r="G7" s="106"/>
      <c r="H7" s="55"/>
      <c r="I7" s="105"/>
      <c r="J7" s="106"/>
      <c r="K7" s="55"/>
      <c r="L7" s="105"/>
      <c r="M7" s="106"/>
      <c r="N7" s="39"/>
      <c r="O7" s="105"/>
      <c r="P7" s="106"/>
      <c r="Q7" s="39"/>
      <c r="R7" s="39"/>
      <c r="S7" s="39"/>
      <c r="T7" s="39"/>
      <c r="U7" s="39"/>
      <c r="V7" s="39"/>
      <c r="W7" s="39"/>
      <c r="X7" s="39"/>
      <c r="Y7" s="39"/>
      <c r="Z7" s="39"/>
    </row>
    <row r="8">
      <c r="A8" s="42"/>
      <c r="C8" s="62" t="s">
        <v>67</v>
      </c>
      <c r="D8" s="62">
        <f>'Choose Required Digit Services '!L55</f>
        <v>6</v>
      </c>
      <c r="E8" s="39"/>
      <c r="F8" s="107" t="s">
        <v>126</v>
      </c>
      <c r="G8" s="108" t="s">
        <v>129</v>
      </c>
      <c r="H8" s="39"/>
      <c r="I8" s="107" t="s">
        <v>126</v>
      </c>
      <c r="J8" s="108" t="s">
        <v>129</v>
      </c>
      <c r="K8" s="39"/>
      <c r="L8" s="107" t="s">
        <v>126</v>
      </c>
      <c r="M8" s="108" t="s">
        <v>129</v>
      </c>
      <c r="N8" s="39"/>
      <c r="O8" s="107" t="s">
        <v>126</v>
      </c>
      <c r="P8" s="108" t="s">
        <v>129</v>
      </c>
      <c r="Q8" s="39"/>
      <c r="R8" s="39"/>
      <c r="S8" s="39"/>
      <c r="T8" s="39"/>
      <c r="U8" s="39"/>
      <c r="V8" s="39"/>
      <c r="W8" s="39"/>
      <c r="X8" s="39"/>
      <c r="Y8" s="39"/>
      <c r="Z8" s="39"/>
    </row>
    <row r="9">
      <c r="A9" s="42"/>
      <c r="C9" s="62" t="s">
        <v>77</v>
      </c>
      <c r="D9" s="62">
        <f>'Choose Required Digit Services '!L66</f>
        <v>4</v>
      </c>
      <c r="E9" s="39"/>
      <c r="F9" s="109">
        <f>$D$56+(K48*L48)</f>
        <v>21.7</v>
      </c>
      <c r="G9" s="110">
        <f>F9+F9*40%</f>
        <v>30.38</v>
      </c>
      <c r="H9" s="39"/>
      <c r="I9" s="109">
        <f>$D$66+(K48*M48)</f>
        <v>57.4</v>
      </c>
      <c r="J9" s="110">
        <f>I9+I9*40%</f>
        <v>80.36</v>
      </c>
      <c r="K9" s="39"/>
      <c r="L9" s="109">
        <f>$D$76+(K48*N48)</f>
        <v>1840</v>
      </c>
      <c r="M9" s="110">
        <f>L9+L9*40%</f>
        <v>2576</v>
      </c>
      <c r="N9" s="39"/>
      <c r="O9" s="109">
        <f>G45</f>
        <v>25.7895</v>
      </c>
      <c r="P9" s="110">
        <f>O9+O9*40%</f>
        <v>36.1053</v>
      </c>
      <c r="Q9" s="39"/>
      <c r="R9" s="39"/>
      <c r="S9" s="39"/>
      <c r="T9" s="39"/>
      <c r="U9" s="39"/>
      <c r="V9" s="39"/>
      <c r="W9" s="39"/>
      <c r="X9" s="39"/>
      <c r="Y9" s="39"/>
      <c r="Z9" s="39"/>
    </row>
    <row r="10">
      <c r="A10" s="42"/>
      <c r="C10" s="62" t="s">
        <v>93</v>
      </c>
      <c r="D10" s="62">
        <f>'Choose Required Digit Services '!L82</f>
        <v>2</v>
      </c>
      <c r="E10" s="39"/>
      <c r="F10" s="105"/>
      <c r="G10" s="126"/>
      <c r="H10" s="39"/>
      <c r="I10" s="105"/>
      <c r="J10" s="126"/>
      <c r="K10" s="39"/>
      <c r="L10" s="105"/>
      <c r="M10" s="126"/>
      <c r="N10" s="39"/>
      <c r="O10" s="105"/>
      <c r="P10" s="126"/>
      <c r="Q10" s="39"/>
      <c r="R10" s="39"/>
      <c r="S10" s="39"/>
      <c r="T10" s="39"/>
      <c r="U10" s="39"/>
      <c r="V10" s="39"/>
      <c r="W10" s="39"/>
      <c r="X10" s="39"/>
      <c r="Y10" s="39"/>
      <c r="Z10" s="39"/>
    </row>
    <row r="11">
      <c r="A11" s="42"/>
      <c r="C11" s="62" t="s">
        <v>99</v>
      </c>
      <c r="D11" s="62">
        <f>'Choose Required Digit Services '!L85</f>
        <v>4</v>
      </c>
      <c r="E11" s="39"/>
      <c r="F11" s="113"/>
      <c r="G11" s="114"/>
      <c r="H11" s="39"/>
      <c r="I11" s="113"/>
      <c r="J11" s="114"/>
      <c r="K11" s="39"/>
      <c r="L11" s="113"/>
      <c r="M11" s="114"/>
      <c r="N11" s="39"/>
      <c r="O11" s="113"/>
      <c r="P11" s="114"/>
      <c r="Q11" s="39"/>
      <c r="R11" s="39"/>
      <c r="S11" s="39"/>
      <c r="T11" s="39"/>
      <c r="U11" s="39"/>
      <c r="V11" s="39"/>
      <c r="W11" s="39"/>
      <c r="X11" s="39"/>
      <c r="Y11" s="39"/>
      <c r="Z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37" t="s">
        <v>113</v>
      </c>
      <c r="B14" s="38"/>
      <c r="C14" s="38"/>
      <c r="D14" s="38"/>
      <c r="E14" s="38"/>
      <c r="F14" s="115"/>
      <c r="G14" s="39"/>
      <c r="H14" s="39"/>
      <c r="I14" s="39"/>
      <c r="J14" s="128"/>
      <c r="K14" s="39"/>
      <c r="L14" s="39"/>
      <c r="M14" s="39"/>
      <c r="N14" s="39"/>
      <c r="O14" s="128"/>
      <c r="P14" s="39"/>
      <c r="Q14" s="39"/>
      <c r="R14" s="39"/>
      <c r="S14" s="39"/>
      <c r="T14" s="39"/>
      <c r="U14" s="39"/>
      <c r="V14" s="39"/>
      <c r="W14" s="39"/>
      <c r="X14" s="39"/>
      <c r="Y14" s="39"/>
      <c r="Z14" s="39"/>
    </row>
    <row r="15">
      <c r="A15" s="42"/>
      <c r="F15" s="116"/>
      <c r="G15" s="45"/>
      <c r="H15" s="39"/>
      <c r="I15" s="39"/>
      <c r="J15" s="39"/>
      <c r="K15" s="39"/>
      <c r="L15" s="39"/>
      <c r="M15" s="39"/>
      <c r="N15" s="39"/>
      <c r="O15" s="128"/>
      <c r="P15" s="39"/>
      <c r="Q15" s="39"/>
      <c r="R15" s="39"/>
      <c r="S15" s="39"/>
      <c r="T15" s="39"/>
      <c r="U15" s="39"/>
      <c r="V15" s="39"/>
      <c r="W15" s="39"/>
      <c r="X15" s="39"/>
      <c r="Y15" s="39"/>
      <c r="Z15" s="39"/>
    </row>
    <row r="16">
      <c r="A16" s="117" t="s">
        <v>119</v>
      </c>
      <c r="B16" s="53"/>
      <c r="C16" s="48" t="s">
        <v>115</v>
      </c>
      <c r="D16" s="49" t="s">
        <v>116</v>
      </c>
      <c r="E16" s="50" t="s">
        <v>117</v>
      </c>
      <c r="F16" s="54" t="s">
        <v>118</v>
      </c>
      <c r="G16" s="118" t="s">
        <v>120</v>
      </c>
      <c r="H16" s="39"/>
      <c r="I16" s="39"/>
      <c r="J16" s="128"/>
      <c r="K16" s="39"/>
      <c r="L16" s="136"/>
      <c r="M16" s="136"/>
      <c r="N16" s="136"/>
      <c r="O16" s="136"/>
      <c r="P16" s="136"/>
      <c r="Q16" s="39"/>
      <c r="R16" s="39"/>
      <c r="S16" s="39"/>
      <c r="T16" s="39"/>
      <c r="U16" s="39"/>
      <c r="V16" s="39"/>
      <c r="W16" s="39"/>
      <c r="X16" s="39"/>
      <c r="Y16" s="39"/>
      <c r="Z16" s="39"/>
    </row>
    <row r="17">
      <c r="A17" s="58" t="s">
        <v>176</v>
      </c>
      <c r="B17" s="59">
        <v>0.0</v>
      </c>
      <c r="C17" s="56" t="s">
        <v>121</v>
      </c>
      <c r="D17" s="56" t="s">
        <v>122</v>
      </c>
      <c r="E17" s="57" t="s">
        <v>123</v>
      </c>
      <c r="F17" s="60" t="s">
        <v>123</v>
      </c>
      <c r="G17" s="55">
        <f>B17*(3+3+3)</f>
        <v>0</v>
      </c>
      <c r="H17" s="39"/>
      <c r="I17" s="39"/>
      <c r="J17" s="128"/>
      <c r="K17" s="128"/>
      <c r="L17" s="141"/>
      <c r="M17" s="141"/>
      <c r="N17" s="141"/>
      <c r="O17" s="141"/>
      <c r="P17" s="141"/>
      <c r="Q17" s="39"/>
      <c r="R17" s="39"/>
      <c r="S17" s="39"/>
      <c r="T17" s="39"/>
      <c r="U17" s="39"/>
      <c r="V17" s="39"/>
      <c r="W17" s="39"/>
      <c r="X17" s="39"/>
      <c r="Y17" s="39"/>
      <c r="Z17" s="39"/>
    </row>
    <row r="18">
      <c r="A18" s="65" t="s">
        <v>177</v>
      </c>
      <c r="C18" s="62" t="s">
        <v>178</v>
      </c>
      <c r="D18" s="63">
        <f>($F$9*B17)</f>
        <v>0</v>
      </c>
      <c r="E18" s="63">
        <f>(I9*B17)</f>
        <v>0</v>
      </c>
      <c r="F18" s="63">
        <f>(L9*B17)</f>
        <v>0</v>
      </c>
      <c r="G18" s="67">
        <f t="shared" ref="G18:G20" si="2">E18/16</f>
        <v>0</v>
      </c>
      <c r="H18" s="39"/>
      <c r="I18" s="39"/>
      <c r="J18" s="128"/>
      <c r="K18" s="39"/>
      <c r="L18" s="141"/>
      <c r="M18" s="141"/>
      <c r="N18" s="141"/>
      <c r="O18" s="141"/>
      <c r="P18" s="151"/>
      <c r="Q18" s="39"/>
      <c r="R18" s="39"/>
      <c r="S18" s="39"/>
      <c r="T18" s="39"/>
      <c r="U18" s="39"/>
      <c r="V18" s="39"/>
      <c r="W18" s="39"/>
      <c r="X18" s="39"/>
      <c r="Y18" s="39"/>
      <c r="Z18" s="39"/>
    </row>
    <row r="19">
      <c r="A19" s="42"/>
      <c r="C19" s="62" t="s">
        <v>179</v>
      </c>
      <c r="D19" s="63">
        <f t="shared" ref="D19:E19" si="1">D18+D18*20%</f>
        <v>0</v>
      </c>
      <c r="E19" s="63">
        <f t="shared" si="1"/>
        <v>0</v>
      </c>
      <c r="F19" s="63">
        <f>F18+(F18*20%)</f>
        <v>0</v>
      </c>
      <c r="G19" s="67">
        <f t="shared" si="2"/>
        <v>0</v>
      </c>
      <c r="H19" s="39"/>
      <c r="I19" s="39"/>
      <c r="J19" s="39"/>
      <c r="K19" s="39"/>
      <c r="L19" s="141"/>
      <c r="M19" s="141"/>
      <c r="N19" s="141"/>
      <c r="O19" s="141"/>
      <c r="P19" s="151"/>
      <c r="Q19" s="39"/>
      <c r="R19" s="39"/>
      <c r="S19" s="39"/>
      <c r="T19" s="39"/>
      <c r="U19" s="39"/>
      <c r="V19" s="39"/>
      <c r="W19" s="39"/>
      <c r="X19" s="39"/>
      <c r="Y19" s="39"/>
      <c r="Z19" s="39"/>
    </row>
    <row r="20">
      <c r="A20" s="69"/>
      <c r="B20" s="70"/>
      <c r="C20" s="62" t="s">
        <v>180</v>
      </c>
      <c r="D20" s="63">
        <f t="shared" ref="D20:F20" si="3">D18+D18*40%</f>
        <v>0</v>
      </c>
      <c r="E20" s="63">
        <f t="shared" si="3"/>
        <v>0</v>
      </c>
      <c r="F20" s="63">
        <f t="shared" si="3"/>
        <v>0</v>
      </c>
      <c r="G20" s="67">
        <f t="shared" si="2"/>
        <v>0</v>
      </c>
      <c r="H20" s="39"/>
      <c r="I20" s="39"/>
      <c r="J20" s="39"/>
      <c r="K20" s="39"/>
      <c r="L20" s="141"/>
      <c r="M20" s="141"/>
      <c r="N20" s="141"/>
      <c r="O20" s="141"/>
      <c r="P20" s="151"/>
      <c r="Q20" s="39"/>
      <c r="R20" s="39"/>
      <c r="S20" s="39"/>
      <c r="T20" s="39"/>
      <c r="U20" s="39"/>
      <c r="V20" s="39"/>
      <c r="W20" s="39"/>
      <c r="X20" s="39"/>
      <c r="Y20" s="39"/>
      <c r="Z20" s="39"/>
    </row>
    <row r="21">
      <c r="A21" s="71"/>
      <c r="B21" s="72" t="s">
        <v>133</v>
      </c>
      <c r="D21" s="73">
        <f t="shared" ref="D21:F21" si="4">SUM(D18:D20)</f>
        <v>0</v>
      </c>
      <c r="E21" s="73">
        <f t="shared" si="4"/>
        <v>0</v>
      </c>
      <c r="F21" s="74">
        <f t="shared" si="4"/>
        <v>0</v>
      </c>
      <c r="G21" s="74">
        <f>SUM(G17:G20)</f>
        <v>0</v>
      </c>
      <c r="H21" s="39"/>
      <c r="I21" s="39"/>
      <c r="J21" s="128"/>
      <c r="K21" s="128"/>
      <c r="L21" s="151"/>
      <c r="M21" s="151"/>
      <c r="N21" s="151"/>
      <c r="O21" s="158"/>
      <c r="P21" s="151"/>
      <c r="Q21" s="39"/>
      <c r="R21" s="39"/>
      <c r="S21" s="39"/>
      <c r="T21" s="39"/>
      <c r="U21" s="39"/>
      <c r="V21" s="39"/>
      <c r="W21" s="39"/>
      <c r="X21" s="39"/>
      <c r="Y21" s="39"/>
      <c r="Z21" s="39"/>
    </row>
    <row r="22">
      <c r="A22" s="44"/>
      <c r="B22" s="39"/>
      <c r="C22" s="39"/>
      <c r="D22" s="39"/>
      <c r="E22" s="39"/>
      <c r="F22" s="45"/>
      <c r="G22" s="39"/>
      <c r="H22" s="39"/>
      <c r="I22" s="39"/>
      <c r="J22" s="39"/>
      <c r="K22" s="39"/>
      <c r="L22" s="39"/>
      <c r="M22" s="39"/>
      <c r="N22" s="39"/>
      <c r="O22" s="39"/>
      <c r="P22" s="39"/>
      <c r="Q22" s="39"/>
      <c r="R22" s="39"/>
      <c r="S22" s="39"/>
      <c r="T22" s="39"/>
      <c r="U22" s="39"/>
      <c r="V22" s="39"/>
      <c r="W22" s="39"/>
      <c r="X22" s="39"/>
      <c r="Y22" s="39"/>
      <c r="Z22" s="39"/>
    </row>
    <row r="23">
      <c r="A23" s="117" t="s">
        <v>136</v>
      </c>
      <c r="B23" s="53"/>
      <c r="C23" s="48" t="s">
        <v>115</v>
      </c>
      <c r="D23" s="49" t="s">
        <v>116</v>
      </c>
      <c r="E23" s="50" t="s">
        <v>117</v>
      </c>
      <c r="F23" s="54" t="s">
        <v>118</v>
      </c>
      <c r="G23" s="118" t="s">
        <v>120</v>
      </c>
      <c r="H23" s="39"/>
      <c r="I23" s="39"/>
      <c r="J23" s="39"/>
      <c r="K23" s="39"/>
      <c r="L23" s="39"/>
      <c r="M23" s="39"/>
      <c r="N23" s="39"/>
      <c r="O23" s="39"/>
      <c r="P23" s="39"/>
      <c r="Q23" s="39"/>
      <c r="R23" s="39"/>
      <c r="S23" s="39"/>
      <c r="T23" s="39"/>
      <c r="U23" s="39"/>
      <c r="V23" s="39"/>
      <c r="W23" s="39"/>
      <c r="X23" s="39"/>
      <c r="Y23" s="39"/>
      <c r="Z23" s="39"/>
    </row>
    <row r="24">
      <c r="A24" s="58" t="s">
        <v>176</v>
      </c>
      <c r="B24" s="59">
        <v>0.0</v>
      </c>
      <c r="C24" s="56" t="s">
        <v>121</v>
      </c>
      <c r="D24" s="56" t="s">
        <v>122</v>
      </c>
      <c r="E24" s="57" t="s">
        <v>123</v>
      </c>
      <c r="F24" s="60" t="s">
        <v>123</v>
      </c>
      <c r="G24" s="55">
        <f>B24*(3+3+3)</f>
        <v>0</v>
      </c>
      <c r="H24" s="39"/>
      <c r="I24" s="39"/>
      <c r="J24" s="39"/>
      <c r="K24" s="39"/>
      <c r="L24" s="39"/>
      <c r="M24" s="39"/>
      <c r="N24" s="39"/>
      <c r="O24" s="39"/>
      <c r="P24" s="39"/>
      <c r="Q24" s="39"/>
      <c r="R24" s="39"/>
      <c r="S24" s="39"/>
      <c r="T24" s="39"/>
      <c r="U24" s="39"/>
      <c r="V24" s="39"/>
      <c r="W24" s="39"/>
      <c r="X24" s="39"/>
      <c r="Y24" s="39"/>
      <c r="Z24" s="39"/>
    </row>
    <row r="25">
      <c r="A25" s="119" t="s">
        <v>218</v>
      </c>
      <c r="C25" s="62" t="s">
        <v>178</v>
      </c>
      <c r="D25" s="63">
        <f>($F$9+($F$9*15%))*B24</f>
        <v>0</v>
      </c>
      <c r="E25" s="63">
        <f>($I$9+($I$9*15%))*B24</f>
        <v>0</v>
      </c>
      <c r="F25" s="63">
        <f>($L$9+($L$9*15%))*B24</f>
        <v>0</v>
      </c>
      <c r="G25" s="67">
        <f t="shared" ref="G25:G27" si="6">E25/16</f>
        <v>0</v>
      </c>
      <c r="H25" s="39"/>
      <c r="I25" s="39"/>
      <c r="J25" s="39"/>
      <c r="K25" s="39"/>
      <c r="L25" s="39"/>
      <c r="M25" s="39"/>
      <c r="N25" s="39"/>
      <c r="O25" s="39"/>
      <c r="P25" s="39"/>
      <c r="Q25" s="39"/>
      <c r="R25" s="39"/>
      <c r="S25" s="39"/>
      <c r="T25" s="39"/>
      <c r="U25" s="39"/>
      <c r="V25" s="39"/>
      <c r="W25" s="39"/>
      <c r="X25" s="39"/>
      <c r="Y25" s="39"/>
      <c r="Z25" s="39"/>
    </row>
    <row r="26">
      <c r="A26" s="42"/>
      <c r="C26" s="62" t="s">
        <v>179</v>
      </c>
      <c r="D26" s="63">
        <f t="shared" ref="D26:E26" si="5">D25+D25*20%</f>
        <v>0</v>
      </c>
      <c r="E26" s="63">
        <f t="shared" si="5"/>
        <v>0</v>
      </c>
      <c r="F26" s="63">
        <f>F25+(F25*20%)</f>
        <v>0</v>
      </c>
      <c r="G26" s="67">
        <f t="shared" si="6"/>
        <v>0</v>
      </c>
      <c r="H26" s="39"/>
      <c r="I26" s="39"/>
      <c r="J26" s="39"/>
      <c r="K26" s="39"/>
      <c r="L26" s="39"/>
      <c r="M26" s="39"/>
      <c r="N26" s="39"/>
      <c r="O26" s="39"/>
      <c r="P26" s="39"/>
      <c r="Q26" s="39"/>
      <c r="R26" s="39"/>
      <c r="S26" s="39"/>
      <c r="T26" s="39"/>
      <c r="U26" s="39"/>
      <c r="V26" s="39"/>
      <c r="W26" s="39"/>
      <c r="X26" s="39"/>
      <c r="Y26" s="39"/>
      <c r="Z26" s="39"/>
    </row>
    <row r="27">
      <c r="A27" s="69"/>
      <c r="B27" s="70"/>
      <c r="C27" s="62" t="s">
        <v>180</v>
      </c>
      <c r="D27" s="63">
        <f t="shared" ref="D27:F27" si="7">D25+D25*40%</f>
        <v>0</v>
      </c>
      <c r="E27" s="63">
        <f t="shared" si="7"/>
        <v>0</v>
      </c>
      <c r="F27" s="63">
        <f t="shared" si="7"/>
        <v>0</v>
      </c>
      <c r="G27" s="67">
        <f t="shared" si="6"/>
        <v>0</v>
      </c>
      <c r="H27" s="39"/>
      <c r="I27" s="39"/>
      <c r="J27" s="39"/>
      <c r="K27" s="39"/>
      <c r="L27" s="39"/>
      <c r="M27" s="39"/>
      <c r="N27" s="39"/>
      <c r="O27" s="39"/>
      <c r="P27" s="39"/>
      <c r="Q27" s="39"/>
      <c r="R27" s="39"/>
      <c r="S27" s="39"/>
      <c r="T27" s="39"/>
      <c r="U27" s="39"/>
      <c r="V27" s="39"/>
      <c r="W27" s="39"/>
      <c r="X27" s="39"/>
      <c r="Y27" s="39"/>
      <c r="Z27" s="39"/>
    </row>
    <row r="28">
      <c r="A28" s="71"/>
      <c r="B28" s="72" t="s">
        <v>133</v>
      </c>
      <c r="D28" s="73">
        <f t="shared" ref="D28:F28" si="8">SUM(D25:D27)</f>
        <v>0</v>
      </c>
      <c r="E28" s="73">
        <f t="shared" si="8"/>
        <v>0</v>
      </c>
      <c r="F28" s="74">
        <f t="shared" si="8"/>
        <v>0</v>
      </c>
      <c r="G28" s="74">
        <f>SUM(G24:G27)</f>
        <v>0</v>
      </c>
      <c r="H28" s="39"/>
      <c r="I28" s="39"/>
      <c r="J28" s="39"/>
      <c r="K28" s="39"/>
      <c r="L28" s="39"/>
      <c r="M28" s="39"/>
      <c r="N28" s="39"/>
      <c r="O28" s="39"/>
      <c r="P28" s="39"/>
      <c r="Q28" s="39"/>
      <c r="R28" s="39"/>
      <c r="S28" s="39"/>
      <c r="T28" s="39"/>
      <c r="U28" s="39"/>
      <c r="V28" s="39"/>
      <c r="W28" s="39"/>
      <c r="X28" s="39"/>
      <c r="Y28" s="39"/>
      <c r="Z28" s="39"/>
    </row>
    <row r="29">
      <c r="A29" s="44"/>
      <c r="B29" s="39"/>
      <c r="C29" s="39"/>
      <c r="D29" s="39"/>
      <c r="E29" s="39"/>
      <c r="F29" s="45"/>
      <c r="G29" s="39"/>
      <c r="H29" s="39"/>
      <c r="I29" s="39"/>
      <c r="J29" s="39"/>
      <c r="K29" s="39"/>
      <c r="L29" s="39"/>
      <c r="M29" s="39"/>
      <c r="N29" s="39"/>
      <c r="O29" s="39"/>
      <c r="P29" s="39"/>
      <c r="Q29" s="39"/>
      <c r="R29" s="39"/>
      <c r="S29" s="39"/>
      <c r="T29" s="39"/>
      <c r="U29" s="39"/>
      <c r="V29" s="39"/>
      <c r="W29" s="39"/>
      <c r="X29" s="39"/>
      <c r="Y29" s="39"/>
      <c r="Z29" s="39"/>
    </row>
    <row r="30">
      <c r="A30" s="52" t="s">
        <v>144</v>
      </c>
      <c r="B30" s="53"/>
      <c r="C30" s="48" t="s">
        <v>115</v>
      </c>
      <c r="D30" s="49" t="s">
        <v>116</v>
      </c>
      <c r="E30" s="50" t="s">
        <v>117</v>
      </c>
      <c r="F30" s="54" t="s">
        <v>118</v>
      </c>
      <c r="G30" s="118" t="s">
        <v>120</v>
      </c>
      <c r="H30" s="39"/>
      <c r="I30" s="39"/>
      <c r="J30" s="39"/>
      <c r="K30" s="39"/>
      <c r="L30" s="39"/>
      <c r="M30" s="39"/>
      <c r="N30" s="39"/>
      <c r="O30" s="39"/>
      <c r="P30" s="39"/>
      <c r="Q30" s="39"/>
      <c r="R30" s="39"/>
      <c r="S30" s="39"/>
      <c r="T30" s="39"/>
      <c r="U30" s="39"/>
      <c r="V30" s="39"/>
      <c r="W30" s="39"/>
      <c r="X30" s="39"/>
      <c r="Y30" s="39"/>
      <c r="Z30" s="39"/>
    </row>
    <row r="31">
      <c r="A31" s="58" t="s">
        <v>176</v>
      </c>
      <c r="B31" s="82">
        <v>1.0</v>
      </c>
      <c r="C31" s="56" t="s">
        <v>121</v>
      </c>
      <c r="D31" s="56" t="s">
        <v>122</v>
      </c>
      <c r="E31" s="57" t="s">
        <v>123</v>
      </c>
      <c r="F31" s="60" t="s">
        <v>123</v>
      </c>
      <c r="G31" s="55">
        <f>B31*(3+3+3)</f>
        <v>9</v>
      </c>
      <c r="H31" s="39"/>
      <c r="I31" s="39"/>
      <c r="J31" s="39"/>
      <c r="K31" s="39"/>
      <c r="L31" s="39"/>
      <c r="M31" s="39"/>
      <c r="N31" s="39"/>
      <c r="O31" s="39"/>
      <c r="P31" s="39"/>
      <c r="Q31" s="39"/>
      <c r="R31" s="39"/>
      <c r="S31" s="39"/>
      <c r="T31" s="39"/>
      <c r="U31" s="39"/>
      <c r="V31" s="39"/>
      <c r="W31" s="39"/>
      <c r="X31" s="39"/>
      <c r="Y31" s="39"/>
      <c r="Z31" s="39"/>
    </row>
    <row r="32">
      <c r="A32" s="119" t="s">
        <v>219</v>
      </c>
      <c r="C32" s="62" t="s">
        <v>178</v>
      </c>
      <c r="D32" s="63">
        <f>($F$9+($F$9*30%))*B31</f>
        <v>28.21</v>
      </c>
      <c r="E32" s="63">
        <f>($I$9+($I$9*30%))*B31</f>
        <v>74.62</v>
      </c>
      <c r="F32" s="63">
        <f>($L$9+($L$9*30%))*B31</f>
        <v>2392</v>
      </c>
      <c r="G32" s="67">
        <f t="shared" ref="G32:G34" si="10">E32/16</f>
        <v>4.66375</v>
      </c>
      <c r="H32" s="39"/>
      <c r="I32" s="39"/>
      <c r="J32" s="39"/>
      <c r="K32" s="39"/>
      <c r="L32" s="39"/>
      <c r="M32" s="39"/>
      <c r="N32" s="39"/>
      <c r="O32" s="39"/>
      <c r="P32" s="39"/>
      <c r="Q32" s="39"/>
      <c r="R32" s="39"/>
      <c r="S32" s="39"/>
      <c r="T32" s="39"/>
      <c r="U32" s="39"/>
      <c r="V32" s="39"/>
      <c r="W32" s="39"/>
      <c r="X32" s="39"/>
      <c r="Y32" s="39"/>
      <c r="Z32" s="39"/>
    </row>
    <row r="33">
      <c r="A33" s="42"/>
      <c r="C33" s="62" t="s">
        <v>179</v>
      </c>
      <c r="D33" s="63">
        <f t="shared" ref="D33:E33" si="9">D32+D32*20%</f>
        <v>33.852</v>
      </c>
      <c r="E33" s="63">
        <f t="shared" si="9"/>
        <v>89.544</v>
      </c>
      <c r="F33" s="63">
        <f>F32+(F32*20%)</f>
        <v>2870.4</v>
      </c>
      <c r="G33" s="67">
        <f t="shared" si="10"/>
        <v>5.5965</v>
      </c>
      <c r="H33" s="39"/>
      <c r="I33" s="39"/>
      <c r="J33" s="39"/>
      <c r="K33" s="39"/>
      <c r="L33" s="39"/>
      <c r="M33" s="39"/>
      <c r="N33" s="39"/>
      <c r="O33" s="39"/>
      <c r="P33" s="39"/>
      <c r="Q33" s="39"/>
      <c r="R33" s="39"/>
      <c r="S33" s="39"/>
      <c r="T33" s="39"/>
      <c r="U33" s="39"/>
      <c r="V33" s="39"/>
      <c r="W33" s="39"/>
      <c r="X33" s="39"/>
      <c r="Y33" s="39"/>
      <c r="Z33" s="39"/>
    </row>
    <row r="34">
      <c r="A34" s="42"/>
      <c r="C34" s="62" t="s">
        <v>180</v>
      </c>
      <c r="D34" s="63">
        <f t="shared" ref="D34:F34" si="11">D32+D32*40%</f>
        <v>39.494</v>
      </c>
      <c r="E34" s="63">
        <f t="shared" si="11"/>
        <v>104.468</v>
      </c>
      <c r="F34" s="63">
        <f t="shared" si="11"/>
        <v>3348.8</v>
      </c>
      <c r="G34" s="67">
        <f t="shared" si="10"/>
        <v>6.52925</v>
      </c>
      <c r="H34" s="39"/>
      <c r="I34" s="39"/>
      <c r="J34" s="39"/>
      <c r="K34" s="39"/>
      <c r="L34" s="39"/>
      <c r="M34" s="39"/>
      <c r="N34" s="39"/>
      <c r="O34" s="39"/>
      <c r="P34" s="39"/>
      <c r="Q34" s="39"/>
      <c r="R34" s="39"/>
      <c r="S34" s="39"/>
      <c r="T34" s="39"/>
      <c r="U34" s="39"/>
      <c r="V34" s="39"/>
      <c r="W34" s="39"/>
      <c r="X34" s="39"/>
      <c r="Y34" s="39"/>
      <c r="Z34" s="39"/>
    </row>
    <row r="35">
      <c r="A35" s="71"/>
      <c r="B35" s="72" t="s">
        <v>133</v>
      </c>
      <c r="D35" s="73">
        <f t="shared" ref="D35:F35" si="12">SUM(D32:D34)</f>
        <v>101.556</v>
      </c>
      <c r="E35" s="73">
        <f t="shared" si="12"/>
        <v>268.632</v>
      </c>
      <c r="F35" s="74">
        <f t="shared" si="12"/>
        <v>8611.2</v>
      </c>
      <c r="G35" s="74">
        <f>SUM(G31:G34)</f>
        <v>25.7895</v>
      </c>
      <c r="H35" s="39"/>
      <c r="I35" s="39"/>
      <c r="J35" s="39"/>
      <c r="K35" s="39"/>
      <c r="L35" s="39"/>
      <c r="M35" s="39"/>
      <c r="N35" s="39"/>
      <c r="O35" s="39"/>
      <c r="P35" s="39"/>
      <c r="Q35" s="39"/>
      <c r="R35" s="39"/>
      <c r="S35" s="39"/>
      <c r="T35" s="39"/>
      <c r="U35" s="39"/>
      <c r="V35" s="39"/>
      <c r="W35" s="39"/>
      <c r="X35" s="39"/>
      <c r="Y35" s="39"/>
      <c r="Z35" s="39"/>
    </row>
    <row r="36">
      <c r="A36" s="44"/>
      <c r="B36" s="39"/>
      <c r="C36" s="39"/>
      <c r="D36" s="39"/>
      <c r="E36" s="39"/>
      <c r="F36" s="45"/>
      <c r="G36" s="39"/>
      <c r="H36" s="39"/>
      <c r="I36" s="39"/>
      <c r="J36" s="39"/>
      <c r="K36" s="39"/>
      <c r="L36" s="39"/>
      <c r="M36" s="39"/>
      <c r="N36" s="39"/>
      <c r="O36" s="39"/>
      <c r="P36" s="39"/>
      <c r="Q36" s="39"/>
      <c r="R36" s="39"/>
      <c r="S36" s="39"/>
      <c r="T36" s="39"/>
      <c r="U36" s="39"/>
      <c r="V36" s="39"/>
      <c r="W36" s="39"/>
      <c r="X36" s="39"/>
      <c r="Y36" s="39"/>
      <c r="Z36" s="39"/>
    </row>
    <row r="37">
      <c r="A37" s="87" t="s">
        <v>154</v>
      </c>
      <c r="C37" s="48" t="s">
        <v>115</v>
      </c>
      <c r="D37" s="49" t="s">
        <v>116</v>
      </c>
      <c r="E37" s="50" t="s">
        <v>117</v>
      </c>
      <c r="F37" s="54" t="s">
        <v>118</v>
      </c>
      <c r="G37" s="118" t="s">
        <v>120</v>
      </c>
      <c r="H37" s="39"/>
      <c r="I37" s="39"/>
      <c r="J37" s="39"/>
      <c r="K37" s="39"/>
      <c r="L37" s="39"/>
      <c r="M37" s="39"/>
      <c r="N37" s="39"/>
      <c r="O37" s="39"/>
      <c r="P37" s="39"/>
      <c r="Q37" s="39"/>
      <c r="R37" s="39"/>
      <c r="S37" s="39"/>
      <c r="T37" s="39"/>
      <c r="U37" s="39"/>
      <c r="V37" s="39"/>
      <c r="W37" s="39"/>
      <c r="X37" s="39"/>
      <c r="Y37" s="39"/>
      <c r="Z37" s="39"/>
    </row>
    <row r="38">
      <c r="A38" s="58" t="s">
        <v>176</v>
      </c>
      <c r="B38" s="82">
        <v>0.0</v>
      </c>
      <c r="C38" s="56" t="s">
        <v>121</v>
      </c>
      <c r="D38" s="56" t="s">
        <v>122</v>
      </c>
      <c r="E38" s="57" t="s">
        <v>123</v>
      </c>
      <c r="F38" s="60" t="s">
        <v>123</v>
      </c>
      <c r="G38" s="55">
        <f>B38*(3+3+3)</f>
        <v>0</v>
      </c>
      <c r="H38" s="39"/>
      <c r="I38" s="39"/>
      <c r="J38" s="39"/>
      <c r="K38" s="39"/>
      <c r="L38" s="39"/>
      <c r="M38" s="39"/>
      <c r="N38" s="39"/>
      <c r="O38" s="39"/>
      <c r="P38" s="39"/>
      <c r="Q38" s="39"/>
      <c r="R38" s="39"/>
      <c r="S38" s="39"/>
      <c r="T38" s="39"/>
      <c r="U38" s="39"/>
      <c r="V38" s="39"/>
      <c r="W38" s="39"/>
      <c r="X38" s="39"/>
      <c r="Y38" s="39"/>
      <c r="Z38" s="39"/>
    </row>
    <row r="39">
      <c r="A39" s="119" t="s">
        <v>220</v>
      </c>
      <c r="C39" s="62" t="s">
        <v>178</v>
      </c>
      <c r="D39" s="63">
        <f>($F$9+($F$9*45%))*B38</f>
        <v>0</v>
      </c>
      <c r="E39" s="63">
        <f>($I$9+($I$9*45%))*B38</f>
        <v>0</v>
      </c>
      <c r="F39" s="63">
        <f>($L$9+($L$9*45%))*B38</f>
        <v>0</v>
      </c>
      <c r="G39" s="67">
        <f t="shared" ref="G39:G41" si="14">E39/16</f>
        <v>0</v>
      </c>
      <c r="H39" s="39"/>
      <c r="I39" s="39"/>
      <c r="J39" s="39"/>
      <c r="K39" s="39"/>
      <c r="L39" s="39"/>
      <c r="M39" s="39"/>
      <c r="N39" s="39"/>
      <c r="O39" s="39"/>
      <c r="P39" s="39"/>
      <c r="Q39" s="39"/>
      <c r="R39" s="39"/>
      <c r="S39" s="39"/>
      <c r="T39" s="39"/>
      <c r="U39" s="39"/>
      <c r="V39" s="39"/>
      <c r="W39" s="39"/>
      <c r="X39" s="39"/>
      <c r="Y39" s="39"/>
      <c r="Z39" s="39"/>
    </row>
    <row r="40">
      <c r="A40" s="42"/>
      <c r="C40" s="62" t="s">
        <v>179</v>
      </c>
      <c r="D40" s="63">
        <f t="shared" ref="D40:E40" si="13">D39+D39*20%</f>
        <v>0</v>
      </c>
      <c r="E40" s="63">
        <f t="shared" si="13"/>
        <v>0</v>
      </c>
      <c r="F40" s="63">
        <f>F39+(F39*20%)</f>
        <v>0</v>
      </c>
      <c r="G40" s="67">
        <f t="shared" si="14"/>
        <v>0</v>
      </c>
      <c r="H40" s="39"/>
      <c r="I40" s="39"/>
      <c r="J40" s="39"/>
      <c r="K40" s="39"/>
      <c r="L40" s="39"/>
      <c r="M40" s="39"/>
      <c r="N40" s="39"/>
      <c r="O40" s="39"/>
      <c r="P40" s="39"/>
      <c r="Q40" s="39"/>
      <c r="R40" s="39"/>
      <c r="S40" s="39"/>
      <c r="T40" s="39"/>
      <c r="U40" s="39"/>
      <c r="V40" s="39"/>
      <c r="W40" s="39"/>
      <c r="X40" s="39"/>
      <c r="Y40" s="39"/>
      <c r="Z40" s="39"/>
    </row>
    <row r="41">
      <c r="A41" s="42"/>
      <c r="C41" s="62" t="s">
        <v>180</v>
      </c>
      <c r="D41" s="63">
        <f t="shared" ref="D41:F41" si="15">D39+D39*40%</f>
        <v>0</v>
      </c>
      <c r="E41" s="63">
        <f t="shared" si="15"/>
        <v>0</v>
      </c>
      <c r="F41" s="63">
        <f t="shared" si="15"/>
        <v>0</v>
      </c>
      <c r="G41" s="67">
        <f t="shared" si="14"/>
        <v>0</v>
      </c>
      <c r="H41" s="39"/>
      <c r="I41" s="39"/>
      <c r="J41" s="39"/>
      <c r="K41" s="39"/>
      <c r="L41" s="39"/>
      <c r="M41" s="39"/>
      <c r="N41" s="39"/>
      <c r="O41" s="39"/>
      <c r="P41" s="39"/>
      <c r="Q41" s="39"/>
      <c r="R41" s="39"/>
      <c r="S41" s="39"/>
      <c r="T41" s="39"/>
      <c r="U41" s="39"/>
      <c r="V41" s="39"/>
      <c r="W41" s="39"/>
      <c r="X41" s="39"/>
      <c r="Y41" s="39"/>
      <c r="Z41" s="39"/>
    </row>
    <row r="42">
      <c r="A42" s="71"/>
      <c r="B42" s="72" t="s">
        <v>133</v>
      </c>
      <c r="D42" s="73">
        <f t="shared" ref="D42:F42" si="16">SUM(D39:D41)</f>
        <v>0</v>
      </c>
      <c r="E42" s="73">
        <f t="shared" si="16"/>
        <v>0</v>
      </c>
      <c r="F42" s="74">
        <f t="shared" si="16"/>
        <v>0</v>
      </c>
      <c r="G42" s="74">
        <f>SUM(G38:G41)</f>
        <v>0</v>
      </c>
      <c r="H42" s="39"/>
      <c r="I42" s="39"/>
      <c r="J42" s="39"/>
      <c r="K42" s="39"/>
      <c r="L42" s="39"/>
      <c r="M42" s="39"/>
      <c r="N42" s="39"/>
      <c r="O42" s="39"/>
      <c r="P42" s="39"/>
      <c r="Q42" s="39"/>
      <c r="R42" s="39"/>
      <c r="S42" s="39"/>
      <c r="T42" s="39"/>
      <c r="U42" s="39"/>
      <c r="V42" s="39"/>
      <c r="W42" s="39"/>
      <c r="X42" s="39"/>
      <c r="Y42" s="39"/>
      <c r="Z42" s="39"/>
    </row>
    <row r="43">
      <c r="A43" s="88"/>
      <c r="B43" s="89"/>
      <c r="C43" s="89"/>
      <c r="D43" s="89"/>
      <c r="E43" s="89"/>
      <c r="F43" s="90"/>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169" t="s">
        <v>210</v>
      </c>
      <c r="F45" s="39"/>
      <c r="G45" s="67">
        <f>SUM(G21+G28+G35+G42)</f>
        <v>25.7895</v>
      </c>
      <c r="H45" s="39"/>
      <c r="I45" s="39"/>
      <c r="J45" s="169" t="s">
        <v>211</v>
      </c>
      <c r="O45" s="39"/>
      <c r="P45" s="39"/>
      <c r="Q45" s="39"/>
      <c r="R45" s="39"/>
      <c r="S45" s="39"/>
      <c r="T45" s="39"/>
      <c r="U45" s="39"/>
      <c r="V45" s="39"/>
      <c r="W45" s="39"/>
      <c r="X45" s="39"/>
      <c r="Y45" s="39"/>
      <c r="Z45" s="39"/>
    </row>
    <row r="46">
      <c r="F46" s="39"/>
      <c r="G46" s="39"/>
      <c r="H46" s="39"/>
      <c r="I46" s="39"/>
      <c r="O46" s="39"/>
      <c r="P46" s="39"/>
      <c r="Q46" s="39"/>
      <c r="R46" s="39"/>
      <c r="S46" s="39"/>
      <c r="T46" s="39"/>
      <c r="U46" s="39"/>
      <c r="V46" s="39"/>
      <c r="W46" s="39"/>
      <c r="X46" s="39"/>
      <c r="Y46" s="39"/>
      <c r="Z46" s="39"/>
    </row>
    <row r="47">
      <c r="A47" s="39"/>
      <c r="B47" s="39"/>
      <c r="C47" s="39"/>
      <c r="D47" s="39"/>
      <c r="E47" s="39"/>
      <c r="F47" s="39"/>
      <c r="G47" s="39"/>
      <c r="H47" s="45"/>
      <c r="I47" s="39"/>
      <c r="J47" s="39"/>
      <c r="K47" s="55" t="s">
        <v>212</v>
      </c>
      <c r="L47" s="55" t="s">
        <v>116</v>
      </c>
      <c r="M47" s="55" t="s">
        <v>213</v>
      </c>
      <c r="N47" s="55" t="s">
        <v>118</v>
      </c>
      <c r="O47" s="39"/>
      <c r="P47" s="39"/>
      <c r="Q47" s="39"/>
      <c r="R47" s="39"/>
      <c r="S47" s="39"/>
      <c r="T47" s="39"/>
      <c r="U47" s="39"/>
      <c r="V47" s="39"/>
      <c r="W47" s="39"/>
      <c r="X47" s="39"/>
      <c r="Y47" s="39"/>
      <c r="Z47" s="39"/>
    </row>
    <row r="48">
      <c r="A48" s="120" t="s">
        <v>184</v>
      </c>
      <c r="B48" s="121"/>
      <c r="C48" s="75" t="s">
        <v>116</v>
      </c>
      <c r="D48" s="76" t="s">
        <v>139</v>
      </c>
      <c r="E48" s="76" t="s">
        <v>185</v>
      </c>
      <c r="F48" s="55"/>
      <c r="G48" s="45"/>
      <c r="H48" s="39"/>
      <c r="J48" s="55" t="s">
        <v>178</v>
      </c>
      <c r="K48" s="55">
        <v>3.0</v>
      </c>
      <c r="L48" s="55">
        <v>2.0</v>
      </c>
      <c r="M48" s="55">
        <v>4.0</v>
      </c>
      <c r="N48" s="55">
        <v>30.0</v>
      </c>
      <c r="O48" s="39"/>
      <c r="P48" s="39"/>
      <c r="Q48" s="39"/>
      <c r="R48" s="39"/>
      <c r="S48" s="39"/>
      <c r="T48" s="39"/>
      <c r="U48" s="39"/>
      <c r="V48" s="39"/>
      <c r="W48" s="39"/>
      <c r="X48" s="39"/>
      <c r="Y48" s="39"/>
    </row>
    <row r="49">
      <c r="A49" s="55" t="s">
        <v>142</v>
      </c>
      <c r="B49" s="122" t="s">
        <v>141</v>
      </c>
      <c r="C49" s="62" t="s">
        <v>13</v>
      </c>
      <c r="D49" s="78">
        <f>$D$5*0.2</f>
        <v>5.4</v>
      </c>
      <c r="E49" s="78"/>
      <c r="F49" s="39"/>
      <c r="G49" s="45"/>
      <c r="H49" s="39"/>
      <c r="J49" s="55" t="s">
        <v>179</v>
      </c>
      <c r="K49" s="55">
        <v>3.0</v>
      </c>
      <c r="L49" s="55">
        <v>2.0</v>
      </c>
      <c r="M49" s="55">
        <v>4.0</v>
      </c>
      <c r="N49" s="55">
        <v>30.0</v>
      </c>
      <c r="O49" s="39"/>
      <c r="P49" s="39"/>
      <c r="Q49" s="39"/>
      <c r="R49" s="39"/>
      <c r="S49" s="39"/>
      <c r="T49" s="39"/>
      <c r="U49" s="39"/>
      <c r="V49" s="39"/>
      <c r="W49" s="39"/>
      <c r="X49" s="39"/>
      <c r="Y49" s="39"/>
    </row>
    <row r="50">
      <c r="A50" s="55" t="s">
        <v>143</v>
      </c>
      <c r="C50" s="62" t="s">
        <v>25</v>
      </c>
      <c r="D50" s="78">
        <f>$D$6*0.1</f>
        <v>0.7</v>
      </c>
      <c r="E50" s="78"/>
      <c r="F50" s="39"/>
      <c r="G50" s="45"/>
      <c r="H50" s="39"/>
      <c r="I50" s="39"/>
      <c r="J50" s="55" t="s">
        <v>214</v>
      </c>
      <c r="K50" s="55">
        <v>3.0</v>
      </c>
      <c r="L50" s="55">
        <v>2.0</v>
      </c>
      <c r="M50" s="55">
        <v>4.0</v>
      </c>
      <c r="N50" s="55">
        <v>30.0</v>
      </c>
      <c r="O50" s="39"/>
      <c r="P50" s="39"/>
      <c r="Q50" s="39"/>
      <c r="R50" s="39"/>
      <c r="S50" s="39"/>
      <c r="T50" s="39"/>
      <c r="U50" s="39"/>
      <c r="V50" s="39"/>
      <c r="W50" s="39"/>
      <c r="X50" s="39"/>
      <c r="Y50" s="39"/>
    </row>
    <row r="51">
      <c r="A51" s="55" t="s">
        <v>143</v>
      </c>
      <c r="C51" s="62" t="s">
        <v>40</v>
      </c>
      <c r="D51" s="78">
        <f>$D$7*0.1</f>
        <v>2.4</v>
      </c>
      <c r="E51" s="78"/>
      <c r="F51" s="39"/>
      <c r="G51" s="45"/>
      <c r="H51" s="39"/>
      <c r="I51" s="39"/>
      <c r="J51" s="39"/>
      <c r="K51" s="39">
        <f t="shared" ref="K51:N51" si="17">SUM(K48:K50)</f>
        <v>9</v>
      </c>
      <c r="L51" s="39">
        <f t="shared" si="17"/>
        <v>6</v>
      </c>
      <c r="M51" s="39">
        <f t="shared" si="17"/>
        <v>12</v>
      </c>
      <c r="N51" s="39">
        <f t="shared" si="17"/>
        <v>90</v>
      </c>
      <c r="O51" s="39"/>
      <c r="P51" s="39"/>
      <c r="Q51" s="39"/>
      <c r="R51" s="39"/>
      <c r="S51" s="39"/>
      <c r="T51" s="39"/>
      <c r="U51" s="39"/>
      <c r="V51" s="39"/>
      <c r="W51" s="39"/>
      <c r="X51" s="39"/>
      <c r="Y51" s="39"/>
    </row>
    <row r="52">
      <c r="A52" s="55" t="s">
        <v>143</v>
      </c>
      <c r="C52" s="62" t="s">
        <v>67</v>
      </c>
      <c r="D52" s="78">
        <f>$D$8*0.1</f>
        <v>0.6</v>
      </c>
      <c r="E52" s="78"/>
      <c r="F52" s="39"/>
      <c r="G52" s="45"/>
      <c r="H52" s="39"/>
      <c r="I52" s="39"/>
      <c r="J52" s="39"/>
      <c r="K52" s="39"/>
      <c r="L52" s="39"/>
      <c r="M52" s="39"/>
      <c r="N52" s="39"/>
      <c r="O52" s="39"/>
      <c r="P52" s="39"/>
      <c r="Q52" s="39"/>
      <c r="R52" s="39"/>
      <c r="S52" s="39"/>
      <c r="T52" s="39"/>
      <c r="U52" s="39"/>
      <c r="V52" s="39"/>
      <c r="W52" s="39"/>
      <c r="X52" s="39"/>
      <c r="Y52" s="39"/>
    </row>
    <row r="53">
      <c r="A53" s="55" t="s">
        <v>142</v>
      </c>
      <c r="B53" s="123" t="s">
        <v>148</v>
      </c>
      <c r="C53" s="62" t="s">
        <v>77</v>
      </c>
      <c r="D53" s="78">
        <f>$D$9*0.3+1</f>
        <v>2.2</v>
      </c>
      <c r="E53" s="78"/>
      <c r="F53" s="39"/>
      <c r="G53" s="45"/>
      <c r="H53" s="39"/>
      <c r="I53" s="39"/>
      <c r="J53" s="39"/>
      <c r="K53" s="39"/>
      <c r="L53" s="39"/>
      <c r="M53" s="39"/>
      <c r="N53" s="39"/>
      <c r="O53" s="39"/>
      <c r="P53" s="39"/>
      <c r="Q53" s="39"/>
      <c r="R53" s="39"/>
      <c r="S53" s="39"/>
      <c r="T53" s="39"/>
      <c r="U53" s="39"/>
      <c r="V53" s="39"/>
      <c r="W53" s="39"/>
      <c r="X53" s="39"/>
      <c r="Y53" s="39"/>
    </row>
    <row r="54">
      <c r="A54" s="55" t="s">
        <v>215</v>
      </c>
      <c r="C54" s="62" t="s">
        <v>93</v>
      </c>
      <c r="D54" s="78">
        <f>$D$10*2</f>
        <v>4</v>
      </c>
      <c r="E54" s="78"/>
      <c r="F54" s="39"/>
      <c r="G54" s="45"/>
      <c r="H54" s="39"/>
      <c r="I54" s="39"/>
      <c r="J54" s="39"/>
      <c r="K54" s="39"/>
      <c r="L54" s="39"/>
      <c r="M54" s="39"/>
      <c r="N54" s="39"/>
      <c r="O54" s="39"/>
      <c r="P54" s="39"/>
      <c r="Q54" s="39"/>
      <c r="R54" s="39"/>
      <c r="S54" s="39"/>
      <c r="T54" s="39"/>
      <c r="U54" s="39"/>
      <c r="V54" s="39"/>
      <c r="W54" s="39"/>
      <c r="X54" s="39"/>
      <c r="Y54" s="39"/>
    </row>
    <row r="55">
      <c r="A55" s="55" t="s">
        <v>143</v>
      </c>
      <c r="C55" s="62" t="s">
        <v>99</v>
      </c>
      <c r="D55" s="78">
        <f>$D$11*0.1</f>
        <v>0.4</v>
      </c>
      <c r="E55" s="78"/>
      <c r="F55" s="39"/>
      <c r="G55" s="45"/>
      <c r="H55" s="39"/>
      <c r="I55" s="39"/>
      <c r="J55" s="39"/>
      <c r="K55" s="39"/>
      <c r="L55" s="39"/>
      <c r="M55" s="39"/>
      <c r="N55" s="39"/>
      <c r="O55" s="39"/>
      <c r="P55" s="39"/>
      <c r="Q55" s="39"/>
      <c r="R55" s="39"/>
      <c r="S55" s="39"/>
      <c r="T55" s="39"/>
      <c r="U55" s="39"/>
      <c r="V55" s="39"/>
      <c r="W55" s="39"/>
      <c r="X55" s="39"/>
      <c r="Y55" s="39"/>
    </row>
    <row r="56">
      <c r="A56" s="44"/>
      <c r="B56" s="39"/>
      <c r="C56" s="39"/>
      <c r="D56" s="79">
        <f>SUM(D49:D55)</f>
        <v>15.7</v>
      </c>
      <c r="E56" s="79">
        <f>D56+(D56*30%)</f>
        <v>20.41</v>
      </c>
      <c r="F56" s="80"/>
      <c r="G56" s="81"/>
      <c r="H56" s="39"/>
      <c r="I56" s="39"/>
      <c r="J56" s="39"/>
      <c r="K56" s="39"/>
      <c r="L56" s="39"/>
      <c r="M56" s="39"/>
      <c r="N56" s="39"/>
      <c r="O56" s="39"/>
      <c r="P56" s="39"/>
      <c r="Q56" s="39"/>
      <c r="R56" s="39"/>
      <c r="S56" s="39"/>
      <c r="T56" s="39"/>
      <c r="U56" s="39"/>
      <c r="V56" s="39"/>
      <c r="W56" s="39"/>
      <c r="X56" s="39"/>
      <c r="Y56" s="39"/>
    </row>
    <row r="57">
      <c r="A57" s="44"/>
      <c r="B57" s="39"/>
      <c r="C57" s="39"/>
      <c r="D57" s="39"/>
      <c r="E57" s="39"/>
      <c r="F57" s="39"/>
      <c r="G57" s="45"/>
      <c r="H57" s="39"/>
      <c r="I57" s="39"/>
      <c r="J57" s="39"/>
      <c r="K57" s="39"/>
      <c r="L57" s="39"/>
      <c r="M57" s="39"/>
      <c r="N57" s="39"/>
      <c r="O57" s="39"/>
      <c r="P57" s="39"/>
      <c r="Q57" s="39"/>
      <c r="R57" s="39"/>
      <c r="S57" s="39"/>
      <c r="T57" s="39"/>
      <c r="U57" s="39"/>
      <c r="V57" s="39"/>
      <c r="W57" s="39"/>
      <c r="X57" s="39"/>
      <c r="Y57" s="39"/>
    </row>
    <row r="58">
      <c r="A58" s="120" t="s">
        <v>186</v>
      </c>
      <c r="B58" s="121"/>
      <c r="C58" s="50" t="s">
        <v>117</v>
      </c>
      <c r="D58" s="76" t="s">
        <v>151</v>
      </c>
      <c r="E58" s="76" t="s">
        <v>187</v>
      </c>
      <c r="F58" s="39"/>
      <c r="G58" s="45"/>
      <c r="H58" s="39"/>
      <c r="I58" s="39"/>
      <c r="J58" s="39"/>
      <c r="K58" s="39"/>
      <c r="L58" s="39"/>
      <c r="M58" s="39"/>
      <c r="N58" s="39"/>
      <c r="O58" s="39"/>
      <c r="P58" s="39"/>
      <c r="Q58" s="39"/>
      <c r="R58" s="39"/>
      <c r="S58" s="39"/>
      <c r="T58" s="39"/>
      <c r="U58" s="39"/>
      <c r="V58" s="39"/>
      <c r="W58" s="39"/>
      <c r="X58" s="39"/>
      <c r="Y58" s="39"/>
    </row>
    <row r="59">
      <c r="A59" s="55" t="s">
        <v>153</v>
      </c>
      <c r="B59" s="122" t="s">
        <v>141</v>
      </c>
      <c r="C59" s="62" t="s">
        <v>13</v>
      </c>
      <c r="D59" s="78">
        <f>$D$5*0.5</f>
        <v>13.5</v>
      </c>
      <c r="E59" s="78"/>
      <c r="F59" s="55"/>
      <c r="G59" s="45"/>
      <c r="H59" s="39"/>
      <c r="I59" s="39"/>
      <c r="J59" s="39"/>
      <c r="K59" s="39"/>
      <c r="L59" s="39"/>
      <c r="M59" s="39"/>
      <c r="N59" s="39"/>
      <c r="O59" s="39"/>
      <c r="P59" s="39"/>
      <c r="Q59" s="39"/>
      <c r="R59" s="39"/>
      <c r="S59" s="39"/>
      <c r="T59" s="39"/>
      <c r="U59" s="39"/>
      <c r="V59" s="39"/>
      <c r="W59" s="39"/>
      <c r="X59" s="39"/>
      <c r="Y59" s="39"/>
    </row>
    <row r="60">
      <c r="A60" s="55" t="s">
        <v>153</v>
      </c>
      <c r="C60" s="62" t="s">
        <v>25</v>
      </c>
      <c r="D60" s="78">
        <f>$D$6*0.5</f>
        <v>3.5</v>
      </c>
      <c r="E60" s="78"/>
      <c r="F60" s="55"/>
      <c r="G60" s="45"/>
      <c r="H60" s="39"/>
      <c r="I60" s="39"/>
      <c r="J60" s="39"/>
      <c r="K60" s="39"/>
      <c r="L60" s="39"/>
      <c r="M60" s="39"/>
      <c r="N60" s="39"/>
      <c r="O60" s="39"/>
      <c r="P60" s="39"/>
      <c r="Q60" s="39"/>
      <c r="R60" s="39"/>
      <c r="S60" s="39"/>
      <c r="T60" s="39"/>
      <c r="U60" s="39"/>
      <c r="V60" s="39"/>
      <c r="W60" s="39"/>
      <c r="X60" s="39"/>
      <c r="Y60" s="39"/>
    </row>
    <row r="61">
      <c r="A61" s="55" t="s">
        <v>153</v>
      </c>
      <c r="C61" s="62" t="s">
        <v>40</v>
      </c>
      <c r="D61" s="78">
        <f>$D$7*0.6</f>
        <v>14.4</v>
      </c>
      <c r="E61" s="78"/>
      <c r="F61" s="55"/>
      <c r="G61" s="45"/>
      <c r="H61" s="39"/>
      <c r="I61" s="39"/>
      <c r="J61" s="39"/>
      <c r="K61" s="39"/>
      <c r="L61" s="39"/>
      <c r="M61" s="39"/>
      <c r="N61" s="39"/>
      <c r="O61" s="39"/>
      <c r="P61" s="39"/>
      <c r="Q61" s="39"/>
      <c r="R61" s="39"/>
      <c r="S61" s="39"/>
      <c r="T61" s="39"/>
      <c r="U61" s="39"/>
      <c r="V61" s="39"/>
      <c r="W61" s="39"/>
      <c r="X61" s="39"/>
      <c r="Y61" s="39"/>
    </row>
    <row r="62">
      <c r="A62" s="55" t="s">
        <v>153</v>
      </c>
      <c r="C62" s="62" t="s">
        <v>67</v>
      </c>
      <c r="D62" s="78">
        <f>$D$8*0.5</f>
        <v>3</v>
      </c>
      <c r="E62" s="78"/>
      <c r="F62" s="55"/>
      <c r="G62" s="45"/>
      <c r="H62" s="39"/>
      <c r="I62" s="39"/>
      <c r="J62" s="39"/>
      <c r="K62" s="39"/>
      <c r="L62" s="39"/>
      <c r="M62" s="39"/>
      <c r="N62" s="39"/>
      <c r="O62" s="39"/>
      <c r="P62" s="39"/>
      <c r="Q62" s="39"/>
      <c r="R62" s="39"/>
      <c r="S62" s="39"/>
      <c r="T62" s="39"/>
      <c r="U62" s="39"/>
      <c r="V62" s="39"/>
      <c r="W62" s="39"/>
      <c r="X62" s="39"/>
      <c r="Y62" s="39"/>
    </row>
    <row r="63">
      <c r="A63" s="55" t="s">
        <v>153</v>
      </c>
      <c r="B63" s="123" t="s">
        <v>148</v>
      </c>
      <c r="C63" s="62" t="s">
        <v>77</v>
      </c>
      <c r="D63" s="78">
        <f>$D$9*0.5</f>
        <v>2</v>
      </c>
      <c r="E63" s="78"/>
      <c r="F63" s="55"/>
      <c r="G63" s="45"/>
      <c r="H63" s="39"/>
      <c r="I63" s="39"/>
      <c r="J63" s="39"/>
      <c r="K63" s="39"/>
      <c r="L63" s="39"/>
      <c r="M63" s="39"/>
      <c r="N63" s="39"/>
      <c r="O63" s="39"/>
      <c r="P63" s="39"/>
      <c r="Q63" s="39"/>
      <c r="R63" s="39"/>
      <c r="S63" s="39"/>
      <c r="T63" s="39"/>
      <c r="U63" s="39"/>
      <c r="V63" s="39"/>
      <c r="W63" s="39"/>
      <c r="X63" s="39"/>
      <c r="Y63" s="39"/>
    </row>
    <row r="64">
      <c r="A64" s="55" t="s">
        <v>216</v>
      </c>
      <c r="C64" s="62" t="s">
        <v>93</v>
      </c>
      <c r="D64" s="78">
        <f>$D$10*4</f>
        <v>8</v>
      </c>
      <c r="E64" s="78"/>
      <c r="F64" s="55"/>
      <c r="G64" s="45"/>
      <c r="H64" s="39"/>
      <c r="I64" s="39"/>
      <c r="J64" s="39"/>
      <c r="K64" s="39"/>
      <c r="L64" s="39"/>
      <c r="M64" s="39"/>
      <c r="N64" s="39"/>
      <c r="O64" s="39"/>
      <c r="P64" s="39"/>
      <c r="Q64" s="39"/>
      <c r="R64" s="39"/>
      <c r="S64" s="39"/>
      <c r="T64" s="39"/>
      <c r="U64" s="39"/>
      <c r="V64" s="39"/>
      <c r="W64" s="39"/>
      <c r="X64" s="39"/>
      <c r="Y64" s="39"/>
    </row>
    <row r="65">
      <c r="A65" s="55" t="s">
        <v>155</v>
      </c>
      <c r="C65" s="62" t="s">
        <v>99</v>
      </c>
      <c r="D65" s="78">
        <f>$D$11*0.25</f>
        <v>1</v>
      </c>
      <c r="E65" s="78"/>
      <c r="F65" s="55"/>
      <c r="G65" s="45"/>
      <c r="H65" s="39"/>
      <c r="I65" s="39"/>
      <c r="J65" s="39"/>
      <c r="K65" s="39"/>
      <c r="L65" s="39"/>
      <c r="M65" s="39"/>
      <c r="N65" s="39"/>
      <c r="O65" s="39"/>
      <c r="P65" s="39"/>
      <c r="Q65" s="39"/>
      <c r="R65" s="39"/>
      <c r="S65" s="39"/>
      <c r="T65" s="39"/>
      <c r="U65" s="39"/>
      <c r="V65" s="39"/>
      <c r="W65" s="39"/>
      <c r="X65" s="39"/>
      <c r="Y65" s="39"/>
    </row>
    <row r="66">
      <c r="A66" s="80"/>
      <c r="B66" s="39"/>
      <c r="C66" s="39"/>
      <c r="D66" s="79">
        <f>SUM(D59:D65)</f>
        <v>45.4</v>
      </c>
      <c r="E66" s="79">
        <f>D66+D66*100%</f>
        <v>90.8</v>
      </c>
      <c r="F66" s="80"/>
      <c r="G66" s="81"/>
      <c r="H66" s="39"/>
      <c r="I66" s="39"/>
      <c r="J66" s="39"/>
      <c r="K66" s="39"/>
      <c r="L66" s="39"/>
      <c r="M66" s="39"/>
      <c r="N66" s="39"/>
      <c r="O66" s="39"/>
      <c r="P66" s="39"/>
      <c r="Q66" s="39"/>
      <c r="R66" s="39"/>
      <c r="S66" s="39"/>
      <c r="T66" s="39"/>
      <c r="U66" s="39"/>
      <c r="V66" s="39"/>
      <c r="W66" s="39"/>
      <c r="X66" s="39"/>
      <c r="Y66" s="39"/>
    </row>
    <row r="67">
      <c r="A67" s="44"/>
      <c r="B67" s="39"/>
      <c r="C67" s="39"/>
      <c r="D67" s="39"/>
      <c r="E67" s="39"/>
      <c r="F67" s="39"/>
      <c r="G67" s="45"/>
      <c r="H67" s="39"/>
      <c r="I67" s="39"/>
      <c r="J67" s="39"/>
      <c r="K67" s="39"/>
      <c r="L67" s="39"/>
      <c r="M67" s="39"/>
      <c r="N67" s="39"/>
      <c r="O67" s="39"/>
      <c r="P67" s="39"/>
      <c r="Q67" s="39"/>
      <c r="R67" s="39"/>
      <c r="S67" s="39"/>
      <c r="T67" s="39"/>
      <c r="U67" s="39"/>
      <c r="V67" s="39"/>
      <c r="W67" s="39"/>
      <c r="X67" s="39"/>
      <c r="Y67" s="39"/>
    </row>
    <row r="68">
      <c r="A68" s="120" t="s">
        <v>188</v>
      </c>
      <c r="B68" s="121"/>
      <c r="C68" s="51" t="s">
        <v>118</v>
      </c>
      <c r="D68" s="91" t="s">
        <v>161</v>
      </c>
      <c r="E68" s="91" t="s">
        <v>189</v>
      </c>
      <c r="F68" s="39"/>
      <c r="G68" s="45"/>
      <c r="H68" s="39"/>
      <c r="I68" s="39"/>
      <c r="J68" s="39"/>
      <c r="K68" s="39"/>
      <c r="L68" s="39"/>
      <c r="M68" s="39"/>
      <c r="N68" s="39"/>
      <c r="O68" s="39"/>
      <c r="P68" s="39"/>
      <c r="Q68" s="39"/>
      <c r="R68" s="39"/>
      <c r="S68" s="39"/>
      <c r="T68" s="39"/>
      <c r="U68" s="39"/>
      <c r="V68" s="39"/>
      <c r="W68" s="39"/>
      <c r="X68" s="39"/>
      <c r="Y68" s="39"/>
    </row>
    <row r="69">
      <c r="A69" s="55" t="s">
        <v>162</v>
      </c>
      <c r="B69" s="122" t="s">
        <v>141</v>
      </c>
      <c r="C69" s="62" t="s">
        <v>13</v>
      </c>
      <c r="D69" s="78">
        <f>$D$5*50</f>
        <v>1350</v>
      </c>
      <c r="E69" s="78"/>
      <c r="F69" s="39"/>
      <c r="G69" s="45"/>
      <c r="H69" s="39"/>
      <c r="I69" s="39"/>
      <c r="J69" s="39"/>
      <c r="K69" s="39"/>
      <c r="L69" s="39"/>
      <c r="M69" s="39"/>
      <c r="N69" s="39"/>
      <c r="O69" s="39"/>
      <c r="P69" s="39"/>
      <c r="Q69" s="39"/>
      <c r="R69" s="39"/>
      <c r="S69" s="39"/>
      <c r="T69" s="39"/>
      <c r="U69" s="39"/>
      <c r="V69" s="39"/>
      <c r="W69" s="39"/>
      <c r="X69" s="39"/>
      <c r="Y69" s="39"/>
    </row>
    <row r="70">
      <c r="A70" s="55"/>
      <c r="C70" s="62" t="s">
        <v>25</v>
      </c>
      <c r="D70" s="78">
        <f>$D$6*0</f>
        <v>0</v>
      </c>
      <c r="E70" s="78"/>
      <c r="F70" s="39"/>
      <c r="G70" s="45"/>
      <c r="H70" s="39"/>
      <c r="I70" s="39"/>
      <c r="J70" s="39"/>
      <c r="K70" s="39"/>
      <c r="L70" s="39"/>
      <c r="M70" s="39"/>
      <c r="N70" s="39"/>
      <c r="O70" s="39"/>
      <c r="P70" s="39"/>
      <c r="Q70" s="39"/>
      <c r="R70" s="39"/>
      <c r="S70" s="39"/>
      <c r="T70" s="39"/>
      <c r="U70" s="39"/>
      <c r="V70" s="39"/>
      <c r="W70" s="39"/>
      <c r="X70" s="39"/>
      <c r="Y70" s="39"/>
    </row>
    <row r="71">
      <c r="A71" s="55"/>
      <c r="C71" s="62" t="s">
        <v>40</v>
      </c>
      <c r="D71" s="78">
        <f>$D$7*0</f>
        <v>0</v>
      </c>
      <c r="E71" s="78"/>
      <c r="F71" s="39"/>
      <c r="G71" s="45"/>
      <c r="H71" s="39"/>
      <c r="I71" s="39"/>
      <c r="J71" s="39"/>
      <c r="K71" s="39"/>
      <c r="L71" s="39"/>
      <c r="M71" s="39"/>
      <c r="N71" s="39"/>
      <c r="O71" s="39"/>
      <c r="P71" s="39"/>
      <c r="Q71" s="39"/>
      <c r="R71" s="39"/>
      <c r="S71" s="39"/>
      <c r="T71" s="39"/>
      <c r="U71" s="39"/>
      <c r="V71" s="39"/>
      <c r="W71" s="39"/>
      <c r="X71" s="39"/>
      <c r="Y71" s="39"/>
    </row>
    <row r="72">
      <c r="A72" s="55"/>
      <c r="C72" s="62" t="s">
        <v>67</v>
      </c>
      <c r="D72" s="78">
        <f>$D$8*0</f>
        <v>0</v>
      </c>
      <c r="E72" s="78"/>
      <c r="F72" s="39"/>
      <c r="G72" s="45"/>
      <c r="H72" s="39"/>
      <c r="I72" s="39"/>
      <c r="J72" s="39"/>
      <c r="K72" s="39"/>
      <c r="L72" s="39"/>
      <c r="M72" s="39"/>
      <c r="N72" s="39"/>
      <c r="O72" s="39"/>
      <c r="P72" s="39"/>
      <c r="Q72" s="39"/>
      <c r="R72" s="39"/>
      <c r="S72" s="39"/>
      <c r="T72" s="39"/>
      <c r="U72" s="39"/>
      <c r="V72" s="39"/>
      <c r="W72" s="39"/>
      <c r="X72" s="39"/>
      <c r="Y72" s="39"/>
    </row>
    <row r="73">
      <c r="A73" s="55" t="s">
        <v>190</v>
      </c>
      <c r="B73" s="123" t="s">
        <v>148</v>
      </c>
      <c r="C73" s="62" t="s">
        <v>77</v>
      </c>
      <c r="D73" s="78">
        <f>$D$9*50</f>
        <v>200</v>
      </c>
      <c r="E73" s="78"/>
      <c r="F73" s="39"/>
      <c r="G73" s="45"/>
      <c r="H73" s="39"/>
      <c r="I73" s="39"/>
      <c r="J73" s="39"/>
      <c r="K73" s="39"/>
      <c r="L73" s="39"/>
      <c r="M73" s="39"/>
      <c r="N73" s="39"/>
      <c r="O73" s="39"/>
      <c r="P73" s="39"/>
      <c r="Q73" s="39"/>
      <c r="R73" s="39"/>
      <c r="S73" s="39"/>
      <c r="T73" s="39"/>
      <c r="U73" s="39"/>
      <c r="V73" s="39"/>
      <c r="W73" s="39"/>
      <c r="X73" s="39"/>
      <c r="Y73" s="39"/>
    </row>
    <row r="74">
      <c r="A74" s="55" t="s">
        <v>217</v>
      </c>
      <c r="C74" s="62" t="s">
        <v>93</v>
      </c>
      <c r="D74" s="78">
        <f>$D$10*100</f>
        <v>200</v>
      </c>
      <c r="E74" s="78"/>
      <c r="F74" s="39"/>
      <c r="G74" s="45"/>
      <c r="H74" s="39"/>
      <c r="I74" s="39"/>
      <c r="J74" s="39"/>
      <c r="K74" s="39"/>
      <c r="L74" s="39"/>
      <c r="M74" s="39"/>
      <c r="N74" s="39"/>
      <c r="O74" s="39"/>
      <c r="P74" s="39"/>
      <c r="Q74" s="39"/>
      <c r="R74" s="39"/>
      <c r="S74" s="39"/>
      <c r="T74" s="39"/>
      <c r="U74" s="39"/>
      <c r="V74" s="39"/>
      <c r="W74" s="39"/>
      <c r="X74" s="39"/>
      <c r="Y74" s="39"/>
    </row>
    <row r="75">
      <c r="A75" s="55"/>
      <c r="C75" s="62" t="s">
        <v>99</v>
      </c>
      <c r="D75" s="78">
        <f>$D$11*0</f>
        <v>0</v>
      </c>
      <c r="E75" s="78"/>
      <c r="F75" s="39"/>
      <c r="G75" s="45"/>
      <c r="H75" s="39"/>
      <c r="I75" s="39"/>
      <c r="J75" s="39"/>
      <c r="K75" s="39"/>
      <c r="L75" s="39"/>
      <c r="M75" s="39"/>
      <c r="N75" s="39"/>
      <c r="O75" s="39"/>
      <c r="P75" s="39"/>
      <c r="Q75" s="39"/>
      <c r="R75" s="39"/>
      <c r="S75" s="39"/>
      <c r="T75" s="39"/>
      <c r="U75" s="39"/>
      <c r="V75" s="39"/>
      <c r="W75" s="39"/>
      <c r="X75" s="39"/>
      <c r="Y75" s="39"/>
    </row>
    <row r="76">
      <c r="A76" s="88"/>
      <c r="B76" s="89"/>
      <c r="C76" s="39"/>
      <c r="D76" s="93">
        <f>SUM(D69:D75)</f>
        <v>1750</v>
      </c>
      <c r="E76" s="93">
        <f>D76+D76*100%</f>
        <v>3500</v>
      </c>
      <c r="F76" s="94"/>
      <c r="G76" s="95"/>
      <c r="H76" s="39"/>
      <c r="I76" s="39"/>
      <c r="J76" s="39"/>
      <c r="K76" s="39"/>
      <c r="L76" s="39"/>
      <c r="M76" s="39"/>
      <c r="N76" s="39"/>
      <c r="O76" s="39"/>
      <c r="P76" s="39"/>
      <c r="Q76" s="39"/>
      <c r="R76" s="39"/>
      <c r="S76" s="39"/>
      <c r="T76" s="39"/>
      <c r="U76" s="39"/>
      <c r="V76" s="39"/>
      <c r="W76" s="39"/>
      <c r="X76" s="39"/>
      <c r="Y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sheetData>
  <mergeCells count="40">
    <mergeCell ref="I9:I11"/>
    <mergeCell ref="J9:J11"/>
    <mergeCell ref="L9:L11"/>
    <mergeCell ref="M9:M11"/>
    <mergeCell ref="O9:O11"/>
    <mergeCell ref="P9:P11"/>
    <mergeCell ref="A1:E2"/>
    <mergeCell ref="A4:B4"/>
    <mergeCell ref="F4:P4"/>
    <mergeCell ref="A5:B11"/>
    <mergeCell ref="I5:J7"/>
    <mergeCell ref="L5:M7"/>
    <mergeCell ref="O5:P7"/>
    <mergeCell ref="F5:G7"/>
    <mergeCell ref="F9:F11"/>
    <mergeCell ref="G9:G11"/>
    <mergeCell ref="A14:E15"/>
    <mergeCell ref="A16:B16"/>
    <mergeCell ref="A18:B20"/>
    <mergeCell ref="B21:C21"/>
    <mergeCell ref="A39:B41"/>
    <mergeCell ref="B42:C42"/>
    <mergeCell ref="A45:E46"/>
    <mergeCell ref="J45:N46"/>
    <mergeCell ref="A48:B48"/>
    <mergeCell ref="B49:B52"/>
    <mergeCell ref="B53:B55"/>
    <mergeCell ref="A58:B58"/>
    <mergeCell ref="B59:B62"/>
    <mergeCell ref="B63:B65"/>
    <mergeCell ref="A68:B68"/>
    <mergeCell ref="B69:B72"/>
    <mergeCell ref="B73:B75"/>
    <mergeCell ref="A23:B23"/>
    <mergeCell ref="A25:B27"/>
    <mergeCell ref="B28:C28"/>
    <mergeCell ref="A30:B30"/>
    <mergeCell ref="A32:B34"/>
    <mergeCell ref="B35:C35"/>
    <mergeCell ref="A37:B3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7.71"/>
    <col customWidth="1" min="3" max="3" width="15.14"/>
    <col customWidth="1" min="4" max="4" width="13.43"/>
    <col customWidth="1" min="5" max="6" width="13.86"/>
    <col customWidth="1" min="7" max="7" width="10.57"/>
    <col customWidth="1" min="8" max="9" width="8.29"/>
    <col customWidth="1" min="10" max="10" width="5.14"/>
    <col customWidth="1" min="11" max="11" width="11.57"/>
    <col customWidth="1" min="12" max="12" width="12.14"/>
    <col customWidth="1" min="13" max="13" width="10.29"/>
    <col customWidth="1" min="14" max="14" width="12.29"/>
    <col customWidth="1" min="15" max="15" width="9.57"/>
    <col customWidth="1" min="16" max="16" width="13.14"/>
    <col customWidth="1" min="17" max="17" width="7.57"/>
    <col customWidth="1" min="18" max="18" width="10.57"/>
    <col customWidth="1" min="19" max="19" width="4.43"/>
    <col customWidth="1" min="20" max="20" width="16.29"/>
    <col customWidth="1" min="21" max="21" width="17.57"/>
  </cols>
  <sheetData>
    <row r="1">
      <c r="A1" s="40" t="s">
        <v>114</v>
      </c>
      <c r="B1" s="38"/>
      <c r="C1" s="38"/>
      <c r="D1" s="38"/>
      <c r="E1" s="38"/>
      <c r="F1" s="38"/>
      <c r="G1" s="97"/>
      <c r="H1" s="97"/>
      <c r="I1" s="97"/>
      <c r="J1" s="98"/>
      <c r="K1" s="39"/>
      <c r="L1" s="39"/>
      <c r="M1" s="39"/>
      <c r="N1" s="39"/>
      <c r="O1" s="39"/>
      <c r="P1" s="39"/>
      <c r="Q1" s="39"/>
      <c r="R1" s="39"/>
      <c r="S1" s="39"/>
      <c r="T1" s="39"/>
      <c r="U1" s="39"/>
      <c r="V1" s="39"/>
      <c r="W1" s="39"/>
      <c r="X1" s="39"/>
      <c r="Y1" s="39"/>
      <c r="Z1" s="39"/>
      <c r="AA1" s="39"/>
      <c r="AB1" s="39"/>
    </row>
    <row r="2">
      <c r="A2" s="42"/>
      <c r="G2" s="99"/>
      <c r="H2" s="99"/>
      <c r="I2" s="99"/>
      <c r="J2" s="100"/>
      <c r="K2" s="39"/>
      <c r="L2" s="39"/>
      <c r="M2" s="39"/>
      <c r="N2" s="39"/>
      <c r="O2" s="39"/>
      <c r="P2" s="39"/>
      <c r="Q2" s="39"/>
      <c r="R2" s="39"/>
      <c r="S2" s="39"/>
      <c r="T2" s="39"/>
      <c r="U2" s="39"/>
      <c r="V2" s="39"/>
      <c r="W2" s="39"/>
      <c r="X2" s="39"/>
      <c r="Y2" s="39"/>
      <c r="Z2" s="39"/>
      <c r="AA2" s="39"/>
      <c r="AB2" s="39"/>
    </row>
    <row r="3">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row>
    <row r="4">
      <c r="A4" s="101" t="s">
        <v>166</v>
      </c>
      <c r="C4" s="75" t="s">
        <v>167</v>
      </c>
      <c r="D4" s="76"/>
      <c r="E4" s="76" t="s">
        <v>168</v>
      </c>
      <c r="F4" s="39"/>
      <c r="G4" s="101" t="s">
        <v>169</v>
      </c>
      <c r="S4" s="39"/>
      <c r="T4" s="39"/>
      <c r="U4" s="39"/>
      <c r="V4" s="39"/>
      <c r="W4" s="39"/>
      <c r="X4" s="39"/>
      <c r="Y4" s="39"/>
      <c r="Z4" s="39"/>
      <c r="AA4" s="39"/>
      <c r="AB4" s="39"/>
    </row>
    <row r="5">
      <c r="A5" s="102" t="s">
        <v>170</v>
      </c>
      <c r="C5" s="62" t="s">
        <v>13</v>
      </c>
      <c r="D5" s="62"/>
      <c r="E5" s="62">
        <f>'Choose Required Digit Services '!N4</f>
        <v>27</v>
      </c>
      <c r="F5" s="39"/>
      <c r="G5" s="103" t="s">
        <v>191</v>
      </c>
      <c r="H5" s="124"/>
      <c r="I5" s="104"/>
      <c r="J5" s="55"/>
      <c r="K5" s="103" t="s">
        <v>192</v>
      </c>
      <c r="L5" s="104"/>
      <c r="M5" s="55"/>
      <c r="N5" s="103" t="s">
        <v>173</v>
      </c>
      <c r="O5" s="104"/>
      <c r="P5" s="39"/>
      <c r="Q5" s="103" t="s">
        <v>174</v>
      </c>
      <c r="R5" s="104"/>
      <c r="S5" s="39"/>
      <c r="T5" s="39"/>
      <c r="U5" s="39"/>
      <c r="V5" s="39"/>
      <c r="W5" s="39"/>
      <c r="X5" s="39"/>
      <c r="Y5" s="39"/>
      <c r="Z5" s="39"/>
      <c r="AA5" s="39"/>
      <c r="AB5" s="39"/>
    </row>
    <row r="6">
      <c r="A6" s="42"/>
      <c r="C6" s="62" t="s">
        <v>25</v>
      </c>
      <c r="D6" s="62"/>
      <c r="E6" s="62">
        <f>'Choose Required Digit Services '!N17</f>
        <v>7</v>
      </c>
      <c r="F6" s="39"/>
      <c r="G6" s="105"/>
      <c r="I6" s="106"/>
      <c r="J6" s="55"/>
      <c r="K6" s="105"/>
      <c r="L6" s="106"/>
      <c r="M6" s="55"/>
      <c r="N6" s="105"/>
      <c r="O6" s="106"/>
      <c r="P6" s="39"/>
      <c r="Q6" s="105"/>
      <c r="R6" s="106"/>
      <c r="S6" s="39"/>
      <c r="T6" s="39"/>
      <c r="U6" s="39"/>
      <c r="V6" s="39"/>
      <c r="W6" s="39"/>
      <c r="X6" s="39"/>
      <c r="Y6" s="39"/>
      <c r="Z6" s="39"/>
      <c r="AA6" s="39"/>
      <c r="AB6" s="39"/>
    </row>
    <row r="7">
      <c r="A7" s="42"/>
      <c r="C7" s="62" t="s">
        <v>40</v>
      </c>
      <c r="D7" s="62"/>
      <c r="E7" s="62">
        <f>'Choose Required Digit Services '!N27</f>
        <v>27</v>
      </c>
      <c r="F7" s="39"/>
      <c r="G7" s="105"/>
      <c r="I7" s="106"/>
      <c r="J7" s="55"/>
      <c r="K7" s="105"/>
      <c r="L7" s="106"/>
      <c r="M7" s="55"/>
      <c r="N7" s="105"/>
      <c r="O7" s="106"/>
      <c r="P7" s="39"/>
      <c r="Q7" s="105"/>
      <c r="R7" s="106"/>
      <c r="S7" s="39"/>
      <c r="T7" s="39"/>
      <c r="U7" s="39"/>
      <c r="V7" s="39"/>
      <c r="W7" s="39"/>
      <c r="X7" s="39"/>
      <c r="Y7" s="39"/>
      <c r="Z7" s="39"/>
      <c r="AA7" s="39"/>
      <c r="AB7" s="39"/>
    </row>
    <row r="8">
      <c r="A8" s="42"/>
      <c r="C8" s="62" t="s">
        <v>67</v>
      </c>
      <c r="D8" s="62"/>
      <c r="E8" s="62">
        <f>'Choose Required Digit Services '!N55</f>
        <v>7</v>
      </c>
      <c r="F8" s="39"/>
      <c r="G8" s="107" t="s">
        <v>126</v>
      </c>
      <c r="H8" s="82"/>
      <c r="I8" s="108" t="s">
        <v>129</v>
      </c>
      <c r="J8" s="39"/>
      <c r="K8" s="107" t="s">
        <v>126</v>
      </c>
      <c r="L8" s="108" t="s">
        <v>129</v>
      </c>
      <c r="M8" s="39"/>
      <c r="N8" s="107" t="s">
        <v>126</v>
      </c>
      <c r="O8" s="108" t="s">
        <v>129</v>
      </c>
      <c r="P8" s="39"/>
      <c r="Q8" s="107" t="s">
        <v>126</v>
      </c>
      <c r="R8" s="108" t="s">
        <v>129</v>
      </c>
      <c r="S8" s="39"/>
      <c r="T8" s="39"/>
      <c r="U8" s="39"/>
      <c r="V8" s="39"/>
      <c r="W8" s="39"/>
      <c r="X8" s="39"/>
      <c r="Y8" s="39"/>
      <c r="Z8" s="39"/>
      <c r="AA8" s="39"/>
      <c r="AB8" s="39"/>
    </row>
    <row r="9">
      <c r="A9" s="42"/>
      <c r="C9" s="62" t="s">
        <v>77</v>
      </c>
      <c r="D9" s="62"/>
      <c r="E9" s="62">
        <f>'Choose Required Digit Services '!N66</f>
        <v>15</v>
      </c>
      <c r="F9" s="39"/>
      <c r="G9" s="109">
        <f>$D$56+(L48*M48)</f>
        <v>26.2</v>
      </c>
      <c r="H9" s="125"/>
      <c r="I9" s="110">
        <f>G9+G9*40%</f>
        <v>36.68</v>
      </c>
      <c r="J9" s="39"/>
      <c r="K9" s="109">
        <f>$D$66+(L48*N48)</f>
        <v>67.2</v>
      </c>
      <c r="L9" s="110">
        <f>K9+K9*40%</f>
        <v>94.08</v>
      </c>
      <c r="M9" s="39"/>
      <c r="N9" s="109">
        <f>$D$76+(L48*O48)</f>
        <v>2390</v>
      </c>
      <c r="O9" s="110">
        <f>N9+N9*40%</f>
        <v>3346</v>
      </c>
      <c r="P9" s="39"/>
      <c r="Q9" s="109">
        <f>I45</f>
        <v>4.2</v>
      </c>
      <c r="R9" s="110">
        <f>Q9+Q9*40%</f>
        <v>5.88</v>
      </c>
      <c r="S9" s="39"/>
      <c r="T9" s="39"/>
      <c r="U9" s="39"/>
      <c r="V9" s="39"/>
      <c r="W9" s="39"/>
      <c r="X9" s="39"/>
      <c r="Y9" s="39"/>
      <c r="Z9" s="39"/>
      <c r="AA9" s="39"/>
      <c r="AB9" s="39"/>
    </row>
    <row r="10">
      <c r="A10" s="42"/>
      <c r="C10" s="62" t="s">
        <v>93</v>
      </c>
      <c r="D10" s="62"/>
      <c r="E10" s="62">
        <f>'Choose Required Digit Services '!N82</f>
        <v>2</v>
      </c>
      <c r="F10" s="39"/>
      <c r="G10" s="105"/>
      <c r="H10" s="125"/>
      <c r="I10" s="126"/>
      <c r="J10" s="39"/>
      <c r="K10" s="105"/>
      <c r="L10" s="126"/>
      <c r="M10" s="39"/>
      <c r="N10" s="105"/>
      <c r="O10" s="126"/>
      <c r="P10" s="39"/>
      <c r="Q10" s="105"/>
      <c r="R10" s="126"/>
      <c r="S10" s="39"/>
      <c r="T10" s="39"/>
      <c r="U10" s="39"/>
      <c r="V10" s="39"/>
      <c r="W10" s="39"/>
      <c r="X10" s="39"/>
      <c r="Y10" s="39"/>
      <c r="Z10" s="39"/>
      <c r="AA10" s="39"/>
      <c r="AB10" s="39"/>
    </row>
    <row r="11">
      <c r="A11" s="42"/>
      <c r="C11" s="62" t="s">
        <v>99</v>
      </c>
      <c r="D11" s="62"/>
      <c r="E11" s="62">
        <f>'Choose Required Digit Services '!N85</f>
        <v>12</v>
      </c>
      <c r="F11" s="39"/>
      <c r="G11" s="113"/>
      <c r="H11" s="125"/>
      <c r="I11" s="114"/>
      <c r="J11" s="39"/>
      <c r="K11" s="113"/>
      <c r="L11" s="114"/>
      <c r="M11" s="39"/>
      <c r="N11" s="113"/>
      <c r="O11" s="114"/>
      <c r="P11" s="39"/>
      <c r="Q11" s="113"/>
      <c r="R11" s="114"/>
      <c r="S11" s="39"/>
      <c r="T11" s="39"/>
      <c r="U11" s="39"/>
      <c r="V11" s="39"/>
      <c r="W11" s="39"/>
      <c r="X11" s="39"/>
      <c r="Y11" s="39"/>
      <c r="Z11" s="39"/>
      <c r="AA11" s="39"/>
      <c r="AB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row>
    <row r="14">
      <c r="A14" s="127" t="s">
        <v>113</v>
      </c>
      <c r="B14" s="124"/>
      <c r="C14" s="124"/>
      <c r="D14" s="124"/>
      <c r="E14" s="124"/>
      <c r="F14" s="124"/>
      <c r="G14" s="124"/>
      <c r="H14" s="124"/>
      <c r="I14" s="104"/>
      <c r="J14" s="39"/>
      <c r="K14" s="39"/>
      <c r="L14" s="128"/>
      <c r="M14" s="39"/>
      <c r="N14" s="39"/>
      <c r="O14" s="39"/>
      <c r="P14" s="39"/>
      <c r="Q14" s="128"/>
      <c r="R14" s="39"/>
      <c r="S14" s="39"/>
      <c r="T14" s="39"/>
      <c r="U14" s="39"/>
      <c r="V14" s="39"/>
      <c r="W14" s="39"/>
      <c r="X14" s="39"/>
      <c r="Y14" s="39"/>
      <c r="Z14" s="39"/>
      <c r="AA14" s="39"/>
      <c r="AB14" s="39"/>
    </row>
    <row r="15">
      <c r="A15" s="129"/>
      <c r="B15" s="70"/>
      <c r="C15" s="70"/>
      <c r="D15" s="70"/>
      <c r="E15" s="70"/>
      <c r="F15" s="70"/>
      <c r="G15" s="70"/>
      <c r="H15" s="70"/>
      <c r="I15" s="130"/>
      <c r="J15" s="39"/>
      <c r="K15" s="39"/>
      <c r="L15" s="39"/>
      <c r="M15" s="39"/>
      <c r="N15" s="39"/>
      <c r="O15" s="39"/>
      <c r="P15" s="39"/>
      <c r="Q15" s="128"/>
      <c r="R15" s="39"/>
      <c r="S15" s="39"/>
      <c r="T15" s="39"/>
      <c r="U15" s="39"/>
      <c r="V15" s="39"/>
      <c r="W15" s="39"/>
      <c r="X15" s="39"/>
      <c r="Y15" s="39"/>
      <c r="Z15" s="39"/>
      <c r="AA15" s="39"/>
      <c r="AB15" s="39"/>
    </row>
    <row r="16">
      <c r="A16" s="131" t="s">
        <v>119</v>
      </c>
      <c r="B16" s="132"/>
      <c r="C16" s="48" t="s">
        <v>115</v>
      </c>
      <c r="D16" s="49"/>
      <c r="E16" s="49" t="s">
        <v>116</v>
      </c>
      <c r="F16" s="50" t="s">
        <v>117</v>
      </c>
      <c r="G16" s="133" t="s">
        <v>118</v>
      </c>
      <c r="H16" s="134" t="s">
        <v>193</v>
      </c>
      <c r="I16" s="135" t="s">
        <v>194</v>
      </c>
      <c r="J16" s="39"/>
      <c r="M16" s="55" t="s">
        <v>195</v>
      </c>
      <c r="N16" s="55" t="s">
        <v>196</v>
      </c>
      <c r="O16" s="136"/>
      <c r="P16" s="136"/>
      <c r="Q16" s="136"/>
      <c r="R16" s="136"/>
      <c r="S16" s="39"/>
      <c r="T16" s="39"/>
      <c r="U16" s="39"/>
      <c r="V16" s="39"/>
      <c r="W16" s="39"/>
      <c r="X16" s="39"/>
      <c r="Y16" s="39"/>
      <c r="Z16" s="39"/>
      <c r="AA16" s="39"/>
      <c r="AB16" s="39"/>
    </row>
    <row r="17">
      <c r="A17" s="137" t="s">
        <v>176</v>
      </c>
      <c r="B17" s="138">
        <v>1.0</v>
      </c>
      <c r="C17" s="56" t="s">
        <v>121</v>
      </c>
      <c r="D17" s="56"/>
      <c r="E17" s="56" t="s">
        <v>122</v>
      </c>
      <c r="F17" s="57" t="s">
        <v>123</v>
      </c>
      <c r="G17" s="56" t="s">
        <v>123</v>
      </c>
      <c r="H17" s="139" t="s">
        <v>197</v>
      </c>
      <c r="I17" s="140" t="s">
        <v>197</v>
      </c>
      <c r="J17" s="39"/>
      <c r="M17" s="39"/>
      <c r="N17" s="128"/>
      <c r="O17" s="141"/>
      <c r="P17" s="141"/>
      <c r="Q17" s="141"/>
      <c r="R17" s="141"/>
      <c r="S17" s="39"/>
      <c r="T17" s="39"/>
      <c r="U17" s="39"/>
      <c r="V17" s="39"/>
      <c r="W17" s="39"/>
      <c r="X17" s="39"/>
      <c r="Y17" s="39"/>
      <c r="Z17" s="39"/>
      <c r="AA17" s="39"/>
      <c r="AB17" s="39"/>
    </row>
    <row r="18">
      <c r="A18" s="142" t="s">
        <v>198</v>
      </c>
      <c r="B18" s="143"/>
      <c r="C18" s="62" t="s">
        <v>178</v>
      </c>
      <c r="D18" s="63"/>
      <c r="E18" s="63">
        <f>($G$9*B17)</f>
        <v>26.2</v>
      </c>
      <c r="F18" s="63">
        <f>(K9*B17)</f>
        <v>67.2</v>
      </c>
      <c r="G18" s="63">
        <f>(N9*B17)</f>
        <v>2390</v>
      </c>
      <c r="H18" s="144">
        <f>3*B17</f>
        <v>3</v>
      </c>
      <c r="I18" s="145">
        <f t="shared" ref="I18:I20" si="1">F18/16</f>
        <v>4.2</v>
      </c>
      <c r="J18" s="39"/>
      <c r="L18" s="146" t="s">
        <v>199</v>
      </c>
      <c r="M18" s="55" t="s">
        <v>200</v>
      </c>
      <c r="N18" s="148">
        <v>0.202</v>
      </c>
      <c r="O18" s="149">
        <f>I21*(N18*730)</f>
        <v>619.332</v>
      </c>
      <c r="P18" s="150">
        <f t="shared" ref="P18:P20" si="2">O18*75</f>
        <v>46449.9</v>
      </c>
      <c r="Q18" s="141"/>
      <c r="R18" s="151"/>
      <c r="S18" s="39"/>
      <c r="T18" s="39"/>
      <c r="U18" s="39"/>
      <c r="V18" s="39"/>
      <c r="W18" s="39"/>
      <c r="X18" s="39"/>
      <c r="Y18" s="39"/>
      <c r="Z18" s="39"/>
      <c r="AA18" s="39"/>
      <c r="AB18" s="39"/>
    </row>
    <row r="19">
      <c r="A19" s="105"/>
      <c r="B19" s="152"/>
      <c r="C19" s="62" t="s">
        <v>179</v>
      </c>
      <c r="D19" s="171"/>
      <c r="E19" s="171">
        <v>0.0</v>
      </c>
      <c r="F19" s="171">
        <v>0.0</v>
      </c>
      <c r="G19" s="171">
        <v>0.0</v>
      </c>
      <c r="H19" s="144">
        <v>0.0</v>
      </c>
      <c r="I19" s="145">
        <f t="shared" si="1"/>
        <v>0</v>
      </c>
      <c r="J19" s="39"/>
      <c r="L19" s="146" t="s">
        <v>201</v>
      </c>
      <c r="M19" s="55" t="s">
        <v>202</v>
      </c>
      <c r="N19" s="153">
        <v>0.0464</v>
      </c>
      <c r="O19" s="149">
        <f>N19*(H21*730)</f>
        <v>101.616</v>
      </c>
      <c r="P19" s="150">
        <f t="shared" si="2"/>
        <v>7621.2</v>
      </c>
      <c r="Q19" s="141"/>
      <c r="R19" s="151"/>
      <c r="S19" s="39"/>
      <c r="T19" s="39"/>
      <c r="U19" s="39"/>
      <c r="V19" s="39"/>
      <c r="W19" s="39"/>
      <c r="X19" s="39"/>
      <c r="Y19" s="39"/>
      <c r="Z19" s="39"/>
      <c r="AA19" s="39"/>
      <c r="AB19" s="39"/>
    </row>
    <row r="20">
      <c r="A20" s="129"/>
      <c r="B20" s="154"/>
      <c r="C20" s="62" t="s">
        <v>180</v>
      </c>
      <c r="D20" s="171"/>
      <c r="E20" s="171">
        <v>0.0</v>
      </c>
      <c r="F20" s="171">
        <v>0.0</v>
      </c>
      <c r="G20" s="171">
        <v>0.0</v>
      </c>
      <c r="H20" s="144">
        <v>0.0</v>
      </c>
      <c r="I20" s="145">
        <f t="shared" si="1"/>
        <v>0</v>
      </c>
      <c r="J20" s="39"/>
      <c r="K20" s="39"/>
      <c r="L20" s="55" t="s">
        <v>203</v>
      </c>
      <c r="M20" s="55" t="s">
        <v>200</v>
      </c>
      <c r="N20" s="155">
        <v>0.506</v>
      </c>
      <c r="O20" s="149">
        <f>(N20*730)</f>
        <v>369.38</v>
      </c>
      <c r="P20" s="150">
        <f t="shared" si="2"/>
        <v>27703.5</v>
      </c>
      <c r="Q20" s="141"/>
      <c r="R20" s="151"/>
      <c r="S20" s="39"/>
      <c r="T20" s="39"/>
      <c r="U20" s="39"/>
      <c r="V20" s="39"/>
      <c r="W20" s="39"/>
      <c r="X20" s="39"/>
      <c r="Y20" s="39"/>
      <c r="Z20" s="39"/>
      <c r="AA20" s="39"/>
      <c r="AB20" s="39"/>
    </row>
    <row r="21">
      <c r="A21" s="156"/>
      <c r="B21" s="157" t="s">
        <v>133</v>
      </c>
      <c r="C21" s="132"/>
      <c r="D21" s="172"/>
      <c r="E21" s="73">
        <f t="shared" ref="E21:I21" si="3">SUM(E18:E20)</f>
        <v>26.2</v>
      </c>
      <c r="F21" s="73">
        <f t="shared" si="3"/>
        <v>67.2</v>
      </c>
      <c r="G21" s="73">
        <f t="shared" si="3"/>
        <v>2390</v>
      </c>
      <c r="H21" s="73">
        <f t="shared" si="3"/>
        <v>3</v>
      </c>
      <c r="I21" s="73">
        <f t="shared" si="3"/>
        <v>4.2</v>
      </c>
      <c r="J21" s="39"/>
      <c r="K21" s="39"/>
      <c r="L21" s="128"/>
      <c r="M21" s="128"/>
      <c r="N21" s="151"/>
      <c r="O21" s="151"/>
      <c r="P21" s="150">
        <f>SUM(P18:P20)</f>
        <v>81774.6</v>
      </c>
      <c r="Q21" s="158"/>
      <c r="R21" s="151"/>
      <c r="S21" s="39"/>
      <c r="T21" s="39"/>
      <c r="U21" s="39"/>
      <c r="V21" s="39"/>
      <c r="W21" s="39"/>
      <c r="X21" s="39"/>
      <c r="Y21" s="39"/>
      <c r="Z21" s="39"/>
      <c r="AA21" s="39"/>
      <c r="AB21" s="39"/>
    </row>
    <row r="22">
      <c r="A22" s="159"/>
      <c r="B22" s="78"/>
      <c r="C22" s="78"/>
      <c r="D22" s="78"/>
      <c r="E22" s="78"/>
      <c r="F22" s="78"/>
      <c r="G22" s="78"/>
      <c r="H22" s="160"/>
      <c r="I22" s="161"/>
      <c r="J22" s="39"/>
      <c r="K22" s="39"/>
      <c r="L22" s="39"/>
      <c r="M22" s="39"/>
      <c r="N22" s="39"/>
      <c r="O22" s="39"/>
      <c r="P22" s="39"/>
      <c r="Q22" s="39"/>
      <c r="R22" s="39"/>
      <c r="S22" s="39"/>
      <c r="T22" s="39"/>
      <c r="U22" s="39"/>
      <c r="V22" s="39"/>
      <c r="W22" s="39"/>
      <c r="X22" s="39"/>
      <c r="Y22" s="39"/>
      <c r="Z22" s="39"/>
      <c r="AA22" s="39"/>
      <c r="AB22" s="39"/>
    </row>
    <row r="23">
      <c r="A23" s="131" t="s">
        <v>204</v>
      </c>
      <c r="B23" s="132"/>
      <c r="C23" s="48" t="s">
        <v>115</v>
      </c>
      <c r="D23" s="49"/>
      <c r="E23" s="49" t="s">
        <v>116</v>
      </c>
      <c r="F23" s="50" t="s">
        <v>117</v>
      </c>
      <c r="G23" s="133" t="s">
        <v>118</v>
      </c>
      <c r="H23" s="134" t="s">
        <v>193</v>
      </c>
      <c r="I23" s="135" t="s">
        <v>194</v>
      </c>
      <c r="J23" s="39"/>
      <c r="K23" s="39"/>
      <c r="L23" s="39"/>
      <c r="M23" s="39"/>
      <c r="N23" s="39"/>
      <c r="O23" s="39"/>
      <c r="P23" s="39"/>
      <c r="Q23" s="39"/>
      <c r="R23" s="39"/>
      <c r="S23" s="39"/>
      <c r="T23" s="39"/>
      <c r="U23" s="39"/>
      <c r="V23" s="39"/>
      <c r="W23" s="39"/>
      <c r="X23" s="39"/>
      <c r="Y23" s="39"/>
      <c r="Z23" s="39"/>
      <c r="AA23" s="39"/>
      <c r="AB23" s="39"/>
    </row>
    <row r="24">
      <c r="A24" s="137" t="s">
        <v>176</v>
      </c>
      <c r="B24" s="138">
        <v>0.0</v>
      </c>
      <c r="C24" s="56" t="s">
        <v>121</v>
      </c>
      <c r="D24" s="56"/>
      <c r="E24" s="56" t="s">
        <v>122</v>
      </c>
      <c r="F24" s="57" t="s">
        <v>123</v>
      </c>
      <c r="G24" s="56" t="s">
        <v>123</v>
      </c>
      <c r="H24" s="139" t="s">
        <v>197</v>
      </c>
      <c r="I24" s="140" t="s">
        <v>197</v>
      </c>
      <c r="J24" s="39"/>
      <c r="K24" s="39"/>
      <c r="L24" s="39"/>
      <c r="M24" s="39"/>
      <c r="N24" s="39"/>
      <c r="O24" s="39"/>
      <c r="P24" s="39"/>
      <c r="Q24" s="39"/>
      <c r="R24" s="39"/>
      <c r="S24" s="39"/>
      <c r="T24" s="39"/>
      <c r="U24" s="39"/>
      <c r="V24" s="39"/>
      <c r="W24" s="39"/>
      <c r="X24" s="39"/>
      <c r="Y24" s="39"/>
      <c r="Z24" s="39"/>
      <c r="AA24" s="39"/>
      <c r="AB24" s="39"/>
    </row>
    <row r="25">
      <c r="A25" s="162" t="s">
        <v>205</v>
      </c>
      <c r="B25" s="143"/>
      <c r="C25" s="62" t="s">
        <v>178</v>
      </c>
      <c r="D25" s="63"/>
      <c r="E25" s="63">
        <f>($G$9+($G$9*15%))*B24</f>
        <v>0</v>
      </c>
      <c r="F25" s="63">
        <f>($K$9+($K$9*15%))*B24</f>
        <v>0</v>
      </c>
      <c r="G25" s="63">
        <f>($N$9+($N$9*15%))*B24</f>
        <v>0</v>
      </c>
      <c r="H25" s="144">
        <f>3*B24</f>
        <v>0</v>
      </c>
      <c r="I25" s="145">
        <f t="shared" ref="I25:I27" si="5">F25/16</f>
        <v>0</v>
      </c>
      <c r="J25" s="39"/>
      <c r="K25" s="39"/>
      <c r="L25" s="39"/>
      <c r="M25" s="39"/>
      <c r="N25" s="39"/>
      <c r="O25" s="39"/>
      <c r="P25" s="39"/>
      <c r="Q25" s="39"/>
      <c r="R25" s="39"/>
      <c r="S25" s="39"/>
      <c r="T25" s="39"/>
      <c r="U25" s="39"/>
      <c r="V25" s="39"/>
      <c r="W25" s="39"/>
      <c r="X25" s="39"/>
      <c r="Y25" s="39"/>
      <c r="Z25" s="39"/>
      <c r="AA25" s="39"/>
      <c r="AB25" s="39"/>
    </row>
    <row r="26">
      <c r="A26" s="105"/>
      <c r="B26" s="152"/>
      <c r="C26" s="62" t="s">
        <v>179</v>
      </c>
      <c r="D26" s="171"/>
      <c r="E26" s="63">
        <f t="shared" ref="E26:F26" si="4">E25+E25*20%</f>
        <v>0</v>
      </c>
      <c r="F26" s="63">
        <f t="shared" si="4"/>
        <v>0</v>
      </c>
      <c r="G26" s="63">
        <f>G25+(G25*20%)</f>
        <v>0</v>
      </c>
      <c r="H26" s="144">
        <f>3*B24</f>
        <v>0</v>
      </c>
      <c r="I26" s="145">
        <f t="shared" si="5"/>
        <v>0</v>
      </c>
      <c r="J26" s="39"/>
      <c r="K26" s="39"/>
      <c r="L26" s="146" t="s">
        <v>206</v>
      </c>
      <c r="M26" s="55"/>
      <c r="N26" s="153">
        <v>0.1</v>
      </c>
      <c r="O26" s="149">
        <f>N26*730*3</f>
        <v>219</v>
      </c>
      <c r="P26" s="150">
        <f>O26*75</f>
        <v>16425</v>
      </c>
      <c r="Q26" s="39"/>
      <c r="R26" s="39"/>
      <c r="S26" s="39"/>
      <c r="T26" s="39"/>
      <c r="U26" s="39"/>
      <c r="V26" s="39"/>
      <c r="W26" s="39"/>
      <c r="X26" s="39"/>
      <c r="Y26" s="39"/>
      <c r="Z26" s="39"/>
      <c r="AA26" s="39"/>
      <c r="AB26" s="39"/>
    </row>
    <row r="27">
      <c r="A27" s="129"/>
      <c r="B27" s="154"/>
      <c r="C27" s="62" t="s">
        <v>180</v>
      </c>
      <c r="D27" s="171"/>
      <c r="E27" s="63">
        <f t="shared" ref="E27:G27" si="6">E25+E25*40%</f>
        <v>0</v>
      </c>
      <c r="F27" s="63">
        <f t="shared" si="6"/>
        <v>0</v>
      </c>
      <c r="G27" s="63">
        <f t="shared" si="6"/>
        <v>0</v>
      </c>
      <c r="H27" s="144">
        <f>3*B24</f>
        <v>0</v>
      </c>
      <c r="I27" s="145">
        <f t="shared" si="5"/>
        <v>0</v>
      </c>
      <c r="J27" s="39"/>
      <c r="K27" s="39"/>
      <c r="L27" s="39"/>
      <c r="M27" s="39"/>
      <c r="N27" s="39"/>
      <c r="O27" s="39"/>
      <c r="P27" s="39"/>
      <c r="Q27" s="39"/>
      <c r="R27" s="39"/>
      <c r="S27" s="39"/>
      <c r="T27" s="39"/>
      <c r="U27" s="39"/>
      <c r="V27" s="39"/>
      <c r="W27" s="39"/>
      <c r="X27" s="39"/>
      <c r="Y27" s="39"/>
      <c r="Z27" s="39"/>
      <c r="AA27" s="39"/>
      <c r="AB27" s="39"/>
    </row>
    <row r="28">
      <c r="A28" s="156"/>
      <c r="B28" s="157" t="s">
        <v>133</v>
      </c>
      <c r="C28" s="132"/>
      <c r="D28" s="172"/>
      <c r="E28" s="73">
        <f t="shared" ref="E28:H28" si="7">SUM(E25:E27)</f>
        <v>0</v>
      </c>
      <c r="F28" s="73">
        <f t="shared" si="7"/>
        <v>0</v>
      </c>
      <c r="G28" s="73">
        <f t="shared" si="7"/>
        <v>0</v>
      </c>
      <c r="H28" s="73">
        <f t="shared" si="7"/>
        <v>0</v>
      </c>
      <c r="I28" s="163">
        <f>SUM(I24:I27)</f>
        <v>0</v>
      </c>
      <c r="J28" s="39"/>
      <c r="K28" s="39"/>
      <c r="L28" s="39"/>
      <c r="M28" s="39"/>
      <c r="N28" s="39"/>
      <c r="O28" s="39"/>
      <c r="P28" s="39"/>
      <c r="Q28" s="39"/>
      <c r="R28" s="39"/>
      <c r="S28" s="39"/>
      <c r="T28" s="39"/>
      <c r="U28" s="39"/>
      <c r="V28" s="39"/>
      <c r="W28" s="39"/>
      <c r="X28" s="39"/>
      <c r="Y28" s="39"/>
      <c r="Z28" s="39"/>
      <c r="AA28" s="39"/>
      <c r="AB28" s="39"/>
    </row>
    <row r="29">
      <c r="A29" s="159"/>
      <c r="B29" s="78"/>
      <c r="C29" s="78"/>
      <c r="D29" s="78"/>
      <c r="E29" s="78"/>
      <c r="F29" s="78"/>
      <c r="G29" s="78"/>
      <c r="H29" s="160"/>
      <c r="I29" s="161"/>
      <c r="J29" s="39"/>
      <c r="K29" s="39"/>
      <c r="L29" s="39"/>
      <c r="M29" s="39"/>
      <c r="N29" s="39"/>
      <c r="O29" s="39"/>
      <c r="P29" s="39"/>
      <c r="Q29" s="39"/>
      <c r="R29" s="39"/>
      <c r="S29" s="39"/>
      <c r="T29" s="39"/>
      <c r="U29" s="39"/>
      <c r="V29" s="39"/>
      <c r="W29" s="39"/>
      <c r="X29" s="39"/>
      <c r="Y29" s="39"/>
      <c r="Z29" s="39"/>
      <c r="AA29" s="39"/>
      <c r="AB29" s="39"/>
    </row>
    <row r="30">
      <c r="A30" s="164" t="s">
        <v>207</v>
      </c>
      <c r="B30" s="132"/>
      <c r="C30" s="48" t="s">
        <v>115</v>
      </c>
      <c r="D30" s="49"/>
      <c r="E30" s="49" t="s">
        <v>116</v>
      </c>
      <c r="F30" s="50" t="s">
        <v>117</v>
      </c>
      <c r="G30" s="133" t="s">
        <v>118</v>
      </c>
      <c r="H30" s="134" t="s">
        <v>193</v>
      </c>
      <c r="I30" s="135" t="s">
        <v>194</v>
      </c>
      <c r="J30" s="39"/>
      <c r="K30" s="39"/>
      <c r="L30" s="39"/>
      <c r="M30" s="39"/>
      <c r="N30" s="39"/>
      <c r="O30" s="39"/>
      <c r="P30" s="39"/>
      <c r="Q30" s="39"/>
      <c r="R30" s="39"/>
      <c r="S30" s="39"/>
      <c r="T30" s="39"/>
      <c r="U30" s="39"/>
      <c r="V30" s="39"/>
      <c r="W30" s="39"/>
      <c r="X30" s="39"/>
      <c r="Y30" s="39"/>
      <c r="Z30" s="39"/>
      <c r="AA30" s="39"/>
      <c r="AB30" s="39"/>
    </row>
    <row r="31">
      <c r="A31" s="137" t="s">
        <v>176</v>
      </c>
      <c r="B31" s="138">
        <v>0.0</v>
      </c>
      <c r="C31" s="56" t="s">
        <v>121</v>
      </c>
      <c r="D31" s="56"/>
      <c r="E31" s="56" t="s">
        <v>122</v>
      </c>
      <c r="F31" s="57" t="s">
        <v>123</v>
      </c>
      <c r="G31" s="56" t="s">
        <v>123</v>
      </c>
      <c r="H31" s="139" t="s">
        <v>197</v>
      </c>
      <c r="I31" s="140" t="s">
        <v>197</v>
      </c>
      <c r="J31" s="39"/>
      <c r="K31" s="39"/>
      <c r="L31" s="39"/>
      <c r="M31" s="39"/>
      <c r="N31" s="39"/>
      <c r="O31" s="39"/>
      <c r="P31" s="39"/>
      <c r="Q31" s="39"/>
      <c r="R31" s="39"/>
      <c r="S31" s="39"/>
      <c r="T31" s="39"/>
      <c r="U31" s="39"/>
      <c r="V31" s="39"/>
      <c r="W31" s="39"/>
      <c r="X31" s="39"/>
      <c r="Y31" s="39"/>
      <c r="Z31" s="39"/>
      <c r="AA31" s="39"/>
      <c r="AB31" s="39"/>
    </row>
    <row r="32">
      <c r="A32" s="162" t="s">
        <v>208</v>
      </c>
      <c r="B32" s="143"/>
      <c r="C32" s="62" t="s">
        <v>178</v>
      </c>
      <c r="D32" s="63"/>
      <c r="E32" s="63">
        <f>($G$9+($G$9*30%))*B31</f>
        <v>0</v>
      </c>
      <c r="F32" s="63">
        <f>($K$9+($K$9*30%))*B31</f>
        <v>0</v>
      </c>
      <c r="G32" s="63">
        <f>($N$9+($N$9*30%))*B31</f>
        <v>0</v>
      </c>
      <c r="H32" s="144">
        <f>3*B31</f>
        <v>0</v>
      </c>
      <c r="I32" s="145">
        <f t="shared" ref="I32:I34" si="9">F32/16</f>
        <v>0</v>
      </c>
      <c r="J32" s="39"/>
      <c r="K32" s="39"/>
      <c r="L32" s="39"/>
      <c r="M32" s="39"/>
      <c r="N32" s="39"/>
      <c r="O32" s="39"/>
      <c r="P32" s="39"/>
      <c r="Q32" s="39"/>
      <c r="R32" s="39"/>
      <c r="S32" s="39"/>
      <c r="T32" s="39"/>
      <c r="U32" s="39"/>
      <c r="V32" s="39"/>
      <c r="W32" s="39"/>
      <c r="X32" s="39"/>
      <c r="Y32" s="39"/>
      <c r="Z32" s="39"/>
      <c r="AA32" s="39"/>
      <c r="AB32" s="39"/>
    </row>
    <row r="33">
      <c r="A33" s="105"/>
      <c r="B33" s="152"/>
      <c r="C33" s="62" t="s">
        <v>179</v>
      </c>
      <c r="D33" s="171"/>
      <c r="E33" s="63">
        <f t="shared" ref="E33:F33" si="8">E32+E32*20%</f>
        <v>0</v>
      </c>
      <c r="F33" s="63">
        <f t="shared" si="8"/>
        <v>0</v>
      </c>
      <c r="G33" s="63">
        <f>G32+(G32*20%)</f>
        <v>0</v>
      </c>
      <c r="H33" s="144">
        <f>3*B31</f>
        <v>0</v>
      </c>
      <c r="I33" s="145">
        <f t="shared" si="9"/>
        <v>0</v>
      </c>
      <c r="J33" s="39"/>
      <c r="K33" s="39"/>
      <c r="L33" s="39"/>
      <c r="M33" s="39"/>
      <c r="N33" s="39"/>
      <c r="O33" s="39"/>
      <c r="P33" s="39"/>
      <c r="Q33" s="39"/>
      <c r="R33" s="39"/>
      <c r="S33" s="39"/>
      <c r="T33" s="39"/>
      <c r="U33" s="39"/>
      <c r="V33" s="39"/>
      <c r="W33" s="39"/>
      <c r="X33" s="39"/>
      <c r="Y33" s="39"/>
      <c r="Z33" s="39"/>
      <c r="AA33" s="39"/>
      <c r="AB33" s="39"/>
    </row>
    <row r="34">
      <c r="A34" s="129"/>
      <c r="B34" s="154"/>
      <c r="C34" s="62" t="s">
        <v>180</v>
      </c>
      <c r="D34" s="171"/>
      <c r="E34" s="63">
        <f t="shared" ref="E34:G34" si="10">E32+E32*40%</f>
        <v>0</v>
      </c>
      <c r="F34" s="63">
        <f t="shared" si="10"/>
        <v>0</v>
      </c>
      <c r="G34" s="63">
        <f t="shared" si="10"/>
        <v>0</v>
      </c>
      <c r="H34" s="144">
        <f>3*B31</f>
        <v>0</v>
      </c>
      <c r="I34" s="145">
        <f t="shared" si="9"/>
        <v>0</v>
      </c>
      <c r="J34" s="39"/>
      <c r="K34" s="39"/>
      <c r="L34" s="39"/>
      <c r="M34" s="39"/>
      <c r="N34" s="39"/>
      <c r="O34" s="39"/>
      <c r="P34" s="39"/>
      <c r="Q34" s="39"/>
      <c r="R34" s="39"/>
      <c r="S34" s="39"/>
      <c r="T34" s="39"/>
      <c r="U34" s="39"/>
      <c r="V34" s="39"/>
      <c r="W34" s="39"/>
      <c r="X34" s="39"/>
      <c r="Y34" s="39"/>
      <c r="Z34" s="39"/>
      <c r="AA34" s="39"/>
      <c r="AB34" s="39"/>
    </row>
    <row r="35">
      <c r="A35" s="156"/>
      <c r="B35" s="157" t="s">
        <v>133</v>
      </c>
      <c r="C35" s="132"/>
      <c r="D35" s="172"/>
      <c r="E35" s="73">
        <f t="shared" ref="E35:H35" si="11">SUM(E32:E34)</f>
        <v>0</v>
      </c>
      <c r="F35" s="73">
        <f t="shared" si="11"/>
        <v>0</v>
      </c>
      <c r="G35" s="73">
        <f t="shared" si="11"/>
        <v>0</v>
      </c>
      <c r="H35" s="73">
        <f t="shared" si="11"/>
        <v>0</v>
      </c>
      <c r="I35" s="163">
        <f>SUM(I31:I34)</f>
        <v>0</v>
      </c>
      <c r="J35" s="39"/>
      <c r="K35" s="39"/>
      <c r="L35" s="39"/>
      <c r="M35" s="39"/>
      <c r="N35" s="39"/>
      <c r="O35" s="39"/>
      <c r="P35" s="39"/>
      <c r="Q35" s="39"/>
      <c r="R35" s="39"/>
      <c r="S35" s="39"/>
      <c r="T35" s="39"/>
      <c r="U35" s="39"/>
      <c r="V35" s="39"/>
      <c r="W35" s="39"/>
      <c r="X35" s="39"/>
      <c r="Y35" s="39"/>
      <c r="Z35" s="39"/>
      <c r="AA35" s="39"/>
      <c r="AB35" s="39"/>
    </row>
    <row r="36">
      <c r="A36" s="159"/>
      <c r="B36" s="78"/>
      <c r="C36" s="78"/>
      <c r="D36" s="78"/>
      <c r="E36" s="78"/>
      <c r="F36" s="78"/>
      <c r="G36" s="78"/>
      <c r="H36" s="160"/>
      <c r="I36" s="161"/>
      <c r="J36" s="39"/>
      <c r="K36" s="39"/>
      <c r="L36" s="39"/>
      <c r="M36" s="39"/>
      <c r="N36" s="39"/>
      <c r="O36" s="39"/>
      <c r="P36" s="39"/>
      <c r="Q36" s="39"/>
      <c r="R36" s="39"/>
      <c r="S36" s="39"/>
      <c r="T36" s="39"/>
      <c r="U36" s="39"/>
      <c r="V36" s="39"/>
      <c r="W36" s="39"/>
      <c r="X36" s="39"/>
      <c r="Y36" s="39"/>
      <c r="Z36" s="39"/>
      <c r="AA36" s="39"/>
      <c r="AB36" s="39"/>
    </row>
    <row r="37">
      <c r="A37" s="164" t="s">
        <v>154</v>
      </c>
      <c r="B37" s="132"/>
      <c r="C37" s="48" t="s">
        <v>115</v>
      </c>
      <c r="D37" s="49"/>
      <c r="E37" s="49" t="s">
        <v>116</v>
      </c>
      <c r="F37" s="50" t="s">
        <v>117</v>
      </c>
      <c r="G37" s="133" t="s">
        <v>118</v>
      </c>
      <c r="H37" s="134" t="s">
        <v>193</v>
      </c>
      <c r="I37" s="135" t="s">
        <v>194</v>
      </c>
      <c r="J37" s="39"/>
      <c r="K37" s="39"/>
      <c r="L37" s="39"/>
      <c r="M37" s="39"/>
      <c r="N37" s="39"/>
      <c r="O37" s="39"/>
      <c r="P37" s="39"/>
      <c r="Q37" s="39"/>
      <c r="R37" s="39"/>
      <c r="S37" s="39"/>
      <c r="T37" s="39"/>
      <c r="U37" s="39"/>
      <c r="V37" s="39"/>
      <c r="W37" s="39"/>
      <c r="X37" s="39"/>
      <c r="Y37" s="39"/>
      <c r="Z37" s="39"/>
      <c r="AA37" s="39"/>
      <c r="AB37" s="39"/>
    </row>
    <row r="38">
      <c r="A38" s="137" t="s">
        <v>176</v>
      </c>
      <c r="B38" s="138">
        <v>0.0</v>
      </c>
      <c r="C38" s="56" t="s">
        <v>121</v>
      </c>
      <c r="D38" s="56"/>
      <c r="E38" s="56" t="s">
        <v>122</v>
      </c>
      <c r="F38" s="57" t="s">
        <v>123</v>
      </c>
      <c r="G38" s="56" t="s">
        <v>123</v>
      </c>
      <c r="H38" s="139" t="s">
        <v>197</v>
      </c>
      <c r="I38" s="140" t="s">
        <v>197</v>
      </c>
      <c r="J38" s="39"/>
      <c r="K38" s="39"/>
      <c r="L38" s="39"/>
      <c r="M38" s="39"/>
      <c r="N38" s="39"/>
      <c r="O38" s="39"/>
      <c r="P38" s="39"/>
      <c r="Q38" s="39"/>
      <c r="R38" s="39"/>
      <c r="S38" s="39"/>
      <c r="T38" s="39"/>
      <c r="U38" s="39"/>
      <c r="V38" s="39"/>
      <c r="W38" s="39"/>
      <c r="X38" s="39"/>
      <c r="Y38" s="39"/>
      <c r="Z38" s="39"/>
      <c r="AA38" s="39"/>
      <c r="AB38" s="39"/>
    </row>
    <row r="39">
      <c r="A39" s="162" t="s">
        <v>209</v>
      </c>
      <c r="B39" s="143"/>
      <c r="C39" s="62" t="s">
        <v>178</v>
      </c>
      <c r="D39" s="63"/>
      <c r="E39" s="63">
        <f>($G$9+($G$9*45%))*B38</f>
        <v>0</v>
      </c>
      <c r="F39" s="63">
        <f>($K$9+($K$9*45%))*B38</f>
        <v>0</v>
      </c>
      <c r="G39" s="63">
        <f>($N$9+($N$9*45%))*B38</f>
        <v>0</v>
      </c>
      <c r="H39" s="144">
        <f>3*B38</f>
        <v>0</v>
      </c>
      <c r="I39" s="145">
        <f t="shared" ref="I39:I41" si="13">F39/16</f>
        <v>0</v>
      </c>
      <c r="J39" s="39"/>
      <c r="K39" s="39"/>
      <c r="L39" s="39"/>
      <c r="M39" s="39"/>
      <c r="N39" s="39"/>
      <c r="O39" s="39"/>
      <c r="P39" s="39"/>
      <c r="Q39" s="39"/>
      <c r="R39" s="39"/>
      <c r="S39" s="39"/>
      <c r="T39" s="39"/>
      <c r="U39" s="39"/>
      <c r="V39" s="39"/>
      <c r="W39" s="39"/>
      <c r="X39" s="39"/>
      <c r="Y39" s="39"/>
      <c r="Z39" s="39"/>
      <c r="AA39" s="39"/>
      <c r="AB39" s="39"/>
    </row>
    <row r="40">
      <c r="A40" s="105"/>
      <c r="B40" s="152"/>
      <c r="C40" s="62" t="s">
        <v>179</v>
      </c>
      <c r="D40" s="171"/>
      <c r="E40" s="63">
        <f t="shared" ref="E40:F40" si="12">E39+E39*20%</f>
        <v>0</v>
      </c>
      <c r="F40" s="63">
        <f t="shared" si="12"/>
        <v>0</v>
      </c>
      <c r="G40" s="63">
        <f>G39+(G39*20%)</f>
        <v>0</v>
      </c>
      <c r="H40" s="144">
        <f>3*B38</f>
        <v>0</v>
      </c>
      <c r="I40" s="145">
        <f t="shared" si="13"/>
        <v>0</v>
      </c>
      <c r="J40" s="39"/>
      <c r="K40" s="39"/>
      <c r="L40" s="39"/>
      <c r="M40" s="39"/>
      <c r="N40" s="39"/>
      <c r="O40" s="39"/>
      <c r="P40" s="39"/>
      <c r="Q40" s="39"/>
      <c r="R40" s="39"/>
      <c r="S40" s="39"/>
      <c r="T40" s="39"/>
      <c r="U40" s="39"/>
      <c r="V40" s="39"/>
      <c r="W40" s="39"/>
      <c r="X40" s="39"/>
      <c r="Y40" s="39"/>
      <c r="Z40" s="39"/>
      <c r="AA40" s="39"/>
      <c r="AB40" s="39"/>
    </row>
    <row r="41">
      <c r="A41" s="129"/>
      <c r="B41" s="154"/>
      <c r="C41" s="62" t="s">
        <v>180</v>
      </c>
      <c r="D41" s="171"/>
      <c r="E41" s="63">
        <f t="shared" ref="E41:G41" si="14">E39+E39*40%</f>
        <v>0</v>
      </c>
      <c r="F41" s="63">
        <f t="shared" si="14"/>
        <v>0</v>
      </c>
      <c r="G41" s="63">
        <f t="shared" si="14"/>
        <v>0</v>
      </c>
      <c r="H41" s="144">
        <f>3*B38</f>
        <v>0</v>
      </c>
      <c r="I41" s="145">
        <f t="shared" si="13"/>
        <v>0</v>
      </c>
      <c r="J41" s="39"/>
      <c r="K41" s="39"/>
      <c r="L41" s="39"/>
      <c r="M41" s="39"/>
      <c r="N41" s="39"/>
      <c r="O41" s="39"/>
      <c r="P41" s="39"/>
      <c r="Q41" s="39"/>
      <c r="R41" s="39"/>
      <c r="S41" s="39"/>
      <c r="T41" s="39"/>
      <c r="U41" s="39"/>
      <c r="V41" s="39"/>
      <c r="W41" s="39"/>
      <c r="X41" s="39"/>
      <c r="Y41" s="39"/>
      <c r="Z41" s="39"/>
      <c r="AA41" s="39"/>
      <c r="AB41" s="39"/>
    </row>
    <row r="42">
      <c r="A42" s="156"/>
      <c r="B42" s="157" t="s">
        <v>133</v>
      </c>
      <c r="C42" s="132"/>
      <c r="D42" s="172"/>
      <c r="E42" s="73">
        <f t="shared" ref="E42:H42" si="15">SUM(E39:E41)</f>
        <v>0</v>
      </c>
      <c r="F42" s="73">
        <f t="shared" si="15"/>
        <v>0</v>
      </c>
      <c r="G42" s="73">
        <f t="shared" si="15"/>
        <v>0</v>
      </c>
      <c r="H42" s="73">
        <f t="shared" si="15"/>
        <v>0</v>
      </c>
      <c r="I42" s="163">
        <f>SUM(I38:I41)</f>
        <v>0</v>
      </c>
      <c r="J42" s="39"/>
      <c r="K42" s="39"/>
      <c r="L42" s="39"/>
      <c r="M42" s="39"/>
      <c r="N42" s="39"/>
      <c r="O42" s="39"/>
      <c r="P42" s="39"/>
      <c r="Q42" s="39"/>
      <c r="R42" s="39"/>
      <c r="S42" s="39"/>
      <c r="T42" s="39"/>
      <c r="U42" s="39"/>
      <c r="V42" s="39"/>
      <c r="W42" s="39"/>
      <c r="X42" s="39"/>
      <c r="Y42" s="39"/>
      <c r="Z42" s="39"/>
      <c r="AA42" s="39"/>
      <c r="AB42" s="39"/>
    </row>
    <row r="43">
      <c r="A43" s="165"/>
      <c r="B43" s="166"/>
      <c r="C43" s="166"/>
      <c r="D43" s="166"/>
      <c r="E43" s="166"/>
      <c r="F43" s="166"/>
      <c r="G43" s="166"/>
      <c r="H43" s="167"/>
      <c r="I43" s="168"/>
      <c r="J43" s="39"/>
      <c r="K43" s="39"/>
      <c r="L43" s="39"/>
      <c r="M43" s="39"/>
      <c r="N43" s="39"/>
      <c r="O43" s="39"/>
      <c r="P43" s="39"/>
      <c r="Q43" s="39"/>
      <c r="R43" s="39"/>
      <c r="S43" s="39"/>
      <c r="T43" s="39"/>
      <c r="U43" s="39"/>
      <c r="V43" s="39"/>
      <c r="W43" s="39"/>
      <c r="X43" s="39"/>
      <c r="Y43" s="39"/>
      <c r="Z43" s="39"/>
      <c r="AA43" s="39"/>
      <c r="AB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169" t="s">
        <v>210</v>
      </c>
      <c r="G45" s="39"/>
      <c r="H45" s="39"/>
      <c r="I45" s="67">
        <f>SUM(I21+I28+I35+I42)</f>
        <v>4.2</v>
      </c>
      <c r="J45" s="39"/>
      <c r="K45" s="39"/>
      <c r="L45" s="169" t="s">
        <v>211</v>
      </c>
      <c r="Q45" s="39"/>
      <c r="R45" s="39"/>
      <c r="S45" s="39"/>
      <c r="T45" s="39"/>
      <c r="U45" s="39"/>
      <c r="V45" s="39"/>
      <c r="W45" s="39"/>
      <c r="X45" s="39"/>
      <c r="Y45" s="39"/>
      <c r="Z45" s="39"/>
      <c r="AA45" s="39"/>
      <c r="AB45" s="39"/>
    </row>
    <row r="46">
      <c r="G46" s="39"/>
      <c r="H46" s="39"/>
      <c r="I46" s="39"/>
      <c r="J46" s="39"/>
      <c r="K46" s="39"/>
      <c r="Q46" s="39"/>
      <c r="R46" s="39"/>
      <c r="S46" s="39"/>
      <c r="T46" s="39"/>
      <c r="U46" s="39"/>
      <c r="V46" s="39"/>
      <c r="W46" s="39"/>
      <c r="X46" s="39"/>
      <c r="Y46" s="39"/>
      <c r="Z46" s="39"/>
      <c r="AA46" s="39"/>
      <c r="AB46" s="39"/>
    </row>
    <row r="47">
      <c r="A47" s="39"/>
      <c r="B47" s="39"/>
      <c r="C47" s="39"/>
      <c r="D47" s="39"/>
      <c r="E47" s="39"/>
      <c r="F47" s="39"/>
      <c r="G47" s="39"/>
      <c r="H47" s="39"/>
      <c r="I47" s="45"/>
      <c r="K47" s="39"/>
      <c r="L47" s="39"/>
      <c r="M47" s="55" t="s">
        <v>212</v>
      </c>
      <c r="N47" s="55" t="s">
        <v>116</v>
      </c>
      <c r="O47" s="55" t="s">
        <v>213</v>
      </c>
      <c r="P47" s="55" t="s">
        <v>118</v>
      </c>
      <c r="Q47" s="39"/>
      <c r="R47" s="39"/>
      <c r="S47" s="39"/>
      <c r="T47" s="39"/>
      <c r="U47" s="39"/>
      <c r="V47" s="39"/>
      <c r="W47" s="39"/>
      <c r="X47" s="39"/>
      <c r="Y47" s="39"/>
      <c r="Z47" s="39"/>
      <c r="AA47" s="39"/>
      <c r="AB47" s="39"/>
    </row>
    <row r="48">
      <c r="A48" s="120" t="s">
        <v>184</v>
      </c>
      <c r="B48" s="75" t="s">
        <v>221</v>
      </c>
      <c r="C48" s="76" t="s">
        <v>222</v>
      </c>
      <c r="D48" s="76" t="s">
        <v>139</v>
      </c>
      <c r="E48" s="76" t="s">
        <v>223</v>
      </c>
      <c r="F48" s="55"/>
      <c r="G48" s="39"/>
      <c r="H48" s="45"/>
      <c r="I48" s="39"/>
      <c r="K48" s="55" t="s">
        <v>178</v>
      </c>
      <c r="L48" s="55">
        <v>3.0</v>
      </c>
      <c r="M48" s="55">
        <v>2.0</v>
      </c>
      <c r="N48" s="55">
        <v>4.0</v>
      </c>
      <c r="O48" s="55">
        <v>30.0</v>
      </c>
      <c r="P48" s="39"/>
      <c r="Q48" s="39"/>
      <c r="R48" s="39"/>
      <c r="S48" s="39"/>
      <c r="T48" s="39"/>
      <c r="U48" s="39"/>
      <c r="V48" s="39"/>
      <c r="W48" s="39"/>
      <c r="X48" s="39"/>
      <c r="Y48" s="39"/>
      <c r="Z48" s="39"/>
    </row>
    <row r="49">
      <c r="A49" s="55" t="s">
        <v>142</v>
      </c>
      <c r="B49" s="62" t="s">
        <v>224</v>
      </c>
      <c r="C49" s="78">
        <f>$E$5</f>
        <v>27</v>
      </c>
      <c r="D49" s="78">
        <f>$E$5*0.2</f>
        <v>5.4</v>
      </c>
      <c r="E49" s="78"/>
      <c r="F49" s="39"/>
      <c r="G49" s="39"/>
      <c r="H49" s="45"/>
      <c r="I49" s="39"/>
      <c r="K49" s="55" t="s">
        <v>179</v>
      </c>
      <c r="L49" s="55">
        <v>3.0</v>
      </c>
      <c r="M49" s="55">
        <v>2.0</v>
      </c>
      <c r="N49" s="55">
        <v>4.0</v>
      </c>
      <c r="O49" s="55">
        <v>30.0</v>
      </c>
      <c r="P49" s="39"/>
      <c r="Q49" s="39"/>
      <c r="R49" s="39"/>
      <c r="S49" s="39"/>
      <c r="T49" s="39"/>
      <c r="U49" s="39"/>
      <c r="V49" s="39"/>
      <c r="W49" s="39"/>
      <c r="X49" s="39"/>
      <c r="Y49" s="39"/>
      <c r="Z49" s="39"/>
    </row>
    <row r="50">
      <c r="A50" s="55" t="s">
        <v>143</v>
      </c>
      <c r="B50" s="62" t="s">
        <v>225</v>
      </c>
      <c r="C50" s="78">
        <f>$E$6</f>
        <v>7</v>
      </c>
      <c r="D50" s="78">
        <f>$E$6*0.1</f>
        <v>0.7</v>
      </c>
      <c r="E50" s="78"/>
      <c r="F50" s="39"/>
      <c r="G50" s="39"/>
      <c r="H50" s="45"/>
      <c r="I50" s="39"/>
      <c r="J50" s="39"/>
      <c r="K50" s="55" t="s">
        <v>214</v>
      </c>
      <c r="L50" s="55">
        <v>3.0</v>
      </c>
      <c r="M50" s="55">
        <v>2.0</v>
      </c>
      <c r="N50" s="55">
        <v>4.0</v>
      </c>
      <c r="O50" s="55">
        <v>30.0</v>
      </c>
      <c r="P50" s="39"/>
      <c r="Q50" s="39"/>
      <c r="R50" s="39"/>
      <c r="S50" s="39"/>
      <c r="T50" s="39"/>
      <c r="U50" s="39"/>
      <c r="V50" s="39"/>
      <c r="W50" s="39"/>
      <c r="X50" s="39"/>
      <c r="Y50" s="39"/>
      <c r="Z50" s="39"/>
    </row>
    <row r="51">
      <c r="A51" s="55" t="s">
        <v>143</v>
      </c>
      <c r="B51" s="62" t="s">
        <v>226</v>
      </c>
      <c r="C51" s="78">
        <f>$E$7</f>
        <v>27</v>
      </c>
      <c r="D51" s="78">
        <f>$E$7*0.1</f>
        <v>2.7</v>
      </c>
      <c r="E51" s="78"/>
      <c r="F51" s="39"/>
      <c r="G51" s="39"/>
      <c r="H51" s="45"/>
      <c r="I51" s="39"/>
      <c r="J51" s="39"/>
      <c r="K51" s="39"/>
      <c r="L51" s="39">
        <f t="shared" ref="L51:O51" si="16">SUM(L48)</f>
        <v>3</v>
      </c>
      <c r="M51" s="39">
        <f t="shared" si="16"/>
        <v>2</v>
      </c>
      <c r="N51" s="39">
        <f t="shared" si="16"/>
        <v>4</v>
      </c>
      <c r="O51" s="39">
        <f t="shared" si="16"/>
        <v>30</v>
      </c>
      <c r="P51" s="39"/>
      <c r="Q51" s="39"/>
      <c r="R51" s="39"/>
      <c r="S51" s="39"/>
      <c r="T51" s="39"/>
      <c r="U51" s="39"/>
      <c r="V51" s="39"/>
      <c r="W51" s="39"/>
      <c r="X51" s="39"/>
      <c r="Y51" s="39"/>
      <c r="Z51" s="39"/>
    </row>
    <row r="52">
      <c r="A52" s="55" t="s">
        <v>143</v>
      </c>
      <c r="B52" s="62" t="s">
        <v>227</v>
      </c>
      <c r="C52" s="78">
        <f>$E$8</f>
        <v>7</v>
      </c>
      <c r="D52" s="78">
        <f>$E$8*0.1</f>
        <v>0.7</v>
      </c>
      <c r="E52" s="78"/>
      <c r="F52" s="39"/>
      <c r="G52" s="39"/>
      <c r="H52" s="45"/>
      <c r="I52" s="39"/>
      <c r="J52" s="39"/>
      <c r="K52" s="39"/>
      <c r="L52" s="39"/>
      <c r="M52" s="39"/>
      <c r="N52" s="39"/>
      <c r="O52" s="39"/>
      <c r="P52" s="39"/>
      <c r="Q52" s="39"/>
      <c r="R52" s="39"/>
      <c r="S52" s="39"/>
      <c r="T52" s="39"/>
      <c r="U52" s="39"/>
      <c r="V52" s="39"/>
      <c r="W52" s="39"/>
      <c r="X52" s="39"/>
      <c r="Y52" s="39"/>
      <c r="Z52" s="39"/>
    </row>
    <row r="53">
      <c r="A53" s="55" t="s">
        <v>142</v>
      </c>
      <c r="B53" s="62" t="s">
        <v>228</v>
      </c>
      <c r="C53" s="78">
        <f>$E$9</f>
        <v>15</v>
      </c>
      <c r="D53" s="78">
        <f>$E$9*0.3+1</f>
        <v>5.5</v>
      </c>
      <c r="E53" s="78"/>
      <c r="F53" s="39"/>
      <c r="G53" s="39"/>
      <c r="H53" s="45"/>
      <c r="I53" s="39"/>
      <c r="J53" s="39"/>
      <c r="K53" s="39"/>
      <c r="L53" s="39"/>
      <c r="M53" s="39"/>
      <c r="N53" s="39"/>
      <c r="O53" s="39"/>
      <c r="P53" s="39"/>
      <c r="Q53" s="39"/>
      <c r="R53" s="39"/>
      <c r="S53" s="39"/>
      <c r="T53" s="39"/>
      <c r="U53" s="39"/>
      <c r="V53" s="39"/>
      <c r="W53" s="39"/>
      <c r="X53" s="39"/>
      <c r="Y53" s="39"/>
      <c r="Z53" s="39"/>
    </row>
    <row r="54">
      <c r="A54" s="55" t="s">
        <v>215</v>
      </c>
      <c r="B54" s="62" t="s">
        <v>93</v>
      </c>
      <c r="C54" s="78">
        <f>$E$10</f>
        <v>2</v>
      </c>
      <c r="D54" s="78">
        <f>$E$10*2</f>
        <v>4</v>
      </c>
      <c r="E54" s="78"/>
      <c r="F54" s="39"/>
      <c r="G54" s="39"/>
      <c r="H54" s="45"/>
      <c r="I54" s="39"/>
      <c r="J54" s="39"/>
      <c r="K54" s="39"/>
      <c r="L54" s="39"/>
      <c r="M54" s="39"/>
      <c r="N54" s="39"/>
      <c r="O54" s="39"/>
      <c r="P54" s="39"/>
      <c r="Q54" s="39"/>
      <c r="R54" s="39"/>
      <c r="S54" s="39"/>
      <c r="T54" s="39"/>
      <c r="U54" s="39"/>
      <c r="V54" s="39"/>
      <c r="W54" s="39"/>
      <c r="X54" s="39"/>
      <c r="Y54" s="39"/>
      <c r="Z54" s="39"/>
    </row>
    <row r="55">
      <c r="A55" s="55" t="s">
        <v>143</v>
      </c>
      <c r="B55" s="62" t="s">
        <v>99</v>
      </c>
      <c r="C55" s="78">
        <f>$E$11</f>
        <v>12</v>
      </c>
      <c r="D55" s="78">
        <f>$E$11*0.1</f>
        <v>1.2</v>
      </c>
      <c r="E55" s="78"/>
      <c r="F55" s="39"/>
      <c r="G55" s="39"/>
      <c r="H55" s="45"/>
      <c r="I55" s="39"/>
      <c r="J55" s="39"/>
      <c r="K55" s="39"/>
      <c r="L55" s="39"/>
      <c r="M55" s="39"/>
      <c r="N55" s="39"/>
      <c r="O55" s="39"/>
      <c r="P55" s="39"/>
      <c r="Q55" s="39"/>
      <c r="R55" s="39"/>
      <c r="S55" s="39"/>
      <c r="T55" s="39"/>
      <c r="U55" s="39"/>
      <c r="V55" s="39"/>
      <c r="W55" s="39"/>
      <c r="X55" s="39"/>
      <c r="Y55" s="39"/>
      <c r="Z55" s="39"/>
    </row>
    <row r="56">
      <c r="A56" s="44"/>
      <c r="B56" s="55" t="s">
        <v>229</v>
      </c>
      <c r="C56" s="79">
        <f t="shared" ref="C56:D56" si="17">SUM(C49:C55)</f>
        <v>97</v>
      </c>
      <c r="D56" s="79">
        <f t="shared" si="17"/>
        <v>20.2</v>
      </c>
      <c r="E56" s="79">
        <f>D56+(D56*30%)</f>
        <v>26.26</v>
      </c>
      <c r="F56" s="80"/>
      <c r="G56" s="55"/>
      <c r="H56" s="81"/>
      <c r="I56" s="39"/>
      <c r="J56" s="39"/>
      <c r="K56" s="39"/>
      <c r="L56" s="39"/>
      <c r="M56" s="39"/>
      <c r="N56" s="39"/>
      <c r="O56" s="39"/>
      <c r="P56" s="39"/>
      <c r="Q56" s="39"/>
      <c r="R56" s="39"/>
      <c r="S56" s="39"/>
      <c r="T56" s="39"/>
      <c r="U56" s="39"/>
      <c r="V56" s="39"/>
      <c r="W56" s="39"/>
      <c r="X56" s="39"/>
      <c r="Y56" s="39"/>
      <c r="Z56" s="39"/>
    </row>
    <row r="57">
      <c r="A57" s="44"/>
      <c r="B57" s="39"/>
      <c r="C57" s="39"/>
      <c r="D57" s="39"/>
      <c r="E57" s="39"/>
      <c r="F57" s="39"/>
      <c r="G57" s="39"/>
      <c r="H57" s="39"/>
      <c r="I57" s="45"/>
      <c r="J57" s="39"/>
      <c r="K57" s="39"/>
      <c r="L57" s="39"/>
      <c r="M57" s="39"/>
      <c r="N57" s="39"/>
      <c r="O57" s="39"/>
      <c r="P57" s="39"/>
      <c r="Q57" s="39"/>
      <c r="R57" s="39"/>
      <c r="S57" s="39"/>
      <c r="T57" s="39"/>
      <c r="U57" s="39"/>
      <c r="V57" s="39"/>
      <c r="W57" s="39"/>
      <c r="X57" s="39"/>
      <c r="Y57" s="39"/>
      <c r="Z57" s="39"/>
      <c r="AA57" s="39"/>
    </row>
    <row r="58">
      <c r="A58" s="120" t="s">
        <v>230</v>
      </c>
      <c r="B58" s="50" t="s">
        <v>221</v>
      </c>
      <c r="C58" s="76" t="s">
        <v>151</v>
      </c>
      <c r="D58" s="76" t="s">
        <v>151</v>
      </c>
      <c r="E58" s="76" t="s">
        <v>231</v>
      </c>
      <c r="F58" s="39"/>
      <c r="G58" s="39"/>
      <c r="H58" s="45"/>
      <c r="I58" s="39"/>
      <c r="J58" s="39"/>
      <c r="K58" s="39"/>
      <c r="L58" s="39"/>
      <c r="M58" s="39"/>
      <c r="N58" s="39"/>
      <c r="O58" s="39"/>
      <c r="P58" s="39"/>
      <c r="Q58" s="39"/>
      <c r="R58" s="39"/>
      <c r="S58" s="39"/>
      <c r="T58" s="39"/>
      <c r="U58" s="39"/>
      <c r="V58" s="39"/>
      <c r="W58" s="39"/>
      <c r="X58" s="39"/>
      <c r="Y58" s="39"/>
      <c r="Z58" s="39"/>
    </row>
    <row r="59">
      <c r="A59" s="55" t="s">
        <v>153</v>
      </c>
      <c r="B59" s="62" t="s">
        <v>224</v>
      </c>
      <c r="C59" s="78">
        <f>$E$5</f>
        <v>27</v>
      </c>
      <c r="D59" s="78">
        <f>$E$5*0.5</f>
        <v>13.5</v>
      </c>
      <c r="E59" s="78"/>
      <c r="F59" s="55"/>
      <c r="G59" s="39"/>
      <c r="H59" s="45"/>
      <c r="I59" s="39"/>
      <c r="J59" s="39"/>
      <c r="K59" s="39"/>
      <c r="L59" s="39"/>
      <c r="M59" s="39"/>
      <c r="N59" s="39"/>
      <c r="O59" s="39"/>
      <c r="P59" s="39"/>
      <c r="Q59" s="39"/>
      <c r="R59" s="39"/>
      <c r="S59" s="39"/>
      <c r="T59" s="39"/>
      <c r="U59" s="39"/>
      <c r="V59" s="39"/>
      <c r="W59" s="39"/>
      <c r="X59" s="39"/>
      <c r="Y59" s="39"/>
      <c r="Z59" s="39"/>
    </row>
    <row r="60">
      <c r="A60" s="55" t="s">
        <v>153</v>
      </c>
      <c r="B60" s="62" t="s">
        <v>225</v>
      </c>
      <c r="C60" s="78">
        <f>$E$6</f>
        <v>7</v>
      </c>
      <c r="D60" s="78">
        <f>$E$6*0.5</f>
        <v>3.5</v>
      </c>
      <c r="E60" s="78"/>
      <c r="F60" s="55"/>
      <c r="G60" s="39"/>
      <c r="H60" s="45"/>
      <c r="I60" s="39"/>
      <c r="J60" s="39"/>
      <c r="K60" s="39"/>
      <c r="L60" s="39"/>
      <c r="M60" s="39"/>
      <c r="N60" s="39"/>
      <c r="O60" s="39"/>
      <c r="P60" s="39"/>
      <c r="Q60" s="39"/>
      <c r="R60" s="39"/>
      <c r="S60" s="39"/>
      <c r="T60" s="39"/>
      <c r="U60" s="39"/>
      <c r="V60" s="39"/>
      <c r="W60" s="39"/>
      <c r="X60" s="39"/>
      <c r="Y60" s="39"/>
      <c r="Z60" s="39"/>
    </row>
    <row r="61">
      <c r="A61" s="55" t="s">
        <v>153</v>
      </c>
      <c r="B61" s="62" t="s">
        <v>226</v>
      </c>
      <c r="C61" s="78">
        <f>$E$7</f>
        <v>27</v>
      </c>
      <c r="D61" s="78">
        <f>$E$7*0.6</f>
        <v>16.2</v>
      </c>
      <c r="E61" s="78"/>
      <c r="F61" s="55"/>
      <c r="G61" s="39"/>
      <c r="H61" s="45"/>
      <c r="I61" s="39"/>
      <c r="J61" s="39"/>
      <c r="K61" s="39"/>
      <c r="L61" s="39"/>
      <c r="M61" s="39"/>
      <c r="N61" s="39"/>
      <c r="O61" s="39"/>
      <c r="P61" s="39"/>
      <c r="Q61" s="39"/>
      <c r="R61" s="39"/>
      <c r="S61" s="39"/>
      <c r="T61" s="39"/>
      <c r="U61" s="39"/>
      <c r="V61" s="39"/>
      <c r="W61" s="39"/>
      <c r="X61" s="39"/>
      <c r="Y61" s="39"/>
      <c r="Z61" s="39"/>
    </row>
    <row r="62">
      <c r="A62" s="55" t="s">
        <v>153</v>
      </c>
      <c r="B62" s="62" t="s">
        <v>227</v>
      </c>
      <c r="C62" s="78">
        <f>$E$8</f>
        <v>7</v>
      </c>
      <c r="D62" s="78">
        <f>$E$8*0.5</f>
        <v>3.5</v>
      </c>
      <c r="E62" s="78"/>
      <c r="F62" s="55"/>
      <c r="G62" s="39"/>
      <c r="H62" s="45"/>
      <c r="I62" s="39"/>
      <c r="J62" s="39"/>
      <c r="K62" s="39"/>
      <c r="L62" s="39"/>
      <c r="M62" s="39"/>
      <c r="N62" s="39"/>
      <c r="O62" s="39"/>
      <c r="P62" s="39"/>
      <c r="Q62" s="39"/>
      <c r="R62" s="39"/>
      <c r="S62" s="39"/>
      <c r="T62" s="39"/>
      <c r="U62" s="39"/>
      <c r="V62" s="39"/>
      <c r="W62" s="39"/>
      <c r="X62" s="39"/>
      <c r="Y62" s="39"/>
      <c r="Z62" s="39"/>
    </row>
    <row r="63">
      <c r="A63" s="55" t="s">
        <v>153</v>
      </c>
      <c r="B63" s="62" t="s">
        <v>228</v>
      </c>
      <c r="C63" s="78">
        <f>$E$9</f>
        <v>15</v>
      </c>
      <c r="D63" s="78">
        <f>$E$9*0.5</f>
        <v>7.5</v>
      </c>
      <c r="E63" s="78"/>
      <c r="F63" s="55"/>
      <c r="G63" s="39"/>
      <c r="H63" s="45"/>
      <c r="I63" s="39"/>
      <c r="J63" s="39"/>
      <c r="K63" s="39"/>
      <c r="L63" s="39"/>
      <c r="M63" s="39"/>
      <c r="N63" s="39"/>
      <c r="O63" s="39"/>
      <c r="P63" s="39"/>
      <c r="Q63" s="39"/>
      <c r="R63" s="39"/>
      <c r="S63" s="39"/>
      <c r="T63" s="39"/>
      <c r="U63" s="39"/>
      <c r="V63" s="39"/>
      <c r="W63" s="39"/>
      <c r="X63" s="39"/>
      <c r="Y63" s="39"/>
      <c r="Z63" s="39"/>
    </row>
    <row r="64">
      <c r="A64" s="55" t="s">
        <v>216</v>
      </c>
      <c r="B64" s="62" t="s">
        <v>93</v>
      </c>
      <c r="C64" s="78">
        <f>$E$10</f>
        <v>2</v>
      </c>
      <c r="D64" s="78">
        <f>$E$10*4</f>
        <v>8</v>
      </c>
      <c r="E64" s="78"/>
      <c r="F64" s="55"/>
      <c r="G64" s="39"/>
      <c r="H64" s="45"/>
      <c r="I64" s="39"/>
      <c r="J64" s="39"/>
      <c r="K64" s="39"/>
      <c r="L64" s="39"/>
      <c r="M64" s="39"/>
      <c r="N64" s="39"/>
      <c r="O64" s="39"/>
      <c r="P64" s="39"/>
      <c r="Q64" s="39"/>
      <c r="R64" s="39"/>
      <c r="S64" s="39"/>
      <c r="T64" s="39"/>
      <c r="U64" s="39"/>
      <c r="V64" s="39"/>
      <c r="W64" s="39"/>
      <c r="X64" s="39"/>
      <c r="Y64" s="39"/>
      <c r="Z64" s="39"/>
    </row>
    <row r="65">
      <c r="A65" s="55" t="s">
        <v>155</v>
      </c>
      <c r="B65" s="62" t="s">
        <v>99</v>
      </c>
      <c r="C65" s="78">
        <f>$E$11</f>
        <v>12</v>
      </c>
      <c r="D65" s="78">
        <f>$E$11*0.25</f>
        <v>3</v>
      </c>
      <c r="E65" s="78"/>
      <c r="F65" s="55"/>
      <c r="G65" s="39"/>
      <c r="H65" s="45"/>
      <c r="I65" s="39"/>
      <c r="J65" s="39"/>
      <c r="K65" s="39"/>
      <c r="L65" s="39"/>
      <c r="M65" s="39"/>
      <c r="N65" s="39"/>
      <c r="O65" s="39"/>
      <c r="P65" s="39"/>
      <c r="Q65" s="39"/>
      <c r="R65" s="39"/>
      <c r="S65" s="39"/>
      <c r="T65" s="39"/>
      <c r="U65" s="39"/>
      <c r="V65" s="39"/>
      <c r="W65" s="39"/>
      <c r="X65" s="39"/>
      <c r="Y65" s="39"/>
      <c r="Z65" s="39"/>
    </row>
    <row r="66">
      <c r="A66" s="80"/>
      <c r="B66" s="55" t="s">
        <v>229</v>
      </c>
      <c r="C66" s="79">
        <f t="shared" ref="C66:D66" si="18">SUM(C59:C65)</f>
        <v>97</v>
      </c>
      <c r="D66" s="79">
        <f t="shared" si="18"/>
        <v>55.2</v>
      </c>
      <c r="E66" s="79">
        <f>D66+D66*100%</f>
        <v>110.4</v>
      </c>
      <c r="F66" s="80"/>
      <c r="G66" s="55"/>
      <c r="H66" s="81"/>
      <c r="I66" s="39"/>
      <c r="J66" s="39"/>
      <c r="K66" s="39"/>
      <c r="L66" s="39"/>
      <c r="M66" s="39"/>
      <c r="N66" s="39"/>
      <c r="O66" s="39"/>
      <c r="P66" s="39"/>
      <c r="Q66" s="39"/>
      <c r="R66" s="39"/>
      <c r="S66" s="39"/>
      <c r="T66" s="39"/>
      <c r="U66" s="39"/>
      <c r="V66" s="39"/>
      <c r="W66" s="39"/>
      <c r="X66" s="39"/>
      <c r="Y66" s="39"/>
      <c r="Z66" s="39"/>
    </row>
    <row r="67">
      <c r="A67" s="44"/>
      <c r="B67" s="39"/>
      <c r="C67" s="39"/>
      <c r="D67" s="39"/>
      <c r="E67" s="39"/>
      <c r="F67" s="39"/>
      <c r="G67" s="39"/>
      <c r="H67" s="45"/>
      <c r="I67" s="39"/>
      <c r="J67" s="39"/>
      <c r="K67" s="39"/>
      <c r="L67" s="39"/>
      <c r="M67" s="39"/>
      <c r="N67" s="39"/>
      <c r="O67" s="39"/>
      <c r="P67" s="39"/>
      <c r="Q67" s="39"/>
      <c r="R67" s="39"/>
      <c r="S67" s="39"/>
      <c r="T67" s="39"/>
      <c r="U67" s="39"/>
      <c r="V67" s="39"/>
      <c r="W67" s="39"/>
      <c r="X67" s="39"/>
      <c r="Y67" s="39"/>
      <c r="Z67" s="39"/>
    </row>
    <row r="68">
      <c r="A68" s="120" t="s">
        <v>188</v>
      </c>
      <c r="B68" s="51" t="s">
        <v>221</v>
      </c>
      <c r="C68" s="91" t="s">
        <v>161</v>
      </c>
      <c r="D68" s="91" t="s">
        <v>161</v>
      </c>
      <c r="E68" s="91" t="s">
        <v>232</v>
      </c>
      <c r="F68" s="39"/>
      <c r="G68" s="39"/>
      <c r="H68" s="45"/>
      <c r="I68" s="39"/>
      <c r="J68" s="39"/>
      <c r="K68" s="39"/>
      <c r="L68" s="39"/>
      <c r="M68" s="39"/>
      <c r="N68" s="39"/>
      <c r="O68" s="39"/>
      <c r="P68" s="39"/>
      <c r="Q68" s="39"/>
      <c r="R68" s="39"/>
      <c r="S68" s="39"/>
      <c r="T68" s="39"/>
      <c r="U68" s="39"/>
      <c r="V68" s="39"/>
      <c r="W68" s="39"/>
      <c r="X68" s="39"/>
      <c r="Y68" s="39"/>
      <c r="Z68" s="39"/>
    </row>
    <row r="69">
      <c r="A69" s="55" t="s">
        <v>162</v>
      </c>
      <c r="B69" s="62" t="s">
        <v>224</v>
      </c>
      <c r="C69" s="78">
        <f>$E$5</f>
        <v>27</v>
      </c>
      <c r="D69" s="78">
        <f>$E$5*50</f>
        <v>1350</v>
      </c>
      <c r="E69" s="78"/>
      <c r="F69" s="39"/>
      <c r="G69" s="39"/>
      <c r="H69" s="45"/>
      <c r="I69" s="39"/>
      <c r="J69" s="39"/>
      <c r="K69" s="39"/>
      <c r="L69" s="39"/>
      <c r="M69" s="39"/>
      <c r="N69" s="39"/>
      <c r="O69" s="39"/>
      <c r="P69" s="39"/>
      <c r="Q69" s="39"/>
      <c r="R69" s="39"/>
      <c r="S69" s="39"/>
      <c r="T69" s="39"/>
      <c r="U69" s="39"/>
      <c r="V69" s="39"/>
      <c r="W69" s="39"/>
      <c r="X69" s="39"/>
      <c r="Y69" s="39"/>
      <c r="Z69" s="39"/>
    </row>
    <row r="70">
      <c r="A70" s="55"/>
      <c r="B70" s="62" t="s">
        <v>225</v>
      </c>
      <c r="C70" s="78">
        <f>$E$6</f>
        <v>7</v>
      </c>
      <c r="D70" s="78">
        <f>$E$6*0</f>
        <v>0</v>
      </c>
      <c r="E70" s="78"/>
      <c r="F70" s="39"/>
      <c r="G70" s="39"/>
      <c r="H70" s="45"/>
      <c r="I70" s="39"/>
      <c r="J70" s="39"/>
      <c r="K70" s="39"/>
      <c r="L70" s="39"/>
      <c r="M70" s="39"/>
      <c r="N70" s="39"/>
      <c r="O70" s="39"/>
      <c r="P70" s="39"/>
      <c r="Q70" s="39"/>
      <c r="R70" s="39"/>
      <c r="S70" s="39"/>
      <c r="T70" s="39"/>
      <c r="U70" s="39"/>
      <c r="V70" s="39"/>
      <c r="W70" s="39"/>
      <c r="X70" s="39"/>
      <c r="Y70" s="39"/>
      <c r="Z70" s="39"/>
    </row>
    <row r="71">
      <c r="A71" s="55"/>
      <c r="B71" s="62" t="s">
        <v>226</v>
      </c>
      <c r="C71" s="78">
        <f>$E$7</f>
        <v>27</v>
      </c>
      <c r="D71" s="78">
        <f>$E$7*0</f>
        <v>0</v>
      </c>
      <c r="E71" s="78"/>
      <c r="F71" s="39"/>
      <c r="G71" s="39"/>
      <c r="H71" s="45"/>
      <c r="I71" s="39"/>
      <c r="J71" s="39"/>
      <c r="K71" s="39"/>
      <c r="L71" s="39"/>
      <c r="M71" s="39"/>
      <c r="N71" s="39"/>
      <c r="O71" s="39"/>
      <c r="P71" s="39"/>
      <c r="Q71" s="39"/>
      <c r="R71" s="39"/>
      <c r="S71" s="39"/>
      <c r="T71" s="39"/>
      <c r="U71" s="39"/>
      <c r="V71" s="39"/>
      <c r="W71" s="39"/>
      <c r="X71" s="39"/>
      <c r="Y71" s="39"/>
      <c r="Z71" s="39"/>
    </row>
    <row r="72">
      <c r="A72" s="55"/>
      <c r="B72" s="62" t="s">
        <v>227</v>
      </c>
      <c r="C72" s="78">
        <f>$E$8</f>
        <v>7</v>
      </c>
      <c r="D72" s="78">
        <f>$E$8*0</f>
        <v>0</v>
      </c>
      <c r="E72" s="78"/>
      <c r="F72" s="39"/>
      <c r="G72" s="39"/>
      <c r="H72" s="45"/>
      <c r="I72" s="39"/>
      <c r="J72" s="39"/>
      <c r="K72" s="39"/>
      <c r="L72" s="39"/>
      <c r="M72" s="39"/>
      <c r="N72" s="39"/>
      <c r="O72" s="39"/>
      <c r="P72" s="39"/>
      <c r="Q72" s="39"/>
      <c r="R72" s="39"/>
      <c r="S72" s="39"/>
      <c r="T72" s="39"/>
      <c r="U72" s="39"/>
      <c r="V72" s="39"/>
      <c r="W72" s="39"/>
      <c r="X72" s="39"/>
      <c r="Y72" s="39"/>
      <c r="Z72" s="39"/>
    </row>
    <row r="73">
      <c r="A73" s="55" t="s">
        <v>190</v>
      </c>
      <c r="B73" s="62" t="s">
        <v>228</v>
      </c>
      <c r="C73" s="78">
        <f>$E$9</f>
        <v>15</v>
      </c>
      <c r="D73" s="78">
        <f>$E$9*50</f>
        <v>750</v>
      </c>
      <c r="E73" s="78"/>
      <c r="F73" s="39"/>
      <c r="G73" s="39"/>
      <c r="H73" s="45"/>
      <c r="I73" s="39"/>
      <c r="J73" s="39"/>
      <c r="K73" s="39"/>
      <c r="L73" s="39"/>
      <c r="M73" s="39"/>
      <c r="N73" s="39"/>
      <c r="O73" s="39"/>
      <c r="P73" s="39"/>
      <c r="Q73" s="39"/>
      <c r="R73" s="39"/>
      <c r="S73" s="39"/>
      <c r="T73" s="39"/>
      <c r="U73" s="39"/>
      <c r="V73" s="39"/>
      <c r="W73" s="39"/>
      <c r="X73" s="39"/>
      <c r="Y73" s="39"/>
      <c r="Z73" s="39"/>
    </row>
    <row r="74">
      <c r="A74" s="55" t="s">
        <v>217</v>
      </c>
      <c r="B74" s="62" t="s">
        <v>93</v>
      </c>
      <c r="C74" s="78">
        <f>$E$10</f>
        <v>2</v>
      </c>
      <c r="D74" s="78">
        <f>$E$10*100</f>
        <v>200</v>
      </c>
      <c r="E74" s="78"/>
      <c r="F74" s="39"/>
      <c r="G74" s="39"/>
      <c r="H74" s="45"/>
      <c r="I74" s="39"/>
      <c r="J74" s="39"/>
      <c r="K74" s="39"/>
      <c r="L74" s="39"/>
      <c r="M74" s="39"/>
      <c r="N74" s="39"/>
      <c r="O74" s="39"/>
      <c r="P74" s="39"/>
      <c r="Q74" s="39"/>
      <c r="R74" s="39"/>
      <c r="S74" s="39"/>
      <c r="T74" s="39"/>
      <c r="U74" s="39"/>
      <c r="V74" s="39"/>
      <c r="W74" s="39"/>
      <c r="X74" s="39"/>
      <c r="Y74" s="39"/>
      <c r="Z74" s="39"/>
    </row>
    <row r="75">
      <c r="A75" s="55"/>
      <c r="B75" s="62" t="s">
        <v>99</v>
      </c>
      <c r="C75" s="78">
        <f>$E$11</f>
        <v>12</v>
      </c>
      <c r="D75" s="78">
        <f>$E$11*0</f>
        <v>0</v>
      </c>
      <c r="E75" s="78"/>
      <c r="F75" s="39"/>
      <c r="G75" s="39"/>
      <c r="H75" s="45"/>
      <c r="I75" s="39"/>
      <c r="J75" s="39"/>
      <c r="K75" s="39"/>
      <c r="L75" s="39"/>
      <c r="M75" s="39"/>
      <c r="N75" s="39"/>
      <c r="O75" s="39"/>
      <c r="P75" s="39"/>
      <c r="Q75" s="39"/>
      <c r="R75" s="39"/>
      <c r="S75" s="39"/>
      <c r="T75" s="39"/>
      <c r="U75" s="39"/>
      <c r="V75" s="39"/>
      <c r="W75" s="39"/>
      <c r="X75" s="39"/>
      <c r="Y75" s="39"/>
      <c r="Z75" s="39"/>
    </row>
    <row r="76">
      <c r="A76" s="88"/>
      <c r="B76" s="55" t="s">
        <v>229</v>
      </c>
      <c r="C76" s="93">
        <f t="shared" ref="C76:D76" si="19">SUM(C69:C75)</f>
        <v>97</v>
      </c>
      <c r="D76" s="93">
        <f t="shared" si="19"/>
        <v>2300</v>
      </c>
      <c r="E76" s="93">
        <f>D76+D76*100%</f>
        <v>4600</v>
      </c>
      <c r="F76" s="94"/>
      <c r="G76" s="170"/>
      <c r="H76" s="95"/>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sheetData>
  <mergeCells count="31">
    <mergeCell ref="G5:I7"/>
    <mergeCell ref="G9:G11"/>
    <mergeCell ref="I9:I11"/>
    <mergeCell ref="K9:K11"/>
    <mergeCell ref="L9:L11"/>
    <mergeCell ref="N9:N11"/>
    <mergeCell ref="O9:O11"/>
    <mergeCell ref="Q9:Q11"/>
    <mergeCell ref="R9:R11"/>
    <mergeCell ref="A1:F2"/>
    <mergeCell ref="A4:B4"/>
    <mergeCell ref="G4:R4"/>
    <mergeCell ref="A5:B11"/>
    <mergeCell ref="K5:L7"/>
    <mergeCell ref="N5:O7"/>
    <mergeCell ref="Q5:R7"/>
    <mergeCell ref="A30:B30"/>
    <mergeCell ref="A32:B34"/>
    <mergeCell ref="B35:C35"/>
    <mergeCell ref="A37:B37"/>
    <mergeCell ref="A39:B41"/>
    <mergeCell ref="B42:C42"/>
    <mergeCell ref="A45:F46"/>
    <mergeCell ref="L45:P46"/>
    <mergeCell ref="A14:I15"/>
    <mergeCell ref="A16:B16"/>
    <mergeCell ref="A18:B20"/>
    <mergeCell ref="B21:C21"/>
    <mergeCell ref="A23:B23"/>
    <mergeCell ref="A25:B27"/>
    <mergeCell ref="B28:C2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43"/>
    <col customWidth="1" min="3" max="3" width="15.14"/>
    <col customWidth="1" min="4" max="4" width="11.0"/>
    <col customWidth="1" min="5" max="5" width="12.14"/>
    <col customWidth="1" min="6" max="6" width="10.57"/>
    <col customWidth="1" min="7" max="8" width="8.29"/>
    <col customWidth="1" min="9" max="9" width="5.14"/>
    <col customWidth="1" min="10" max="10" width="11.57"/>
    <col customWidth="1" min="11" max="11" width="12.14"/>
    <col customWidth="1" min="12" max="12" width="10.29"/>
    <col customWidth="1" min="13" max="13" width="12.29"/>
    <col customWidth="1" min="14" max="14" width="9.57"/>
    <col customWidth="1" min="15" max="15" width="13.14"/>
    <col customWidth="1" min="16" max="16" width="7.57"/>
    <col customWidth="1" min="17" max="17" width="10.57"/>
    <col customWidth="1" min="18" max="18" width="4.43"/>
    <col customWidth="1" min="19" max="19" width="16.29"/>
    <col customWidth="1" min="20" max="20" width="17.57"/>
  </cols>
  <sheetData>
    <row r="1">
      <c r="A1" s="40" t="s">
        <v>114</v>
      </c>
      <c r="B1" s="38"/>
      <c r="C1" s="38"/>
      <c r="D1" s="38"/>
      <c r="E1" s="38"/>
      <c r="F1" s="97"/>
      <c r="G1" s="97"/>
      <c r="H1" s="97"/>
      <c r="I1" s="98"/>
      <c r="J1" s="39"/>
      <c r="K1" s="39"/>
      <c r="L1" s="39"/>
      <c r="M1" s="39"/>
      <c r="N1" s="39"/>
      <c r="O1" s="39"/>
      <c r="P1" s="39"/>
      <c r="Q1" s="39"/>
      <c r="R1" s="39"/>
      <c r="S1" s="39"/>
      <c r="T1" s="39"/>
      <c r="U1" s="39"/>
      <c r="V1" s="39"/>
      <c r="W1" s="39"/>
      <c r="X1" s="39"/>
      <c r="Y1" s="39"/>
      <c r="Z1" s="39"/>
      <c r="AA1" s="39"/>
    </row>
    <row r="2">
      <c r="A2" s="42"/>
      <c r="F2" s="99"/>
      <c r="G2" s="99"/>
      <c r="H2" s="99"/>
      <c r="I2" s="100"/>
      <c r="J2" s="39"/>
      <c r="K2" s="39"/>
      <c r="L2" s="39"/>
      <c r="M2" s="39"/>
      <c r="N2" s="39"/>
      <c r="O2" s="39"/>
      <c r="P2" s="39"/>
      <c r="Q2" s="39"/>
      <c r="R2" s="39"/>
      <c r="S2" s="39"/>
      <c r="T2" s="39"/>
      <c r="U2" s="39"/>
      <c r="V2" s="39"/>
      <c r="W2" s="39"/>
      <c r="X2" s="39"/>
      <c r="Y2" s="39"/>
      <c r="Z2" s="39"/>
      <c r="AA2" s="39"/>
    </row>
    <row r="3">
      <c r="A3" s="39"/>
      <c r="B3" s="39"/>
      <c r="C3" s="39"/>
      <c r="D3" s="39"/>
      <c r="E3" s="39"/>
      <c r="F3" s="39"/>
      <c r="G3" s="39"/>
      <c r="H3" s="39"/>
      <c r="I3" s="39"/>
      <c r="J3" s="39"/>
      <c r="K3" s="39"/>
      <c r="L3" s="39"/>
      <c r="M3" s="39"/>
      <c r="N3" s="39"/>
      <c r="O3" s="39"/>
      <c r="P3" s="39"/>
      <c r="Q3" s="39"/>
      <c r="R3" s="39"/>
      <c r="S3" s="39"/>
      <c r="T3" s="39"/>
      <c r="U3" s="39"/>
      <c r="V3" s="39"/>
      <c r="W3" s="39"/>
      <c r="X3" s="39"/>
      <c r="Y3" s="39"/>
      <c r="Z3" s="39"/>
      <c r="AA3" s="39"/>
    </row>
    <row r="4">
      <c r="A4" s="101" t="s">
        <v>166</v>
      </c>
      <c r="C4" s="75" t="s">
        <v>167</v>
      </c>
      <c r="D4" s="76" t="s">
        <v>168</v>
      </c>
      <c r="E4" s="39"/>
      <c r="F4" s="101" t="s">
        <v>169</v>
      </c>
      <c r="R4" s="39"/>
      <c r="S4" s="39"/>
      <c r="T4" s="39"/>
      <c r="U4" s="39"/>
      <c r="V4" s="39"/>
      <c r="W4" s="39"/>
      <c r="X4" s="39"/>
      <c r="Y4" s="39"/>
      <c r="Z4" s="39"/>
      <c r="AA4" s="39"/>
    </row>
    <row r="5">
      <c r="A5" s="102" t="s">
        <v>170</v>
      </c>
      <c r="C5" s="62" t="s">
        <v>13</v>
      </c>
      <c r="D5" s="62">
        <f>'Choose Required Digit Services '!P4</f>
        <v>25</v>
      </c>
      <c r="E5" s="39"/>
      <c r="F5" s="103" t="s">
        <v>191</v>
      </c>
      <c r="G5" s="124"/>
      <c r="H5" s="104"/>
      <c r="I5" s="55"/>
      <c r="J5" s="103" t="s">
        <v>192</v>
      </c>
      <c r="K5" s="104"/>
      <c r="L5" s="55"/>
      <c r="M5" s="103" t="s">
        <v>173</v>
      </c>
      <c r="N5" s="104"/>
      <c r="O5" s="39"/>
      <c r="P5" s="103" t="s">
        <v>174</v>
      </c>
      <c r="Q5" s="104"/>
      <c r="R5" s="39"/>
      <c r="S5" s="39"/>
      <c r="T5" s="39"/>
      <c r="U5" s="39"/>
      <c r="V5" s="39"/>
      <c r="W5" s="39"/>
      <c r="X5" s="39"/>
      <c r="Y5" s="39"/>
      <c r="Z5" s="39"/>
      <c r="AA5" s="39"/>
    </row>
    <row r="6">
      <c r="A6" s="42"/>
      <c r="C6" s="62" t="s">
        <v>25</v>
      </c>
      <c r="D6" s="62">
        <f>'Choose Required Digit Services '!P17</f>
        <v>4</v>
      </c>
      <c r="E6" s="39"/>
      <c r="F6" s="105"/>
      <c r="H6" s="106"/>
      <c r="I6" s="55"/>
      <c r="J6" s="105"/>
      <c r="K6" s="106"/>
      <c r="L6" s="55"/>
      <c r="M6" s="105"/>
      <c r="N6" s="106"/>
      <c r="O6" s="39"/>
      <c r="P6" s="105"/>
      <c r="Q6" s="106"/>
      <c r="R6" s="39"/>
      <c r="S6" s="39"/>
      <c r="T6" s="39"/>
      <c r="U6" s="39"/>
      <c r="V6" s="39"/>
      <c r="W6" s="39"/>
      <c r="X6" s="39"/>
      <c r="Y6" s="39"/>
      <c r="Z6" s="39"/>
      <c r="AA6" s="39"/>
    </row>
    <row r="7">
      <c r="A7" s="42"/>
      <c r="C7" s="62" t="s">
        <v>40</v>
      </c>
      <c r="D7" s="62">
        <f>'Choose Required Digit Services '!P27</f>
        <v>27</v>
      </c>
      <c r="E7" s="39"/>
      <c r="F7" s="105"/>
      <c r="H7" s="106"/>
      <c r="I7" s="55"/>
      <c r="J7" s="105"/>
      <c r="K7" s="106"/>
      <c r="L7" s="55"/>
      <c r="M7" s="105"/>
      <c r="N7" s="106"/>
      <c r="O7" s="39"/>
      <c r="P7" s="105"/>
      <c r="Q7" s="106"/>
      <c r="R7" s="39"/>
      <c r="S7" s="39"/>
      <c r="T7" s="39"/>
      <c r="U7" s="39"/>
      <c r="V7" s="39"/>
      <c r="W7" s="39"/>
      <c r="X7" s="39"/>
      <c r="Y7" s="39"/>
      <c r="Z7" s="39"/>
      <c r="AA7" s="39"/>
    </row>
    <row r="8">
      <c r="A8" s="42"/>
      <c r="C8" s="62" t="s">
        <v>67</v>
      </c>
      <c r="D8" s="62">
        <f>'Choose Required Digit Services '!P55</f>
        <v>6</v>
      </c>
      <c r="E8" s="39"/>
      <c r="F8" s="107" t="s">
        <v>126</v>
      </c>
      <c r="G8" s="82"/>
      <c r="H8" s="108" t="s">
        <v>129</v>
      </c>
      <c r="I8" s="39"/>
      <c r="J8" s="107" t="s">
        <v>126</v>
      </c>
      <c r="K8" s="108" t="s">
        <v>129</v>
      </c>
      <c r="L8" s="39"/>
      <c r="M8" s="107" t="s">
        <v>126</v>
      </c>
      <c r="N8" s="108" t="s">
        <v>129</v>
      </c>
      <c r="O8" s="39"/>
      <c r="P8" s="107" t="s">
        <v>126</v>
      </c>
      <c r="Q8" s="108" t="s">
        <v>129</v>
      </c>
      <c r="R8" s="39"/>
      <c r="S8" s="39"/>
      <c r="T8" s="39"/>
      <c r="U8" s="39"/>
      <c r="V8" s="39"/>
      <c r="W8" s="39"/>
      <c r="X8" s="39"/>
      <c r="Y8" s="39"/>
      <c r="Z8" s="39"/>
      <c r="AA8" s="39"/>
    </row>
    <row r="9">
      <c r="A9" s="42"/>
      <c r="C9" s="62" t="s">
        <v>77</v>
      </c>
      <c r="D9" s="62">
        <f>'Choose Required Digit Services '!P66</f>
        <v>3</v>
      </c>
      <c r="E9" s="39"/>
      <c r="F9" s="109">
        <f>$D$56+(L48*M48)</f>
        <v>17</v>
      </c>
      <c r="G9" s="125"/>
      <c r="H9" s="110">
        <f>F9+F9*40%</f>
        <v>23.8</v>
      </c>
      <c r="I9" s="39"/>
      <c r="J9" s="109">
        <f>$D$66+(L48*N48)</f>
        <v>48.2</v>
      </c>
      <c r="K9" s="110">
        <f>J9+J9*40%</f>
        <v>67.48</v>
      </c>
      <c r="L9" s="39"/>
      <c r="M9" s="109">
        <f>$D$76+(L48*O48)</f>
        <v>1490</v>
      </c>
      <c r="N9" s="110">
        <f>M9+M9*40%</f>
        <v>2086</v>
      </c>
      <c r="O9" s="39"/>
      <c r="P9" s="109">
        <f>H45</f>
        <v>10.845</v>
      </c>
      <c r="Q9" s="110">
        <f>P9+P9*40%</f>
        <v>15.183</v>
      </c>
      <c r="R9" s="39"/>
      <c r="S9" s="39"/>
      <c r="T9" s="39"/>
      <c r="U9" s="39"/>
      <c r="V9" s="39"/>
      <c r="W9" s="39"/>
      <c r="X9" s="39"/>
      <c r="Y9" s="39"/>
      <c r="Z9" s="39"/>
      <c r="AA9" s="39"/>
    </row>
    <row r="10">
      <c r="A10" s="42"/>
      <c r="C10" s="62" t="s">
        <v>93</v>
      </c>
      <c r="D10" s="62">
        <f>'Choose Required Digit Services '!P82</f>
        <v>0</v>
      </c>
      <c r="E10" s="39"/>
      <c r="F10" s="105"/>
      <c r="G10" s="125"/>
      <c r="H10" s="126"/>
      <c r="I10" s="39"/>
      <c r="J10" s="105"/>
      <c r="K10" s="126"/>
      <c r="L10" s="39"/>
      <c r="M10" s="105"/>
      <c r="N10" s="126"/>
      <c r="O10" s="39"/>
      <c r="P10" s="105"/>
      <c r="Q10" s="126"/>
      <c r="R10" s="39"/>
      <c r="S10" s="39"/>
      <c r="T10" s="39"/>
      <c r="U10" s="39"/>
      <c r="V10" s="39"/>
      <c r="W10" s="39"/>
      <c r="X10" s="39"/>
      <c r="Y10" s="39"/>
      <c r="Z10" s="39"/>
      <c r="AA10" s="39"/>
    </row>
    <row r="11">
      <c r="A11" s="42"/>
      <c r="C11" s="62" t="s">
        <v>99</v>
      </c>
      <c r="D11" s="62">
        <f>'Choose Required Digit Services '!P85</f>
        <v>4</v>
      </c>
      <c r="E11" s="39"/>
      <c r="F11" s="113"/>
      <c r="G11" s="125"/>
      <c r="H11" s="114"/>
      <c r="I11" s="39"/>
      <c r="J11" s="113"/>
      <c r="K11" s="114"/>
      <c r="L11" s="39"/>
      <c r="M11" s="113"/>
      <c r="N11" s="114"/>
      <c r="O11" s="39"/>
      <c r="P11" s="113"/>
      <c r="Q11" s="114"/>
      <c r="R11" s="39"/>
      <c r="S11" s="39"/>
      <c r="T11" s="39"/>
      <c r="U11" s="39"/>
      <c r="V11" s="39"/>
      <c r="W11" s="39"/>
      <c r="X11" s="39"/>
      <c r="Y11" s="39"/>
      <c r="Z11" s="39"/>
      <c r="AA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row>
    <row r="14">
      <c r="A14" s="127" t="s">
        <v>113</v>
      </c>
      <c r="B14" s="124"/>
      <c r="C14" s="124"/>
      <c r="D14" s="124"/>
      <c r="E14" s="124"/>
      <c r="F14" s="124"/>
      <c r="G14" s="124"/>
      <c r="H14" s="104"/>
      <c r="I14" s="39"/>
      <c r="J14" s="39"/>
      <c r="K14" s="128"/>
      <c r="L14" s="39"/>
      <c r="M14" s="39"/>
      <c r="N14" s="39"/>
      <c r="O14" s="39"/>
      <c r="P14" s="128"/>
      <c r="Q14" s="39"/>
      <c r="R14" s="39"/>
      <c r="S14" s="39"/>
      <c r="T14" s="39"/>
      <c r="U14" s="39"/>
      <c r="V14" s="39"/>
      <c r="W14" s="39"/>
      <c r="X14" s="39"/>
      <c r="Y14" s="39"/>
      <c r="Z14" s="39"/>
      <c r="AA14" s="39"/>
    </row>
    <row r="15">
      <c r="A15" s="129"/>
      <c r="B15" s="70"/>
      <c r="C15" s="70"/>
      <c r="D15" s="70"/>
      <c r="E15" s="70"/>
      <c r="F15" s="70"/>
      <c r="G15" s="70"/>
      <c r="H15" s="130"/>
      <c r="I15" s="39"/>
      <c r="J15" s="39"/>
      <c r="K15" s="39"/>
      <c r="L15" s="39"/>
      <c r="M15" s="39"/>
      <c r="N15" s="39"/>
      <c r="O15" s="39"/>
      <c r="P15" s="128"/>
      <c r="Q15" s="39"/>
      <c r="R15" s="39"/>
      <c r="S15" s="39"/>
      <c r="T15" s="39"/>
      <c r="U15" s="39"/>
      <c r="V15" s="39"/>
      <c r="W15" s="39"/>
      <c r="X15" s="39"/>
      <c r="Y15" s="39"/>
      <c r="Z15" s="39"/>
      <c r="AA15" s="39"/>
    </row>
    <row r="16">
      <c r="A16" s="131" t="s">
        <v>119</v>
      </c>
      <c r="B16" s="132"/>
      <c r="C16" s="48" t="s">
        <v>115</v>
      </c>
      <c r="D16" s="49" t="s">
        <v>116</v>
      </c>
      <c r="E16" s="50" t="s">
        <v>117</v>
      </c>
      <c r="F16" s="133" t="s">
        <v>118</v>
      </c>
      <c r="G16" s="134" t="s">
        <v>193</v>
      </c>
      <c r="H16" s="135" t="s">
        <v>194</v>
      </c>
      <c r="I16" s="39"/>
      <c r="L16" s="55" t="s">
        <v>195</v>
      </c>
      <c r="M16" s="55" t="s">
        <v>196</v>
      </c>
      <c r="N16" s="136"/>
      <c r="O16" s="136"/>
      <c r="P16" s="136"/>
      <c r="Q16" s="136"/>
      <c r="R16" s="39"/>
      <c r="S16" s="39"/>
      <c r="T16" s="39"/>
      <c r="U16" s="39"/>
      <c r="V16" s="39"/>
      <c r="W16" s="39"/>
      <c r="X16" s="39"/>
      <c r="Y16" s="39"/>
      <c r="Z16" s="39"/>
      <c r="AA16" s="39"/>
    </row>
    <row r="17">
      <c r="A17" s="137" t="s">
        <v>176</v>
      </c>
      <c r="B17" s="138">
        <v>1.0</v>
      </c>
      <c r="C17" s="56" t="s">
        <v>121</v>
      </c>
      <c r="D17" s="56" t="s">
        <v>122</v>
      </c>
      <c r="E17" s="57" t="s">
        <v>123</v>
      </c>
      <c r="F17" s="56" t="s">
        <v>123</v>
      </c>
      <c r="G17" s="139" t="s">
        <v>197</v>
      </c>
      <c r="H17" s="140" t="s">
        <v>197</v>
      </c>
      <c r="I17" s="39"/>
      <c r="L17" s="39"/>
      <c r="M17" s="128"/>
      <c r="N17" s="141"/>
      <c r="O17" s="141"/>
      <c r="P17" s="141"/>
      <c r="Q17" s="141"/>
      <c r="R17" s="39"/>
      <c r="S17" s="39"/>
      <c r="T17" s="39"/>
      <c r="U17" s="39"/>
      <c r="V17" s="39"/>
      <c r="W17" s="39"/>
      <c r="X17" s="39"/>
      <c r="Y17" s="39"/>
      <c r="Z17" s="39"/>
      <c r="AA17" s="39"/>
    </row>
    <row r="18">
      <c r="A18" s="142" t="s">
        <v>198</v>
      </c>
      <c r="B18" s="143"/>
      <c r="C18" s="62" t="s">
        <v>178</v>
      </c>
      <c r="D18" s="63">
        <f>($F$9*B17)</f>
        <v>17</v>
      </c>
      <c r="E18" s="63">
        <f>(J9*B17)</f>
        <v>48.2</v>
      </c>
      <c r="F18" s="63">
        <f>(M9*B17)</f>
        <v>1490</v>
      </c>
      <c r="G18" s="144">
        <f>3*B17</f>
        <v>3</v>
      </c>
      <c r="H18" s="145">
        <f t="shared" ref="H18:H20" si="2">E18/16</f>
        <v>3.0125</v>
      </c>
      <c r="I18" s="39"/>
      <c r="K18" s="146" t="s">
        <v>199</v>
      </c>
      <c r="L18" s="55" t="s">
        <v>200</v>
      </c>
      <c r="M18" s="148">
        <v>0.202</v>
      </c>
      <c r="N18" s="149">
        <f>H21*(M18*730)</f>
        <v>1599.2037</v>
      </c>
      <c r="O18" s="150">
        <f t="shared" ref="O18:O20" si="3">N18*75</f>
        <v>119940.2775</v>
      </c>
      <c r="P18" s="141"/>
      <c r="Q18" s="151"/>
      <c r="R18" s="39"/>
      <c r="S18" s="39"/>
      <c r="T18" s="39"/>
      <c r="U18" s="39"/>
      <c r="V18" s="39"/>
      <c r="W18" s="39"/>
      <c r="X18" s="39"/>
      <c r="Y18" s="39"/>
      <c r="Z18" s="39"/>
      <c r="AA18" s="39"/>
    </row>
    <row r="19">
      <c r="A19" s="105"/>
      <c r="B19" s="152"/>
      <c r="C19" s="62" t="s">
        <v>179</v>
      </c>
      <c r="D19" s="63">
        <f t="shared" ref="D19:E19" si="1">D18+D18*20%</f>
        <v>20.4</v>
      </c>
      <c r="E19" s="63">
        <f t="shared" si="1"/>
        <v>57.84</v>
      </c>
      <c r="F19" s="63">
        <f>F18+(F18*20%)</f>
        <v>1788</v>
      </c>
      <c r="G19" s="144">
        <v>0.0</v>
      </c>
      <c r="H19" s="145">
        <f t="shared" si="2"/>
        <v>3.615</v>
      </c>
      <c r="I19" s="39"/>
      <c r="K19" s="146" t="s">
        <v>201</v>
      </c>
      <c r="L19" s="55" t="s">
        <v>202</v>
      </c>
      <c r="M19" s="153">
        <v>0.0464</v>
      </c>
      <c r="N19" s="149">
        <f>M19*(G21*730)</f>
        <v>101.616</v>
      </c>
      <c r="O19" s="150">
        <f t="shared" si="3"/>
        <v>7621.2</v>
      </c>
      <c r="P19" s="141"/>
      <c r="Q19" s="151"/>
      <c r="R19" s="39"/>
      <c r="S19" s="39"/>
      <c r="T19" s="39"/>
      <c r="U19" s="39"/>
      <c r="V19" s="39"/>
      <c r="W19" s="39"/>
      <c r="X19" s="39"/>
      <c r="Y19" s="39"/>
      <c r="Z19" s="39"/>
      <c r="AA19" s="39"/>
    </row>
    <row r="20">
      <c r="A20" s="129"/>
      <c r="B20" s="154"/>
      <c r="C20" s="62" t="s">
        <v>180</v>
      </c>
      <c r="D20" s="63">
        <f t="shared" ref="D20:F20" si="4">D18+D18*40%</f>
        <v>23.8</v>
      </c>
      <c r="E20" s="63">
        <f t="shared" si="4"/>
        <v>67.48</v>
      </c>
      <c r="F20" s="63">
        <f t="shared" si="4"/>
        <v>2086</v>
      </c>
      <c r="G20" s="144">
        <v>0.0</v>
      </c>
      <c r="H20" s="145">
        <f t="shared" si="2"/>
        <v>4.2175</v>
      </c>
      <c r="I20" s="39"/>
      <c r="J20" s="39"/>
      <c r="K20" s="55" t="s">
        <v>203</v>
      </c>
      <c r="L20" s="55" t="s">
        <v>200</v>
      </c>
      <c r="M20" s="155">
        <v>0.506</v>
      </c>
      <c r="N20" s="149">
        <f>(M20*730)</f>
        <v>369.38</v>
      </c>
      <c r="O20" s="150">
        <f t="shared" si="3"/>
        <v>27703.5</v>
      </c>
      <c r="P20" s="141"/>
      <c r="Q20" s="151"/>
      <c r="R20" s="39"/>
      <c r="S20" s="39"/>
      <c r="T20" s="39"/>
      <c r="U20" s="39"/>
      <c r="V20" s="39"/>
      <c r="W20" s="39"/>
      <c r="X20" s="39"/>
      <c r="Y20" s="39"/>
      <c r="Z20" s="39"/>
      <c r="AA20" s="39"/>
    </row>
    <row r="21">
      <c r="A21" s="156"/>
      <c r="B21" s="157" t="s">
        <v>133</v>
      </c>
      <c r="C21" s="132"/>
      <c r="D21" s="73">
        <f t="shared" ref="D21:H21" si="5">SUM(D18:D20)</f>
        <v>61.2</v>
      </c>
      <c r="E21" s="73">
        <f t="shared" si="5"/>
        <v>173.52</v>
      </c>
      <c r="F21" s="73">
        <f t="shared" si="5"/>
        <v>5364</v>
      </c>
      <c r="G21" s="73">
        <f t="shared" si="5"/>
        <v>3</v>
      </c>
      <c r="H21" s="73">
        <f t="shared" si="5"/>
        <v>10.845</v>
      </c>
      <c r="I21" s="39"/>
      <c r="J21" s="39"/>
      <c r="K21" s="128"/>
      <c r="L21" s="128"/>
      <c r="M21" s="151"/>
      <c r="N21" s="151"/>
      <c r="O21" s="150">
        <f>SUM(O18:O20)</f>
        <v>155264.9775</v>
      </c>
      <c r="P21" s="158"/>
      <c r="Q21" s="151"/>
      <c r="R21" s="39"/>
      <c r="S21" s="39"/>
      <c r="T21" s="39"/>
      <c r="U21" s="39"/>
      <c r="V21" s="39"/>
      <c r="W21" s="39"/>
      <c r="X21" s="39"/>
      <c r="Y21" s="39"/>
      <c r="Z21" s="39"/>
      <c r="AA21" s="39"/>
    </row>
    <row r="22">
      <c r="A22" s="159"/>
      <c r="B22" s="78"/>
      <c r="C22" s="78"/>
      <c r="D22" s="78"/>
      <c r="E22" s="78"/>
      <c r="F22" s="78"/>
      <c r="G22" s="160"/>
      <c r="H22" s="161"/>
      <c r="I22" s="39"/>
      <c r="J22" s="39"/>
      <c r="K22" s="39"/>
      <c r="L22" s="39"/>
      <c r="M22" s="39"/>
      <c r="N22" s="39"/>
      <c r="O22" s="39"/>
      <c r="P22" s="39"/>
      <c r="Q22" s="39"/>
      <c r="R22" s="39"/>
      <c r="S22" s="39"/>
      <c r="T22" s="39"/>
      <c r="U22" s="39"/>
      <c r="V22" s="39"/>
      <c r="W22" s="39"/>
      <c r="X22" s="39"/>
      <c r="Y22" s="39"/>
      <c r="Z22" s="39"/>
      <c r="AA22" s="39"/>
    </row>
    <row r="23">
      <c r="A23" s="131" t="s">
        <v>204</v>
      </c>
      <c r="B23" s="132"/>
      <c r="C23" s="48" t="s">
        <v>115</v>
      </c>
      <c r="D23" s="49" t="s">
        <v>116</v>
      </c>
      <c r="E23" s="50" t="s">
        <v>117</v>
      </c>
      <c r="F23" s="133" t="s">
        <v>118</v>
      </c>
      <c r="G23" s="134" t="s">
        <v>193</v>
      </c>
      <c r="H23" s="135" t="s">
        <v>194</v>
      </c>
      <c r="I23" s="39"/>
      <c r="J23" s="39"/>
      <c r="K23" s="39"/>
      <c r="L23" s="39"/>
      <c r="M23" s="39"/>
      <c r="N23" s="39"/>
      <c r="O23" s="39"/>
      <c r="P23" s="39"/>
      <c r="Q23" s="39"/>
      <c r="R23" s="39"/>
      <c r="S23" s="39"/>
      <c r="T23" s="39"/>
      <c r="U23" s="39"/>
      <c r="V23" s="39"/>
      <c r="W23" s="39"/>
      <c r="X23" s="39"/>
      <c r="Y23" s="39"/>
      <c r="Z23" s="39"/>
      <c r="AA23" s="39"/>
    </row>
    <row r="24">
      <c r="A24" s="137" t="s">
        <v>176</v>
      </c>
      <c r="B24" s="138">
        <v>0.0</v>
      </c>
      <c r="C24" s="56" t="s">
        <v>121</v>
      </c>
      <c r="D24" s="56" t="s">
        <v>122</v>
      </c>
      <c r="E24" s="57" t="s">
        <v>123</v>
      </c>
      <c r="F24" s="56" t="s">
        <v>123</v>
      </c>
      <c r="G24" s="139" t="s">
        <v>197</v>
      </c>
      <c r="H24" s="140" t="s">
        <v>197</v>
      </c>
      <c r="I24" s="39"/>
      <c r="J24" s="39"/>
      <c r="K24" s="39"/>
      <c r="L24" s="39"/>
      <c r="M24" s="39"/>
      <c r="N24" s="39"/>
      <c r="O24" s="39"/>
      <c r="P24" s="39"/>
      <c r="Q24" s="39"/>
      <c r="R24" s="39"/>
      <c r="S24" s="39"/>
      <c r="T24" s="39"/>
      <c r="U24" s="39"/>
      <c r="V24" s="39"/>
      <c r="W24" s="39"/>
      <c r="X24" s="39"/>
      <c r="Y24" s="39"/>
      <c r="Z24" s="39"/>
      <c r="AA24" s="39"/>
    </row>
    <row r="25">
      <c r="A25" s="162" t="s">
        <v>205</v>
      </c>
      <c r="B25" s="143"/>
      <c r="C25" s="62" t="s">
        <v>178</v>
      </c>
      <c r="D25" s="63">
        <f>($F$9+($F$9*15%))*B24</f>
        <v>0</v>
      </c>
      <c r="E25" s="63">
        <f>($J$9+($J$9*15%))*B24</f>
        <v>0</v>
      </c>
      <c r="F25" s="63">
        <f>($M$9+($M$9*15%))*B24</f>
        <v>0</v>
      </c>
      <c r="G25" s="144">
        <f>3*B24</f>
        <v>0</v>
      </c>
      <c r="H25" s="145">
        <f t="shared" ref="H25:H27" si="7">E25/16</f>
        <v>0</v>
      </c>
      <c r="I25" s="39"/>
      <c r="J25" s="39"/>
      <c r="K25" s="39"/>
      <c r="L25" s="39"/>
      <c r="M25" s="39"/>
      <c r="N25" s="39"/>
      <c r="O25" s="39"/>
      <c r="P25" s="39"/>
      <c r="Q25" s="39"/>
      <c r="R25" s="39"/>
      <c r="S25" s="39"/>
      <c r="T25" s="39"/>
      <c r="U25" s="39"/>
      <c r="V25" s="39"/>
      <c r="W25" s="39"/>
      <c r="X25" s="39"/>
      <c r="Y25" s="39"/>
      <c r="Z25" s="39"/>
      <c r="AA25" s="39"/>
    </row>
    <row r="26">
      <c r="A26" s="105"/>
      <c r="B26" s="152"/>
      <c r="C26" s="62" t="s">
        <v>179</v>
      </c>
      <c r="D26" s="63">
        <f t="shared" ref="D26:E26" si="6">D25+D25*20%</f>
        <v>0</v>
      </c>
      <c r="E26" s="63">
        <f t="shared" si="6"/>
        <v>0</v>
      </c>
      <c r="F26" s="63">
        <f>F25+(F25*20%)</f>
        <v>0</v>
      </c>
      <c r="G26" s="144">
        <f>3*B24</f>
        <v>0</v>
      </c>
      <c r="H26" s="145">
        <f t="shared" si="7"/>
        <v>0</v>
      </c>
      <c r="I26" s="39"/>
      <c r="J26" s="39"/>
      <c r="K26" s="146" t="s">
        <v>206</v>
      </c>
      <c r="L26" s="55"/>
      <c r="M26" s="153">
        <v>0.1</v>
      </c>
      <c r="N26" s="149">
        <f>M26*730*3</f>
        <v>219</v>
      </c>
      <c r="O26" s="150">
        <f>N26*75</f>
        <v>16425</v>
      </c>
      <c r="P26" s="39"/>
      <c r="Q26" s="39"/>
      <c r="R26" s="39"/>
      <c r="S26" s="39"/>
      <c r="T26" s="39"/>
      <c r="U26" s="39"/>
      <c r="V26" s="39"/>
      <c r="W26" s="39"/>
      <c r="X26" s="39"/>
      <c r="Y26" s="39"/>
      <c r="Z26" s="39"/>
      <c r="AA26" s="39"/>
    </row>
    <row r="27">
      <c r="A27" s="129"/>
      <c r="B27" s="154"/>
      <c r="C27" s="62" t="s">
        <v>180</v>
      </c>
      <c r="D27" s="63">
        <f t="shared" ref="D27:F27" si="8">D25+D25*40%</f>
        <v>0</v>
      </c>
      <c r="E27" s="63">
        <f t="shared" si="8"/>
        <v>0</v>
      </c>
      <c r="F27" s="63">
        <f t="shared" si="8"/>
        <v>0</v>
      </c>
      <c r="G27" s="144">
        <f>3*B24</f>
        <v>0</v>
      </c>
      <c r="H27" s="145">
        <f t="shared" si="7"/>
        <v>0</v>
      </c>
      <c r="I27" s="39"/>
      <c r="J27" s="39"/>
      <c r="K27" s="39"/>
      <c r="L27" s="39"/>
      <c r="M27" s="39"/>
      <c r="N27" s="39"/>
      <c r="O27" s="39"/>
      <c r="P27" s="39"/>
      <c r="Q27" s="39"/>
      <c r="R27" s="39"/>
      <c r="S27" s="39"/>
      <c r="T27" s="39"/>
      <c r="U27" s="39"/>
      <c r="V27" s="39"/>
      <c r="W27" s="39"/>
      <c r="X27" s="39"/>
      <c r="Y27" s="39"/>
      <c r="Z27" s="39"/>
      <c r="AA27" s="39"/>
    </row>
    <row r="28">
      <c r="A28" s="156"/>
      <c r="B28" s="157" t="s">
        <v>133</v>
      </c>
      <c r="C28" s="132"/>
      <c r="D28" s="73">
        <f t="shared" ref="D28:G28" si="9">SUM(D25:D27)</f>
        <v>0</v>
      </c>
      <c r="E28" s="73">
        <f t="shared" si="9"/>
        <v>0</v>
      </c>
      <c r="F28" s="73">
        <f t="shared" si="9"/>
        <v>0</v>
      </c>
      <c r="G28" s="73">
        <f t="shared" si="9"/>
        <v>0</v>
      </c>
      <c r="H28" s="163">
        <f>SUM(H24:H27)</f>
        <v>0</v>
      </c>
      <c r="I28" s="39"/>
      <c r="J28" s="39"/>
      <c r="K28" s="39"/>
      <c r="L28" s="39"/>
      <c r="M28" s="39"/>
      <c r="N28" s="39"/>
      <c r="O28" s="39"/>
      <c r="P28" s="39"/>
      <c r="Q28" s="39"/>
      <c r="R28" s="39"/>
      <c r="S28" s="39"/>
      <c r="T28" s="39"/>
      <c r="U28" s="39"/>
      <c r="V28" s="39"/>
      <c r="W28" s="39"/>
      <c r="X28" s="39"/>
      <c r="Y28" s="39"/>
      <c r="Z28" s="39"/>
      <c r="AA28" s="39"/>
    </row>
    <row r="29">
      <c r="A29" s="159"/>
      <c r="B29" s="78"/>
      <c r="C29" s="78"/>
      <c r="D29" s="78"/>
      <c r="E29" s="78"/>
      <c r="F29" s="78"/>
      <c r="G29" s="160"/>
      <c r="H29" s="161"/>
      <c r="I29" s="39"/>
      <c r="J29" s="39"/>
      <c r="K29" s="55" t="s">
        <v>233</v>
      </c>
      <c r="L29" s="55" t="s">
        <v>234</v>
      </c>
      <c r="M29" s="55" t="s">
        <v>235</v>
      </c>
      <c r="N29" s="39"/>
      <c r="O29" s="39"/>
      <c r="P29" s="39"/>
      <c r="Q29" s="39"/>
      <c r="R29" s="39"/>
      <c r="S29" s="39"/>
      <c r="T29" s="39"/>
      <c r="U29" s="39"/>
      <c r="V29" s="39"/>
      <c r="W29" s="39"/>
      <c r="X29" s="39"/>
      <c r="Y29" s="39"/>
      <c r="Z29" s="39"/>
      <c r="AA29" s="39"/>
    </row>
    <row r="30">
      <c r="A30" s="164" t="s">
        <v>207</v>
      </c>
      <c r="B30" s="132"/>
      <c r="C30" s="48" t="s">
        <v>115</v>
      </c>
      <c r="D30" s="49" t="s">
        <v>116</v>
      </c>
      <c r="E30" s="50" t="s">
        <v>117</v>
      </c>
      <c r="F30" s="133" t="s">
        <v>118</v>
      </c>
      <c r="G30" s="134" t="s">
        <v>193</v>
      </c>
      <c r="H30" s="135" t="s">
        <v>194</v>
      </c>
      <c r="I30" s="39"/>
      <c r="J30" s="39"/>
      <c r="K30" s="39"/>
      <c r="L30" s="39"/>
      <c r="M30" s="39"/>
      <c r="N30" s="39"/>
      <c r="O30" s="39"/>
      <c r="P30" s="39"/>
      <c r="Q30" s="39"/>
      <c r="R30" s="39"/>
      <c r="S30" s="39"/>
      <c r="T30" s="39"/>
      <c r="U30" s="39"/>
      <c r="V30" s="39"/>
      <c r="W30" s="39"/>
      <c r="X30" s="39"/>
      <c r="Y30" s="39"/>
      <c r="Z30" s="39"/>
      <c r="AA30" s="39"/>
    </row>
    <row r="31">
      <c r="A31" s="137" t="s">
        <v>176</v>
      </c>
      <c r="B31" s="138">
        <v>0.0</v>
      </c>
      <c r="C31" s="56" t="s">
        <v>121</v>
      </c>
      <c r="D31" s="56" t="s">
        <v>122</v>
      </c>
      <c r="E31" s="57" t="s">
        <v>123</v>
      </c>
      <c r="F31" s="56" t="s">
        <v>123</v>
      </c>
      <c r="G31" s="139" t="s">
        <v>197</v>
      </c>
      <c r="H31" s="140" t="s">
        <v>197</v>
      </c>
      <c r="I31" s="39"/>
      <c r="J31" s="39"/>
      <c r="K31" s="39"/>
      <c r="L31" s="39"/>
      <c r="M31" s="39"/>
      <c r="N31" s="39"/>
      <c r="O31" s="39"/>
      <c r="P31" s="39"/>
      <c r="Q31" s="39"/>
      <c r="R31" s="39"/>
      <c r="S31" s="39"/>
      <c r="T31" s="39"/>
      <c r="U31" s="39"/>
      <c r="V31" s="39"/>
      <c r="W31" s="39"/>
      <c r="X31" s="39"/>
      <c r="Y31" s="39"/>
      <c r="Z31" s="39"/>
      <c r="AA31" s="39"/>
    </row>
    <row r="32">
      <c r="A32" s="162" t="s">
        <v>208</v>
      </c>
      <c r="B32" s="143"/>
      <c r="C32" s="62" t="s">
        <v>178</v>
      </c>
      <c r="D32" s="63">
        <f>($F$9+($F$9*30%))*B31</f>
        <v>0</v>
      </c>
      <c r="E32" s="63">
        <f>($J$9+($J$9*30%))*B31</f>
        <v>0</v>
      </c>
      <c r="F32" s="63">
        <f>($M$9+($M$9*30%))*B31</f>
        <v>0</v>
      </c>
      <c r="G32" s="144">
        <f>3*B31</f>
        <v>0</v>
      </c>
      <c r="H32" s="145">
        <f t="shared" ref="H32:H34" si="11">E32/16</f>
        <v>0</v>
      </c>
      <c r="I32" s="39"/>
      <c r="J32" s="39"/>
      <c r="K32" s="39"/>
      <c r="L32" s="39"/>
      <c r="M32" s="39"/>
      <c r="N32" s="39"/>
      <c r="O32" s="39"/>
      <c r="P32" s="39"/>
      <c r="Q32" s="39"/>
      <c r="R32" s="39"/>
      <c r="S32" s="39"/>
      <c r="T32" s="39"/>
      <c r="U32" s="39"/>
      <c r="V32" s="39"/>
      <c r="W32" s="39"/>
      <c r="X32" s="39"/>
      <c r="Y32" s="39"/>
      <c r="Z32" s="39"/>
      <c r="AA32" s="39"/>
    </row>
    <row r="33">
      <c r="A33" s="105"/>
      <c r="B33" s="152"/>
      <c r="C33" s="62" t="s">
        <v>179</v>
      </c>
      <c r="D33" s="63">
        <f t="shared" ref="D33:E33" si="10">D32+D32*20%</f>
        <v>0</v>
      </c>
      <c r="E33" s="63">
        <f t="shared" si="10"/>
        <v>0</v>
      </c>
      <c r="F33" s="63">
        <f>F32+(F32*20%)</f>
        <v>0</v>
      </c>
      <c r="G33" s="144">
        <f>3*B31</f>
        <v>0</v>
      </c>
      <c r="H33" s="145">
        <f t="shared" si="11"/>
        <v>0</v>
      </c>
      <c r="I33" s="39"/>
      <c r="J33" s="39"/>
      <c r="K33" s="39"/>
      <c r="L33" s="39"/>
      <c r="M33" s="39"/>
      <c r="N33" s="39"/>
      <c r="O33" s="39"/>
      <c r="P33" s="39"/>
      <c r="Q33" s="39"/>
      <c r="R33" s="39"/>
      <c r="S33" s="39"/>
      <c r="T33" s="39"/>
      <c r="U33" s="39"/>
      <c r="V33" s="39"/>
      <c r="W33" s="39"/>
      <c r="X33" s="39"/>
      <c r="Y33" s="39"/>
      <c r="Z33" s="39"/>
      <c r="AA33" s="39"/>
    </row>
    <row r="34">
      <c r="A34" s="129"/>
      <c r="B34" s="154"/>
      <c r="C34" s="62" t="s">
        <v>180</v>
      </c>
      <c r="D34" s="63">
        <f t="shared" ref="D34:F34" si="12">D32+D32*40%</f>
        <v>0</v>
      </c>
      <c r="E34" s="63">
        <f t="shared" si="12"/>
        <v>0</v>
      </c>
      <c r="F34" s="63">
        <f t="shared" si="12"/>
        <v>0</v>
      </c>
      <c r="G34" s="144">
        <f>3*B31</f>
        <v>0</v>
      </c>
      <c r="H34" s="145">
        <f t="shared" si="11"/>
        <v>0</v>
      </c>
      <c r="I34" s="39"/>
      <c r="J34" s="39"/>
      <c r="K34" s="39"/>
      <c r="L34" s="39"/>
      <c r="M34" s="39"/>
      <c r="N34" s="39"/>
      <c r="O34" s="39"/>
      <c r="P34" s="39"/>
      <c r="Q34" s="39"/>
      <c r="R34" s="39"/>
      <c r="S34" s="39"/>
      <c r="T34" s="39"/>
      <c r="U34" s="39"/>
      <c r="V34" s="39"/>
      <c r="W34" s="39"/>
      <c r="X34" s="39"/>
      <c r="Y34" s="39"/>
      <c r="Z34" s="39"/>
      <c r="AA34" s="39"/>
    </row>
    <row r="35">
      <c r="A35" s="156"/>
      <c r="B35" s="157" t="s">
        <v>133</v>
      </c>
      <c r="C35" s="132"/>
      <c r="D35" s="73">
        <f t="shared" ref="D35:G35" si="13">SUM(D32:D34)</f>
        <v>0</v>
      </c>
      <c r="E35" s="73">
        <f t="shared" si="13"/>
        <v>0</v>
      </c>
      <c r="F35" s="73">
        <f t="shared" si="13"/>
        <v>0</v>
      </c>
      <c r="G35" s="73">
        <f t="shared" si="13"/>
        <v>0</v>
      </c>
      <c r="H35" s="163">
        <f>SUM(H31:H34)</f>
        <v>0</v>
      </c>
      <c r="I35" s="39"/>
      <c r="J35" s="39"/>
      <c r="K35" s="39"/>
      <c r="L35" s="39"/>
      <c r="M35" s="39"/>
      <c r="N35" s="39"/>
      <c r="O35" s="39"/>
      <c r="P35" s="39"/>
      <c r="Q35" s="39"/>
      <c r="R35" s="39"/>
      <c r="S35" s="39"/>
      <c r="T35" s="39"/>
      <c r="U35" s="39"/>
      <c r="V35" s="39"/>
      <c r="W35" s="39"/>
      <c r="X35" s="39"/>
      <c r="Y35" s="39"/>
      <c r="Z35" s="39"/>
      <c r="AA35" s="39"/>
    </row>
    <row r="36">
      <c r="A36" s="159"/>
      <c r="B36" s="78"/>
      <c r="C36" s="78"/>
      <c r="D36" s="78"/>
      <c r="E36" s="78"/>
      <c r="F36" s="78"/>
      <c r="G36" s="160"/>
      <c r="H36" s="161"/>
      <c r="I36" s="39"/>
      <c r="J36" s="39"/>
      <c r="K36" s="39"/>
      <c r="L36" s="39"/>
      <c r="M36" s="39"/>
      <c r="N36" s="39"/>
      <c r="O36" s="39"/>
      <c r="P36" s="39"/>
      <c r="Q36" s="39"/>
      <c r="R36" s="39"/>
      <c r="S36" s="39"/>
      <c r="T36" s="39"/>
      <c r="U36" s="39"/>
      <c r="V36" s="39"/>
      <c r="W36" s="39"/>
      <c r="X36" s="39"/>
      <c r="Y36" s="39"/>
      <c r="Z36" s="39"/>
      <c r="AA36" s="39"/>
    </row>
    <row r="37">
      <c r="A37" s="164" t="s">
        <v>154</v>
      </c>
      <c r="B37" s="132"/>
      <c r="C37" s="48" t="s">
        <v>115</v>
      </c>
      <c r="D37" s="49" t="s">
        <v>116</v>
      </c>
      <c r="E37" s="50" t="s">
        <v>117</v>
      </c>
      <c r="F37" s="133" t="s">
        <v>118</v>
      </c>
      <c r="G37" s="134" t="s">
        <v>193</v>
      </c>
      <c r="H37" s="135" t="s">
        <v>194</v>
      </c>
      <c r="I37" s="39"/>
      <c r="J37" s="39"/>
      <c r="K37" s="39"/>
      <c r="L37" s="39"/>
      <c r="M37" s="39"/>
      <c r="N37" s="39"/>
      <c r="O37" s="39"/>
      <c r="P37" s="39"/>
      <c r="Q37" s="39"/>
      <c r="R37" s="39"/>
      <c r="S37" s="39"/>
      <c r="T37" s="39"/>
      <c r="U37" s="39"/>
      <c r="V37" s="39"/>
      <c r="W37" s="39"/>
      <c r="X37" s="39"/>
      <c r="Y37" s="39"/>
      <c r="Z37" s="39"/>
      <c r="AA37" s="39"/>
    </row>
    <row r="38">
      <c r="A38" s="137" t="s">
        <v>176</v>
      </c>
      <c r="B38" s="138">
        <v>0.0</v>
      </c>
      <c r="C38" s="56" t="s">
        <v>121</v>
      </c>
      <c r="D38" s="56" t="s">
        <v>122</v>
      </c>
      <c r="E38" s="57" t="s">
        <v>123</v>
      </c>
      <c r="F38" s="56" t="s">
        <v>123</v>
      </c>
      <c r="G38" s="139" t="s">
        <v>197</v>
      </c>
      <c r="H38" s="140" t="s">
        <v>197</v>
      </c>
      <c r="I38" s="39"/>
      <c r="J38" s="39"/>
      <c r="K38" s="39"/>
      <c r="L38" s="39"/>
      <c r="M38" s="39"/>
      <c r="N38" s="39"/>
      <c r="O38" s="39"/>
      <c r="P38" s="39"/>
      <c r="Q38" s="39"/>
      <c r="R38" s="39"/>
      <c r="S38" s="39"/>
      <c r="T38" s="39"/>
      <c r="U38" s="39"/>
      <c r="V38" s="39"/>
      <c r="W38" s="39"/>
      <c r="X38" s="39"/>
      <c r="Y38" s="39"/>
      <c r="Z38" s="39"/>
      <c r="AA38" s="39"/>
    </row>
    <row r="39">
      <c r="A39" s="162" t="s">
        <v>209</v>
      </c>
      <c r="B39" s="143"/>
      <c r="C39" s="62" t="s">
        <v>178</v>
      </c>
      <c r="D39" s="63">
        <f>($F$9+($F$9*45%))*B38</f>
        <v>0</v>
      </c>
      <c r="E39" s="63">
        <f>($J$9+($J$9*45%))*B38</f>
        <v>0</v>
      </c>
      <c r="F39" s="63">
        <f>($M$9+($M$9*45%))*B38</f>
        <v>0</v>
      </c>
      <c r="G39" s="144">
        <f>3*B38</f>
        <v>0</v>
      </c>
      <c r="H39" s="145">
        <f t="shared" ref="H39:H41" si="15">E39/16</f>
        <v>0</v>
      </c>
      <c r="I39" s="39"/>
      <c r="J39" s="39"/>
      <c r="K39" s="39"/>
      <c r="L39" s="39"/>
      <c r="M39" s="39"/>
      <c r="N39" s="39"/>
      <c r="O39" s="39"/>
      <c r="P39" s="39"/>
      <c r="Q39" s="39"/>
      <c r="R39" s="39"/>
      <c r="S39" s="39"/>
      <c r="T39" s="39"/>
      <c r="U39" s="39"/>
      <c r="V39" s="39"/>
      <c r="W39" s="39"/>
      <c r="X39" s="39"/>
      <c r="Y39" s="39"/>
      <c r="Z39" s="39"/>
      <c r="AA39" s="39"/>
    </row>
    <row r="40">
      <c r="A40" s="105"/>
      <c r="B40" s="152"/>
      <c r="C40" s="62" t="s">
        <v>179</v>
      </c>
      <c r="D40" s="63">
        <f t="shared" ref="D40:E40" si="14">D39+D39*20%</f>
        <v>0</v>
      </c>
      <c r="E40" s="63">
        <f t="shared" si="14"/>
        <v>0</v>
      </c>
      <c r="F40" s="63">
        <f>F39+(F39*20%)</f>
        <v>0</v>
      </c>
      <c r="G40" s="144">
        <f>3*B38</f>
        <v>0</v>
      </c>
      <c r="H40" s="145">
        <f t="shared" si="15"/>
        <v>0</v>
      </c>
      <c r="I40" s="39"/>
      <c r="J40" s="39"/>
      <c r="K40" s="39"/>
      <c r="L40" s="39"/>
      <c r="M40" s="39"/>
      <c r="N40" s="39"/>
      <c r="O40" s="39"/>
      <c r="P40" s="39"/>
      <c r="Q40" s="39"/>
      <c r="R40" s="39"/>
      <c r="S40" s="39"/>
      <c r="T40" s="39"/>
      <c r="U40" s="39"/>
      <c r="V40" s="39"/>
      <c r="W40" s="39"/>
      <c r="X40" s="39"/>
      <c r="Y40" s="39"/>
      <c r="Z40" s="39"/>
      <c r="AA40" s="39"/>
    </row>
    <row r="41">
      <c r="A41" s="129"/>
      <c r="B41" s="154"/>
      <c r="C41" s="62" t="s">
        <v>180</v>
      </c>
      <c r="D41" s="63">
        <f t="shared" ref="D41:F41" si="16">D39+D39*40%</f>
        <v>0</v>
      </c>
      <c r="E41" s="63">
        <f t="shared" si="16"/>
        <v>0</v>
      </c>
      <c r="F41" s="63">
        <f t="shared" si="16"/>
        <v>0</v>
      </c>
      <c r="G41" s="144">
        <f>3*B38</f>
        <v>0</v>
      </c>
      <c r="H41" s="145">
        <f t="shared" si="15"/>
        <v>0</v>
      </c>
      <c r="I41" s="39"/>
      <c r="J41" s="39"/>
      <c r="K41" s="39"/>
      <c r="L41" s="39"/>
      <c r="M41" s="39"/>
      <c r="N41" s="39"/>
      <c r="O41" s="39"/>
      <c r="P41" s="39"/>
      <c r="Q41" s="39"/>
      <c r="R41" s="39"/>
      <c r="S41" s="39"/>
      <c r="T41" s="39"/>
      <c r="U41" s="39"/>
      <c r="V41" s="39"/>
      <c r="W41" s="39"/>
      <c r="X41" s="39"/>
      <c r="Y41" s="39"/>
      <c r="Z41" s="39"/>
      <c r="AA41" s="39"/>
    </row>
    <row r="42">
      <c r="A42" s="156"/>
      <c r="B42" s="157" t="s">
        <v>133</v>
      </c>
      <c r="C42" s="132"/>
      <c r="D42" s="73">
        <f t="shared" ref="D42:G42" si="17">SUM(D39:D41)</f>
        <v>0</v>
      </c>
      <c r="E42" s="73">
        <f t="shared" si="17"/>
        <v>0</v>
      </c>
      <c r="F42" s="73">
        <f t="shared" si="17"/>
        <v>0</v>
      </c>
      <c r="G42" s="73">
        <f t="shared" si="17"/>
        <v>0</v>
      </c>
      <c r="H42" s="163">
        <f>SUM(H38:H41)</f>
        <v>0</v>
      </c>
      <c r="I42" s="39"/>
      <c r="J42" s="39"/>
      <c r="K42" s="39"/>
      <c r="L42" s="39"/>
      <c r="M42" s="39"/>
      <c r="N42" s="39"/>
      <c r="O42" s="39"/>
      <c r="P42" s="39"/>
      <c r="Q42" s="39"/>
      <c r="R42" s="39"/>
      <c r="S42" s="39"/>
      <c r="T42" s="39"/>
      <c r="U42" s="39"/>
      <c r="V42" s="39"/>
      <c r="W42" s="39"/>
      <c r="X42" s="39"/>
      <c r="Y42" s="39"/>
      <c r="Z42" s="39"/>
      <c r="AA42" s="39"/>
    </row>
    <row r="43">
      <c r="A43" s="165"/>
      <c r="B43" s="166"/>
      <c r="C43" s="166"/>
      <c r="D43" s="166"/>
      <c r="E43" s="166"/>
      <c r="F43" s="166"/>
      <c r="G43" s="167"/>
      <c r="H43" s="168"/>
      <c r="I43" s="39"/>
      <c r="J43" s="39"/>
      <c r="K43" s="39"/>
      <c r="L43" s="39"/>
      <c r="M43" s="39"/>
      <c r="N43" s="39"/>
      <c r="O43" s="39"/>
      <c r="P43" s="39"/>
      <c r="Q43" s="39"/>
      <c r="R43" s="39"/>
      <c r="S43" s="39"/>
      <c r="T43" s="39"/>
      <c r="U43" s="39"/>
      <c r="V43" s="39"/>
      <c r="W43" s="39"/>
      <c r="X43" s="39"/>
      <c r="Y43" s="39"/>
      <c r="Z43" s="39"/>
      <c r="AA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c r="A45" s="169" t="s">
        <v>210</v>
      </c>
      <c r="F45" s="39"/>
      <c r="G45" s="39"/>
      <c r="H45" s="67">
        <f>SUM(H21+H28+H35+H42)</f>
        <v>10.845</v>
      </c>
      <c r="I45" s="39"/>
      <c r="J45" s="39"/>
      <c r="K45" s="169" t="s">
        <v>211</v>
      </c>
      <c r="P45" s="39"/>
      <c r="Q45" s="39"/>
      <c r="R45" s="39"/>
      <c r="S45" s="39"/>
      <c r="T45" s="39"/>
      <c r="U45" s="39"/>
      <c r="V45" s="39"/>
      <c r="W45" s="39"/>
      <c r="X45" s="39"/>
      <c r="Y45" s="39"/>
      <c r="Z45" s="39"/>
      <c r="AA45" s="39"/>
    </row>
    <row r="46">
      <c r="F46" s="39"/>
      <c r="G46" s="39"/>
      <c r="H46" s="39"/>
      <c r="I46" s="39"/>
      <c r="J46" s="39"/>
      <c r="P46" s="39"/>
      <c r="Q46" s="39"/>
      <c r="R46" s="39"/>
      <c r="S46" s="39"/>
      <c r="T46" s="39"/>
      <c r="U46" s="39"/>
      <c r="V46" s="39"/>
      <c r="W46" s="39"/>
      <c r="X46" s="39"/>
      <c r="Y46" s="39"/>
      <c r="Z46" s="39"/>
      <c r="AA46" s="39"/>
    </row>
    <row r="47">
      <c r="A47" s="39"/>
      <c r="B47" s="39"/>
      <c r="C47" s="39"/>
      <c r="D47" s="39"/>
      <c r="E47" s="39"/>
      <c r="F47" s="39"/>
      <c r="G47" s="39"/>
      <c r="H47" s="39"/>
      <c r="I47" s="45"/>
      <c r="J47" s="39"/>
      <c r="K47" s="39"/>
      <c r="L47" s="55" t="s">
        <v>212</v>
      </c>
      <c r="M47" s="55" t="s">
        <v>116</v>
      </c>
      <c r="N47" s="55" t="s">
        <v>213</v>
      </c>
      <c r="O47" s="55" t="s">
        <v>118</v>
      </c>
      <c r="P47" s="39"/>
      <c r="Q47" s="39"/>
      <c r="R47" s="39"/>
      <c r="S47" s="39"/>
      <c r="T47" s="39"/>
      <c r="U47" s="39"/>
      <c r="V47" s="39"/>
      <c r="W47" s="39"/>
      <c r="X47" s="39"/>
      <c r="Y47" s="39"/>
      <c r="Z47" s="39"/>
      <c r="AA47" s="39"/>
    </row>
    <row r="48">
      <c r="A48" s="120" t="s">
        <v>184</v>
      </c>
      <c r="B48" s="121"/>
      <c r="C48" s="75" t="s">
        <v>116</v>
      </c>
      <c r="D48" s="76" t="s">
        <v>139</v>
      </c>
      <c r="E48" s="76" t="s">
        <v>185</v>
      </c>
      <c r="F48" s="55"/>
      <c r="G48" s="39"/>
      <c r="H48" s="45"/>
      <c r="I48" s="39"/>
      <c r="K48" s="55" t="s">
        <v>178</v>
      </c>
      <c r="L48" s="55">
        <v>3.0</v>
      </c>
      <c r="M48" s="55">
        <v>2.0</v>
      </c>
      <c r="N48" s="55">
        <v>4.0</v>
      </c>
      <c r="O48" s="55">
        <v>30.0</v>
      </c>
      <c r="P48" s="39"/>
      <c r="Q48" s="39"/>
      <c r="R48" s="39"/>
      <c r="S48" s="39"/>
      <c r="T48" s="39"/>
      <c r="U48" s="39"/>
      <c r="V48" s="39"/>
      <c r="W48" s="39"/>
      <c r="X48" s="39"/>
      <c r="Y48" s="39"/>
      <c r="Z48" s="39"/>
    </row>
    <row r="49">
      <c r="A49" s="55" t="s">
        <v>142</v>
      </c>
      <c r="B49" s="122" t="s">
        <v>141</v>
      </c>
      <c r="C49" s="62" t="s">
        <v>13</v>
      </c>
      <c r="D49" s="78">
        <f>$D$5*0.2</f>
        <v>5</v>
      </c>
      <c r="E49" s="78"/>
      <c r="F49" s="39"/>
      <c r="G49" s="39"/>
      <c r="H49" s="45"/>
      <c r="I49" s="39"/>
      <c r="K49" s="55" t="s">
        <v>179</v>
      </c>
      <c r="L49" s="55">
        <v>3.0</v>
      </c>
      <c r="M49" s="55">
        <v>2.0</v>
      </c>
      <c r="N49" s="55">
        <v>4.0</v>
      </c>
      <c r="O49" s="55">
        <v>30.0</v>
      </c>
      <c r="P49" s="39"/>
      <c r="Q49" s="39"/>
      <c r="R49" s="39"/>
      <c r="S49" s="39"/>
      <c r="T49" s="39"/>
      <c r="U49" s="39"/>
      <c r="V49" s="39"/>
      <c r="W49" s="39"/>
      <c r="X49" s="39"/>
      <c r="Y49" s="39"/>
      <c r="Z49" s="39"/>
    </row>
    <row r="50">
      <c r="A50" s="55" t="s">
        <v>143</v>
      </c>
      <c r="C50" s="62" t="s">
        <v>25</v>
      </c>
      <c r="D50" s="78">
        <f>$D$6*0.1</f>
        <v>0.4</v>
      </c>
      <c r="E50" s="78"/>
      <c r="F50" s="39"/>
      <c r="G50" s="39"/>
      <c r="H50" s="45"/>
      <c r="I50" s="39"/>
      <c r="J50" s="39"/>
      <c r="K50" s="55" t="s">
        <v>214</v>
      </c>
      <c r="L50" s="55">
        <v>3.0</v>
      </c>
      <c r="M50" s="55">
        <v>2.0</v>
      </c>
      <c r="N50" s="55">
        <v>4.0</v>
      </c>
      <c r="O50" s="55">
        <v>30.0</v>
      </c>
      <c r="P50" s="39"/>
      <c r="Q50" s="39"/>
      <c r="R50" s="39"/>
      <c r="S50" s="39"/>
      <c r="T50" s="39"/>
      <c r="U50" s="39"/>
      <c r="V50" s="39"/>
      <c r="W50" s="39"/>
      <c r="X50" s="39"/>
      <c r="Y50" s="39"/>
      <c r="Z50" s="39"/>
    </row>
    <row r="51">
      <c r="A51" s="55" t="s">
        <v>143</v>
      </c>
      <c r="C51" s="62" t="s">
        <v>40</v>
      </c>
      <c r="D51" s="78">
        <f>$D$7*0.1</f>
        <v>2.7</v>
      </c>
      <c r="E51" s="78"/>
      <c r="F51" s="39"/>
      <c r="G51" s="39"/>
      <c r="H51" s="45"/>
      <c r="I51" s="39"/>
      <c r="J51" s="39"/>
      <c r="K51" s="39"/>
      <c r="L51" s="39">
        <f t="shared" ref="L51:O51" si="18">SUM(L48:L50)</f>
        <v>9</v>
      </c>
      <c r="M51" s="39">
        <f t="shared" si="18"/>
        <v>6</v>
      </c>
      <c r="N51" s="39">
        <f t="shared" si="18"/>
        <v>12</v>
      </c>
      <c r="O51" s="39">
        <f t="shared" si="18"/>
        <v>90</v>
      </c>
      <c r="P51" s="39"/>
      <c r="Q51" s="39"/>
      <c r="R51" s="39"/>
      <c r="S51" s="39"/>
      <c r="T51" s="39"/>
      <c r="U51" s="39"/>
      <c r="V51" s="39"/>
      <c r="W51" s="39"/>
      <c r="X51" s="39"/>
      <c r="Y51" s="39"/>
      <c r="Z51" s="39"/>
    </row>
    <row r="52">
      <c r="A52" s="55" t="s">
        <v>143</v>
      </c>
      <c r="C52" s="62" t="s">
        <v>67</v>
      </c>
      <c r="D52" s="78">
        <f>$D$8*0.1</f>
        <v>0.6</v>
      </c>
      <c r="E52" s="78"/>
      <c r="F52" s="39"/>
      <c r="G52" s="39"/>
      <c r="H52" s="45"/>
      <c r="I52" s="39"/>
      <c r="J52" s="39"/>
      <c r="K52" s="39"/>
      <c r="L52" s="39"/>
      <c r="M52" s="39"/>
      <c r="N52" s="39"/>
      <c r="O52" s="39"/>
      <c r="P52" s="39"/>
      <c r="Q52" s="39"/>
      <c r="R52" s="39"/>
      <c r="S52" s="39"/>
      <c r="T52" s="39"/>
      <c r="U52" s="39"/>
      <c r="V52" s="39"/>
      <c r="W52" s="39"/>
      <c r="X52" s="39"/>
      <c r="Y52" s="39"/>
      <c r="Z52" s="39"/>
    </row>
    <row r="53">
      <c r="A53" s="55" t="s">
        <v>142</v>
      </c>
      <c r="B53" s="123" t="s">
        <v>148</v>
      </c>
      <c r="C53" s="62" t="s">
        <v>77</v>
      </c>
      <c r="D53" s="78">
        <f>$D$9*0.3+1</f>
        <v>1.9</v>
      </c>
      <c r="E53" s="78"/>
      <c r="F53" s="39"/>
      <c r="G53" s="39"/>
      <c r="H53" s="45"/>
      <c r="I53" s="39"/>
      <c r="J53" s="39"/>
      <c r="K53" s="39"/>
      <c r="L53" s="39"/>
      <c r="M53" s="39"/>
      <c r="N53" s="39"/>
      <c r="O53" s="39"/>
      <c r="P53" s="39"/>
      <c r="Q53" s="39"/>
      <c r="R53" s="39"/>
      <c r="S53" s="39"/>
      <c r="T53" s="39"/>
      <c r="U53" s="39"/>
      <c r="V53" s="39"/>
      <c r="W53" s="39"/>
      <c r="X53" s="39"/>
      <c r="Y53" s="39"/>
      <c r="Z53" s="39"/>
    </row>
    <row r="54">
      <c r="A54" s="55" t="s">
        <v>215</v>
      </c>
      <c r="C54" s="62" t="s">
        <v>93</v>
      </c>
      <c r="D54" s="78">
        <f>$D$10*2</f>
        <v>0</v>
      </c>
      <c r="E54" s="78"/>
      <c r="F54" s="39"/>
      <c r="G54" s="39"/>
      <c r="H54" s="45"/>
      <c r="I54" s="39"/>
      <c r="J54" s="39"/>
      <c r="K54" s="39"/>
      <c r="L54" s="39"/>
      <c r="M54" s="39"/>
      <c r="N54" s="39"/>
      <c r="O54" s="39"/>
      <c r="P54" s="39"/>
      <c r="Q54" s="39"/>
      <c r="R54" s="39"/>
      <c r="S54" s="39"/>
      <c r="T54" s="39"/>
      <c r="U54" s="39"/>
      <c r="V54" s="39"/>
      <c r="W54" s="39"/>
      <c r="X54" s="39"/>
      <c r="Y54" s="39"/>
      <c r="Z54" s="39"/>
    </row>
    <row r="55">
      <c r="A55" s="55" t="s">
        <v>143</v>
      </c>
      <c r="C55" s="62" t="s">
        <v>99</v>
      </c>
      <c r="D55" s="78">
        <f>$D$11*0.1</f>
        <v>0.4</v>
      </c>
      <c r="E55" s="78"/>
      <c r="F55" s="39"/>
      <c r="G55" s="39"/>
      <c r="H55" s="45"/>
      <c r="I55" s="39"/>
      <c r="J55" s="39"/>
      <c r="K55" s="39"/>
      <c r="L55" s="39"/>
      <c r="M55" s="39"/>
      <c r="N55" s="39"/>
      <c r="O55" s="39"/>
      <c r="P55" s="39"/>
      <c r="Q55" s="39"/>
      <c r="R55" s="39"/>
      <c r="S55" s="39"/>
      <c r="T55" s="39"/>
      <c r="U55" s="39"/>
      <c r="V55" s="39"/>
      <c r="W55" s="39"/>
      <c r="X55" s="39"/>
      <c r="Y55" s="39"/>
      <c r="Z55" s="39"/>
    </row>
    <row r="56">
      <c r="A56" s="44"/>
      <c r="B56" s="39"/>
      <c r="C56" s="39"/>
      <c r="D56" s="79">
        <f>SUM(D49:D55)</f>
        <v>11</v>
      </c>
      <c r="E56" s="79">
        <f>D56+(D56*30%)</f>
        <v>14.3</v>
      </c>
      <c r="F56" s="80"/>
      <c r="G56" s="55"/>
      <c r="H56" s="81"/>
      <c r="I56" s="39"/>
      <c r="J56" s="39"/>
      <c r="K56" s="39"/>
      <c r="L56" s="39"/>
      <c r="M56" s="39"/>
      <c r="N56" s="39"/>
      <c r="O56" s="39"/>
      <c r="P56" s="39"/>
      <c r="Q56" s="39"/>
      <c r="R56" s="39"/>
      <c r="S56" s="39"/>
      <c r="T56" s="39"/>
      <c r="U56" s="39"/>
      <c r="V56" s="39"/>
      <c r="W56" s="39"/>
      <c r="X56" s="39"/>
      <c r="Y56" s="39"/>
      <c r="Z56" s="39"/>
    </row>
    <row r="57">
      <c r="A57" s="44"/>
      <c r="B57" s="39"/>
      <c r="C57" s="39"/>
      <c r="D57" s="39"/>
      <c r="E57" s="39"/>
      <c r="F57" s="39"/>
      <c r="G57" s="39"/>
      <c r="H57" s="45"/>
      <c r="I57" s="39"/>
      <c r="J57" s="39"/>
      <c r="K57" s="39"/>
      <c r="L57" s="39"/>
      <c r="M57" s="39"/>
      <c r="N57" s="39"/>
      <c r="O57" s="39"/>
      <c r="P57" s="39"/>
      <c r="Q57" s="39"/>
      <c r="R57" s="39"/>
      <c r="S57" s="39"/>
      <c r="T57" s="39"/>
      <c r="U57" s="39"/>
      <c r="V57" s="39"/>
      <c r="W57" s="39"/>
      <c r="X57" s="39"/>
      <c r="Y57" s="39"/>
      <c r="Z57" s="39"/>
    </row>
    <row r="58">
      <c r="A58" s="120" t="s">
        <v>186</v>
      </c>
      <c r="B58" s="121"/>
      <c r="C58" s="50" t="s">
        <v>117</v>
      </c>
      <c r="D58" s="76" t="s">
        <v>151</v>
      </c>
      <c r="E58" s="76" t="s">
        <v>187</v>
      </c>
      <c r="F58" s="39"/>
      <c r="G58" s="39"/>
      <c r="H58" s="45"/>
      <c r="I58" s="39"/>
      <c r="J58" s="39"/>
      <c r="K58" s="39"/>
      <c r="L58" s="39"/>
      <c r="M58" s="39"/>
      <c r="N58" s="39"/>
      <c r="O58" s="39"/>
      <c r="P58" s="39"/>
      <c r="Q58" s="39"/>
      <c r="R58" s="39"/>
      <c r="S58" s="39"/>
      <c r="T58" s="39"/>
      <c r="U58" s="39"/>
      <c r="V58" s="39"/>
      <c r="W58" s="39"/>
      <c r="X58" s="39"/>
      <c r="Y58" s="39"/>
      <c r="Z58" s="39"/>
    </row>
    <row r="59">
      <c r="A59" s="55" t="s">
        <v>153</v>
      </c>
      <c r="B59" s="122" t="s">
        <v>141</v>
      </c>
      <c r="C59" s="62" t="s">
        <v>13</v>
      </c>
      <c r="D59" s="78">
        <f>$D$5*0.5</f>
        <v>12.5</v>
      </c>
      <c r="E59" s="78"/>
      <c r="F59" s="55"/>
      <c r="G59" s="39"/>
      <c r="H59" s="45"/>
      <c r="I59" s="39"/>
      <c r="J59" s="39"/>
      <c r="K59" s="39"/>
      <c r="L59" s="39"/>
      <c r="M59" s="39"/>
      <c r="N59" s="39"/>
      <c r="O59" s="39"/>
      <c r="P59" s="39"/>
      <c r="Q59" s="39"/>
      <c r="R59" s="39"/>
      <c r="S59" s="39"/>
      <c r="T59" s="39"/>
      <c r="U59" s="39"/>
      <c r="V59" s="39"/>
      <c r="W59" s="39"/>
      <c r="X59" s="39"/>
      <c r="Y59" s="39"/>
      <c r="Z59" s="39"/>
    </row>
    <row r="60">
      <c r="A60" s="55" t="s">
        <v>153</v>
      </c>
      <c r="C60" s="62" t="s">
        <v>25</v>
      </c>
      <c r="D60" s="78">
        <f>$D$6*0.5</f>
        <v>2</v>
      </c>
      <c r="E60" s="78"/>
      <c r="F60" s="55"/>
      <c r="G60" s="39"/>
      <c r="H60" s="45"/>
      <c r="I60" s="39"/>
      <c r="J60" s="39"/>
      <c r="K60" s="39"/>
      <c r="L60" s="39"/>
      <c r="M60" s="39"/>
      <c r="N60" s="39"/>
      <c r="O60" s="39"/>
      <c r="P60" s="39"/>
      <c r="Q60" s="39"/>
      <c r="R60" s="39"/>
      <c r="S60" s="39"/>
      <c r="T60" s="39"/>
      <c r="U60" s="39"/>
      <c r="V60" s="39"/>
      <c r="W60" s="39"/>
      <c r="X60" s="39"/>
      <c r="Y60" s="39"/>
      <c r="Z60" s="39"/>
    </row>
    <row r="61">
      <c r="A61" s="55" t="s">
        <v>153</v>
      </c>
      <c r="C61" s="62" t="s">
        <v>40</v>
      </c>
      <c r="D61" s="78">
        <f>$D$7*0.6</f>
        <v>16.2</v>
      </c>
      <c r="E61" s="78"/>
      <c r="F61" s="55"/>
      <c r="G61" s="39"/>
      <c r="H61" s="45"/>
      <c r="I61" s="39"/>
      <c r="J61" s="39"/>
      <c r="K61" s="39"/>
      <c r="L61" s="39"/>
      <c r="M61" s="39"/>
      <c r="N61" s="39"/>
      <c r="O61" s="39"/>
      <c r="P61" s="39"/>
      <c r="Q61" s="39"/>
      <c r="R61" s="39"/>
      <c r="S61" s="39"/>
      <c r="T61" s="39"/>
      <c r="U61" s="39"/>
      <c r="V61" s="39"/>
      <c r="W61" s="39"/>
      <c r="X61" s="39"/>
      <c r="Y61" s="39"/>
      <c r="Z61" s="39"/>
    </row>
    <row r="62">
      <c r="A62" s="55" t="s">
        <v>153</v>
      </c>
      <c r="C62" s="62" t="s">
        <v>67</v>
      </c>
      <c r="D62" s="78">
        <f>$D$8*0.5</f>
        <v>3</v>
      </c>
      <c r="E62" s="78"/>
      <c r="F62" s="55"/>
      <c r="G62" s="39"/>
      <c r="H62" s="45"/>
      <c r="I62" s="39"/>
      <c r="J62" s="39"/>
      <c r="K62" s="39"/>
      <c r="L62" s="39"/>
      <c r="M62" s="39"/>
      <c r="N62" s="39"/>
      <c r="O62" s="39"/>
      <c r="P62" s="39"/>
      <c r="Q62" s="39"/>
      <c r="R62" s="39"/>
      <c r="S62" s="39"/>
      <c r="T62" s="39"/>
      <c r="U62" s="39"/>
      <c r="V62" s="39"/>
      <c r="W62" s="39"/>
      <c r="X62" s="39"/>
      <c r="Y62" s="39"/>
      <c r="Z62" s="39"/>
    </row>
    <row r="63">
      <c r="A63" s="55" t="s">
        <v>153</v>
      </c>
      <c r="B63" s="123" t="s">
        <v>148</v>
      </c>
      <c r="C63" s="62" t="s">
        <v>77</v>
      </c>
      <c r="D63" s="78">
        <f>$D$9*0.5</f>
        <v>1.5</v>
      </c>
      <c r="E63" s="78"/>
      <c r="F63" s="55"/>
      <c r="G63" s="39"/>
      <c r="H63" s="45"/>
      <c r="I63" s="39"/>
      <c r="J63" s="39"/>
      <c r="K63" s="39"/>
      <c r="L63" s="39"/>
      <c r="M63" s="39"/>
      <c r="N63" s="39"/>
      <c r="O63" s="39"/>
      <c r="P63" s="39"/>
      <c r="Q63" s="39"/>
      <c r="R63" s="39"/>
      <c r="S63" s="39"/>
      <c r="T63" s="39"/>
      <c r="U63" s="39"/>
      <c r="V63" s="39"/>
      <c r="W63" s="39"/>
      <c r="X63" s="39"/>
      <c r="Y63" s="39"/>
      <c r="Z63" s="39"/>
    </row>
    <row r="64">
      <c r="A64" s="55" t="s">
        <v>216</v>
      </c>
      <c r="C64" s="62" t="s">
        <v>93</v>
      </c>
      <c r="D64" s="78">
        <f>$D$10*4</f>
        <v>0</v>
      </c>
      <c r="E64" s="78"/>
      <c r="F64" s="55"/>
      <c r="G64" s="39"/>
      <c r="H64" s="45"/>
      <c r="I64" s="39"/>
      <c r="J64" s="39"/>
      <c r="K64" s="39"/>
      <c r="L64" s="39"/>
      <c r="M64" s="39"/>
      <c r="N64" s="39"/>
      <c r="O64" s="39"/>
      <c r="P64" s="39"/>
      <c r="Q64" s="39"/>
      <c r="R64" s="39"/>
      <c r="S64" s="39"/>
      <c r="T64" s="39"/>
      <c r="U64" s="39"/>
      <c r="V64" s="39"/>
      <c r="W64" s="39"/>
      <c r="X64" s="39"/>
      <c r="Y64" s="39"/>
      <c r="Z64" s="39"/>
    </row>
    <row r="65">
      <c r="A65" s="55" t="s">
        <v>155</v>
      </c>
      <c r="C65" s="62" t="s">
        <v>99</v>
      </c>
      <c r="D65" s="78">
        <f>$D$11*0.25</f>
        <v>1</v>
      </c>
      <c r="E65" s="78"/>
      <c r="F65" s="55"/>
      <c r="G65" s="39"/>
      <c r="H65" s="45"/>
      <c r="I65" s="39"/>
      <c r="J65" s="39"/>
      <c r="K65" s="39"/>
      <c r="L65" s="39"/>
      <c r="M65" s="39"/>
      <c r="N65" s="39"/>
      <c r="O65" s="39"/>
      <c r="P65" s="39"/>
      <c r="Q65" s="39"/>
      <c r="R65" s="39"/>
      <c r="S65" s="39"/>
      <c r="T65" s="39"/>
      <c r="U65" s="39"/>
      <c r="V65" s="39"/>
      <c r="W65" s="39"/>
      <c r="X65" s="39"/>
      <c r="Y65" s="39"/>
      <c r="Z65" s="39"/>
    </row>
    <row r="66">
      <c r="A66" s="80"/>
      <c r="B66" s="39"/>
      <c r="C66" s="39"/>
      <c r="D66" s="79">
        <f>SUM(D59:D65)</f>
        <v>36.2</v>
      </c>
      <c r="E66" s="79">
        <f>D66+D66*100%</f>
        <v>72.4</v>
      </c>
      <c r="F66" s="80"/>
      <c r="G66" s="55"/>
      <c r="H66" s="81"/>
      <c r="I66" s="39"/>
      <c r="J66" s="39"/>
      <c r="K66" s="39"/>
      <c r="L66" s="39"/>
      <c r="M66" s="39"/>
      <c r="N66" s="39"/>
      <c r="O66" s="39"/>
      <c r="P66" s="39"/>
      <c r="Q66" s="39"/>
      <c r="R66" s="39"/>
      <c r="S66" s="39"/>
      <c r="T66" s="39"/>
      <c r="U66" s="39"/>
      <c r="V66" s="39"/>
      <c r="W66" s="39"/>
      <c r="X66" s="39"/>
      <c r="Y66" s="39"/>
      <c r="Z66" s="39"/>
    </row>
    <row r="67">
      <c r="A67" s="44"/>
      <c r="B67" s="39"/>
      <c r="C67" s="39"/>
      <c r="D67" s="39"/>
      <c r="E67" s="39"/>
      <c r="F67" s="39"/>
      <c r="G67" s="39"/>
      <c r="H67" s="45"/>
      <c r="I67" s="39"/>
      <c r="J67" s="39"/>
      <c r="K67" s="39"/>
      <c r="L67" s="39"/>
      <c r="M67" s="39"/>
      <c r="N67" s="39"/>
      <c r="O67" s="39"/>
      <c r="P67" s="39"/>
      <c r="Q67" s="39"/>
      <c r="R67" s="39"/>
      <c r="S67" s="39"/>
      <c r="T67" s="39"/>
      <c r="U67" s="39"/>
      <c r="V67" s="39"/>
      <c r="W67" s="39"/>
      <c r="X67" s="39"/>
      <c r="Y67" s="39"/>
      <c r="Z67" s="39"/>
    </row>
    <row r="68">
      <c r="A68" s="120" t="s">
        <v>188</v>
      </c>
      <c r="B68" s="121"/>
      <c r="C68" s="51" t="s">
        <v>118</v>
      </c>
      <c r="D68" s="91" t="s">
        <v>161</v>
      </c>
      <c r="E68" s="91" t="s">
        <v>189</v>
      </c>
      <c r="F68" s="39"/>
      <c r="G68" s="39"/>
      <c r="H68" s="45"/>
      <c r="I68" s="39"/>
      <c r="J68" s="39"/>
      <c r="K68" s="39"/>
      <c r="L68" s="39"/>
      <c r="M68" s="39"/>
      <c r="N68" s="39"/>
      <c r="O68" s="39"/>
      <c r="P68" s="39"/>
      <c r="Q68" s="39"/>
      <c r="R68" s="39"/>
      <c r="S68" s="39"/>
      <c r="T68" s="39"/>
      <c r="U68" s="39"/>
      <c r="V68" s="39"/>
      <c r="W68" s="39"/>
      <c r="X68" s="39"/>
      <c r="Y68" s="39"/>
      <c r="Z68" s="39"/>
    </row>
    <row r="69">
      <c r="A69" s="55" t="s">
        <v>162</v>
      </c>
      <c r="B69" s="122" t="s">
        <v>141</v>
      </c>
      <c r="C69" s="62" t="s">
        <v>13</v>
      </c>
      <c r="D69" s="78">
        <f>$D$5*50</f>
        <v>1250</v>
      </c>
      <c r="E69" s="78"/>
      <c r="F69" s="39"/>
      <c r="G69" s="39"/>
      <c r="H69" s="45"/>
      <c r="I69" s="39"/>
      <c r="J69" s="39"/>
      <c r="K69" s="39"/>
      <c r="L69" s="39"/>
      <c r="M69" s="39"/>
      <c r="N69" s="39"/>
      <c r="O69" s="39"/>
      <c r="P69" s="39"/>
      <c r="Q69" s="39"/>
      <c r="R69" s="39"/>
      <c r="S69" s="39"/>
      <c r="T69" s="39"/>
      <c r="U69" s="39"/>
      <c r="V69" s="39"/>
      <c r="W69" s="39"/>
      <c r="X69" s="39"/>
      <c r="Y69" s="39"/>
      <c r="Z69" s="39"/>
    </row>
    <row r="70">
      <c r="A70" s="55"/>
      <c r="C70" s="62" t="s">
        <v>25</v>
      </c>
      <c r="D70" s="78">
        <f>$D$6*0</f>
        <v>0</v>
      </c>
      <c r="E70" s="78"/>
      <c r="F70" s="39"/>
      <c r="G70" s="39"/>
      <c r="H70" s="45"/>
      <c r="I70" s="39"/>
      <c r="J70" s="39"/>
      <c r="K70" s="39"/>
      <c r="L70" s="39"/>
      <c r="M70" s="39"/>
      <c r="N70" s="39"/>
      <c r="O70" s="39"/>
      <c r="P70" s="39"/>
      <c r="Q70" s="39"/>
      <c r="R70" s="39"/>
      <c r="S70" s="39"/>
      <c r="T70" s="39"/>
      <c r="U70" s="39"/>
      <c r="V70" s="39"/>
      <c r="W70" s="39"/>
      <c r="X70" s="39"/>
      <c r="Y70" s="39"/>
      <c r="Z70" s="39"/>
    </row>
    <row r="71">
      <c r="A71" s="55"/>
      <c r="C71" s="62" t="s">
        <v>40</v>
      </c>
      <c r="D71" s="78">
        <f>$D$7*0</f>
        <v>0</v>
      </c>
      <c r="E71" s="78"/>
      <c r="F71" s="39"/>
      <c r="G71" s="39"/>
      <c r="H71" s="45"/>
      <c r="I71" s="39"/>
      <c r="J71" s="39"/>
      <c r="K71" s="39"/>
      <c r="L71" s="39"/>
      <c r="M71" s="39"/>
      <c r="N71" s="39"/>
      <c r="O71" s="39"/>
      <c r="P71" s="39"/>
      <c r="Q71" s="39"/>
      <c r="R71" s="39"/>
      <c r="S71" s="39"/>
      <c r="T71" s="39"/>
      <c r="U71" s="39"/>
      <c r="V71" s="39"/>
      <c r="W71" s="39"/>
      <c r="X71" s="39"/>
      <c r="Y71" s="39"/>
      <c r="Z71" s="39"/>
    </row>
    <row r="72">
      <c r="A72" s="55"/>
      <c r="C72" s="62" t="s">
        <v>67</v>
      </c>
      <c r="D72" s="78">
        <f>$D$8*0</f>
        <v>0</v>
      </c>
      <c r="E72" s="78"/>
      <c r="F72" s="39"/>
      <c r="G72" s="39"/>
      <c r="H72" s="45"/>
      <c r="I72" s="39"/>
      <c r="J72" s="39"/>
      <c r="K72" s="39"/>
      <c r="L72" s="39"/>
      <c r="M72" s="39"/>
      <c r="N72" s="39"/>
      <c r="O72" s="39"/>
      <c r="P72" s="39"/>
      <c r="Q72" s="39"/>
      <c r="R72" s="39"/>
      <c r="S72" s="39"/>
      <c r="T72" s="39"/>
      <c r="U72" s="39"/>
      <c r="V72" s="39"/>
      <c r="W72" s="39"/>
      <c r="X72" s="39"/>
      <c r="Y72" s="39"/>
      <c r="Z72" s="39"/>
    </row>
    <row r="73">
      <c r="A73" s="55" t="s">
        <v>190</v>
      </c>
      <c r="B73" s="123" t="s">
        <v>148</v>
      </c>
      <c r="C73" s="62" t="s">
        <v>77</v>
      </c>
      <c r="D73" s="78">
        <f>$D$9*50</f>
        <v>150</v>
      </c>
      <c r="E73" s="78"/>
      <c r="F73" s="39"/>
      <c r="G73" s="39"/>
      <c r="H73" s="45"/>
      <c r="I73" s="39"/>
      <c r="J73" s="39"/>
      <c r="K73" s="39"/>
      <c r="L73" s="39"/>
      <c r="M73" s="39"/>
      <c r="N73" s="39"/>
      <c r="O73" s="39"/>
      <c r="P73" s="39"/>
      <c r="Q73" s="39"/>
      <c r="R73" s="39"/>
      <c r="S73" s="39"/>
      <c r="T73" s="39"/>
      <c r="U73" s="39"/>
      <c r="V73" s="39"/>
      <c r="W73" s="39"/>
      <c r="X73" s="39"/>
      <c r="Y73" s="39"/>
      <c r="Z73" s="39"/>
    </row>
    <row r="74">
      <c r="A74" s="55" t="s">
        <v>217</v>
      </c>
      <c r="C74" s="62" t="s">
        <v>93</v>
      </c>
      <c r="D74" s="78">
        <f>$D$10*100</f>
        <v>0</v>
      </c>
      <c r="E74" s="78"/>
      <c r="F74" s="39"/>
      <c r="G74" s="39"/>
      <c r="H74" s="45"/>
      <c r="I74" s="39"/>
      <c r="J74" s="39"/>
      <c r="K74" s="39"/>
      <c r="L74" s="39"/>
      <c r="M74" s="39"/>
      <c r="N74" s="39"/>
      <c r="O74" s="39"/>
      <c r="P74" s="39"/>
      <c r="Q74" s="39"/>
      <c r="R74" s="39"/>
      <c r="S74" s="39"/>
      <c r="T74" s="39"/>
      <c r="U74" s="39"/>
      <c r="V74" s="39"/>
      <c r="W74" s="39"/>
      <c r="X74" s="39"/>
      <c r="Y74" s="39"/>
      <c r="Z74" s="39"/>
    </row>
    <row r="75">
      <c r="A75" s="55"/>
      <c r="C75" s="62" t="s">
        <v>99</v>
      </c>
      <c r="D75" s="78">
        <f>$D$11*0</f>
        <v>0</v>
      </c>
      <c r="E75" s="78"/>
      <c r="F75" s="39"/>
      <c r="G75" s="39"/>
      <c r="H75" s="45"/>
      <c r="I75" s="39"/>
      <c r="J75" s="39"/>
      <c r="K75" s="39"/>
      <c r="L75" s="39"/>
      <c r="M75" s="39"/>
      <c r="N75" s="39"/>
      <c r="O75" s="39"/>
      <c r="P75" s="39"/>
      <c r="Q75" s="39"/>
      <c r="R75" s="39"/>
      <c r="S75" s="39"/>
      <c r="T75" s="39"/>
      <c r="U75" s="39"/>
      <c r="V75" s="39"/>
      <c r="W75" s="39"/>
      <c r="X75" s="39"/>
      <c r="Y75" s="39"/>
      <c r="Z75" s="39"/>
    </row>
    <row r="76">
      <c r="A76" s="88"/>
      <c r="B76" s="89"/>
      <c r="C76" s="39"/>
      <c r="D76" s="93">
        <f>SUM(D69:D75)</f>
        <v>1400</v>
      </c>
      <c r="E76" s="93">
        <f>D76+D76*100%</f>
        <v>2800</v>
      </c>
      <c r="F76" s="94"/>
      <c r="G76" s="170"/>
      <c r="H76" s="95"/>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row>
  </sheetData>
  <mergeCells count="40">
    <mergeCell ref="J9:J11"/>
    <mergeCell ref="K9:K11"/>
    <mergeCell ref="M9:M11"/>
    <mergeCell ref="N9:N11"/>
    <mergeCell ref="P9:P11"/>
    <mergeCell ref="Q9:Q11"/>
    <mergeCell ref="A1:E2"/>
    <mergeCell ref="A4:B4"/>
    <mergeCell ref="F4:Q4"/>
    <mergeCell ref="A5:B11"/>
    <mergeCell ref="J5:K7"/>
    <mergeCell ref="M5:N7"/>
    <mergeCell ref="P5:Q7"/>
    <mergeCell ref="F5:H7"/>
    <mergeCell ref="F9:F11"/>
    <mergeCell ref="H9:H11"/>
    <mergeCell ref="A14:H15"/>
    <mergeCell ref="A16:B16"/>
    <mergeCell ref="A18:B20"/>
    <mergeCell ref="B21:C21"/>
    <mergeCell ref="A39:B41"/>
    <mergeCell ref="B42:C42"/>
    <mergeCell ref="A45:E46"/>
    <mergeCell ref="K45:O46"/>
    <mergeCell ref="A48:B48"/>
    <mergeCell ref="B49:B52"/>
    <mergeCell ref="B53:B55"/>
    <mergeCell ref="A58:B58"/>
    <mergeCell ref="B59:B62"/>
    <mergeCell ref="B63:B65"/>
    <mergeCell ref="A68:B68"/>
    <mergeCell ref="B69:B72"/>
    <mergeCell ref="B73:B75"/>
    <mergeCell ref="A23:B23"/>
    <mergeCell ref="A25:B27"/>
    <mergeCell ref="B28:C28"/>
    <mergeCell ref="A30:B30"/>
    <mergeCell ref="A32:B34"/>
    <mergeCell ref="B35:C35"/>
    <mergeCell ref="A37:B37"/>
  </mergeCells>
  <drawing r:id="rId1"/>
</worksheet>
</file>