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reich/Documents/Emma/NAU/Fluxprojects/DECOUPLE/data_misc/"/>
    </mc:Choice>
  </mc:AlternateContent>
  <xr:revisionPtr revIDLastSave="0" documentId="8_{B4BC3699-1126-B84B-B23C-457A6B2D9CEE}" xr6:coauthVersionLast="47" xr6:coauthVersionMax="47" xr10:uidLastSave="{00000000-0000-0000-0000-000000000000}"/>
  <bookViews>
    <workbookView xWindow="360" yWindow="500" windowWidth="22460" windowHeight="16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_coef">Sheet1!$D$7</definedName>
    <definedName name="AW">Sheet1!$D$16</definedName>
    <definedName name="AWc">Sheet1!$G$12</definedName>
    <definedName name="b_coef">Sheet1!$D$8</definedName>
    <definedName name="BD">Sheet1!$D$17</definedName>
    <definedName name="Clay">Sheet1!$D$4</definedName>
    <definedName name="ClaySQ">Sheet1!$D$5</definedName>
    <definedName name="FC">Sheet1!$D$13</definedName>
    <definedName name="FCc">Sheet1!#REF!</definedName>
    <definedName name="Ks">Sheet1!$D$15</definedName>
    <definedName name="Ks_c">Sheet1!$F$12</definedName>
    <definedName name="PWP">Sheet1!$D$12</definedName>
    <definedName name="PWPc">Sheet1!#REF!</definedName>
    <definedName name="Sand">Sheet1!$C$4</definedName>
    <definedName name="SandSQ">Sheet1!$C$5</definedName>
    <definedName name="SAT">Sheet1!$D$10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L5" i="1" s="1"/>
  <c r="I5" i="1"/>
  <c r="I6" i="1" s="1"/>
  <c r="M4" i="1"/>
  <c r="P4" i="1" s="1"/>
  <c r="D10" i="1"/>
  <c r="D17" i="1" s="1"/>
  <c r="L4" i="1"/>
  <c r="K4" i="1"/>
  <c r="O4" i="1" s="1"/>
  <c r="D5" i="1"/>
  <c r="C5" i="1"/>
  <c r="D7" i="1" s="1"/>
  <c r="I7" i="1" l="1"/>
  <c r="R4" i="1"/>
  <c r="D15" i="1"/>
  <c r="N4" i="1"/>
  <c r="Q4" i="1" s="1"/>
  <c r="J6" i="1"/>
  <c r="J7" i="1" s="1"/>
  <c r="K7" i="1" s="1"/>
  <c r="I8" i="1"/>
  <c r="M5" i="1"/>
  <c r="K5" i="1"/>
  <c r="O5" i="1" s="1"/>
  <c r="D8" i="1"/>
  <c r="D13" i="1" s="1"/>
  <c r="K6" i="1" l="1"/>
  <c r="L6" i="1"/>
  <c r="O6" i="1" s="1"/>
  <c r="J8" i="1"/>
  <c r="M8" i="1" s="1"/>
  <c r="L7" i="1"/>
  <c r="O7" i="1" s="1"/>
  <c r="M6" i="1"/>
  <c r="M7" i="1"/>
  <c r="I9" i="1"/>
  <c r="J9" i="1"/>
  <c r="L8" i="1"/>
  <c r="P5" i="1"/>
  <c r="R5" i="1"/>
  <c r="N5" i="1"/>
  <c r="Q5" i="1"/>
  <c r="D12" i="1"/>
  <c r="D16" i="1" s="1"/>
  <c r="R7" i="1" l="1"/>
  <c r="P7" i="1"/>
  <c r="N7" i="1"/>
  <c r="Q7" i="1" s="1"/>
  <c r="K8" i="1"/>
  <c r="P6" i="1"/>
  <c r="R6" i="1"/>
  <c r="N6" i="1"/>
  <c r="Q6" i="1" s="1"/>
  <c r="I10" i="1"/>
  <c r="M9" i="1"/>
  <c r="P8" i="1"/>
  <c r="R8" i="1"/>
  <c r="J10" i="1"/>
  <c r="K9" i="1"/>
  <c r="L9" i="1"/>
  <c r="O8" i="1"/>
  <c r="N8" i="1"/>
  <c r="P9" i="1" l="1"/>
  <c r="R9" i="1"/>
  <c r="Q8" i="1"/>
  <c r="I11" i="1"/>
  <c r="M10" i="1"/>
  <c r="O9" i="1"/>
  <c r="N9" i="1"/>
  <c r="K10" i="1"/>
  <c r="L10" i="1"/>
  <c r="J11" i="1"/>
  <c r="I12" i="1" l="1"/>
  <c r="M11" i="1"/>
  <c r="J12" i="1"/>
  <c r="K11" i="1"/>
  <c r="L11" i="1"/>
  <c r="O10" i="1"/>
  <c r="N10" i="1"/>
  <c r="Q9" i="1"/>
  <c r="P10" i="1"/>
  <c r="R10" i="1"/>
  <c r="O11" i="1" l="1"/>
  <c r="N11" i="1"/>
  <c r="K12" i="1"/>
  <c r="L12" i="1"/>
  <c r="J13" i="1"/>
  <c r="P11" i="1"/>
  <c r="R11" i="1"/>
  <c r="M12" i="1"/>
  <c r="I13" i="1"/>
  <c r="Q10" i="1"/>
  <c r="O12" i="1" l="1"/>
  <c r="N12" i="1"/>
  <c r="I14" i="1"/>
  <c r="M13" i="1"/>
  <c r="Q11" i="1"/>
  <c r="P12" i="1"/>
  <c r="R12" i="1"/>
  <c r="L13" i="1"/>
  <c r="J14" i="1"/>
  <c r="K13" i="1"/>
  <c r="P13" i="1" l="1"/>
  <c r="R13" i="1"/>
  <c r="I15" i="1"/>
  <c r="M14" i="1"/>
  <c r="O13" i="1"/>
  <c r="N13" i="1"/>
  <c r="J15" i="1"/>
  <c r="K14" i="1"/>
  <c r="L14" i="1"/>
  <c r="Q12" i="1"/>
  <c r="Q13" i="1" l="1"/>
  <c r="P14" i="1"/>
  <c r="R14" i="1"/>
  <c r="M15" i="1"/>
  <c r="I16" i="1"/>
  <c r="O14" i="1"/>
  <c r="N14" i="1"/>
  <c r="K15" i="1"/>
  <c r="L15" i="1"/>
  <c r="J16" i="1"/>
  <c r="Q14" i="1" l="1"/>
  <c r="M16" i="1"/>
  <c r="I17" i="1"/>
  <c r="P15" i="1"/>
  <c r="R15" i="1"/>
  <c r="L16" i="1"/>
  <c r="K16" i="1"/>
  <c r="J17" i="1"/>
  <c r="O15" i="1"/>
  <c r="N15" i="1"/>
  <c r="I18" i="1" l="1"/>
  <c r="M17" i="1"/>
  <c r="P16" i="1"/>
  <c r="R16" i="1"/>
  <c r="Q15" i="1"/>
  <c r="J18" i="1"/>
  <c r="K17" i="1"/>
  <c r="L17" i="1"/>
  <c r="O16" i="1"/>
  <c r="N16" i="1"/>
  <c r="P17" i="1" l="1"/>
  <c r="R17" i="1"/>
  <c r="Q16" i="1"/>
  <c r="I19" i="1"/>
  <c r="M18" i="1"/>
  <c r="O17" i="1"/>
  <c r="N17" i="1"/>
  <c r="K18" i="1"/>
  <c r="L18" i="1"/>
  <c r="J19" i="1"/>
  <c r="J20" i="1" l="1"/>
  <c r="K19" i="1"/>
  <c r="L19" i="1"/>
  <c r="O18" i="1"/>
  <c r="N18" i="1"/>
  <c r="Q17" i="1"/>
  <c r="P18" i="1"/>
  <c r="R18" i="1"/>
  <c r="M19" i="1"/>
  <c r="I20" i="1"/>
  <c r="Q18" i="1" l="1"/>
  <c r="M20" i="1"/>
  <c r="I21" i="1"/>
  <c r="O19" i="1"/>
  <c r="N19" i="1"/>
  <c r="P19" i="1"/>
  <c r="R19" i="1"/>
  <c r="K20" i="1"/>
  <c r="L20" i="1"/>
  <c r="J21" i="1"/>
  <c r="Q19" i="1" l="1"/>
  <c r="I22" i="1"/>
  <c r="M21" i="1"/>
  <c r="L21" i="1"/>
  <c r="J22" i="1"/>
  <c r="K21" i="1"/>
  <c r="P20" i="1"/>
  <c r="R20" i="1"/>
  <c r="O20" i="1"/>
  <c r="N20" i="1"/>
  <c r="J23" i="1" l="1"/>
  <c r="K22" i="1"/>
  <c r="L22" i="1"/>
  <c r="P21" i="1"/>
  <c r="R21" i="1"/>
  <c r="I23" i="1"/>
  <c r="M22" i="1"/>
  <c r="Q20" i="1"/>
  <c r="O21" i="1"/>
  <c r="N21" i="1"/>
  <c r="O22" i="1" l="1"/>
  <c r="N22" i="1"/>
  <c r="Q21" i="1"/>
  <c r="K23" i="1"/>
  <c r="L23" i="1"/>
  <c r="J24" i="1"/>
  <c r="P22" i="1"/>
  <c r="R22" i="1"/>
  <c r="M23" i="1"/>
  <c r="I24" i="1"/>
  <c r="O23" i="1" l="1"/>
  <c r="N23" i="1"/>
  <c r="M24" i="1"/>
  <c r="I25" i="1"/>
  <c r="P23" i="1"/>
  <c r="R23" i="1"/>
  <c r="Q22" i="1"/>
  <c r="K24" i="1"/>
  <c r="J25" i="1"/>
  <c r="L24" i="1"/>
  <c r="I26" i="1" l="1"/>
  <c r="M25" i="1"/>
  <c r="P24" i="1"/>
  <c r="R24" i="1"/>
  <c r="J26" i="1"/>
  <c r="K25" i="1"/>
  <c r="L25" i="1"/>
  <c r="Q23" i="1"/>
  <c r="O24" i="1"/>
  <c r="N24" i="1"/>
  <c r="K26" i="1" l="1"/>
  <c r="L26" i="1"/>
  <c r="P25" i="1"/>
  <c r="R25" i="1"/>
  <c r="Q24" i="1"/>
  <c r="M26" i="1"/>
  <c r="O25" i="1"/>
  <c r="N25" i="1"/>
  <c r="O26" i="1" l="1"/>
  <c r="N26" i="1"/>
  <c r="Q25" i="1"/>
  <c r="P26" i="1"/>
  <c r="R26" i="1"/>
  <c r="Q26" i="1" l="1"/>
</calcChain>
</file>

<file path=xl/sharedStrings.xml><?xml version="1.0" encoding="utf-8"?>
<sst xmlns="http://schemas.openxmlformats.org/spreadsheetml/2006/main" count="32" uniqueCount="22">
  <si>
    <t>PWP</t>
  </si>
  <si>
    <t>FC</t>
  </si>
  <si>
    <t>SAT%</t>
  </si>
  <si>
    <t>Ks</t>
  </si>
  <si>
    <t>AW</t>
  </si>
  <si>
    <t>Sand</t>
  </si>
  <si>
    <t>Clay</t>
  </si>
  <si>
    <t>a</t>
  </si>
  <si>
    <t>b</t>
  </si>
  <si>
    <t>BD</t>
  </si>
  <si>
    <t>Porosity</t>
  </si>
  <si>
    <t>source: http://staffweb.wilkes.edu/brian.oram/soilwatr.htm</t>
  </si>
  <si>
    <t>Dr. K. E. Saxton </t>
  </si>
  <si>
    <t>USDA/ARS </t>
  </si>
  <si>
    <t>Pullman, WA 99164-6120 </t>
  </si>
  <si>
    <t>Phone: (509)335-2724 </t>
  </si>
  <si>
    <t>FAX: (509)335-7786 </t>
  </si>
  <si>
    <t>E-mail: ksaxton@wsu.edu </t>
  </si>
  <si>
    <t>Homepage: http://www.bsyse.wsu.edu/faculty/saxton.html</t>
  </si>
  <si>
    <t>Square</t>
  </si>
  <si>
    <t>Value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</si>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</sst>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0" xfId="0" applyFont="1" applyFill="1"/>
    <xf numFmtId="0" fontId="0" fillId="2" borderId="5" xfId="0" applyFill="1" applyBorder="1"/>
    <xf numFmtId="0" fontId="4" fillId="2" borderId="4" xfId="0" applyFont="1" applyFill="1" applyBorder="1"/>
    <xf numFmtId="0" fontId="3" fillId="2" borderId="4" xfId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0" xfId="0" applyFont="1" applyFill="1"/>
    <xf numFmtId="0" fontId="2" fillId="2" borderId="2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9" xfId="0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syse.wsu.edu/faculty/saxton.html" TargetMode="External"/><Relationship Id="rId1" Type="http://schemas.openxmlformats.org/officeDocument/2006/relationships/hyperlink" Target="https://mail.google.com/mail/?view=cm&amp;fs=1&amp;tf=1&amp;to=ksaxton@w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9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0" bestFit="1" customWidth="1"/>
    <col min="2" max="2" width="9.6640625" bestFit="1" customWidth="1"/>
    <col min="3" max="5" width="12" bestFit="1" customWidth="1"/>
    <col min="11" max="11" width="12" bestFit="1" customWidth="1"/>
  </cols>
  <sheetData>
    <row r="1" spans="2:18" ht="16" thickBot="1" x14ac:dyDescent="0.25"/>
    <row r="2" spans="2:18" ht="16" thickBot="1" x14ac:dyDescent="0.25">
      <c r="B2" s="17" t="s">
        <v>21</v>
      </c>
      <c r="C2" s="15"/>
      <c r="D2" s="15"/>
      <c r="E2" s="15"/>
      <c r="F2" s="16"/>
    </row>
    <row r="3" spans="2:18" x14ac:dyDescent="0.2">
      <c r="B3" s="1"/>
      <c r="C3" s="14" t="s">
        <v>5</v>
      </c>
      <c r="D3" s="14" t="s">
        <v>6</v>
      </c>
      <c r="E3" s="2"/>
      <c r="F3" s="3"/>
      <c r="I3" s="18" t="s">
        <v>5</v>
      </c>
      <c r="J3" s="18" t="s">
        <v>6</v>
      </c>
      <c r="K3" s="18" t="s">
        <v>7</v>
      </c>
      <c r="L3" s="18" t="s">
        <v>8</v>
      </c>
      <c r="M3" s="18" t="s">
        <v>10</v>
      </c>
      <c r="N3" s="18" t="s">
        <v>0</v>
      </c>
      <c r="O3" s="18" t="s">
        <v>1</v>
      </c>
      <c r="P3" s="18" t="s">
        <v>3</v>
      </c>
      <c r="Q3" s="18" t="s">
        <v>4</v>
      </c>
      <c r="R3" s="18" t="s">
        <v>9</v>
      </c>
    </row>
    <row r="4" spans="2:18" x14ac:dyDescent="0.2">
      <c r="B4" s="4" t="s">
        <v>20</v>
      </c>
      <c r="C4" s="5">
        <v>82</v>
      </c>
      <c r="D4" s="5">
        <v>5</v>
      </c>
      <c r="E4" s="6"/>
      <c r="F4" s="7"/>
      <c r="I4">
        <v>82</v>
      </c>
      <c r="J4">
        <v>5</v>
      </c>
      <c r="K4">
        <f>EXP(-4.396-0.0715*J4-0.000488*I4^2-0.00004285*I4^2*J4)</f>
        <v>7.6713795704173404E-5</v>
      </c>
      <c r="L4">
        <f>-3.14-0.00222*J4^2-0.00003484*I4^2*J4</f>
        <v>-4.3668208000000002</v>
      </c>
      <c r="M4">
        <f>0.332-0.0007251*I4+0.1276*LOG10(J4)</f>
        <v>0.361730372553276</v>
      </c>
      <c r="N4">
        <f>(15/K4)^(1/L4)</f>
        <v>6.1420522334310002E-2</v>
      </c>
      <c r="O4">
        <f>(0.33333/K4)^(1/L4)</f>
        <v>0.1468586130683715</v>
      </c>
      <c r="P4">
        <f>EXP((12.012-0.0755*I4)+(-3.895+0.03671*I4-0.1103*J4+0.00087546*J4^2)/M4)</f>
        <v>6.759326830965815</v>
      </c>
      <c r="Q4">
        <f>O4-N4</f>
        <v>8.54380907340615E-2</v>
      </c>
      <c r="R4">
        <f>(1-M4)*2.65</f>
        <v>1.6914145127338185</v>
      </c>
    </row>
    <row r="5" spans="2:18" x14ac:dyDescent="0.2">
      <c r="B5" s="4" t="s">
        <v>19</v>
      </c>
      <c r="C5" s="13">
        <f>C4*C4</f>
        <v>6724</v>
      </c>
      <c r="D5" s="13">
        <f>D4*D4</f>
        <v>25</v>
      </c>
      <c r="E5" s="5"/>
      <c r="F5" s="7"/>
      <c r="I5">
        <f>I4-2</f>
        <v>80</v>
      </c>
      <c r="J5">
        <f>J4+2</f>
        <v>7</v>
      </c>
      <c r="K5">
        <f t="shared" ref="K5:K26" si="0">EXP(-4.396-0.0715*J5-0.000488*I5^2-0.00004285*I5^2*J5)</f>
        <v>4.8237202428630003E-5</v>
      </c>
      <c r="L5">
        <f t="shared" ref="L5:L26" si="1">-3.14-0.00222*J5^2-0.00003484*I5^2*J5</f>
        <v>-4.8096119999999996</v>
      </c>
      <c r="M5">
        <f t="shared" ref="M5:M26" si="2">0.332-0.0007251*I5+0.1276*LOG10(J5)</f>
        <v>0.38182650990581918</v>
      </c>
      <c r="N5">
        <f t="shared" ref="N5:N26" si="3">(15/K5)^(1/L5)</f>
        <v>7.2106182681987235E-2</v>
      </c>
      <c r="O5">
        <f t="shared" ref="O5:O26" si="4">(0.33333/K5)^(1/L5)</f>
        <v>0.15911252215515151</v>
      </c>
      <c r="P5">
        <f t="shared" ref="P5:P26" si="5">EXP((12.012-0.0755*I5)+(-3.895+0.03671*I5-0.1103*J5+0.00087546*J5^2)/M5)</f>
        <v>4.7242508439320146</v>
      </c>
      <c r="Q5">
        <f t="shared" ref="Q5:Q26" si="6">O5-N5</f>
        <v>8.7006339473164274E-2</v>
      </c>
      <c r="R5">
        <f t="shared" ref="R5:R26" si="7">(1-M5)*2.65</f>
        <v>1.6381597487495794</v>
      </c>
    </row>
    <row r="6" spans="2:18" x14ac:dyDescent="0.2">
      <c r="B6" s="4"/>
      <c r="C6" s="5"/>
      <c r="D6" s="5"/>
      <c r="E6" s="5"/>
      <c r="F6" s="7"/>
      <c r="I6">
        <f t="shared" ref="I6:I26" si="8">I5-2</f>
        <v>78</v>
      </c>
      <c r="J6">
        <f t="shared" ref="J6:J26" si="9">J5+2</f>
        <v>9</v>
      </c>
      <c r="K6">
        <f t="shared" si="0"/>
        <v>3.1840019008106497E-5</v>
      </c>
      <c r="L6">
        <f t="shared" si="1"/>
        <v>-5.2275190399999998</v>
      </c>
      <c r="M6">
        <f t="shared" si="2"/>
        <v>0.39720354420445786</v>
      </c>
      <c r="N6">
        <f t="shared" si="3"/>
        <v>8.2178651317455068E-2</v>
      </c>
      <c r="O6">
        <f t="shared" si="4"/>
        <v>0.17022042874599649</v>
      </c>
      <c r="P6">
        <f t="shared" si="5"/>
        <v>3.3370891583925202</v>
      </c>
      <c r="Q6">
        <f t="shared" si="6"/>
        <v>8.8041777428541426E-2</v>
      </c>
      <c r="R6">
        <f t="shared" si="7"/>
        <v>1.5974106078581864</v>
      </c>
    </row>
    <row r="7" spans="2:18" x14ac:dyDescent="0.2">
      <c r="B7" s="4"/>
      <c r="C7" s="5" t="s">
        <v>7</v>
      </c>
      <c r="D7" s="5">
        <f>EXP(-4.396-0.0715*Clay-0.000488*SandSQ-0.00004285*SandSQ*Clay)</f>
        <v>7.6713795704173404E-5</v>
      </c>
      <c r="E7" s="5"/>
      <c r="F7" s="7"/>
      <c r="I7">
        <f t="shared" si="8"/>
        <v>76</v>
      </c>
      <c r="J7">
        <f t="shared" si="9"/>
        <v>11</v>
      </c>
      <c r="K7">
        <f t="shared" si="0"/>
        <v>2.2016781498502976E-5</v>
      </c>
      <c r="L7">
        <f t="shared" si="1"/>
        <v>-5.6222142399999999</v>
      </c>
      <c r="M7">
        <f t="shared" si="2"/>
        <v>0.40977410662618952</v>
      </c>
      <c r="N7">
        <f t="shared" si="3"/>
        <v>9.1716693975718785E-2</v>
      </c>
      <c r="O7">
        <f t="shared" si="4"/>
        <v>0.18050915711660437</v>
      </c>
      <c r="P7">
        <f t="shared" si="5"/>
        <v>2.3986473543610005</v>
      </c>
      <c r="Q7">
        <f t="shared" si="6"/>
        <v>8.8792463140885583E-2</v>
      </c>
      <c r="R7">
        <f t="shared" si="7"/>
        <v>1.5640986174405977</v>
      </c>
    </row>
    <row r="8" spans="2:18" x14ac:dyDescent="0.2">
      <c r="B8" s="4"/>
      <c r="C8" s="5" t="s">
        <v>8</v>
      </c>
      <c r="D8" s="5">
        <f>-3.14-0.00222*ClaySQ-0.00003484*SandSQ*Clay</f>
        <v>-4.3668208000000002</v>
      </c>
      <c r="E8" s="5"/>
      <c r="F8" s="7"/>
      <c r="I8">
        <f t="shared" si="8"/>
        <v>74</v>
      </c>
      <c r="J8">
        <f t="shared" si="9"/>
        <v>13</v>
      </c>
      <c r="K8">
        <f t="shared" si="0"/>
        <v>1.59158705302265E-5</v>
      </c>
      <c r="L8">
        <f t="shared" si="1"/>
        <v>-5.9953699199999999</v>
      </c>
      <c r="M8">
        <f t="shared" si="2"/>
        <v>0.42048177175435236</v>
      </c>
      <c r="N8">
        <f t="shared" si="3"/>
        <v>0.10081401087271662</v>
      </c>
      <c r="O8">
        <f t="shared" si="4"/>
        <v>0.19022597824869861</v>
      </c>
      <c r="P8">
        <f t="shared" si="5"/>
        <v>1.7578413972606448</v>
      </c>
      <c r="Q8">
        <f t="shared" si="6"/>
        <v>8.9411967375981991E-2</v>
      </c>
      <c r="R8">
        <f t="shared" si="7"/>
        <v>1.5357233048509664</v>
      </c>
    </row>
    <row r="9" spans="2:18" x14ac:dyDescent="0.2">
      <c r="B9" s="4"/>
      <c r="C9" s="5"/>
      <c r="D9" s="5"/>
      <c r="E9" s="5"/>
      <c r="F9" s="7"/>
      <c r="I9">
        <f t="shared" si="8"/>
        <v>72</v>
      </c>
      <c r="J9">
        <f t="shared" si="9"/>
        <v>15</v>
      </c>
      <c r="K9">
        <f t="shared" si="0"/>
        <v>1.2003551423537018E-5</v>
      </c>
      <c r="L9">
        <f t="shared" si="1"/>
        <v>-6.3486583999999997</v>
      </c>
      <c r="M9">
        <f t="shared" si="2"/>
        <v>0.42986204465550493</v>
      </c>
      <c r="N9">
        <f t="shared" si="3"/>
        <v>0.10956555309597894</v>
      </c>
      <c r="O9">
        <f t="shared" si="4"/>
        <v>0.19956214520287124</v>
      </c>
      <c r="P9">
        <f t="shared" si="5"/>
        <v>1.3139582213436503</v>
      </c>
      <c r="Q9">
        <f t="shared" si="6"/>
        <v>8.9996592106892301E-2</v>
      </c>
      <c r="R9">
        <f t="shared" si="7"/>
        <v>1.510865581662912</v>
      </c>
    </row>
    <row r="10" spans="2:18" x14ac:dyDescent="0.2">
      <c r="B10" s="4" t="s">
        <v>10</v>
      </c>
      <c r="C10" s="5" t="s">
        <v>2</v>
      </c>
      <c r="D10" s="5">
        <f>0.332-0.0007251*Sand+0.1276*LOG10(Clay)</f>
        <v>0.361730372553276</v>
      </c>
      <c r="E10" s="5"/>
      <c r="F10" s="7"/>
      <c r="I10">
        <f t="shared" si="8"/>
        <v>70</v>
      </c>
      <c r="J10">
        <f t="shared" si="9"/>
        <v>17</v>
      </c>
      <c r="K10">
        <f t="shared" si="0"/>
        <v>9.4253753546137734E-6</v>
      </c>
      <c r="L10">
        <f t="shared" si="1"/>
        <v>-6.6837520000000001</v>
      </c>
      <c r="M10">
        <f t="shared" si="2"/>
        <v>0.43824828236786773</v>
      </c>
      <c r="N10">
        <f t="shared" si="3"/>
        <v>0.11806172056480325</v>
      </c>
      <c r="O10">
        <f t="shared" si="4"/>
        <v>0.2086689023481591</v>
      </c>
      <c r="P10">
        <f t="shared" si="5"/>
        <v>1.0016079959440907</v>
      </c>
      <c r="Q10">
        <f t="shared" si="6"/>
        <v>9.0607181783355847E-2</v>
      </c>
      <c r="R10">
        <f t="shared" si="7"/>
        <v>1.4886420517251504</v>
      </c>
    </row>
    <row r="11" spans="2:18" x14ac:dyDescent="0.2">
      <c r="B11" s="4"/>
      <c r="C11" s="5"/>
      <c r="D11" s="5"/>
      <c r="E11" s="5"/>
      <c r="F11" s="7"/>
      <c r="I11">
        <f t="shared" si="8"/>
        <v>68</v>
      </c>
      <c r="J11">
        <f t="shared" si="9"/>
        <v>19</v>
      </c>
      <c r="K11">
        <f t="shared" si="0"/>
        <v>7.6896014718223487E-6</v>
      </c>
      <c r="L11">
        <f t="shared" si="1"/>
        <v>-7.0023230400000003</v>
      </c>
      <c r="M11">
        <f t="shared" si="2"/>
        <v>0.44586215948158098</v>
      </c>
      <c r="N11">
        <f t="shared" si="3"/>
        <v>0.12638627342592815</v>
      </c>
      <c r="O11">
        <f t="shared" si="4"/>
        <v>0.21766840452326455</v>
      </c>
      <c r="P11">
        <f t="shared" si="5"/>
        <v>0.7783232561581368</v>
      </c>
      <c r="Q11">
        <f t="shared" si="6"/>
        <v>9.1282131097336405E-2</v>
      </c>
      <c r="R11">
        <f t="shared" si="7"/>
        <v>1.4684652773738103</v>
      </c>
    </row>
    <row r="12" spans="2:18" x14ac:dyDescent="0.2">
      <c r="B12" s="4"/>
      <c r="C12" s="5" t="s">
        <v>0</v>
      </c>
      <c r="D12" s="5">
        <f>(15/a_coef)^(1/b_coef)</f>
        <v>6.1420522334310002E-2</v>
      </c>
      <c r="E12" s="5"/>
      <c r="F12" s="7"/>
      <c r="I12">
        <f t="shared" si="8"/>
        <v>66</v>
      </c>
      <c r="J12">
        <f t="shared" si="9"/>
        <v>21</v>
      </c>
      <c r="K12">
        <f t="shared" si="0"/>
        <v>6.5047713272481432E-6</v>
      </c>
      <c r="L12">
        <f t="shared" si="1"/>
        <v>-7.3060438399999992</v>
      </c>
      <c r="M12">
        <f t="shared" si="2"/>
        <v>0.45285858200804813</v>
      </c>
      <c r="N12">
        <f t="shared" si="3"/>
        <v>0.13461594053602846</v>
      </c>
      <c r="O12">
        <f t="shared" si="4"/>
        <v>0.22666121339784789</v>
      </c>
      <c r="P12">
        <f t="shared" si="5"/>
        <v>0.61626473616576305</v>
      </c>
      <c r="Q12">
        <f t="shared" si="6"/>
        <v>9.2045272861819433E-2</v>
      </c>
      <c r="R12">
        <f t="shared" si="7"/>
        <v>1.4499247576786722</v>
      </c>
    </row>
    <row r="13" spans="2:18" x14ac:dyDescent="0.2">
      <c r="B13" s="4"/>
      <c r="C13" s="5" t="s">
        <v>1</v>
      </c>
      <c r="D13" s="5">
        <f>(0.33333/a_coef)^(1/b_coef)</f>
        <v>0.1468586130683715</v>
      </c>
      <c r="E13" s="5"/>
      <c r="F13" s="7"/>
      <c r="I13">
        <f t="shared" si="8"/>
        <v>64</v>
      </c>
      <c r="J13">
        <f t="shared" si="9"/>
        <v>23</v>
      </c>
      <c r="K13">
        <f t="shared" si="0"/>
        <v>5.6936399746858701E-6</v>
      </c>
      <c r="L13">
        <f t="shared" si="1"/>
        <v>-7.5965867199999995</v>
      </c>
      <c r="M13">
        <f t="shared" si="2"/>
        <v>0.45935007187584487</v>
      </c>
      <c r="N13">
        <f t="shared" si="3"/>
        <v>0.14282074384341553</v>
      </c>
      <c r="O13">
        <f t="shared" si="4"/>
        <v>0.23573146967352865</v>
      </c>
      <c r="P13">
        <f t="shared" si="5"/>
        <v>0.49694965363376964</v>
      </c>
      <c r="Q13">
        <f t="shared" si="6"/>
        <v>9.2910725830113117E-2</v>
      </c>
      <c r="R13">
        <f t="shared" si="7"/>
        <v>1.4327223095290111</v>
      </c>
    </row>
    <row r="14" spans="2:18" x14ac:dyDescent="0.2">
      <c r="B14" s="4"/>
      <c r="C14" s="5"/>
      <c r="D14" s="5"/>
      <c r="E14" s="5"/>
      <c r="F14" s="7"/>
      <c r="I14">
        <f t="shared" si="8"/>
        <v>62</v>
      </c>
      <c r="J14">
        <f t="shared" si="9"/>
        <v>25</v>
      </c>
      <c r="K14">
        <f t="shared" si="0"/>
        <v>5.1461741647101099E-6</v>
      </c>
      <c r="L14">
        <f t="shared" si="1"/>
        <v>-7.8756239999999993</v>
      </c>
      <c r="M14">
        <f t="shared" si="2"/>
        <v>0.46542094510655202</v>
      </c>
      <c r="N14">
        <f t="shared" si="3"/>
        <v>0.15106456118595957</v>
      </c>
      <c r="O14">
        <f t="shared" si="4"/>
        <v>0.2449504600365964</v>
      </c>
      <c r="P14">
        <f t="shared" si="5"/>
        <v>0.40793670331173426</v>
      </c>
      <c r="Q14">
        <f t="shared" si="6"/>
        <v>9.3885898850636834E-2</v>
      </c>
      <c r="R14">
        <f t="shared" si="7"/>
        <v>1.4166344954676369</v>
      </c>
    </row>
    <row r="15" spans="2:18" x14ac:dyDescent="0.2">
      <c r="B15" s="4"/>
      <c r="C15" s="5" t="s">
        <v>3</v>
      </c>
      <c r="D15" s="5">
        <f>EXP((12.012-0.0755*Sand)+(-3.895+0.03671*Sand-0.1103*Clay+0.00087546*ClaySQ)/SAT)</f>
        <v>6.759326830965815</v>
      </c>
      <c r="E15" s="5"/>
      <c r="F15" s="7"/>
      <c r="I15">
        <f t="shared" si="8"/>
        <v>60</v>
      </c>
      <c r="J15">
        <f t="shared" si="9"/>
        <v>27</v>
      </c>
      <c r="K15">
        <f t="shared" si="0"/>
        <v>4.7931631458885847E-6</v>
      </c>
      <c r="L15">
        <f t="shared" si="1"/>
        <v>-8.1448280000000004</v>
      </c>
      <c r="M15">
        <f t="shared" si="2"/>
        <v>0.47113601630668678</v>
      </c>
      <c r="N15">
        <f t="shared" si="3"/>
        <v>0.15940569779877617</v>
      </c>
      <c r="O15">
        <f t="shared" si="4"/>
        <v>0.25437905207079792</v>
      </c>
      <c r="P15">
        <f t="shared" si="5"/>
        <v>0.34073407014684859</v>
      </c>
      <c r="Q15">
        <f t="shared" si="6"/>
        <v>9.4973354272021748E-2</v>
      </c>
      <c r="R15">
        <f t="shared" si="7"/>
        <v>1.40148955678728</v>
      </c>
    </row>
    <row r="16" spans="2:18" x14ac:dyDescent="0.2">
      <c r="B16" s="4"/>
      <c r="C16" s="5" t="s">
        <v>4</v>
      </c>
      <c r="D16" s="5">
        <f>FC-PWP</f>
        <v>8.54380907340615E-2</v>
      </c>
      <c r="E16" s="5"/>
      <c r="F16" s="7"/>
      <c r="I16">
        <f t="shared" si="8"/>
        <v>58</v>
      </c>
      <c r="J16">
        <f t="shared" si="9"/>
        <v>29</v>
      </c>
      <c r="K16">
        <f t="shared" si="0"/>
        <v>4.5910279716580138E-6</v>
      </c>
      <c r="L16">
        <f t="shared" si="1"/>
        <v>-8.405871040000001</v>
      </c>
      <c r="M16">
        <f t="shared" si="2"/>
        <v>0.47654618453190684</v>
      </c>
      <c r="N16">
        <f t="shared" si="3"/>
        <v>0.16789735963640684</v>
      </c>
      <c r="O16">
        <f t="shared" si="4"/>
        <v>0.26406931261242256</v>
      </c>
      <c r="P16">
        <f t="shared" si="5"/>
        <v>0.28946691053102636</v>
      </c>
      <c r="Q16">
        <f t="shared" si="6"/>
        <v>9.6171952976015718E-2</v>
      </c>
      <c r="R16">
        <f t="shared" si="7"/>
        <v>1.3871526109904471</v>
      </c>
    </row>
    <row r="17" spans="2:18" x14ac:dyDescent="0.2">
      <c r="B17" s="4"/>
      <c r="C17" s="5" t="s">
        <v>9</v>
      </c>
      <c r="D17" s="5">
        <f>(1-SAT)*2.65</f>
        <v>1.6914145127338185</v>
      </c>
      <c r="E17" s="5"/>
      <c r="F17" s="7"/>
      <c r="I17">
        <f t="shared" si="8"/>
        <v>56</v>
      </c>
      <c r="J17">
        <f t="shared" si="9"/>
        <v>31</v>
      </c>
      <c r="K17">
        <f t="shared" si="0"/>
        <v>4.5128864413486395E-6</v>
      </c>
      <c r="L17">
        <f t="shared" si="1"/>
        <v>-8.6604254399999991</v>
      </c>
      <c r="M17">
        <f t="shared" si="2"/>
        <v>0.48169215213325317</v>
      </c>
      <c r="N17">
        <f t="shared" si="3"/>
        <v>0.1765879827397682</v>
      </c>
      <c r="O17">
        <f t="shared" si="4"/>
        <v>0.27406552382277521</v>
      </c>
      <c r="P17">
        <f t="shared" si="5"/>
        <v>0.25001862592110918</v>
      </c>
      <c r="Q17">
        <f t="shared" si="6"/>
        <v>9.7477541083007019E-2</v>
      </c>
      <c r="R17">
        <f t="shared" si="7"/>
        <v>1.3735157968468792</v>
      </c>
    </row>
    <row r="18" spans="2:18" x14ac:dyDescent="0.2">
      <c r="B18" s="4"/>
      <c r="C18" s="5"/>
      <c r="D18" s="5"/>
      <c r="E18" s="5"/>
      <c r="F18" s="7"/>
      <c r="I18">
        <f t="shared" si="8"/>
        <v>54</v>
      </c>
      <c r="J18">
        <f t="shared" si="9"/>
        <v>33</v>
      </c>
      <c r="K18">
        <f t="shared" si="0"/>
        <v>4.5432052173374983E-6</v>
      </c>
      <c r="L18">
        <f t="shared" si="1"/>
        <v>-8.9101635199999993</v>
      </c>
      <c r="M18">
        <f t="shared" si="2"/>
        <v>0.4866069787284184</v>
      </c>
      <c r="N18">
        <f t="shared" si="3"/>
        <v>0.18552140345705095</v>
      </c>
      <c r="O18">
        <f t="shared" si="4"/>
        <v>0.28440474638832652</v>
      </c>
      <c r="P18">
        <f t="shared" si="5"/>
        <v>0.21947051072769536</v>
      </c>
      <c r="Q18">
        <f t="shared" si="6"/>
        <v>9.888334293127557E-2</v>
      </c>
      <c r="R18">
        <f t="shared" si="7"/>
        <v>1.3604915063696912</v>
      </c>
    </row>
    <row r="19" spans="2:18" x14ac:dyDescent="0.2">
      <c r="B19" s="4" t="s">
        <v>11</v>
      </c>
      <c r="C19" s="5"/>
      <c r="D19" s="5"/>
      <c r="E19" s="5"/>
      <c r="F19" s="7"/>
      <c r="I19">
        <f t="shared" si="8"/>
        <v>52</v>
      </c>
      <c r="J19">
        <f t="shared" si="9"/>
        <v>35</v>
      </c>
      <c r="K19">
        <f t="shared" si="0"/>
        <v>4.6745577435905605E-6</v>
      </c>
      <c r="L19">
        <f t="shared" si="1"/>
        <v>-9.1567576000000006</v>
      </c>
      <c r="M19">
        <f t="shared" si="2"/>
        <v>0.49131788245909519</v>
      </c>
      <c r="N19">
        <f t="shared" si="3"/>
        <v>0.19473686995345868</v>
      </c>
      <c r="O19">
        <f t="shared" si="4"/>
        <v>0.29511703803406347</v>
      </c>
      <c r="P19">
        <f t="shared" si="5"/>
        <v>0.19573149714140795</v>
      </c>
      <c r="Q19">
        <f t="shared" si="6"/>
        <v>0.10038016808060479</v>
      </c>
      <c r="R19">
        <f t="shared" si="7"/>
        <v>1.3480076114833979</v>
      </c>
    </row>
    <row r="20" spans="2:18" x14ac:dyDescent="0.2">
      <c r="B20" s="4"/>
      <c r="C20" s="5"/>
      <c r="D20" s="5"/>
      <c r="E20" s="5"/>
      <c r="F20" s="7"/>
      <c r="I20">
        <f t="shared" si="8"/>
        <v>50</v>
      </c>
      <c r="J20">
        <f t="shared" si="9"/>
        <v>37</v>
      </c>
      <c r="K20">
        <f t="shared" si="0"/>
        <v>4.9056399723108465E-6</v>
      </c>
      <c r="L20">
        <f t="shared" si="1"/>
        <v>-9.4018800000000002</v>
      </c>
      <c r="M20">
        <f t="shared" si="2"/>
        <v>0.49584753999094855</v>
      </c>
      <c r="N20">
        <f t="shared" si="3"/>
        <v>0.20426890403855208</v>
      </c>
      <c r="O20">
        <f t="shared" si="4"/>
        <v>0.30622540993482406</v>
      </c>
      <c r="P20">
        <f t="shared" si="5"/>
        <v>0.17729054939578071</v>
      </c>
      <c r="Q20">
        <f t="shared" si="6"/>
        <v>0.10195650589627198</v>
      </c>
      <c r="R20">
        <f t="shared" si="7"/>
        <v>1.3360040190239864</v>
      </c>
    </row>
    <row r="21" spans="2:18" x14ac:dyDescent="0.2">
      <c r="B21" s="4"/>
      <c r="C21" s="5"/>
      <c r="D21" s="5"/>
      <c r="E21" s="5"/>
      <c r="F21" s="7"/>
      <c r="I21">
        <f t="shared" si="8"/>
        <v>48</v>
      </c>
      <c r="J21">
        <f t="shared" si="9"/>
        <v>39</v>
      </c>
      <c r="K21">
        <f t="shared" si="0"/>
        <v>5.2400390886139262E-6</v>
      </c>
      <c r="L21">
        <f t="shared" si="1"/>
        <v>-9.6472030400000008</v>
      </c>
      <c r="M21">
        <f t="shared" si="2"/>
        <v>0.50021504385658133</v>
      </c>
      <c r="N21">
        <f t="shared" si="3"/>
        <v>0.21414702795005053</v>
      </c>
      <c r="O21">
        <f t="shared" si="4"/>
        <v>0.31774558848149276</v>
      </c>
      <c r="P21">
        <f t="shared" si="5"/>
        <v>0.16304923756093578</v>
      </c>
      <c r="Q21">
        <f t="shared" si="6"/>
        <v>0.10359856053144223</v>
      </c>
      <c r="R21">
        <f t="shared" si="7"/>
        <v>1.3244301337800595</v>
      </c>
    </row>
    <row r="22" spans="2:18" ht="18" x14ac:dyDescent="0.2">
      <c r="B22" s="8" t="s">
        <v>12</v>
      </c>
      <c r="C22" s="5"/>
      <c r="D22" s="5"/>
      <c r="E22" s="5"/>
      <c r="F22" s="7"/>
      <c r="I22">
        <f t="shared" si="8"/>
        <v>46</v>
      </c>
      <c r="J22">
        <f t="shared" si="9"/>
        <v>41</v>
      </c>
      <c r="K22">
        <f t="shared" si="0"/>
        <v>5.6854367996602969E-6</v>
      </c>
      <c r="L22">
        <f t="shared" si="1"/>
        <v>-9.8943990399999997</v>
      </c>
      <c r="M22">
        <f t="shared" si="2"/>
        <v>0.50443662011743817</v>
      </c>
      <c r="N22">
        <f t="shared" si="3"/>
        <v>0.22439537539323062</v>
      </c>
      <c r="O22">
        <f t="shared" si="4"/>
        <v>0.32968564177233328</v>
      </c>
      <c r="P22">
        <f t="shared" si="5"/>
        <v>0.15220744633430089</v>
      </c>
      <c r="Q22">
        <f t="shared" si="6"/>
        <v>0.10529026637910266</v>
      </c>
      <c r="R22">
        <f t="shared" si="7"/>
        <v>1.3132429566887889</v>
      </c>
    </row>
    <row r="23" spans="2:18" ht="18" x14ac:dyDescent="0.2">
      <c r="B23" s="8" t="s">
        <v>13</v>
      </c>
      <c r="C23" s="5"/>
      <c r="D23" s="5"/>
      <c r="E23" s="5"/>
      <c r="F23" s="7"/>
      <c r="I23">
        <f t="shared" si="8"/>
        <v>44</v>
      </c>
      <c r="J23">
        <f t="shared" si="9"/>
        <v>43</v>
      </c>
      <c r="K23">
        <f t="shared" si="0"/>
        <v>6.2530275719083847E-6</v>
      </c>
      <c r="L23">
        <f t="shared" si="1"/>
        <v>-10.145140319999999</v>
      </c>
      <c r="M23">
        <f t="shared" si="2"/>
        <v>0.50852617493195518</v>
      </c>
      <c r="N23">
        <f t="shared" si="3"/>
        <v>0.23503221078447059</v>
      </c>
      <c r="O23">
        <f t="shared" si="4"/>
        <v>0.34204552673228772</v>
      </c>
      <c r="P23">
        <f t="shared" si="5"/>
        <v>0.14418480907147838</v>
      </c>
      <c r="Q23">
        <f t="shared" si="6"/>
        <v>0.10701331594781713</v>
      </c>
      <c r="R23">
        <f t="shared" si="7"/>
        <v>1.3024056364303187</v>
      </c>
    </row>
    <row r="24" spans="2:18" ht="18" x14ac:dyDescent="0.2">
      <c r="B24" s="8" t="s">
        <v>14</v>
      </c>
      <c r="C24" s="5"/>
      <c r="D24" s="5"/>
      <c r="E24" s="5"/>
      <c r="F24" s="7"/>
      <c r="I24">
        <f t="shared" si="8"/>
        <v>42</v>
      </c>
      <c r="J24">
        <f t="shared" si="9"/>
        <v>45</v>
      </c>
      <c r="K24">
        <f t="shared" si="0"/>
        <v>6.9569805971124583E-6</v>
      </c>
      <c r="L24">
        <f t="shared" si="1"/>
        <v>-10.401099200000001</v>
      </c>
      <c r="M24">
        <f t="shared" si="2"/>
        <v>0.51249571675773387</v>
      </c>
      <c r="N24">
        <f t="shared" si="3"/>
        <v>0.2460693855870397</v>
      </c>
      <c r="O24">
        <f t="shared" si="4"/>
        <v>0.35481661206723369</v>
      </c>
      <c r="P24">
        <f t="shared" si="5"/>
        <v>0.13856655139245064</v>
      </c>
      <c r="Q24">
        <f t="shared" si="6"/>
        <v>0.108747226480194</v>
      </c>
      <c r="R24">
        <f t="shared" si="7"/>
        <v>1.2918863505920053</v>
      </c>
    </row>
    <row r="25" spans="2:18" ht="18" x14ac:dyDescent="0.2">
      <c r="B25" s="8" t="s">
        <v>15</v>
      </c>
      <c r="C25" s="5"/>
      <c r="D25" s="5"/>
      <c r="E25" s="5"/>
      <c r="F25" s="7"/>
      <c r="I25">
        <f t="shared" si="8"/>
        <v>40</v>
      </c>
      <c r="J25">
        <f t="shared" si="9"/>
        <v>47</v>
      </c>
      <c r="K25">
        <f t="shared" si="0"/>
        <v>7.8137934109745183E-6</v>
      </c>
      <c r="L25">
        <f t="shared" si="1"/>
        <v>-10.663948000000001</v>
      </c>
      <c r="M25">
        <f t="shared" si="2"/>
        <v>0.51635568667259757</v>
      </c>
      <c r="N25">
        <f t="shared" si="3"/>
        <v>0.25751176575150314</v>
      </c>
      <c r="O25">
        <f t="shared" si="4"/>
        <v>0.36798123280764949</v>
      </c>
      <c r="P25">
        <f t="shared" si="5"/>
        <v>0.13506633732724935</v>
      </c>
      <c r="Q25">
        <f t="shared" si="6"/>
        <v>0.11046946705614635</v>
      </c>
      <c r="R25">
        <f t="shared" si="7"/>
        <v>1.2816574303176165</v>
      </c>
    </row>
    <row r="26" spans="2:18" ht="18" x14ac:dyDescent="0.2">
      <c r="B26" s="8" t="s">
        <v>16</v>
      </c>
      <c r="C26" s="5"/>
      <c r="D26" s="5"/>
      <c r="E26" s="5"/>
      <c r="F26" s="7"/>
      <c r="I26">
        <f t="shared" si="8"/>
        <v>38</v>
      </c>
      <c r="J26">
        <f t="shared" si="9"/>
        <v>49</v>
      </c>
      <c r="K26">
        <f t="shared" si="0"/>
        <v>8.8413887078893223E-6</v>
      </c>
      <c r="L26">
        <f t="shared" si="1"/>
        <v>-10.935359040000002</v>
      </c>
      <c r="M26">
        <f t="shared" si="2"/>
        <v>0.52011521981163833</v>
      </c>
      <c r="N26">
        <f t="shared" si="3"/>
        <v>0.26935666919624313</v>
      </c>
      <c r="O26">
        <f t="shared" si="4"/>
        <v>0.38151233264488976</v>
      </c>
      <c r="P26">
        <f t="shared" si="5"/>
        <v>0.13350125877148661</v>
      </c>
      <c r="Q26">
        <f t="shared" si="6"/>
        <v>0.11215566344864664</v>
      </c>
      <c r="R26">
        <f t="shared" si="7"/>
        <v>1.2716946674991585</v>
      </c>
    </row>
    <row r="27" spans="2:18" x14ac:dyDescent="0.2">
      <c r="B27" s="9" t="s">
        <v>17</v>
      </c>
      <c r="C27" s="5"/>
      <c r="D27" s="5"/>
      <c r="E27" s="5"/>
      <c r="F27" s="7"/>
    </row>
    <row r="28" spans="2:18" x14ac:dyDescent="0.2">
      <c r="B28" s="9" t="s">
        <v>18</v>
      </c>
      <c r="C28" s="5"/>
      <c r="D28" s="5"/>
      <c r="E28" s="5"/>
      <c r="F28" s="7"/>
    </row>
    <row r="29" spans="2:18" ht="16" thickBot="1" x14ac:dyDescent="0.25">
      <c r="B29" s="10"/>
      <c r="C29" s="11"/>
      <c r="D29" s="11"/>
      <c r="E29" s="11"/>
      <c r="F29" s="12"/>
    </row>
  </sheetData>
  <hyperlinks>
    <hyperlink ref="B27" r:id="rId1" display="https://mail.google.com/mail/?view=cm&amp;fs=1&amp;tf=1&amp;to=ksaxton@wsu.edu" xr:uid="{00000000-0004-0000-0000-000000000000}"/>
    <hyperlink ref="B28" r:id="rId2" display="http://www.bsyse.wsu.edu/faculty/saxton.html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Sheet1</vt:lpstr>
      <vt:lpstr>Sheet2</vt:lpstr>
      <vt:lpstr>Sheet3</vt:lpstr>
      <vt:lpstr>a_coef</vt:lpstr>
      <vt:lpstr>AW</vt:lpstr>
      <vt:lpstr>AWc</vt:lpstr>
      <vt:lpstr>b_coef</vt:lpstr>
      <vt:lpstr>BD</vt:lpstr>
      <vt:lpstr>Clay</vt:lpstr>
      <vt:lpstr>ClaySQ</vt:lpstr>
      <vt:lpstr>FC</vt:lpstr>
      <vt:lpstr>Ks</vt:lpstr>
      <vt:lpstr>Ks_c</vt:lpstr>
      <vt:lpstr>PWP</vt:lpstr>
      <vt:lpstr>Sand</vt:lpstr>
      <vt:lpstr>SandSQ</vt:lpstr>
      <vt:lpstr>SAT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Mohammad ElNesr</dc:creator>
  <cp:lastModifiedBy>Microsoft Office User</cp:lastModifiedBy>
  <dcterms:created xsi:type="dcterms:W3CDTF">2013-12-08T06:27:19Z</dcterms:created>
  <dcterms:modified xsi:type="dcterms:W3CDTF">2023-06-20T09:21:02Z</dcterms:modified>
</cp:coreProperties>
</file>