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yagi\OneDrive - TAL Limited\Desktop\"/>
    </mc:Choice>
  </mc:AlternateContent>
  <xr:revisionPtr revIDLastSave="0" documentId="13_ncr:1_{F8525ABA-BE37-4393-8B79-A67B35BE1ABE}" xr6:coauthVersionLast="46" xr6:coauthVersionMax="46" xr10:uidLastSave="{00000000-0000-0000-0000-000000000000}"/>
  <bookViews>
    <workbookView xWindow="-28920" yWindow="-120" windowWidth="29040" windowHeight="15840" activeTab="1" xr2:uid="{9E272F45-13E1-4F14-9385-7FDD7C66F1C2}"/>
  </bookViews>
  <sheets>
    <sheet name="Elara" sheetId="5" r:id="rId1"/>
    <sheet name="Sheet2" sheetId="7" r:id="rId2"/>
    <sheet name="NewPark-570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7" l="1"/>
  <c r="P27" i="7"/>
  <c r="P23" i="7"/>
  <c r="P21" i="7"/>
  <c r="P19" i="7"/>
  <c r="N24" i="7"/>
  <c r="M24" i="7"/>
  <c r="F7" i="6"/>
  <c r="D7" i="6"/>
  <c r="G4" i="6"/>
  <c r="G3" i="6"/>
  <c r="G2" i="6"/>
  <c r="F4" i="6"/>
  <c r="F2" i="6"/>
  <c r="F3" i="6"/>
  <c r="F18" i="6"/>
  <c r="F24" i="6"/>
  <c r="F20" i="6"/>
  <c r="E20" i="6"/>
  <c r="E12" i="6"/>
  <c r="F12" i="6" s="1"/>
  <c r="F11" i="6"/>
  <c r="F17" i="6" s="1"/>
  <c r="E11" i="6"/>
  <c r="D4" i="6"/>
  <c r="D6" i="6" s="1"/>
  <c r="I21" i="7"/>
  <c r="G21" i="7"/>
  <c r="H19" i="7"/>
  <c r="H18" i="7"/>
  <c r="H17" i="7"/>
  <c r="F19" i="7"/>
  <c r="E19" i="7"/>
  <c r="G23" i="7"/>
  <c r="H21" i="7" s="1"/>
  <c r="F22" i="7" s="1"/>
  <c r="M21" i="7"/>
  <c r="N21" i="7"/>
  <c r="L21" i="7"/>
  <c r="M19" i="7"/>
  <c r="N19" i="7"/>
  <c r="L19" i="7"/>
  <c r="M18" i="7"/>
  <c r="N18" i="7"/>
  <c r="L18" i="7"/>
  <c r="I18" i="7"/>
  <c r="I17" i="7"/>
  <c r="I19" i="7"/>
  <c r="G19" i="7"/>
  <c r="J15" i="7"/>
  <c r="J14" i="7"/>
  <c r="J13" i="7"/>
  <c r="C13" i="7"/>
  <c r="I9" i="7"/>
  <c r="C12" i="7"/>
  <c r="I8" i="7"/>
  <c r="C5" i="7"/>
  <c r="C4" i="7"/>
  <c r="C10" i="7"/>
  <c r="C3" i="7"/>
  <c r="C25" i="5"/>
  <c r="U19" i="5"/>
  <c r="R22" i="5"/>
  <c r="R24" i="5" s="1"/>
  <c r="P6" i="5"/>
  <c r="G5" i="5"/>
  <c r="G4" i="5"/>
  <c r="L24" i="5"/>
  <c r="L25" i="5"/>
  <c r="L23" i="5"/>
  <c r="L22" i="5"/>
  <c r="L21" i="5"/>
  <c r="L20" i="5"/>
  <c r="F21" i="6" l="1"/>
  <c r="F13" i="6"/>
  <c r="M22" i="7"/>
  <c r="N22" i="7"/>
  <c r="L22" i="7"/>
  <c r="H21" i="5"/>
  <c r="T6" i="5" l="1"/>
  <c r="T4" i="5"/>
  <c r="C22" i="5" l="1"/>
  <c r="C20" i="5"/>
  <c r="C19" i="5"/>
  <c r="C21" i="5"/>
  <c r="C18" i="5"/>
  <c r="C15" i="5"/>
  <c r="C14" i="5"/>
  <c r="G13" i="5"/>
  <c r="C7" i="5"/>
  <c r="C6" i="5"/>
  <c r="N11" i="5"/>
  <c r="N13" i="5" s="1"/>
  <c r="N4" i="5"/>
  <c r="N6" i="5" s="1"/>
  <c r="N15" i="5" s="1"/>
  <c r="C5" i="5"/>
  <c r="C4" i="5"/>
  <c r="G2" i="5"/>
</calcChain>
</file>

<file path=xl/sharedStrings.xml><?xml version="1.0" encoding="utf-8"?>
<sst xmlns="http://schemas.openxmlformats.org/spreadsheetml/2006/main" count="74" uniqueCount="55">
  <si>
    <t>Quakers Hill</t>
  </si>
  <si>
    <t>Valuation</t>
  </si>
  <si>
    <t>calculated at 89.99% of valuation</t>
  </si>
  <si>
    <t>Existing loan + redraw</t>
  </si>
  <si>
    <t>Equity available (a)</t>
  </si>
  <si>
    <t>Adelaide</t>
  </si>
  <si>
    <t>Equity available (b)</t>
  </si>
  <si>
    <t>Total equity available (a+b)</t>
  </si>
  <si>
    <t>Land (a)</t>
  </si>
  <si>
    <t>Stamp duty (b)</t>
  </si>
  <si>
    <t>Balance to be arranged</t>
  </si>
  <si>
    <t>Total Loan required c=(a+b)</t>
  </si>
  <si>
    <t>Bank @ (d)</t>
  </si>
  <si>
    <t>Balance to be arranged (c-d)</t>
  </si>
  <si>
    <t>Funds  from equity</t>
  </si>
  <si>
    <t>Balance to pay after using equity</t>
  </si>
  <si>
    <t>House (a)</t>
  </si>
  <si>
    <t>Bank @ (b)</t>
  </si>
  <si>
    <t>Total Loan required c=a</t>
  </si>
  <si>
    <t>Balance to be arranged (c-b)</t>
  </si>
  <si>
    <t>(L1)</t>
  </si>
  <si>
    <t>(L2)</t>
  </si>
  <si>
    <t>(B1)</t>
  </si>
  <si>
    <t>(B2)</t>
  </si>
  <si>
    <t>Total Loan required (L1+L2)</t>
  </si>
  <si>
    <t>(BO1)</t>
  </si>
  <si>
    <t>(BO2)</t>
  </si>
  <si>
    <t>Total loan from bank (BO1+BO2)</t>
  </si>
  <si>
    <t>LMI</t>
  </si>
  <si>
    <t>Land</t>
  </si>
  <si>
    <t xml:space="preserve">Bank land valuation </t>
  </si>
  <si>
    <t>Bank can give</t>
  </si>
  <si>
    <t>Loan 1</t>
  </si>
  <si>
    <t>Deposit 10%</t>
  </si>
  <si>
    <t>Loan 2</t>
  </si>
  <si>
    <t>Acc. Deposit</t>
  </si>
  <si>
    <t>To be paid on settlement</t>
  </si>
  <si>
    <t>Funds for building</t>
  </si>
  <si>
    <t>Bank</t>
  </si>
  <si>
    <t>Ours</t>
  </si>
  <si>
    <t>Building</t>
  </si>
  <si>
    <t>Stamp</t>
  </si>
  <si>
    <t>Total</t>
  </si>
  <si>
    <t>Our</t>
  </si>
  <si>
    <t>Payments</t>
  </si>
  <si>
    <t>Contract exchange</t>
  </si>
  <si>
    <t>Contract binding</t>
  </si>
  <si>
    <t>Land adv</t>
  </si>
  <si>
    <t>Pending for land=</t>
  </si>
  <si>
    <t>September/Oct settlement</t>
  </si>
  <si>
    <t>we pay</t>
  </si>
  <si>
    <t>Total paid for contract (H+L)</t>
  </si>
  <si>
    <t>to be paid after 3-4 months</t>
  </si>
  <si>
    <t>we pay/bank</t>
  </si>
  <si>
    <t>Pay from sale proceeds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</si>
</sst>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2" fillId="0" borderId="0" xfId="1" applyFont="1"/>
    <xf numFmtId="44" fontId="0" fillId="0" borderId="0" xfId="0" applyNumberFormat="1"/>
    <xf numFmtId="44" fontId="2" fillId="0" borderId="0" xfId="0" applyNumberFormat="1" applyFont="1"/>
    <xf numFmtId="10" fontId="0" fillId="0" borderId="0" xfId="0" applyNumberForma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44" fontId="2" fillId="0" borderId="0" xfId="1" applyFont="1" applyAlignment="1">
      <alignment horizontal="right"/>
    </xf>
    <xf numFmtId="0" fontId="0" fillId="0" borderId="4" xfId="0" applyBorder="1"/>
    <xf numFmtId="0" fontId="0" fillId="0" borderId="0" xfId="0" applyBorder="1"/>
    <xf numFmtId="44" fontId="0" fillId="0" borderId="5" xfId="1" applyFont="1" applyBorder="1"/>
    <xf numFmtId="44" fontId="2" fillId="0" borderId="5" xfId="1" applyFont="1" applyBorder="1"/>
    <xf numFmtId="0" fontId="2" fillId="0" borderId="6" xfId="0" applyFont="1" applyBorder="1"/>
    <xf numFmtId="0" fontId="2" fillId="0" borderId="7" xfId="0" applyFont="1" applyBorder="1"/>
    <xf numFmtId="44" fontId="0" fillId="0" borderId="8" xfId="1" applyFont="1" applyBorder="1"/>
    <xf numFmtId="0" fontId="2" fillId="0" borderId="4" xfId="0" applyFont="1" applyBorder="1"/>
    <xf numFmtId="0" fontId="2" fillId="0" borderId="0" xfId="0" applyFont="1" applyBorder="1"/>
    <xf numFmtId="0" fontId="0" fillId="0" borderId="5" xfId="0" applyBorder="1"/>
    <xf numFmtId="0" fontId="0" fillId="0" borderId="7" xfId="0" applyBorder="1"/>
    <xf numFmtId="44" fontId="0" fillId="0" borderId="8" xfId="0" applyNumberFormat="1" applyBorder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7CF8-57E8-41E3-8F97-38E1D142B842}">
  <dimension ref="A1:U26"/>
  <sheetViews>
    <sheetView workbookViewId="0">
      <selection activeCell="A2" sqref="A2:G4"/>
    </sheetView>
  </sheetViews>
  <sheetFormatPr defaultRowHeight="14.4" x14ac:dyDescent="0.3"/>
  <cols>
    <col min="1" max="1" width="29.5546875" style="6" bestFit="1" customWidth="1"/>
    <col min="2" max="2" width="8.88671875" style="6"/>
    <col min="3" max="3" width="12.44140625" style="6" bestFit="1" customWidth="1"/>
    <col min="4" max="4" width="8.88671875" style="6"/>
    <col min="5" max="5" width="14.109375" style="6" bestFit="1" customWidth="1"/>
    <col min="6" max="6" width="8.88671875" style="6"/>
    <col min="7" max="7" width="12.33203125" style="6" bestFit="1" customWidth="1"/>
    <col min="8" max="9" width="8.88671875" style="6"/>
    <col min="10" max="10" width="10.109375" style="6" bestFit="1" customWidth="1"/>
    <col min="11" max="12" width="12.33203125" style="6" bestFit="1" customWidth="1"/>
    <col min="13" max="13" width="8.88671875" style="6"/>
    <col min="14" max="14" width="12.44140625" style="6" bestFit="1" customWidth="1"/>
    <col min="15" max="15" width="8.88671875" style="6"/>
    <col min="16" max="17" width="12.33203125" style="6" bestFit="1" customWidth="1"/>
    <col min="18" max="18" width="12.44140625" style="6" bestFit="1" customWidth="1"/>
    <col min="19" max="19" width="8.88671875" style="6"/>
    <col min="20" max="20" width="12.33203125" style="6" bestFit="1" customWidth="1"/>
    <col min="21" max="21" width="13.88671875" style="6" bestFit="1" customWidth="1"/>
    <col min="22" max="16384" width="8.88671875" style="6"/>
  </cols>
  <sheetData>
    <row r="1" spans="1:21" x14ac:dyDescent="0.3">
      <c r="I1" s="6" t="s">
        <v>28</v>
      </c>
      <c r="N1" s="1"/>
    </row>
    <row r="2" spans="1:21" x14ac:dyDescent="0.3">
      <c r="A2" s="11" t="s">
        <v>8</v>
      </c>
      <c r="B2" s="8"/>
      <c r="C2" s="12">
        <v>550000</v>
      </c>
      <c r="D2" s="8"/>
      <c r="E2" s="10" t="s">
        <v>12</v>
      </c>
      <c r="F2" s="5">
        <v>0.89990000000000003</v>
      </c>
      <c r="G2" s="6">
        <f>C2*F2</f>
        <v>494945</v>
      </c>
      <c r="H2" s="6" t="s">
        <v>25</v>
      </c>
      <c r="I2" s="6">
        <v>9400</v>
      </c>
      <c r="K2" s="27" t="s">
        <v>0</v>
      </c>
      <c r="L2" s="28"/>
      <c r="M2" s="28"/>
      <c r="N2" s="29"/>
    </row>
    <row r="3" spans="1:21" x14ac:dyDescent="0.3">
      <c r="A3" s="11" t="s">
        <v>9</v>
      </c>
      <c r="B3" s="8"/>
      <c r="C3" s="12">
        <v>20000</v>
      </c>
      <c r="D3" s="8"/>
      <c r="E3" s="2"/>
      <c r="K3" s="14" t="s">
        <v>1</v>
      </c>
      <c r="L3" s="15"/>
      <c r="M3" s="15"/>
      <c r="N3" s="16">
        <v>850000</v>
      </c>
    </row>
    <row r="4" spans="1:21" x14ac:dyDescent="0.3">
      <c r="A4" s="7" t="s">
        <v>11</v>
      </c>
      <c r="C4" s="2">
        <f>C2+C3</f>
        <v>570000</v>
      </c>
      <c r="D4" s="6" t="s">
        <v>20</v>
      </c>
      <c r="F4" s="9">
        <v>0.95</v>
      </c>
      <c r="G4" s="3">
        <f>C2*F4</f>
        <v>522500</v>
      </c>
      <c r="K4" s="14"/>
      <c r="L4" s="15"/>
      <c r="M4" s="15"/>
      <c r="N4" s="17">
        <f>N3*89.99%</f>
        <v>764914.99999999988</v>
      </c>
      <c r="P4" s="6" t="s">
        <v>2</v>
      </c>
      <c r="T4" s="3">
        <f>N3*92%</f>
        <v>782000</v>
      </c>
    </row>
    <row r="5" spans="1:21" x14ac:dyDescent="0.3">
      <c r="A5" s="7" t="s">
        <v>13</v>
      </c>
      <c r="C5" s="1">
        <f>C4-G2</f>
        <v>75055</v>
      </c>
      <c r="D5" s="6" t="s">
        <v>22</v>
      </c>
      <c r="E5" s="1"/>
      <c r="G5" s="3">
        <f>C2-G4</f>
        <v>27500</v>
      </c>
      <c r="K5" s="14" t="s">
        <v>3</v>
      </c>
      <c r="L5" s="15"/>
      <c r="M5" s="15"/>
      <c r="N5" s="16">
        <v>670576</v>
      </c>
    </row>
    <row r="6" spans="1:21" x14ac:dyDescent="0.3">
      <c r="A6" s="10" t="s">
        <v>14</v>
      </c>
      <c r="B6" s="8"/>
      <c r="C6" s="13">
        <f>N15</f>
        <v>123786.99999999988</v>
      </c>
      <c r="D6" s="8"/>
      <c r="E6" s="4"/>
      <c r="K6" s="18" t="s">
        <v>4</v>
      </c>
      <c r="L6" s="19"/>
      <c r="M6" s="19"/>
      <c r="N6" s="20">
        <f>N4-N5</f>
        <v>94338.999999999884</v>
      </c>
      <c r="O6" s="6">
        <v>2600</v>
      </c>
      <c r="P6" s="3">
        <f>N3*80%</f>
        <v>680000</v>
      </c>
      <c r="T6" s="3">
        <f>T4-N5</f>
        <v>111424</v>
      </c>
    </row>
    <row r="7" spans="1:21" x14ac:dyDescent="0.3">
      <c r="A7" s="7" t="s">
        <v>15</v>
      </c>
      <c r="C7" s="2">
        <f>C5-C6</f>
        <v>-48731.999999999884</v>
      </c>
    </row>
    <row r="8" spans="1:21" x14ac:dyDescent="0.3">
      <c r="A8" s="7"/>
      <c r="E8" s="4"/>
    </row>
    <row r="9" spans="1:21" x14ac:dyDescent="0.3">
      <c r="A9" s="7"/>
      <c r="E9" s="4"/>
      <c r="K9" s="27" t="s">
        <v>5</v>
      </c>
      <c r="L9" s="28"/>
      <c r="M9" s="28"/>
      <c r="N9" s="29"/>
    </row>
    <row r="10" spans="1:21" x14ac:dyDescent="0.3">
      <c r="K10" s="14" t="s">
        <v>1</v>
      </c>
      <c r="L10" s="15"/>
      <c r="M10" s="15"/>
      <c r="N10" s="16">
        <v>350000</v>
      </c>
      <c r="T10" s="3"/>
      <c r="U10" s="3"/>
    </row>
    <row r="11" spans="1:21" x14ac:dyDescent="0.3">
      <c r="K11" s="14"/>
      <c r="L11" s="15"/>
      <c r="M11" s="15"/>
      <c r="N11" s="17">
        <f>N10*89.99%</f>
        <v>314965</v>
      </c>
      <c r="P11" s="6" t="s">
        <v>2</v>
      </c>
    </row>
    <row r="12" spans="1:21" x14ac:dyDescent="0.3">
      <c r="K12" s="14" t="s">
        <v>3</v>
      </c>
      <c r="L12" s="15"/>
      <c r="M12" s="15"/>
      <c r="N12" s="16">
        <v>285517</v>
      </c>
    </row>
    <row r="13" spans="1:21" x14ac:dyDescent="0.3">
      <c r="A13" s="11" t="s">
        <v>16</v>
      </c>
      <c r="B13" s="8"/>
      <c r="C13" s="12">
        <v>413776</v>
      </c>
      <c r="E13" s="10" t="s">
        <v>17</v>
      </c>
      <c r="F13" s="5">
        <v>0.89990000000000003</v>
      </c>
      <c r="G13" s="6">
        <f>C13*F13</f>
        <v>372357.02240000002</v>
      </c>
      <c r="H13" s="6" t="s">
        <v>26</v>
      </c>
      <c r="K13" s="21" t="s">
        <v>6</v>
      </c>
      <c r="L13" s="22"/>
      <c r="M13" s="22"/>
      <c r="N13" s="16">
        <f>N11-N12</f>
        <v>29448</v>
      </c>
    </row>
    <row r="14" spans="1:21" x14ac:dyDescent="0.3">
      <c r="A14" s="7" t="s">
        <v>18</v>
      </c>
      <c r="B14" s="8"/>
      <c r="C14" s="12">
        <f>C13</f>
        <v>413776</v>
      </c>
      <c r="D14" s="6" t="s">
        <v>21</v>
      </c>
      <c r="K14" s="14"/>
      <c r="L14" s="15"/>
      <c r="M14" s="15"/>
      <c r="N14" s="23"/>
    </row>
    <row r="15" spans="1:21" x14ac:dyDescent="0.3">
      <c r="A15" s="7" t="s">
        <v>19</v>
      </c>
      <c r="C15" s="2">
        <f>C14-G13</f>
        <v>41418.977599999984</v>
      </c>
      <c r="D15" s="6" t="s">
        <v>23</v>
      </c>
      <c r="K15" s="18" t="s">
        <v>7</v>
      </c>
      <c r="L15" s="24"/>
      <c r="M15" s="24"/>
      <c r="N15" s="25">
        <f>N6+N13</f>
        <v>123786.99999999988</v>
      </c>
    </row>
    <row r="17" spans="1:21" x14ac:dyDescent="0.3">
      <c r="J17" s="7"/>
      <c r="K17" s="1"/>
      <c r="M17" s="7"/>
      <c r="N17" s="1"/>
      <c r="P17" s="7"/>
      <c r="Q17" s="2"/>
    </row>
    <row r="18" spans="1:21" x14ac:dyDescent="0.3">
      <c r="A18" s="7" t="s">
        <v>24</v>
      </c>
      <c r="C18" s="1">
        <f>C4+C14</f>
        <v>983776</v>
      </c>
      <c r="I18" s="9"/>
      <c r="K18" s="3"/>
    </row>
    <row r="19" spans="1:21" x14ac:dyDescent="0.3">
      <c r="A19" s="7" t="s">
        <v>27</v>
      </c>
      <c r="C19" s="1">
        <f>G2+G13</f>
        <v>867302.02240000002</v>
      </c>
      <c r="U19" s="3">
        <f>5%*C2</f>
        <v>27500</v>
      </c>
    </row>
    <row r="20" spans="1:21" x14ac:dyDescent="0.3">
      <c r="A20" s="7" t="s">
        <v>10</v>
      </c>
      <c r="C20" s="2">
        <f>C18-C19</f>
        <v>116473.97759999998</v>
      </c>
      <c r="G20" s="6">
        <v>520000</v>
      </c>
      <c r="H20" s="6">
        <v>467948</v>
      </c>
      <c r="L20" s="3">
        <f>C2</f>
        <v>550000</v>
      </c>
      <c r="O20" s="27" t="s">
        <v>0</v>
      </c>
      <c r="P20" s="28"/>
      <c r="Q20" s="28"/>
      <c r="R20" s="29"/>
    </row>
    <row r="21" spans="1:21" x14ac:dyDescent="0.3">
      <c r="A21" s="10" t="s">
        <v>14</v>
      </c>
      <c r="C21" s="1">
        <f>N15</f>
        <v>123786.99999999988</v>
      </c>
      <c r="H21" s="6">
        <f>G2-H20</f>
        <v>26997</v>
      </c>
      <c r="L21" s="3">
        <f>C3</f>
        <v>20000</v>
      </c>
      <c r="O21" s="14" t="s">
        <v>1</v>
      </c>
      <c r="P21" s="15"/>
      <c r="Q21" s="15"/>
      <c r="R21" s="16">
        <v>950000</v>
      </c>
    </row>
    <row r="22" spans="1:21" x14ac:dyDescent="0.3">
      <c r="A22" s="7" t="s">
        <v>15</v>
      </c>
      <c r="C22" s="2">
        <f>C20-C21</f>
        <v>-7313.0223999998998</v>
      </c>
      <c r="L22" s="3">
        <f>C13</f>
        <v>413776</v>
      </c>
      <c r="O22" s="14"/>
      <c r="P22" s="15"/>
      <c r="Q22" s="15"/>
      <c r="R22" s="17">
        <f>R21*89.99%</f>
        <v>854904.99999999988</v>
      </c>
    </row>
    <row r="23" spans="1:21" x14ac:dyDescent="0.3">
      <c r="L23" s="4">
        <f>SUM(L20:L22)</f>
        <v>983776</v>
      </c>
      <c r="O23" s="14" t="s">
        <v>3</v>
      </c>
      <c r="P23" s="15"/>
      <c r="Q23" s="15"/>
      <c r="R23" s="16">
        <v>670576</v>
      </c>
    </row>
    <row r="24" spans="1:21" x14ac:dyDescent="0.3">
      <c r="L24" s="3">
        <f>(L20+L22)*F2</f>
        <v>867302.02240000002</v>
      </c>
      <c r="O24" s="18" t="s">
        <v>4</v>
      </c>
      <c r="P24" s="19"/>
      <c r="Q24" s="19"/>
      <c r="R24" s="20">
        <f>R22-R23</f>
        <v>184328.99999999988</v>
      </c>
    </row>
    <row r="25" spans="1:21" x14ac:dyDescent="0.3">
      <c r="C25" s="3">
        <f>5%*C13</f>
        <v>20688.800000000003</v>
      </c>
      <c r="L25" s="3">
        <f>L23-L24</f>
        <v>116473.97759999998</v>
      </c>
    </row>
    <row r="26" spans="1:21" x14ac:dyDescent="0.3">
      <c r="R26" s="3"/>
    </row>
  </sheetData>
  <mergeCells count="3">
    <mergeCell ref="K2:N2"/>
    <mergeCell ref="K9:N9"/>
    <mergeCell ref="O20:R2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9F49-9080-40E4-A160-3C723B1F48B1}">
  <dimension ref="A1:Q27"/>
  <sheetViews>
    <sheetView tabSelected="1" workbookViewId="0">
      <selection activeCell="Q23" sqref="Q23"/>
    </sheetView>
  </sheetViews>
  <sheetFormatPr defaultRowHeight="14.4" x14ac:dyDescent="0.3"/>
  <cols>
    <col min="1" max="1" width="24.88671875" bestFit="1" customWidth="1"/>
    <col min="3" max="3" width="12.44140625" bestFit="1" customWidth="1"/>
    <col min="4" max="4" width="4.109375" bestFit="1" customWidth="1"/>
    <col min="5" max="5" width="10.33203125" bestFit="1" customWidth="1"/>
    <col min="6" max="6" width="9" bestFit="1" customWidth="1"/>
    <col min="7" max="7" width="12.33203125" bestFit="1" customWidth="1"/>
    <col min="10" max="10" width="11.33203125" bestFit="1" customWidth="1"/>
  </cols>
  <sheetData>
    <row r="1" spans="1:12" x14ac:dyDescent="0.3">
      <c r="A1" s="11" t="s">
        <v>8</v>
      </c>
      <c r="B1" s="26"/>
      <c r="C1" s="12">
        <v>550000</v>
      </c>
      <c r="D1" s="26"/>
      <c r="E1" s="10"/>
      <c r="F1" s="5"/>
      <c r="G1" s="6"/>
      <c r="H1" t="s">
        <v>32</v>
      </c>
    </row>
    <row r="2" spans="1:12" x14ac:dyDescent="0.3">
      <c r="A2" s="11" t="s">
        <v>9</v>
      </c>
      <c r="B2" s="26"/>
      <c r="C2" s="12">
        <v>20000</v>
      </c>
      <c r="D2" s="26"/>
      <c r="E2" s="2"/>
      <c r="F2" s="6"/>
      <c r="G2" s="6"/>
      <c r="I2">
        <v>94000</v>
      </c>
    </row>
    <row r="3" spans="1:12" x14ac:dyDescent="0.3">
      <c r="A3" s="7" t="s">
        <v>11</v>
      </c>
      <c r="B3" s="6"/>
      <c r="C3" s="2">
        <f>C1+C2</f>
        <v>570000</v>
      </c>
      <c r="D3" s="6" t="s">
        <v>20</v>
      </c>
      <c r="E3" s="6"/>
      <c r="F3" s="9"/>
      <c r="G3" s="3"/>
    </row>
    <row r="4" spans="1:12" x14ac:dyDescent="0.3">
      <c r="A4" t="s">
        <v>33</v>
      </c>
      <c r="C4" s="3">
        <f>C1*10%</f>
        <v>55000</v>
      </c>
    </row>
    <row r="5" spans="1:12" x14ac:dyDescent="0.3">
      <c r="A5" s="7" t="s">
        <v>36</v>
      </c>
      <c r="C5" s="4">
        <f>C3-C4</f>
        <v>515000</v>
      </c>
      <c r="H5" t="s">
        <v>34</v>
      </c>
    </row>
    <row r="6" spans="1:12" x14ac:dyDescent="0.3">
      <c r="I6">
        <v>26000</v>
      </c>
    </row>
    <row r="8" spans="1:12" x14ac:dyDescent="0.3">
      <c r="I8" s="7">
        <f>I2+I6</f>
        <v>120000</v>
      </c>
      <c r="J8" t="s">
        <v>35</v>
      </c>
    </row>
    <row r="9" spans="1:12" x14ac:dyDescent="0.3">
      <c r="A9" t="s">
        <v>30</v>
      </c>
      <c r="C9">
        <v>520000</v>
      </c>
      <c r="I9">
        <f>I8-50000</f>
        <v>70000</v>
      </c>
    </row>
    <row r="10" spans="1:12" x14ac:dyDescent="0.3">
      <c r="A10" s="5">
        <v>0.89990000000000003</v>
      </c>
      <c r="C10" s="1">
        <f>C9*A10</f>
        <v>467948</v>
      </c>
      <c r="E10" t="s">
        <v>31</v>
      </c>
    </row>
    <row r="12" spans="1:12" x14ac:dyDescent="0.3">
      <c r="C12" s="3">
        <f>C5-C10</f>
        <v>47052</v>
      </c>
      <c r="J12">
        <v>550000</v>
      </c>
    </row>
    <row r="13" spans="1:12" x14ac:dyDescent="0.3">
      <c r="A13" t="s">
        <v>37</v>
      </c>
      <c r="C13" s="3">
        <f>I9-C12</f>
        <v>22948</v>
      </c>
      <c r="J13">
        <f>J12*89.99%</f>
        <v>494944.99999999994</v>
      </c>
    </row>
    <row r="14" spans="1:12" x14ac:dyDescent="0.3">
      <c r="J14" s="3">
        <f>C5-J13</f>
        <v>20055.000000000058</v>
      </c>
    </row>
    <row r="15" spans="1:12" x14ac:dyDescent="0.3">
      <c r="J15" s="3">
        <f>I9-J14</f>
        <v>49944.999999999942</v>
      </c>
    </row>
    <row r="16" spans="1:12" x14ac:dyDescent="0.3">
      <c r="E16" t="s">
        <v>38</v>
      </c>
      <c r="G16" t="s">
        <v>39</v>
      </c>
      <c r="H16" s="9">
        <v>0.05</v>
      </c>
      <c r="I16" s="9">
        <v>0.2</v>
      </c>
      <c r="J16" s="5">
        <v>0.89990000000000003</v>
      </c>
      <c r="L16" s="9">
        <v>0.02</v>
      </c>
    </row>
    <row r="17" spans="5:17" x14ac:dyDescent="0.3">
      <c r="E17">
        <v>530000</v>
      </c>
      <c r="G17">
        <v>580000</v>
      </c>
      <c r="H17">
        <f>G17*H16</f>
        <v>29000</v>
      </c>
      <c r="I17">
        <f>G17*I16</f>
        <v>116000</v>
      </c>
      <c r="L17">
        <v>850000</v>
      </c>
      <c r="M17">
        <v>900000</v>
      </c>
      <c r="N17">
        <v>920000</v>
      </c>
      <c r="P17">
        <v>210000</v>
      </c>
    </row>
    <row r="18" spans="5:17" x14ac:dyDescent="0.3">
      <c r="E18">
        <v>400000</v>
      </c>
      <c r="G18">
        <v>413776</v>
      </c>
      <c r="H18">
        <f>G18*H16</f>
        <v>20688.800000000003</v>
      </c>
      <c r="I18">
        <f>G18*I16</f>
        <v>82755.200000000012</v>
      </c>
      <c r="L18">
        <f>L17*$L16</f>
        <v>17000</v>
      </c>
      <c r="M18" s="6">
        <f t="shared" ref="M18:N18" si="0">M17*$L16</f>
        <v>18000</v>
      </c>
      <c r="N18" s="6">
        <f t="shared" si="0"/>
        <v>18400</v>
      </c>
      <c r="P18">
        <v>84000</v>
      </c>
    </row>
    <row r="19" spans="5:17" x14ac:dyDescent="0.3">
      <c r="E19" s="7">
        <f>E17+E18</f>
        <v>930000</v>
      </c>
      <c r="F19">
        <f>G19-E19</f>
        <v>63776</v>
      </c>
      <c r="G19" s="7">
        <f>G17+G18</f>
        <v>993776</v>
      </c>
      <c r="H19">
        <f>H17+H18</f>
        <v>49688.800000000003</v>
      </c>
      <c r="I19">
        <f>G19*I16</f>
        <v>198755.20000000001</v>
      </c>
      <c r="L19">
        <f>L17-L18</f>
        <v>833000</v>
      </c>
      <c r="M19" s="6">
        <f t="shared" ref="M19:N19" si="1">M17-M18</f>
        <v>882000</v>
      </c>
      <c r="N19" s="6">
        <f t="shared" si="1"/>
        <v>901600</v>
      </c>
      <c r="P19">
        <f>P17+P18</f>
        <v>294000</v>
      </c>
    </row>
    <row r="20" spans="5:17" x14ac:dyDescent="0.3">
      <c r="G20">
        <v>20000</v>
      </c>
      <c r="L20">
        <v>670000</v>
      </c>
      <c r="M20" s="6">
        <v>670000</v>
      </c>
      <c r="N20" s="6">
        <v>670000</v>
      </c>
      <c r="P20">
        <v>330000</v>
      </c>
    </row>
    <row r="21" spans="5:17" x14ac:dyDescent="0.3">
      <c r="G21">
        <f>G19+G20</f>
        <v>1013776</v>
      </c>
      <c r="H21">
        <f>G23*10%</f>
        <v>94377.600000000006</v>
      </c>
      <c r="I21">
        <f>G21*I16</f>
        <v>202755.20000000001</v>
      </c>
      <c r="L21" s="7">
        <f>L19-L20</f>
        <v>163000</v>
      </c>
      <c r="M21" s="7">
        <f t="shared" ref="M21:N21" si="2">M19-M20</f>
        <v>212000</v>
      </c>
      <c r="N21" s="7">
        <f t="shared" si="2"/>
        <v>231600</v>
      </c>
      <c r="P21">
        <f>P20-P19</f>
        <v>36000</v>
      </c>
    </row>
    <row r="22" spans="5:17" x14ac:dyDescent="0.3">
      <c r="F22">
        <f>F19+H21</f>
        <v>158153.60000000001</v>
      </c>
      <c r="G22">
        <v>50000</v>
      </c>
      <c r="L22">
        <f>L21-$F22</f>
        <v>4846.3999999999942</v>
      </c>
      <c r="M22" s="6">
        <f t="shared" ref="M22:N22" si="3">M21-$F22</f>
        <v>53846.399999999994</v>
      </c>
      <c r="N22" s="6">
        <f t="shared" si="3"/>
        <v>73446.399999999994</v>
      </c>
      <c r="P22">
        <v>5000</v>
      </c>
    </row>
    <row r="23" spans="5:17" x14ac:dyDescent="0.3">
      <c r="G23">
        <f>G19-G22</f>
        <v>943776</v>
      </c>
      <c r="M23">
        <v>189000</v>
      </c>
      <c r="N23" s="6">
        <v>189000</v>
      </c>
      <c r="P23">
        <f>P21-P22</f>
        <v>31000</v>
      </c>
      <c r="Q23">
        <f>P23+P26</f>
        <v>115000</v>
      </c>
    </row>
    <row r="24" spans="5:17" x14ac:dyDescent="0.3">
      <c r="M24">
        <f>M21-M23</f>
        <v>23000</v>
      </c>
      <c r="N24">
        <f>N21-N23</f>
        <v>42600</v>
      </c>
    </row>
    <row r="25" spans="5:17" x14ac:dyDescent="0.3">
      <c r="P25">
        <v>770000</v>
      </c>
    </row>
    <row r="26" spans="5:17" x14ac:dyDescent="0.3">
      <c r="P26">
        <v>84000</v>
      </c>
    </row>
    <row r="27" spans="5:17" x14ac:dyDescent="0.3">
      <c r="P27">
        <f>P25+P26</f>
        <v>854000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8819-1275-452F-97E0-E921C0390F0E}">
  <dimension ref="B1:J24"/>
  <sheetViews>
    <sheetView workbookViewId="0">
      <selection activeCell="F7" sqref="F7"/>
    </sheetView>
  </sheetViews>
  <sheetFormatPr defaultRowHeight="14.4" x14ac:dyDescent="0.3"/>
  <sheetData>
    <row r="1" spans="2:7" x14ac:dyDescent="0.3">
      <c r="D1" t="s">
        <v>43</v>
      </c>
      <c r="F1" s="9">
        <v>0.2</v>
      </c>
      <c r="G1" s="9">
        <v>0.1</v>
      </c>
    </row>
    <row r="2" spans="2:7" x14ac:dyDescent="0.3">
      <c r="B2" t="s">
        <v>29</v>
      </c>
      <c r="D2">
        <v>570000</v>
      </c>
      <c r="F2">
        <f>D2*F1</f>
        <v>114000</v>
      </c>
      <c r="G2">
        <f>D2*G1</f>
        <v>57000</v>
      </c>
    </row>
    <row r="3" spans="2:7" x14ac:dyDescent="0.3">
      <c r="B3" t="s">
        <v>40</v>
      </c>
      <c r="D3">
        <v>400000</v>
      </c>
      <c r="F3">
        <f>D3*F1</f>
        <v>80000</v>
      </c>
      <c r="G3">
        <f>D3*G1</f>
        <v>40000</v>
      </c>
    </row>
    <row r="4" spans="2:7" x14ac:dyDescent="0.3">
      <c r="D4" s="7">
        <f>D2+D3</f>
        <v>970000</v>
      </c>
      <c r="F4">
        <f>F2+F3</f>
        <v>194000</v>
      </c>
      <c r="G4">
        <f>G2+G3</f>
        <v>97000</v>
      </c>
    </row>
    <row r="5" spans="2:7" x14ac:dyDescent="0.3">
      <c r="B5" t="s">
        <v>41</v>
      </c>
      <c r="D5">
        <v>20000</v>
      </c>
    </row>
    <row r="6" spans="2:7" x14ac:dyDescent="0.3">
      <c r="B6" s="7" t="s">
        <v>42</v>
      </c>
      <c r="D6" s="7">
        <f>D4+D5</f>
        <v>990000</v>
      </c>
    </row>
    <row r="7" spans="2:7" x14ac:dyDescent="0.3">
      <c r="D7">
        <f>D6-45000</f>
        <v>945000</v>
      </c>
      <c r="F7">
        <f>D7*F1</f>
        <v>189000</v>
      </c>
    </row>
    <row r="9" spans="2:7" x14ac:dyDescent="0.3">
      <c r="B9" s="7" t="s">
        <v>44</v>
      </c>
    </row>
    <row r="10" spans="2:7" x14ac:dyDescent="0.3">
      <c r="B10" s="7" t="s">
        <v>45</v>
      </c>
    </row>
    <row r="11" spans="2:7" x14ac:dyDescent="0.3">
      <c r="C11" t="s">
        <v>29</v>
      </c>
      <c r="D11" s="5">
        <v>2.5000000000000001E-3</v>
      </c>
      <c r="E11">
        <f>D2</f>
        <v>570000</v>
      </c>
      <c r="F11">
        <f>E11*D11</f>
        <v>1425</v>
      </c>
    </row>
    <row r="12" spans="2:7" x14ac:dyDescent="0.3">
      <c r="C12" t="s">
        <v>40</v>
      </c>
      <c r="D12" s="9">
        <v>0.1</v>
      </c>
      <c r="E12">
        <f>D3</f>
        <v>400000</v>
      </c>
      <c r="F12">
        <f>E12*D12</f>
        <v>40000</v>
      </c>
    </row>
    <row r="13" spans="2:7" x14ac:dyDescent="0.3">
      <c r="F13" s="7">
        <f>F11+F12</f>
        <v>41425</v>
      </c>
      <c r="G13" t="s">
        <v>50</v>
      </c>
    </row>
    <row r="16" spans="2:7" x14ac:dyDescent="0.3">
      <c r="B16" s="7" t="s">
        <v>46</v>
      </c>
    </row>
    <row r="17" spans="2:10" x14ac:dyDescent="0.3">
      <c r="C17" t="s">
        <v>47</v>
      </c>
      <c r="D17">
        <v>5000</v>
      </c>
      <c r="F17">
        <f>D17-F11</f>
        <v>3575</v>
      </c>
      <c r="G17" s="6" t="s">
        <v>50</v>
      </c>
    </row>
    <row r="18" spans="2:10" x14ac:dyDescent="0.3">
      <c r="F18">
        <f>F13+F17</f>
        <v>45000</v>
      </c>
      <c r="G18" t="s">
        <v>51</v>
      </c>
    </row>
    <row r="20" spans="2:10" x14ac:dyDescent="0.3">
      <c r="C20" s="6" t="s">
        <v>29</v>
      </c>
      <c r="D20" s="9">
        <v>0.05</v>
      </c>
      <c r="E20">
        <f>D2</f>
        <v>570000</v>
      </c>
      <c r="F20">
        <f>(E20*D20)</f>
        <v>28500</v>
      </c>
    </row>
    <row r="21" spans="2:10" x14ac:dyDescent="0.3">
      <c r="C21" s="7" t="s">
        <v>48</v>
      </c>
      <c r="F21">
        <f>F20-F17-F11</f>
        <v>23500</v>
      </c>
      <c r="G21" t="s">
        <v>52</v>
      </c>
      <c r="J21" t="s">
        <v>54</v>
      </c>
    </row>
    <row r="23" spans="2:10" x14ac:dyDescent="0.3">
      <c r="B23" t="s">
        <v>49</v>
      </c>
    </row>
    <row r="24" spans="2:10" x14ac:dyDescent="0.3">
      <c r="C24" t="s">
        <v>41</v>
      </c>
      <c r="F24">
        <f>D5</f>
        <v>20000</v>
      </c>
      <c r="G24" s="6" t="s">
        <v>53</v>
      </c>
      <c r="J24" s="6" t="s"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Elara</vt:lpstr>
      <vt:lpstr>Sheet2</vt:lpstr>
      <vt:lpstr>NewPark-570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Tyagi</dc:creator>
  <cp:lastModifiedBy>Piyush Tyagi</cp:lastModifiedBy>
  <dcterms:created xsi:type="dcterms:W3CDTF">2021-03-01T11:04:21Z</dcterms:created>
  <dcterms:modified xsi:type="dcterms:W3CDTF">2021-03-23T10:56:59Z</dcterms:modified>
</cp:coreProperties>
</file>