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D7358220-F0B7-4698-8700-5389E94AC88F}" xr6:coauthVersionLast="45" xr6:coauthVersionMax="45" xr10:uidLastSave="{00000000-0000-0000-0000-000000000000}"/>
  <bookViews>
    <workbookView xWindow="-110" yWindow="-110" windowWidth="19420" windowHeight="11020" firstSheet="12" activeTab="15" xr2:uid="{00000000-000D-0000-FFFF-FFFF00000000}"/>
  </bookViews>
  <sheets>
    <sheet name="פרוט כולל של החשבון " sheetId="1" r:id="rId1"/>
    <sheet name="חיובים קבועים באשראי 2019" sheetId="2" r:id="rId2"/>
    <sheet name="פרוט הוצאות 10.1" sheetId="4" r:id="rId3"/>
    <sheet name="פרוט הוצאות 10.2" sheetId="5" r:id="rId4"/>
    <sheet name="פרוט הוצאות 10.3" sheetId="6" r:id="rId5"/>
    <sheet name="פרוט הוצאות 10.4" sheetId="7" r:id="rId6"/>
    <sheet name="פרוט הוצאות 10.5" sheetId="8" r:id="rId7"/>
    <sheet name="פרוט הוצאות 10.6" sheetId="9" r:id="rId8"/>
    <sheet name="פרוט הוצאות 10.7" sheetId="11" r:id="rId9"/>
    <sheet name="פרוט הוצאות 10.8" sheetId="12" r:id="rId10"/>
    <sheet name="פרוט הוצאות 10.9" sheetId="13" r:id="rId11"/>
    <sheet name="פרוט הוצאות 10.10" sheetId="10" r:id="rId12"/>
    <sheet name="10.11" sheetId="16" r:id="rId13"/>
    <sheet name="10.12" sheetId="17" r:id="rId14"/>
    <sheet name="10.1" sheetId="18" r:id="rId15"/>
    <sheet name="1" sheetId="14" r:id="rId16"/>
    <sheet name="2" sheetId="20" r:id="rId17"/>
    <sheet name="2 (2)" sheetId="21" r:id="rId18"/>
    <sheet name="חיובים קבועים באשראי 2020" sheetId="19" r:id="rId19"/>
    <sheet name="Sheet1" sheetId="15" r:id="rId20"/>
    <sheet name="Sheet3" sheetId="3" r:id="rId21"/>
  </sheets>
  <externalReferences>
    <externalReference r:id="rId22"/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57" i="21" l="1"/>
  <c r="AA57" i="21"/>
  <c r="W57" i="21"/>
  <c r="R57" i="21"/>
  <c r="AJ57" i="21" s="1"/>
  <c r="M57" i="21"/>
  <c r="H57" i="21"/>
  <c r="C57" i="21"/>
  <c r="AG31" i="21"/>
  <c r="AG60" i="21" s="1"/>
  <c r="AA31" i="21"/>
  <c r="AA60" i="21" s="1"/>
  <c r="W31" i="21"/>
  <c r="W60" i="21" s="1"/>
  <c r="R31" i="21"/>
  <c r="R60" i="21" s="1"/>
  <c r="M31" i="21"/>
  <c r="M60" i="21" s="1"/>
  <c r="H31" i="21"/>
  <c r="H60" i="21" s="1"/>
  <c r="C31" i="21"/>
  <c r="C60" i="21" s="1"/>
  <c r="AM19" i="21"/>
  <c r="AM15" i="21"/>
  <c r="AM1" i="21"/>
  <c r="AM6" i="21" s="1"/>
  <c r="AJ31" i="21" l="1"/>
  <c r="AM6" i="20"/>
  <c r="AG57" i="20"/>
  <c r="AA57" i="20"/>
  <c r="W57" i="20"/>
  <c r="R57" i="20"/>
  <c r="AJ57" i="20" s="1"/>
  <c r="M57" i="20"/>
  <c r="H57" i="20"/>
  <c r="C57" i="20"/>
  <c r="AG31" i="20"/>
  <c r="AG60" i="20" s="1"/>
  <c r="AA31" i="20"/>
  <c r="AA60" i="20" s="1"/>
  <c r="W31" i="20"/>
  <c r="W60" i="20" s="1"/>
  <c r="R31" i="20"/>
  <c r="M31" i="20"/>
  <c r="M60" i="20" s="1"/>
  <c r="H31" i="20"/>
  <c r="H60" i="20" s="1"/>
  <c r="C31" i="20"/>
  <c r="C60" i="20" s="1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7" i="19"/>
  <c r="P38" i="19"/>
  <c r="P39" i="19"/>
  <c r="P40" i="19"/>
  <c r="P41" i="19"/>
  <c r="P42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3" i="19"/>
  <c r="O36" i="19"/>
  <c r="O44" i="19" s="1"/>
  <c r="O17" i="19"/>
  <c r="I43" i="19"/>
  <c r="H43" i="19"/>
  <c r="G43" i="19"/>
  <c r="F43" i="19"/>
  <c r="E43" i="19"/>
  <c r="D43" i="19"/>
  <c r="K36" i="19"/>
  <c r="I36" i="19"/>
  <c r="I44" i="19" s="1"/>
  <c r="H36" i="19"/>
  <c r="E36" i="19"/>
  <c r="D36" i="19"/>
  <c r="N36" i="19"/>
  <c r="M36" i="19"/>
  <c r="L36" i="19"/>
  <c r="J36" i="19"/>
  <c r="G36" i="19"/>
  <c r="F36" i="19"/>
  <c r="AI18" i="19"/>
  <c r="AH18" i="19"/>
  <c r="AG18" i="19"/>
  <c r="AF18" i="19"/>
  <c r="AE18" i="19"/>
  <c r="AD18" i="19"/>
  <c r="AC18" i="19"/>
  <c r="AB18" i="19"/>
  <c r="AA18" i="19"/>
  <c r="Z18" i="19"/>
  <c r="Y18" i="19"/>
  <c r="N17" i="19"/>
  <c r="M17" i="19"/>
  <c r="L17" i="19"/>
  <c r="K17" i="19"/>
  <c r="K44" i="19" s="1"/>
  <c r="J17" i="19"/>
  <c r="I17" i="19"/>
  <c r="H17" i="19"/>
  <c r="G17" i="19"/>
  <c r="F17" i="19"/>
  <c r="F44" i="19" s="1"/>
  <c r="E17" i="19"/>
  <c r="D17" i="19"/>
  <c r="R57" i="18"/>
  <c r="W35" i="18"/>
  <c r="AG31" i="18"/>
  <c r="AJ31" i="20" l="1"/>
  <c r="R60" i="20"/>
  <c r="P43" i="19"/>
  <c r="P17" i="19"/>
  <c r="J44" i="19"/>
  <c r="P36" i="19"/>
  <c r="N44" i="19"/>
  <c r="G44" i="19"/>
  <c r="L44" i="19"/>
  <c r="E44" i="19"/>
  <c r="M44" i="19"/>
  <c r="H44" i="19"/>
  <c r="D44" i="19"/>
  <c r="AG57" i="17"/>
  <c r="AG57" i="18"/>
  <c r="AG60" i="18" s="1"/>
  <c r="AA57" i="18"/>
  <c r="W57" i="18"/>
  <c r="M57" i="18"/>
  <c r="H57" i="18"/>
  <c r="C57" i="18"/>
  <c r="AA31" i="18"/>
  <c r="W31" i="18"/>
  <c r="R31" i="18"/>
  <c r="R60" i="18" s="1"/>
  <c r="M31" i="18"/>
  <c r="H31" i="18"/>
  <c r="C31" i="18"/>
  <c r="AA57" i="17"/>
  <c r="W57" i="17"/>
  <c r="R57" i="17"/>
  <c r="M57" i="17"/>
  <c r="H57" i="17"/>
  <c r="C57" i="17"/>
  <c r="AG31" i="17"/>
  <c r="AA31" i="17"/>
  <c r="AA60" i="17" s="1"/>
  <c r="W31" i="17"/>
  <c r="R31" i="17"/>
  <c r="M31" i="17"/>
  <c r="H31" i="17"/>
  <c r="C31" i="17"/>
  <c r="AM15" i="17"/>
  <c r="AM19" i="17" s="1"/>
  <c r="AG57" i="16"/>
  <c r="AA57" i="16"/>
  <c r="W57" i="16"/>
  <c r="R57" i="16"/>
  <c r="M57" i="16"/>
  <c r="H57" i="16"/>
  <c r="C57" i="16"/>
  <c r="AG31" i="16"/>
  <c r="AA31" i="16"/>
  <c r="AA60" i="16" s="1"/>
  <c r="W31" i="16"/>
  <c r="R31" i="16"/>
  <c r="M31" i="16"/>
  <c r="H31" i="16"/>
  <c r="C31" i="16"/>
  <c r="AM15" i="16"/>
  <c r="AM19" i="16" s="1"/>
  <c r="P44" i="19" l="1"/>
  <c r="M60" i="18"/>
  <c r="W60" i="18"/>
  <c r="H60" i="18"/>
  <c r="AA60" i="18"/>
  <c r="C60" i="18"/>
  <c r="AG60" i="16"/>
  <c r="AJ31" i="18"/>
  <c r="AM2" i="18" s="1"/>
  <c r="AJ57" i="18"/>
  <c r="AM3" i="18" s="1"/>
  <c r="AG60" i="17"/>
  <c r="W60" i="17"/>
  <c r="C60" i="17"/>
  <c r="M60" i="17"/>
  <c r="R60" i="17"/>
  <c r="AJ57" i="17"/>
  <c r="AM3" i="17" s="1"/>
  <c r="H60" i="17"/>
  <c r="AJ31" i="16"/>
  <c r="AM2" i="16" s="1"/>
  <c r="W60" i="16"/>
  <c r="C60" i="16"/>
  <c r="M60" i="16"/>
  <c r="R60" i="16"/>
  <c r="AJ57" i="16"/>
  <c r="AM3" i="16" s="1"/>
  <c r="H60" i="16"/>
  <c r="AJ31" i="17"/>
  <c r="AM2" i="17" s="1"/>
  <c r="N40" i="2"/>
  <c r="M40" i="2"/>
  <c r="AG44" i="10"/>
  <c r="AG57" i="14"/>
  <c r="AA57" i="14"/>
  <c r="W57" i="14"/>
  <c r="R57" i="14"/>
  <c r="M57" i="14"/>
  <c r="H57" i="14"/>
  <c r="C57" i="14"/>
  <c r="AG31" i="14"/>
  <c r="AA31" i="14"/>
  <c r="W31" i="14"/>
  <c r="R31" i="14"/>
  <c r="M31" i="14"/>
  <c r="H31" i="14"/>
  <c r="C31" i="14"/>
  <c r="AM15" i="14"/>
  <c r="AM19" i="14" s="1"/>
  <c r="AG40" i="13"/>
  <c r="AG57" i="13" s="1"/>
  <c r="AA57" i="13"/>
  <c r="W57" i="13"/>
  <c r="R57" i="13"/>
  <c r="M57" i="13"/>
  <c r="H57" i="13"/>
  <c r="C57" i="13"/>
  <c r="AG31" i="13"/>
  <c r="AA31" i="13"/>
  <c r="AA60" i="13" s="1"/>
  <c r="W31" i="13"/>
  <c r="R31" i="13"/>
  <c r="M31" i="13"/>
  <c r="H31" i="13"/>
  <c r="C31" i="13"/>
  <c r="AM15" i="13"/>
  <c r="AM19" i="13" s="1"/>
  <c r="AG52" i="12"/>
  <c r="AG31" i="12"/>
  <c r="W60" i="14" l="1"/>
  <c r="C60" i="14"/>
  <c r="R60" i="14"/>
  <c r="H60" i="14"/>
  <c r="M60" i="14"/>
  <c r="AG60" i="14"/>
  <c r="AJ57" i="14"/>
  <c r="AM3" i="14" s="1"/>
  <c r="AA60" i="14"/>
  <c r="AJ31" i="14"/>
  <c r="AM2" i="14" s="1"/>
  <c r="AJ31" i="13"/>
  <c r="AM2" i="13" s="1"/>
  <c r="W60" i="13"/>
  <c r="C60" i="13"/>
  <c r="M60" i="13"/>
  <c r="AG60" i="13"/>
  <c r="R60" i="13"/>
  <c r="AJ57" i="13"/>
  <c r="AM3" i="13" s="1"/>
  <c r="H60" i="13"/>
  <c r="AM15" i="10" l="1"/>
  <c r="AG57" i="12" l="1"/>
  <c r="AG60" i="12" s="1"/>
  <c r="AA57" i="12"/>
  <c r="W57" i="12"/>
  <c r="R57" i="12"/>
  <c r="M57" i="12"/>
  <c r="H57" i="12"/>
  <c r="C57" i="12"/>
  <c r="AA31" i="12"/>
  <c r="AA60" i="12" s="1"/>
  <c r="W31" i="12"/>
  <c r="W60" i="12" s="1"/>
  <c r="R31" i="12"/>
  <c r="M31" i="12"/>
  <c r="H31" i="12"/>
  <c r="C31" i="12"/>
  <c r="C60" i="12" s="1"/>
  <c r="AM19" i="12"/>
  <c r="R60" i="12" l="1"/>
  <c r="H60" i="12"/>
  <c r="M60" i="12"/>
  <c r="AJ57" i="12"/>
  <c r="AM3" i="12" s="1"/>
  <c r="AJ31" i="12"/>
  <c r="AM2" i="12" s="1"/>
  <c r="AM17" i="11"/>
  <c r="R57" i="11"/>
  <c r="R92" i="9"/>
  <c r="R48" i="9" s="1"/>
  <c r="AG35" i="9"/>
  <c r="AG57" i="11"/>
  <c r="AA57" i="11"/>
  <c r="W57" i="11"/>
  <c r="M57" i="11"/>
  <c r="H57" i="11"/>
  <c r="C57" i="11"/>
  <c r="AG31" i="11"/>
  <c r="AA31" i="11"/>
  <c r="AA60" i="11" s="1"/>
  <c r="W31" i="11"/>
  <c r="R31" i="11"/>
  <c r="M31" i="11"/>
  <c r="H31" i="11"/>
  <c r="C31" i="11"/>
  <c r="AM19" i="11"/>
  <c r="AG57" i="10"/>
  <c r="AA57" i="10"/>
  <c r="W57" i="10"/>
  <c r="R57" i="10"/>
  <c r="M57" i="10"/>
  <c r="H57" i="10"/>
  <c r="C57" i="10"/>
  <c r="AG31" i="10"/>
  <c r="AA31" i="10"/>
  <c r="W31" i="10"/>
  <c r="W60" i="10" s="1"/>
  <c r="R31" i="10"/>
  <c r="M31" i="10"/>
  <c r="H31" i="10"/>
  <c r="C31" i="10"/>
  <c r="AM19" i="10"/>
  <c r="AJ57" i="11" l="1"/>
  <c r="M60" i="11"/>
  <c r="AG60" i="11"/>
  <c r="AG60" i="10"/>
  <c r="AA60" i="10"/>
  <c r="R60" i="10"/>
  <c r="C60" i="10"/>
  <c r="M60" i="10"/>
  <c r="AJ57" i="10"/>
  <c r="AM3" i="10" s="1"/>
  <c r="H60" i="10"/>
  <c r="W60" i="11"/>
  <c r="C60" i="11"/>
  <c r="R60" i="11"/>
  <c r="AM3" i="11"/>
  <c r="AJ31" i="11"/>
  <c r="AM2" i="11" s="1"/>
  <c r="H60" i="11"/>
  <c r="AJ31" i="10"/>
  <c r="AM2" i="10" s="1"/>
  <c r="AM19" i="9"/>
  <c r="AG57" i="9" l="1"/>
  <c r="AA57" i="9"/>
  <c r="W57" i="9"/>
  <c r="R57" i="9"/>
  <c r="M57" i="9"/>
  <c r="H57" i="9"/>
  <c r="C57" i="9"/>
  <c r="AG31" i="9"/>
  <c r="AA31" i="9"/>
  <c r="W31" i="9"/>
  <c r="R31" i="9"/>
  <c r="M31" i="9"/>
  <c r="H31" i="9"/>
  <c r="C31" i="9"/>
  <c r="M60" i="9" l="1"/>
  <c r="R60" i="9"/>
  <c r="AJ57" i="9"/>
  <c r="AM3" i="9" s="1"/>
  <c r="W60" i="9"/>
  <c r="AA60" i="9"/>
  <c r="C60" i="9"/>
  <c r="H60" i="9"/>
  <c r="AG60" i="9"/>
  <c r="AJ31" i="9"/>
  <c r="AM2" i="9" s="1"/>
  <c r="AI18" i="2"/>
  <c r="AH18" i="2"/>
  <c r="AG18" i="2"/>
  <c r="AF18" i="2"/>
  <c r="AE18" i="2"/>
  <c r="AD18" i="2"/>
  <c r="AC18" i="2"/>
  <c r="AB18" i="2"/>
  <c r="AA18" i="2"/>
  <c r="Z18" i="2"/>
  <c r="Y18" i="2"/>
  <c r="AG57" i="8" l="1"/>
  <c r="AA57" i="8"/>
  <c r="W57" i="8"/>
  <c r="R57" i="8"/>
  <c r="M57" i="8"/>
  <c r="H57" i="8"/>
  <c r="C57" i="8"/>
  <c r="AG31" i="8"/>
  <c r="AA31" i="8"/>
  <c r="W31" i="8"/>
  <c r="R31" i="8"/>
  <c r="M31" i="8"/>
  <c r="H31" i="8"/>
  <c r="H60" i="8" s="1"/>
  <c r="C31" i="8"/>
  <c r="W60" i="8" l="1"/>
  <c r="AJ31" i="8"/>
  <c r="AM2" i="8" s="1"/>
  <c r="AA60" i="8"/>
  <c r="AG60" i="8"/>
  <c r="M60" i="8"/>
  <c r="AJ57" i="8"/>
  <c r="AM3" i="8" s="1"/>
  <c r="C60" i="8"/>
  <c r="R60" i="8"/>
  <c r="AG45" i="6" l="1"/>
  <c r="AG57" i="7"/>
  <c r="AA57" i="7"/>
  <c r="W57" i="7"/>
  <c r="R57" i="7"/>
  <c r="M57" i="7"/>
  <c r="H57" i="7"/>
  <c r="C57" i="7"/>
  <c r="AG31" i="7"/>
  <c r="AA31" i="7"/>
  <c r="W31" i="7"/>
  <c r="R31" i="7"/>
  <c r="M31" i="7"/>
  <c r="H31" i="7"/>
  <c r="C31" i="7"/>
  <c r="AJ31" i="7" l="1"/>
  <c r="AM2" i="7" s="1"/>
  <c r="R60" i="7"/>
  <c r="AG60" i="7"/>
  <c r="M60" i="7"/>
  <c r="H60" i="7"/>
  <c r="AA60" i="7"/>
  <c r="C60" i="7"/>
  <c r="W60" i="7"/>
  <c r="AJ57" i="7"/>
  <c r="AM3" i="7" s="1"/>
  <c r="K5" i="1" s="1"/>
  <c r="K4" i="1"/>
  <c r="M17" i="2" l="1"/>
  <c r="W31" i="6" l="1"/>
  <c r="AG57" i="6"/>
  <c r="AA57" i="6"/>
  <c r="W57" i="6"/>
  <c r="R57" i="6"/>
  <c r="M57" i="6"/>
  <c r="H57" i="6"/>
  <c r="C57" i="6"/>
  <c r="AG31" i="6"/>
  <c r="AA31" i="6"/>
  <c r="R31" i="6"/>
  <c r="R60" i="6" s="1"/>
  <c r="M31" i="6"/>
  <c r="H31" i="6"/>
  <c r="C31" i="6"/>
  <c r="C60" i="6" l="1"/>
  <c r="AA60" i="6"/>
  <c r="H60" i="6"/>
  <c r="W60" i="6"/>
  <c r="AG60" i="6"/>
  <c r="M60" i="6"/>
  <c r="AJ57" i="6"/>
  <c r="AM3" i="6" s="1"/>
  <c r="AJ31" i="6"/>
  <c r="AM2" i="6" s="1"/>
  <c r="I3" i="1"/>
  <c r="O41" i="2" l="1"/>
  <c r="O42" i="2"/>
  <c r="AA31" i="5"/>
  <c r="AA60" i="5" s="1"/>
  <c r="AG31" i="5"/>
  <c r="AG57" i="5"/>
  <c r="AA57" i="5"/>
  <c r="W57" i="5"/>
  <c r="R57" i="5"/>
  <c r="M57" i="5"/>
  <c r="H57" i="5"/>
  <c r="C57" i="5"/>
  <c r="W31" i="5"/>
  <c r="W60" i="5" s="1"/>
  <c r="R31" i="5"/>
  <c r="M31" i="5"/>
  <c r="M60" i="5" s="1"/>
  <c r="H31" i="5"/>
  <c r="H60" i="5" s="1"/>
  <c r="C31" i="5"/>
  <c r="C60" i="5" s="1"/>
  <c r="E43" i="2"/>
  <c r="F43" i="2"/>
  <c r="G43" i="2"/>
  <c r="H43" i="2"/>
  <c r="I43" i="2"/>
  <c r="D43" i="2"/>
  <c r="O40" i="2"/>
  <c r="R31" i="4"/>
  <c r="O43" i="2" l="1"/>
  <c r="R60" i="5"/>
  <c r="AG60" i="5"/>
  <c r="AJ57" i="5"/>
  <c r="AM3" i="5" s="1"/>
  <c r="AJ31" i="5"/>
  <c r="AM2" i="5" s="1"/>
  <c r="AG57" i="4"/>
  <c r="AA57" i="4"/>
  <c r="W57" i="4"/>
  <c r="R57" i="4"/>
  <c r="M57" i="4"/>
  <c r="H57" i="4"/>
  <c r="C57" i="4"/>
  <c r="AJ57" i="4" l="1"/>
  <c r="AM3" i="4" s="1"/>
  <c r="H4" i="1" s="1"/>
  <c r="W31" i="4" l="1"/>
  <c r="C31" i="4"/>
  <c r="H31" i="4"/>
  <c r="M31" i="4"/>
  <c r="O18" i="2"/>
  <c r="O19" i="2"/>
  <c r="O20" i="2"/>
  <c r="O22" i="2"/>
  <c r="O24" i="2"/>
  <c r="O25" i="2"/>
  <c r="O26" i="2"/>
  <c r="O27" i="2"/>
  <c r="O28" i="2"/>
  <c r="O29" i="2"/>
  <c r="O30" i="2"/>
  <c r="O31" i="2"/>
  <c r="O32" i="2"/>
  <c r="O33" i="2"/>
  <c r="O34" i="2"/>
  <c r="O35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3" i="2"/>
  <c r="E52" i="3"/>
  <c r="E44" i="3"/>
  <c r="E20" i="3"/>
  <c r="D23" i="2"/>
  <c r="E23" i="2"/>
  <c r="E36" i="2" s="1"/>
  <c r="F23" i="2"/>
  <c r="F36" i="2" s="1"/>
  <c r="G23" i="2"/>
  <c r="G36" i="2" s="1"/>
  <c r="H23" i="2"/>
  <c r="I23" i="2"/>
  <c r="I36" i="2" s="1"/>
  <c r="J23" i="2"/>
  <c r="J36" i="2" s="1"/>
  <c r="K36" i="2"/>
  <c r="L23" i="2"/>
  <c r="M23" i="2"/>
  <c r="M36" i="2" s="1"/>
  <c r="M44" i="2" s="1"/>
  <c r="N23" i="2"/>
  <c r="N36" i="2" s="1"/>
  <c r="D36" i="2"/>
  <c r="H36" i="2"/>
  <c r="L36" i="2"/>
  <c r="E17" i="2"/>
  <c r="F17" i="2"/>
  <c r="G17" i="2"/>
  <c r="H17" i="2"/>
  <c r="H44" i="2" s="1"/>
  <c r="I17" i="2"/>
  <c r="J17" i="2"/>
  <c r="K17" i="2"/>
  <c r="L17" i="2"/>
  <c r="L44" i="2" s="1"/>
  <c r="N17" i="2"/>
  <c r="N44" i="2" s="1"/>
  <c r="D17" i="2"/>
  <c r="D44" i="2" s="1"/>
  <c r="AM6" i="18" l="1"/>
  <c r="AM1" i="16"/>
  <c r="AM6" i="16" s="1"/>
  <c r="AM1" i="17"/>
  <c r="AM6" i="17" s="1"/>
  <c r="AM1" i="14"/>
  <c r="AM6" i="14" s="1"/>
  <c r="AM1" i="13"/>
  <c r="AM6" i="13" s="1"/>
  <c r="AM1" i="12"/>
  <c r="AM6" i="12" s="1"/>
  <c r="AM1" i="11"/>
  <c r="AM6" i="11" s="1"/>
  <c r="AM1" i="10"/>
  <c r="AM6" i="10" s="1"/>
  <c r="AM1" i="9"/>
  <c r="AM6" i="9" s="1"/>
  <c r="K44" i="2"/>
  <c r="G44" i="2"/>
  <c r="O23" i="2"/>
  <c r="E44" i="2"/>
  <c r="AM1" i="5" s="1"/>
  <c r="AM6" i="5" s="1"/>
  <c r="AM1" i="1"/>
  <c r="AM1" i="8"/>
  <c r="AM6" i="8" s="1"/>
  <c r="J44" i="2"/>
  <c r="F44" i="2"/>
  <c r="AM6" i="7" s="1"/>
  <c r="I44" i="2"/>
  <c r="O17" i="2"/>
  <c r="O36" i="2"/>
  <c r="G20" i="1"/>
  <c r="O44" i="2" l="1"/>
  <c r="AM1" i="6"/>
  <c r="AM6" i="6" s="1"/>
  <c r="F3" i="1"/>
  <c r="F20" i="1" s="1"/>
  <c r="E5" i="1" l="1"/>
  <c r="E20" i="1"/>
  <c r="D20" i="1" l="1"/>
  <c r="C4" i="1" l="1"/>
  <c r="H20" i="1"/>
  <c r="I20" i="1" s="1"/>
  <c r="J20" i="1" s="1"/>
  <c r="K3" i="1" s="1"/>
  <c r="K20" i="1" s="1"/>
  <c r="L20" i="1" s="1"/>
  <c r="M20" i="1" s="1"/>
  <c r="N20" i="1" s="1"/>
  <c r="O3" i="1" l="1"/>
  <c r="O20" i="1" s="1"/>
  <c r="P3" i="1" s="1"/>
  <c r="P20" i="1" s="1"/>
  <c r="AA31" i="4"/>
  <c r="AJ31" i="4"/>
  <c r="AM2" i="4"/>
  <c r="AM4" i="4"/>
  <c r="AG31" i="4"/>
</calcChain>
</file>

<file path=xl/sharedStrings.xml><?xml version="1.0" encoding="utf-8"?>
<sst xmlns="http://schemas.openxmlformats.org/spreadsheetml/2006/main" count="2768" uniqueCount="998">
  <si>
    <t>some</t>
  </si>
  <si>
    <t xml:space="preserve">מכבי </t>
  </si>
  <si>
    <t>cal1:</t>
  </si>
  <si>
    <t>cal2:</t>
  </si>
  <si>
    <t>bank:</t>
  </si>
  <si>
    <t>lone:</t>
  </si>
  <si>
    <t>sarah:</t>
  </si>
  <si>
    <t>efraim:</t>
  </si>
  <si>
    <t>rent +bills:</t>
  </si>
  <si>
    <t>arnona:</t>
  </si>
  <si>
    <t>:תחבורה</t>
  </si>
  <si>
    <t>עירית ירושלים גזברות</t>
  </si>
  <si>
    <t>מוזיאון ישראל</t>
  </si>
  <si>
    <t>מידן אופניים</t>
  </si>
  <si>
    <t>היי ביז בע"מ</t>
  </si>
  <si>
    <t xml:space="preserve">הערות: </t>
  </si>
  <si>
    <t>תשלומים:</t>
  </si>
  <si>
    <t>סגולה:</t>
  </si>
  <si>
    <t xml:space="preserve">הוראת קבע: </t>
  </si>
  <si>
    <t xml:space="preserve">קרן בכבי </t>
  </si>
  <si>
    <t>האוניברסיטה העברית</t>
  </si>
  <si>
    <t>קופת חולים</t>
  </si>
  <si>
    <t>סכום</t>
  </si>
  <si>
    <t>אגד חופשי</t>
  </si>
  <si>
    <t xml:space="preserve">פלאפון </t>
  </si>
  <si>
    <t>ספוטפי</t>
  </si>
  <si>
    <t>אשראי 0940</t>
  </si>
  <si>
    <t>אשראי 1475</t>
  </si>
  <si>
    <t>סכום אשארי קבוע</t>
  </si>
  <si>
    <t>הוצאות חודשיות</t>
  </si>
  <si>
    <t>סיכום הוצאות</t>
  </si>
  <si>
    <t>סיכום חודשי</t>
  </si>
  <si>
    <t>הוצאות</t>
  </si>
  <si>
    <t>קטגוריה</t>
  </si>
  <si>
    <t>קבועות</t>
  </si>
  <si>
    <t xml:space="preserve">קבועות </t>
  </si>
  <si>
    <t>שכר דירה</t>
  </si>
  <si>
    <t>תקופתיות</t>
  </si>
  <si>
    <t>מיסי ישוב / ועד בית</t>
  </si>
  <si>
    <t>שוטפות</t>
  </si>
  <si>
    <t>סה"כ הוצאות</t>
  </si>
  <si>
    <t>הוראות קבע לחיסכון</t>
  </si>
  <si>
    <t>מנויים</t>
  </si>
  <si>
    <t>תרומות בהוראת קבע</t>
  </si>
  <si>
    <t>הכנסות חודשיות</t>
  </si>
  <si>
    <t>סוג ההכנסה</t>
  </si>
  <si>
    <t>מקור ההכנסה</t>
  </si>
  <si>
    <t>סה"כ הוצאות קבועות</t>
  </si>
  <si>
    <t>עבודה 1</t>
  </si>
  <si>
    <t>אפרים</t>
  </si>
  <si>
    <t>עבודה 2</t>
  </si>
  <si>
    <t>שרה</t>
  </si>
  <si>
    <t>בית</t>
  </si>
  <si>
    <t>ארנונה / שמירה</t>
  </si>
  <si>
    <t>עבודה 3</t>
  </si>
  <si>
    <t>מים וביוב</t>
  </si>
  <si>
    <t>קצבה</t>
  </si>
  <si>
    <t>חשמל</t>
  </si>
  <si>
    <t>עזרה מההורים</t>
  </si>
  <si>
    <t>גז</t>
  </si>
  <si>
    <t>חימום - סולר / נפט</t>
  </si>
  <si>
    <t>רכישות ושירותים לבית</t>
  </si>
  <si>
    <t>סה"כ הכנסות</t>
  </si>
  <si>
    <t>לימודים</t>
  </si>
  <si>
    <t>שכר לימוד</t>
  </si>
  <si>
    <t>ציוד נלווה / צילומים</t>
  </si>
  <si>
    <t>סיכום חובות</t>
  </si>
  <si>
    <t>רכב</t>
  </si>
  <si>
    <t>ביטוחי רכב + טסט</t>
  </si>
  <si>
    <t>סוג החוב</t>
  </si>
  <si>
    <t>סה"כ החזר</t>
  </si>
  <si>
    <t>תיקוני רכב</t>
  </si>
  <si>
    <t>חובות חודשיים</t>
  </si>
  <si>
    <t>בריאות</t>
  </si>
  <si>
    <t>תרופות ומומחים</t>
  </si>
  <si>
    <t>משיכת יתר (אוברדרפט)</t>
  </si>
  <si>
    <t>טיפולי שיניים</t>
  </si>
  <si>
    <t>הלוואות</t>
  </si>
  <si>
    <t>אופטיקה</t>
  </si>
  <si>
    <t>כרטיסי אשראי</t>
  </si>
  <si>
    <t>טיפוח</t>
  </si>
  <si>
    <t>ביגוד והנעלה</t>
  </si>
  <si>
    <t>המחאות (שיקים)</t>
  </si>
  <si>
    <t>תספורת וקוסמטיקה</t>
  </si>
  <si>
    <t>שכר לימוד (הלוואה)</t>
  </si>
  <si>
    <t>פנאי</t>
  </si>
  <si>
    <t>בילויים - חופשה/טיול/מסעדה</t>
  </si>
  <si>
    <t xml:space="preserve">חברים </t>
  </si>
  <si>
    <t>יהדות / חגים</t>
  </si>
  <si>
    <t>משפחה</t>
  </si>
  <si>
    <t>מתנות לאירועים ושמחות</t>
  </si>
  <si>
    <t>תחביבים</t>
  </si>
  <si>
    <t>סה"כ חובות</t>
  </si>
  <si>
    <t>שונות</t>
  </si>
  <si>
    <r>
      <t xml:space="preserve">ביטוח לאומי </t>
    </r>
    <r>
      <rPr>
        <sz val="9"/>
        <color rgb="FF000000"/>
        <rFont val="Arial"/>
        <family val="2"/>
      </rPr>
      <t>(למי שאינו עובד)</t>
    </r>
  </si>
  <si>
    <t> עמלות וריביות בנקים</t>
  </si>
  <si>
    <t>חסכונות</t>
  </si>
  <si>
    <t>הפרשה חודשית</t>
  </si>
  <si>
    <t>סכום מצטבר</t>
  </si>
  <si>
    <t>זמן פירעון</t>
  </si>
  <si>
    <t>סה"כ הוצאות תקופתיות</t>
  </si>
  <si>
    <t>פק"ם / מק"ם</t>
  </si>
  <si>
    <t>מזון</t>
  </si>
  <si>
    <t>חסכונות שנחסכו לי</t>
  </si>
  <si>
    <t>תחבורה ציבורית</t>
  </si>
  <si>
    <t>קופות גמל</t>
  </si>
  <si>
    <t>דלק וחניה</t>
  </si>
  <si>
    <t>פנסיה</t>
  </si>
  <si>
    <t>טלפון (מכשיר + תכנית)</t>
  </si>
  <si>
    <t>קרנות השתלמות</t>
  </si>
  <si>
    <t>סיגריות</t>
  </si>
  <si>
    <t>סה"כ הוצאות שוטפות</t>
  </si>
  <si>
    <t>סה"כ</t>
  </si>
  <si>
    <t>הכנסות</t>
  </si>
  <si>
    <t>הפרש</t>
  </si>
  <si>
    <t>הפרש כולל החזר חובות</t>
  </si>
  <si>
    <t>טופס הוצאות והכנסות חודשי לצעירים</t>
  </si>
  <si>
    <t>SUM</t>
  </si>
  <si>
    <t>קניות וסופר</t>
  </si>
  <si>
    <t>ביגוד</t>
  </si>
  <si>
    <t xml:space="preserve">בילואים </t>
  </si>
  <si>
    <t>בתי קפה</t>
  </si>
  <si>
    <t>ארומה קניון מלחה י"ם</t>
  </si>
  <si>
    <t>דואלי מכונות אוטומטיות</t>
  </si>
  <si>
    <t>מאץ' ריטייל H&amp;M מלחה</t>
  </si>
  <si>
    <t>אושי אושי</t>
  </si>
  <si>
    <t>PAYPAL *JAYSOUTDOOR</t>
  </si>
  <si>
    <t>ווינו</t>
  </si>
  <si>
    <t>קואופ שופ ים פלמ"ח</t>
  </si>
  <si>
    <t>ארנון וענת קונדיטוריה</t>
  </si>
  <si>
    <t>קפה עלית רכבת סבידור צפון</t>
  </si>
  <si>
    <t>רמי לוי - רב מכר</t>
  </si>
  <si>
    <t>קפה יהושע בע"מ</t>
  </si>
  <si>
    <t>כל טוב א.ח בע"מ</t>
  </si>
  <si>
    <t>מינימרקט ברגר</t>
  </si>
  <si>
    <t>אגד" אגודה שתופית"</t>
  </si>
  <si>
    <t>קפה קפה יגאל אלון</t>
  </si>
  <si>
    <t>מנה מנה</t>
  </si>
  <si>
    <t>ארומה ראש העין</t>
  </si>
  <si>
    <t>פביאנו ירושלים</t>
  </si>
  <si>
    <t>ארומה תחנה מרכזית ירושלי</t>
  </si>
  <si>
    <t>י.בלס הלחם של תומר</t>
  </si>
  <si>
    <t>Gett</t>
  </si>
  <si>
    <t>תחבורה</t>
  </si>
  <si>
    <t>קרנף בר .מ ירושלים</t>
  </si>
  <si>
    <t>סודקסו בע"מ (מזנון הכנסת</t>
  </si>
  <si>
    <t>אדום בר בע"מ</t>
  </si>
  <si>
    <t>תכשיטי אלי מלחה</t>
  </si>
  <si>
    <t>אורבניקה</t>
  </si>
  <si>
    <t>קפית בגן</t>
  </si>
  <si>
    <t>זול ובגדול - ניות</t>
  </si>
  <si>
    <t>FEEL BOX</t>
  </si>
  <si>
    <t>בוטיק סנטרל שמאי</t>
  </si>
  <si>
    <t>ליאור-בני צדוק שיראזי-גמא</t>
  </si>
  <si>
    <t>OCSERF LI</t>
  </si>
  <si>
    <t>קווים תחבורה ציבורית</t>
  </si>
  <si>
    <t>הירו ראמן בר</t>
  </si>
  <si>
    <t>מיניסו ישראל בע"מ</t>
  </si>
  <si>
    <t>פיקנסין</t>
  </si>
  <si>
    <t>רכבת ישראל-ת"א השלום</t>
  </si>
  <si>
    <t>לאומי קארד בע"מ</t>
  </si>
  <si>
    <t>סאם בייגלס</t>
  </si>
  <si>
    <t>מפגש השייח האחים נאור - ק</t>
  </si>
  <si>
    <t>ויטמין קפה בע"מ</t>
  </si>
  <si>
    <t>מתוק בקמפוס</t>
  </si>
  <si>
    <t>אגד חופשי תקופת</t>
  </si>
  <si>
    <t xml:space="preserve">  תשלום 3 מתוך 6 *</t>
  </si>
  <si>
    <t>פרעון +30 אר</t>
  </si>
  <si>
    <t xml:space="preserve">  פרעון*</t>
  </si>
  <si>
    <t>** ריבית **</t>
  </si>
  <si>
    <t>SpotifyIL</t>
  </si>
  <si>
    <t xml:space="preserve">  הוראת קבע רכישה רגילה*</t>
  </si>
  <si>
    <t>פלאפון חשבון תקופתי</t>
  </si>
  <si>
    <t>סופר פארם תחנה מרכזית ירו</t>
  </si>
  <si>
    <t>אקדמון</t>
  </si>
  <si>
    <t>תחנת לחם א.ג בעמ</t>
  </si>
  <si>
    <t>קפה תמרה</t>
  </si>
  <si>
    <t>מגה קניון ירושלים</t>
  </si>
  <si>
    <t>קרוסלה</t>
  </si>
  <si>
    <t>האש פאפיס קניון ירושלים</t>
  </si>
  <si>
    <t>מיניסו ישראל קניון מלחה י</t>
  </si>
  <si>
    <t>אוכל מוכן הביתה-צמרת</t>
  </si>
  <si>
    <t>מאפה נאמן אורנים</t>
  </si>
  <si>
    <t>קנדי מול בע"מ</t>
  </si>
  <si>
    <t>ממתקי על מלחה בע"מ</t>
  </si>
  <si>
    <t>מגה ספורט מלחה</t>
  </si>
  <si>
    <t>קופיז תחנה מרכזית ירושלים</t>
  </si>
  <si>
    <t>רכבת ישראל סגולה</t>
  </si>
  <si>
    <t>פיצה קיצ'ן</t>
  </si>
  <si>
    <t>ארקפה עזריאלי תל אביב</t>
  </si>
  <si>
    <t>הוצאות קבועות</t>
  </si>
  <si>
    <t>אחר</t>
  </si>
  <si>
    <t>סגולה</t>
  </si>
  <si>
    <t xml:space="preserve">  תשלום 4 מתוך 12 *</t>
  </si>
  <si>
    <t>18/10/18</t>
  </si>
  <si>
    <t xml:space="preserve">  תשלום 2 מתוך 12 *  קרדיט*</t>
  </si>
  <si>
    <t xml:space="preserve">  תשלום 3 מתוך 10 *</t>
  </si>
  <si>
    <t xml:space="preserve">  תשלום 3 מתוך 12 *</t>
  </si>
  <si>
    <t xml:space="preserve">  תשלום 2 מתוך 3 *</t>
  </si>
  <si>
    <t>יתרת חיוב חודשי קבוע</t>
  </si>
  <si>
    <t>קרן מכבי</t>
  </si>
  <si>
    <t>ITUNES.COM/BILL</t>
  </si>
  <si>
    <t>בזק בינלאומי בע"מ</t>
  </si>
  <si>
    <t>ריבית גישור</t>
  </si>
  <si>
    <t xml:space="preserve">  ריבית מ - 17.12.2018 עד 10.01.2019*</t>
  </si>
  <si>
    <t>קובי אביב עיצוב שיער</t>
  </si>
  <si>
    <t>VLT ELA&amp;REGAL</t>
  </si>
  <si>
    <t>ימקא הבינלאומית י-ם הו"ק</t>
  </si>
  <si>
    <t>רמי לוי שיווק השקמה תקשור</t>
  </si>
  <si>
    <t>BestSavings 8662208343</t>
  </si>
  <si>
    <t>יס פלאנט ירושלים</t>
  </si>
  <si>
    <t>יס פלאנט ירושלים-מזנון</t>
  </si>
  <si>
    <t>פאב 55 יס פלאנט ירושלים</t>
  </si>
  <si>
    <t>שירות משרדי הר הצופים</t>
  </si>
  <si>
    <t>פביולה</t>
  </si>
  <si>
    <t>תותי פרוטי</t>
  </si>
  <si>
    <t xml:space="preserve">  נגבתה ריבית בסך 42.42 מדחיית סל*</t>
  </si>
  <si>
    <t xml:space="preserve">  נגבתה ריבית בסך 0.4 מדחיית סל*</t>
  </si>
  <si>
    <t xml:space="preserve">  נגבתה ריבית בסך 0.37 מדחיית סל*</t>
  </si>
  <si>
    <t xml:space="preserve">  נגבתה ריבית בסך 0.25 מדחיית סל*</t>
  </si>
  <si>
    <t xml:space="preserve">cal 1: </t>
  </si>
  <si>
    <t>cal 2:</t>
  </si>
  <si>
    <t>manth:</t>
  </si>
  <si>
    <t>ישירות מהבנק</t>
  </si>
  <si>
    <t>קבוע</t>
  </si>
  <si>
    <t>משכורת 1</t>
  </si>
  <si>
    <t xml:space="preserve">משכורת 2 </t>
  </si>
  <si>
    <t>הכנסות פחות הוצאות</t>
  </si>
  <si>
    <t>קפה העברית בע"מ</t>
  </si>
  <si>
    <t>תן ביס</t>
  </si>
  <si>
    <t>גלידת מטודלה</t>
  </si>
  <si>
    <t>הפועלים</t>
  </si>
  <si>
    <t>בין עזה לברלין</t>
  </si>
  <si>
    <t>ארומה אפליקציה</t>
  </si>
  <si>
    <t>קנדי פקטורי</t>
  </si>
  <si>
    <t>יס פלאנט ירושלים קופות</t>
  </si>
  <si>
    <t>עמותת קוסל ספרא</t>
  </si>
  <si>
    <t>רמי לוי - האומן</t>
  </si>
  <si>
    <t>30/01/19</t>
  </si>
  <si>
    <t>ממתקים בתחנה המרכזית</t>
  </si>
  <si>
    <t>טרמינל</t>
  </si>
  <si>
    <t>ימקא הבינלאומי י-ם</t>
  </si>
  <si>
    <t>ריבר מלחה</t>
  </si>
  <si>
    <t>מנגו מלחה</t>
  </si>
  <si>
    <t>זארה קניון מלחה ירושלים</t>
  </si>
  <si>
    <t>בינלאומי הראשון</t>
  </si>
  <si>
    <t>אדם ומעונו</t>
  </si>
  <si>
    <t>TTEG</t>
  </si>
  <si>
    <t>HK 6,599.00</t>
  </si>
  <si>
    <t>CATHAYPACAIR1602371790696</t>
  </si>
  <si>
    <t>בימות 10 בע"מ</t>
  </si>
  <si>
    <t>האוניברסיטה העברית בירושל</t>
  </si>
  <si>
    <t>מפעיל-צילום והדפסת מסמכים</t>
  </si>
  <si>
    <t>פינתי ת.מרכזית ירושלים</t>
  </si>
  <si>
    <t>TOP-TEN</t>
  </si>
  <si>
    <t>פטיש מלחה-צמרת</t>
  </si>
  <si>
    <t>גאסטמיט</t>
  </si>
  <si>
    <t>מפגש השייח האחים נאור</t>
  </si>
  <si>
    <t>יוסי שיווק</t>
  </si>
  <si>
    <t>בר יין</t>
  </si>
  <si>
    <t>לנדור אור יהודה</t>
  </si>
  <si>
    <t>רב קו אונליין אגד</t>
  </si>
  <si>
    <t>סלסלות יום טוב</t>
  </si>
  <si>
    <t>קפה עלית רכבת תל אביב השל</t>
  </si>
  <si>
    <t>22/01/19</t>
  </si>
  <si>
    <t>רכבת קלה סיטיפס</t>
  </si>
  <si>
    <t>לקה קניון מלחה</t>
  </si>
  <si>
    <t>קפה גרג מלחה</t>
  </si>
  <si>
    <t>קניון מלחה 8EIGHT</t>
  </si>
  <si>
    <t>טופמרקט -שלומציון</t>
  </si>
  <si>
    <t>ארומה בית דפוס</t>
  </si>
  <si>
    <t>סופר פארם מלחה</t>
  </si>
  <si>
    <t>אלקליל קוסמטיקס בע"מ</t>
  </si>
  <si>
    <t>רכבת ישראל-הרצליה</t>
  </si>
  <si>
    <t>שופרסל שלי ניות</t>
  </si>
  <si>
    <t>קסטרו מלחה</t>
  </si>
  <si>
    <t>מוזיאון ישראל רכישת מנויי</t>
  </si>
  <si>
    <t>א.פ ישר ב"מ כלי בית ושונו</t>
  </si>
  <si>
    <t>מעדניית איבגי</t>
  </si>
  <si>
    <t>מעדני צונה</t>
  </si>
  <si>
    <t>מ.י. קפה גורמה 2014</t>
  </si>
  <si>
    <t>ברנרד</t>
  </si>
  <si>
    <t>רכבת ישראל-תל אביב -סבידור מרכז</t>
  </si>
  <si>
    <t>רולדין מבשרת קניון הראל</t>
  </si>
  <si>
    <t>דלתא גליל</t>
  </si>
  <si>
    <t>ארומה</t>
  </si>
  <si>
    <t xml:space="preserve">גרפוס </t>
  </si>
  <si>
    <t xml:space="preserve">מתנה ליאשה </t>
  </si>
  <si>
    <t xml:space="preserve">מתנה לחתונה </t>
  </si>
  <si>
    <t>חיוב בלאומי קרד</t>
  </si>
  <si>
    <t>אינטרנט</t>
  </si>
  <si>
    <t>spotify</t>
  </si>
  <si>
    <t xml:space="preserve">חשמל ומים </t>
  </si>
  <si>
    <t>בלאק בורגר פלאנט ירושלים</t>
  </si>
  <si>
    <t>פרמה סי טג'ר דיסקין בע"מ</t>
  </si>
  <si>
    <t>מרפאות וולפסון ירושלים בע</t>
  </si>
  <si>
    <t>חברת פרטנר תקשורת בע"מ )ה</t>
  </si>
  <si>
    <t xml:space="preserve">תחבורה שרה </t>
  </si>
  <si>
    <t>פוקס הום מלחה</t>
  </si>
  <si>
    <t>רגילה</t>
  </si>
  <si>
    <t>איי בי סי י.ב בע"מ</t>
  </si>
  <si>
    <t>מנורה מבטחים - ביטוח חיים</t>
  </si>
  <si>
    <t>שווארמה השבטים</t>
  </si>
  <si>
    <t xml:space="preserve">  עיגול סכום עסקה שהועבר לחסכון מפתח*</t>
  </si>
  <si>
    <t>אטלס - האחים שבו בע"מ קוס</t>
  </si>
  <si>
    <t>AMZN Mktp US*MI56H7H70</t>
  </si>
  <si>
    <t>PAYPAL *GREENERGIA</t>
  </si>
  <si>
    <t>משק עפאים לחקלאות</t>
  </si>
  <si>
    <t>רוכבים</t>
  </si>
  <si>
    <t>פיצוחי עמדי</t>
  </si>
  <si>
    <t>פז/YELLOW יריד גדולה</t>
  </si>
  <si>
    <t>הובי כלל</t>
  </si>
  <si>
    <t>חנן מכשירי כתיבה אגריפס</t>
  </si>
  <si>
    <t>הום סנטר רז-מלחה</t>
  </si>
  <si>
    <t>מכונת תספורת</t>
  </si>
  <si>
    <t xml:space="preserve">מנורה מבטחים </t>
  </si>
  <si>
    <t>צריך להוסיף הוצאות שהוצאו מהבנק ובדיירקט</t>
  </si>
  <si>
    <t>חודש הבא הולך לרדת 3500 שח על הטיול רוב האחזרים רואים החודש</t>
  </si>
  <si>
    <t>פילאטיס</t>
  </si>
  <si>
    <t>משקאות אגריפס בע"מ</t>
  </si>
  <si>
    <t>חנין יאיר השחר-ראש העין- אפק</t>
  </si>
  <si>
    <t>באב אל ימן</t>
  </si>
  <si>
    <t>גפניקה</t>
  </si>
  <si>
    <t>פלורה עזה</t>
  </si>
  <si>
    <t>מייקס פלייס ירושלים</t>
  </si>
  <si>
    <t>WWW.ALIEXPRESS.COM</t>
  </si>
  <si>
    <t>ניות מרקט 24</t>
  </si>
  <si>
    <t>סופר פארם ניות</t>
  </si>
  <si>
    <t>מרציפן</t>
  </si>
  <si>
    <t>האחים נחמיה בעמ</t>
  </si>
  <si>
    <t>גולף מלחה ירושלים</t>
  </si>
  <si>
    <t>רי בר מלחה</t>
  </si>
  <si>
    <t>בי דראגסטורס ירושלים ניות</t>
  </si>
  <si>
    <t>ב.ג. משתלות בע"מ</t>
  </si>
  <si>
    <t>BOOKDEPOSITORY.COM</t>
  </si>
  <si>
    <t>דמי כרטיס</t>
  </si>
  <si>
    <t>MYPROTEIN.COM</t>
  </si>
  <si>
    <t>אירית חובב)וילה לה קאסה(</t>
  </si>
  <si>
    <t>פז צומת המוביל</t>
  </si>
  <si>
    <t>פילאטיס הארי</t>
  </si>
  <si>
    <t>ארומה יפו</t>
  </si>
  <si>
    <t>פלאפל בתחנה</t>
  </si>
  <si>
    <t>קפה אלה</t>
  </si>
  <si>
    <t>סיאם יפו</t>
  </si>
  <si>
    <t>כלבוטק עדיקה</t>
  </si>
  <si>
    <t>מקס סטוק אחזקות ירושלים 8</t>
  </si>
  <si>
    <t>פיצוחי מורנו</t>
  </si>
  <si>
    <t>ממתקי עמי</t>
  </si>
  <si>
    <t>יין בשוק</t>
  </si>
  <si>
    <t>גינדי</t>
  </si>
  <si>
    <t>המאפייה/פסטה בר</t>
  </si>
  <si>
    <t>הודיס בעמ</t>
  </si>
  <si>
    <t>בוריקה בשוק</t>
  </si>
  <si>
    <t>יינות ביטן</t>
  </si>
  <si>
    <t>משביר</t>
  </si>
  <si>
    <t>ג'קובז</t>
  </si>
  <si>
    <t xml:space="preserve">אגד </t>
  </si>
  <si>
    <t>קפה יהושוע</t>
  </si>
  <si>
    <t>פז</t>
  </si>
  <si>
    <t>זול סטוק</t>
  </si>
  <si>
    <t>המשביר</t>
  </si>
  <si>
    <t>סופר פרם</t>
  </si>
  <si>
    <t>אוזניוץ</t>
  </si>
  <si>
    <t>מוצרי אומנות</t>
  </si>
  <si>
    <t>מעיין אלפיים</t>
  </si>
  <si>
    <t>פסטה איטליה</t>
  </si>
  <si>
    <t>קומיקס וירקות</t>
  </si>
  <si>
    <t>סטודיו פשה טרנדים בעמ</t>
  </si>
  <si>
    <t>קרנף</t>
  </si>
  <si>
    <t>מקדונלדס</t>
  </si>
  <si>
    <t>עוזן בר</t>
  </si>
  <si>
    <t>פיל בוקס</t>
  </si>
  <si>
    <t xml:space="preserve">בילויים </t>
  </si>
  <si>
    <t>הוצאות עתידיות</t>
  </si>
  <si>
    <t>ארנונה</t>
  </si>
  <si>
    <t>טיסה של שרה לניויורק</t>
  </si>
  <si>
    <t>החזר חוב לנפתלי</t>
  </si>
  <si>
    <t>כרטיסים לפולין</t>
  </si>
  <si>
    <t xml:space="preserve">  תשלום 3 מתוך 7 *</t>
  </si>
  <si>
    <t xml:space="preserve">  תשלום 2 מתוך 9 *  קרדיט*</t>
  </si>
  <si>
    <t xml:space="preserve">  תשלום 3 מתוך 8 *</t>
  </si>
  <si>
    <t xml:space="preserve">  תשלום 2 מתוך 6 *  קרדיט*</t>
  </si>
  <si>
    <t>הלחם של תומר - רחביה</t>
  </si>
  <si>
    <t>רשות הדואר-רכישת מוצר דאר</t>
  </si>
  <si>
    <t>רכבת ישראל- ירושלים- יצחק נבון</t>
  </si>
  <si>
    <t>דיאנה בעיר</t>
  </si>
  <si>
    <t>קבוצת מגנוליה</t>
  </si>
  <si>
    <t>מכבידנט ירושלים</t>
  </si>
  <si>
    <t>נוקטורנו</t>
  </si>
  <si>
    <t>לחם בשר בני ברק</t>
  </si>
  <si>
    <t>DL רמי לוי סיגריות-רעננה</t>
  </si>
  <si>
    <t>רמי לוי - רעננה</t>
  </si>
  <si>
    <t>ארומה בית זרזיר</t>
  </si>
  <si>
    <t>דלק מנטה קצרין</t>
  </si>
  <si>
    <t>קצה הנחל</t>
  </si>
  <si>
    <t>טיב טעם רשתות בע"מ</t>
  </si>
  <si>
    <t>סונול הבירה ירושלים</t>
  </si>
  <si>
    <t>אינג'וי</t>
  </si>
  <si>
    <t>נייל קווין</t>
  </si>
  <si>
    <t>שוק התבלינים</t>
  </si>
  <si>
    <t>טרטוריה - חבה</t>
  </si>
  <si>
    <t>MLJ-ATUZ 8681</t>
  </si>
  <si>
    <t>סינמה ירושלים קופות</t>
  </si>
  <si>
    <t>סינמה סיטי מזנון</t>
  </si>
  <si>
    <t>מלך השיפודים</t>
  </si>
  <si>
    <t>רכבת ישראל-תל אביב-הגנה</t>
  </si>
  <si>
    <t>ניו-בר</t>
  </si>
  <si>
    <t>מגה בעיר קניון קיראון</t>
  </si>
  <si>
    <t>יופיי "יופיי- קרן תקוה</t>
  </si>
  <si>
    <t>פסיכולוג אפרים</t>
  </si>
  <si>
    <t>נהיגה</t>
  </si>
  <si>
    <t>מאפה נאמן</t>
  </si>
  <si>
    <t>סיטי צעצועים</t>
  </si>
  <si>
    <t>רמי לוי - רמות</t>
  </si>
  <si>
    <t>אול מובייל תקשורת בע"מ</t>
  </si>
  <si>
    <t>פועה צבע בפרח</t>
  </si>
  <si>
    <t>מיכאלאנגלו</t>
  </si>
  <si>
    <t>אקבר שוק הפשפשים בע"מ</t>
  </si>
  <si>
    <t>נאדי בתי קפה</t>
  </si>
  <si>
    <t>פסיכולוג שרה</t>
  </si>
  <si>
    <t>לאומי לישראל</t>
  </si>
  <si>
    <t>16/05/19</t>
  </si>
  <si>
    <t>26/05/19</t>
  </si>
  <si>
    <t>14/05/19</t>
  </si>
  <si>
    <t>30/05/19</t>
  </si>
  <si>
    <t>מאפה נאמן תחנה מרכזית</t>
  </si>
  <si>
    <t>24/10/18</t>
  </si>
  <si>
    <t>13/05/19</t>
  </si>
  <si>
    <t>15/05/19</t>
  </si>
  <si>
    <t>Wizz Air</t>
  </si>
  <si>
    <t>22/05/19</t>
  </si>
  <si>
    <t>23/05/19</t>
  </si>
  <si>
    <t>יוסף כהן</t>
  </si>
  <si>
    <t>24/05/19</t>
  </si>
  <si>
    <t>28/05/19</t>
  </si>
  <si>
    <t>31/05/19</t>
  </si>
  <si>
    <t>אביב פרחים</t>
  </si>
  <si>
    <t>ממפיס המבורגר מחנה יהודה</t>
  </si>
  <si>
    <t>29/05/19</t>
  </si>
  <si>
    <t>29/10/18</t>
  </si>
  <si>
    <t>רכבת ישראל-ראש העין צפון</t>
  </si>
  <si>
    <t>eatingout</t>
  </si>
  <si>
    <t>קפה לנדוור</t>
  </si>
  <si>
    <t>20/05/19</t>
  </si>
  <si>
    <t>פינתי תלפיות</t>
  </si>
  <si>
    <t>מסוב 2000 מסעדה</t>
  </si>
  <si>
    <t>27/05/19</t>
  </si>
  <si>
    <t>ברקה בר וארועים בע"מ</t>
  </si>
  <si>
    <t>16/06/19</t>
  </si>
  <si>
    <t>SEPHORA 224</t>
  </si>
  <si>
    <t>VICTORIA'S SECRET #1428</t>
  </si>
  <si>
    <t>17/06/19</t>
  </si>
  <si>
    <t>HELLO.B.G</t>
  </si>
  <si>
    <t>H&amp;M0359</t>
  </si>
  <si>
    <t>STONEBRIAR, TX-HCO.</t>
  </si>
  <si>
    <t>MACYS STONEBRIAR CENTR</t>
  </si>
  <si>
    <t>EARTHBOUND TRADING CO</t>
  </si>
  <si>
    <t>THE DISNEY STORE #880</t>
  </si>
  <si>
    <t>18/06/19</t>
  </si>
  <si>
    <t>TAXI SVC 41-25 36TH ST</t>
  </si>
  <si>
    <t>19/06/19</t>
  </si>
  <si>
    <t>BARNES &amp; NOBLE #2675</t>
  </si>
  <si>
    <t>20/06/19</t>
  </si>
  <si>
    <t>WDFG MADRID T4 2</t>
  </si>
  <si>
    <t>27/06/19</t>
  </si>
  <si>
    <t>13/06/19</t>
  </si>
  <si>
    <t>CAFFE NERO LONDON BRIDGE</t>
  </si>
  <si>
    <t>HEATHROW T3</t>
  </si>
  <si>
    <t>FROGG COFFEE BAR &amp; CREPER</t>
  </si>
  <si>
    <t>21/06/19</t>
  </si>
  <si>
    <t>לנדוור סנטרל פארק</t>
  </si>
  <si>
    <t>30/06/19</t>
  </si>
  <si>
    <t>קפה מנספלד - מוזיאון שראל</t>
  </si>
  <si>
    <t>26/06/19</t>
  </si>
  <si>
    <t>דיוטי פרי ג'יי.אר טרמינל</t>
  </si>
  <si>
    <t>אוניברסיטה עברית הרשמה</t>
  </si>
  <si>
    <t>14/06/19</t>
  </si>
  <si>
    <t>APL*APPLE ONLINE STORE</t>
  </si>
  <si>
    <t>ביה"ס להנדסה ומדעי המחשב</t>
  </si>
  <si>
    <t>הליכוד תנועה לאומית ליברל</t>
  </si>
  <si>
    <t>LIME</t>
  </si>
  <si>
    <t>23/06/19</t>
  </si>
  <si>
    <t>24/06/19</t>
  </si>
  <si>
    <t>כל בו דוד קסטל</t>
  </si>
  <si>
    <t>28/06/19</t>
  </si>
  <si>
    <t>יס פלאנט י-ם- אינטרנט</t>
  </si>
  <si>
    <t>יס פלאנט י-ם- מזנון</t>
  </si>
  <si>
    <t>רשות הטבע והגנים נחל פרת</t>
  </si>
  <si>
    <t>25/06/19</t>
  </si>
  <si>
    <t>ראש בר</t>
  </si>
  <si>
    <t>רחל</t>
  </si>
  <si>
    <t>outings</t>
  </si>
  <si>
    <t>תבלין לשבת</t>
  </si>
  <si>
    <t>יינות ביתן טופמרקט ת. מרכזית י-ם</t>
  </si>
  <si>
    <t>22/06/19</t>
  </si>
  <si>
    <t>שלום פלאפל</t>
  </si>
  <si>
    <t>משלוחה - הזמנת אוכל</t>
  </si>
  <si>
    <t>29/06/19</t>
  </si>
  <si>
    <t>פיצה האט</t>
  </si>
  <si>
    <t>מכבסת הדוידקה</t>
  </si>
  <si>
    <t>קסטרו</t>
  </si>
  <si>
    <t>קפה גן החיות התנכי</t>
  </si>
  <si>
    <t>חיסכון מפתח</t>
  </si>
  <si>
    <t>TEKRAM STEEWS</t>
  </si>
  <si>
    <t>מרחבים טל חניונים</t>
  </si>
  <si>
    <t>עולם הטבע- ללא גלוטן</t>
  </si>
  <si>
    <t>שופרסל דיל קניון פסגת זאב</t>
  </si>
  <si>
    <t>מרקט ניות 24</t>
  </si>
  <si>
    <t>מזנון אלכסנדר</t>
  </si>
  <si>
    <t>אלונית מושב גבע כרמל</t>
  </si>
  <si>
    <t>אלרוב ממילא 2006 בע"מ</t>
  </si>
  <si>
    <t>eatingOut</t>
  </si>
  <si>
    <t xml:space="preserve">כל הוצאות חול </t>
  </si>
  <si>
    <t>אמריקן איגל</t>
  </si>
  <si>
    <t>19/05/19</t>
  </si>
  <si>
    <t>צמרת-נעלי אבי מודל</t>
  </si>
  <si>
    <t>אולה פאשיין</t>
  </si>
  <si>
    <t>21/05/19</t>
  </si>
  <si>
    <t>אופטיקנה</t>
  </si>
  <si>
    <t>אבי קווים בע"מ</t>
  </si>
  <si>
    <t>ארומה שערי צדק</t>
  </si>
  <si>
    <t>קזינו דה פריז""</t>
  </si>
  <si>
    <t>קפה ג'ו מבשרת ציון</t>
  </si>
  <si>
    <t>18/05/19</t>
  </si>
  <si>
    <t>קפה פיצה דומינו</t>
  </si>
  <si>
    <t>קפה עלית רכבת הרצליה</t>
  </si>
  <si>
    <t>קפה עלית רכבת חדרה מערב</t>
  </si>
  <si>
    <t>קפה נאפולי</t>
  </si>
  <si>
    <t>אלון חוצה ישראל-מול מזרח</t>
  </si>
  <si>
    <t>סגפרדו-מגל מזרח כביש 6</t>
  </si>
  <si>
    <t>ארומה בית התפוצות</t>
  </si>
  <si>
    <t>סופר פארם יפו ירושלים</t>
  </si>
  <si>
    <t>גידי חום</t>
  </si>
  <si>
    <t>סלע מאיר הוצאה לאור</t>
  </si>
  <si>
    <t>גאיה עולם של פרחים</t>
  </si>
  <si>
    <t>קפה קונדיטוריה קדוש בעמ</t>
  </si>
  <si>
    <t>ברים סיאו.איאל בע"מ</t>
  </si>
  <si>
    <t>מעיין 2000 בע"מ</t>
  </si>
  <si>
    <t>אלי ורוני שקורי</t>
  </si>
  <si>
    <t>מאה בירות בע"מ</t>
  </si>
  <si>
    <t>רכבת ישראל-ת"א האוניברסיטה</t>
  </si>
  <si>
    <t>בן עמי במושבה</t>
  </si>
  <si>
    <t>סונול מלחה</t>
  </si>
  <si>
    <t>סונול ספרינט כפר אדומים</t>
  </si>
  <si>
    <t>מאריש פיצה בע"מ</t>
  </si>
  <si>
    <t>אנגל שערי צדק</t>
  </si>
  <si>
    <t>פיצה עגבניה מלחה מרקט</t>
  </si>
  <si>
    <t>המזנון</t>
  </si>
  <si>
    <t>קורן דוג דוכני מזון</t>
  </si>
  <si>
    <t>סושי רחביה סטריט מאקט )סו</t>
  </si>
  <si>
    <t>25/05/19</t>
  </si>
  <si>
    <t>תחנת דלק כאוכב בע"מ</t>
  </si>
  <si>
    <t>סטקייה -מלחה</t>
  </si>
  <si>
    <t>פלאפל לוי אלי</t>
  </si>
  <si>
    <t xml:space="preserve">סהכ אוכל בחוץ </t>
  </si>
  <si>
    <t>אוכל בחוץ</t>
  </si>
  <si>
    <t>סיכום בניים נכון ל  7.2</t>
  </si>
  <si>
    <t>פסיכולוגיה</t>
  </si>
  <si>
    <t xml:space="preserve">חגיגת ניסועים </t>
  </si>
  <si>
    <t>חדר כושר</t>
  </si>
  <si>
    <t>19/07/19</t>
  </si>
  <si>
    <t>23/07/19</t>
  </si>
  <si>
    <t>נאמן קונדיטוריה וקפה - אי</t>
  </si>
  <si>
    <t>רולדין קניון איילון</t>
  </si>
  <si>
    <t>15/07/19</t>
  </si>
  <si>
    <t>פז/YELLOW שער הגיא</t>
  </si>
  <si>
    <t>ארומה מידטאון</t>
  </si>
  <si>
    <t>16/07/19</t>
  </si>
  <si>
    <t>17/07/19</t>
  </si>
  <si>
    <t>קניון העיר תל אביב</t>
  </si>
  <si>
    <t>24/07/19</t>
  </si>
  <si>
    <t>דיילי קפה מכללת עזריאלי י</t>
  </si>
  <si>
    <t>25/07/19</t>
  </si>
  <si>
    <t>הגן הנסתר</t>
  </si>
  <si>
    <t>26/07/19</t>
  </si>
  <si>
    <t>השכנה</t>
  </si>
  <si>
    <t>1,092.39</t>
  </si>
  <si>
    <t>NWORB YB LETOH ESUOHTHGIL</t>
  </si>
  <si>
    <t>14/07/19</t>
  </si>
  <si>
    <t>העברה ב BIT בנה"פ</t>
  </si>
  <si>
    <t>HOT</t>
  </si>
  <si>
    <t>22/07/19</t>
  </si>
  <si>
    <t>28/07/19</t>
  </si>
  <si>
    <t>הוט נט שרותי אינטרנט בע"מ</t>
  </si>
  <si>
    <t>30/07/19</t>
  </si>
  <si>
    <t>31/07/19</t>
  </si>
  <si>
    <t>חברת החשמל לישראל בע"מ</t>
  </si>
  <si>
    <t>DTL LEARSI S A Q</t>
  </si>
  <si>
    <t>Prohibicja</t>
  </si>
  <si>
    <t>RESTAURACJA LALO</t>
  </si>
  <si>
    <t>KAUFLAND</t>
  </si>
  <si>
    <t>ORLEN 01</t>
  </si>
  <si>
    <t>DARIO BOWLING</t>
  </si>
  <si>
    <t>Sklep Wrangler Lee</t>
  </si>
  <si>
    <t>NORTH FOOD GALERIA WARM</t>
  </si>
  <si>
    <t>SKLEP EOBUWIE.PL</t>
  </si>
  <si>
    <t>TOR KARTINGOWY KORMORA</t>
  </si>
  <si>
    <t>TK MAXX OLSZTYN</t>
  </si>
  <si>
    <t>CIUCIU CUKIER ARTIST 01</t>
  </si>
  <si>
    <t>PI-TEL GABRIELA PALCZAK</t>
  </si>
  <si>
    <t>costa 02</t>
  </si>
  <si>
    <t>The Mexican</t>
  </si>
  <si>
    <t>KAMIENICA FERBER PAMIA</t>
  </si>
  <si>
    <t>ROSSMANN 07</t>
  </si>
  <si>
    <t>BORSALINO 01</t>
  </si>
  <si>
    <t>PULL &amp; BEAR Galeria War</t>
  </si>
  <si>
    <t>ZARA Galeria Warminska</t>
  </si>
  <si>
    <t>AUCHAN OLSZTYN</t>
  </si>
  <si>
    <t>JMDIF SP.Z.O.O.HEBE R199</t>
  </si>
  <si>
    <t>LIDL STAPINSKIEGO</t>
  </si>
  <si>
    <t>PL KFC OLSZTYN GALERIA</t>
  </si>
  <si>
    <t>COSTA 677</t>
  </si>
  <si>
    <t>H AND M 151 NR 4</t>
  </si>
  <si>
    <t xml:space="preserve">עד כאן מהאשראי השני בחול </t>
  </si>
  <si>
    <t>טוני ואסתר בע"מ</t>
  </si>
  <si>
    <t>מונא</t>
  </si>
  <si>
    <t>27/07/19</t>
  </si>
  <si>
    <t>קפה בצלאל</t>
  </si>
  <si>
    <t>דה ז'ה בו</t>
  </si>
  <si>
    <t>פיתה רחוב בע?מ</t>
  </si>
  <si>
    <t>מונדו 2000</t>
  </si>
  <si>
    <t>21/07/19</t>
  </si>
  <si>
    <t>שופרסל דיל צומת</t>
  </si>
  <si>
    <t>מחנה יהודה</t>
  </si>
  <si>
    <t>שופרסל דיל צומת כפר-סבא</t>
  </si>
  <si>
    <t>חקק מנשה ממתקים</t>
  </si>
  <si>
    <t>13/07/19</t>
  </si>
  <si>
    <t>קווים תחבורה ציבורית בעמ</t>
  </si>
  <si>
    <t>חניון מרכז עזריאלי בע"מ</t>
  </si>
  <si>
    <t>חניון ראש העין</t>
  </si>
  <si>
    <t>18/07/19</t>
  </si>
  <si>
    <t>חניון הדסה עין כרם</t>
  </si>
  <si>
    <t>20/07/19</t>
  </si>
  <si>
    <t>חניון רכב די.סי בע"מ</t>
  </si>
  <si>
    <t>אלוף השניצל קופיטי</t>
  </si>
  <si>
    <t>הפלאפל של שלום</t>
  </si>
  <si>
    <t>מגי'ק בורגר</t>
  </si>
  <si>
    <t>ראמה</t>
  </si>
  <si>
    <t>29/07/19</t>
  </si>
  <si>
    <t>פיצה בומבה</t>
  </si>
  <si>
    <t xml:space="preserve">אוכל בחוץ </t>
  </si>
  <si>
    <t>פוקס חנות מס' 161 קניון מ</t>
  </si>
  <si>
    <t>ארומה סינמה סיטי ירושלים</t>
  </si>
  <si>
    <t>סופר אלונית - לטרון</t>
  </si>
  <si>
    <t>si cafe לטרון</t>
  </si>
  <si>
    <t>ארומה ממילא</t>
  </si>
  <si>
    <t>פרחים בהדסה</t>
  </si>
  <si>
    <t>זול סטוק ירושלים</t>
  </si>
  <si>
    <t>לבית -כלבו וטמבור</t>
  </si>
  <si>
    <t>כוכב נולד פלוס</t>
  </si>
  <si>
    <t>סופרפארם ממילא</t>
  </si>
  <si>
    <t xml:space="preserve">חיסכון מפתח </t>
  </si>
  <si>
    <t xml:space="preserve"> </t>
  </si>
  <si>
    <t>22/08/19</t>
  </si>
  <si>
    <t>נייקי קמעונאות ישראל סניף</t>
  </si>
  <si>
    <t>טופ שופ עזריאלי ת"א</t>
  </si>
  <si>
    <t>מאץ' ריטייל H&amp;M עזריאלי</t>
  </si>
  <si>
    <t>26/08/19</t>
  </si>
  <si>
    <t>מאפיית הדקל 2</t>
  </si>
  <si>
    <t>13/08/19</t>
  </si>
  <si>
    <t>14/08/19</t>
  </si>
  <si>
    <t>15/08/19</t>
  </si>
  <si>
    <t>בית מרקחת הפלמ"ח בע"מ</t>
  </si>
  <si>
    <t>16/08/19</t>
  </si>
  <si>
    <t>19/08/19</t>
  </si>
  <si>
    <t>גרפוס בעמ</t>
  </si>
  <si>
    <t>20/08/19</t>
  </si>
  <si>
    <t>21/08/19</t>
  </si>
  <si>
    <t>פול הדר</t>
  </si>
  <si>
    <t>סקארה -תלפיות</t>
  </si>
  <si>
    <t>25/08/19</t>
  </si>
  <si>
    <t>27/08/19</t>
  </si>
  <si>
    <t>28/08/19</t>
  </si>
  <si>
    <t>קואופ וולפסון</t>
  </si>
  <si>
    <t xml:space="preserve">חסכון מפתח </t>
  </si>
  <si>
    <t>האוזן השלישית לייב בע"מ</t>
  </si>
  <si>
    <t>לילי רוז</t>
  </si>
  <si>
    <t>יס פלאנט י-ם קופות</t>
  </si>
  <si>
    <t>פרדיסו ת"א</t>
  </si>
  <si>
    <t>ויסקי בר מוזיאון</t>
  </si>
  <si>
    <t>אטליז אלי סימן טוב</t>
  </si>
  <si>
    <t>פיצוחי כהנא</t>
  </si>
  <si>
    <t>בורקס ירושלמי</t>
  </si>
  <si>
    <t>פז מבשרת י-ם</t>
  </si>
  <si>
    <t>רולדין כפר גנים</t>
  </si>
  <si>
    <t>מזנון</t>
  </si>
  <si>
    <t>מפגש השיח גבעת מרדכי</t>
  </si>
  <si>
    <t>בייגל בהדר</t>
  </si>
  <si>
    <t xml:space="preserve">אוכלים בחוץ </t>
  </si>
  <si>
    <t>קרולינה למקה בע"מ</t>
  </si>
  <si>
    <t>מש - קר בע"מ</t>
  </si>
  <si>
    <t>חנויות נוחות רמת חובב</t>
  </si>
  <si>
    <t>1,092.42</t>
  </si>
  <si>
    <t>Kawiarnia Kawa na Lawe</t>
  </si>
  <si>
    <t>JYSK SP. Z O.O.</t>
  </si>
  <si>
    <t>GALERIA MAZURSKA OSTRODA</t>
  </si>
  <si>
    <t>Johnny Rockets 39613</t>
  </si>
  <si>
    <t>Lagardere Duty Free WA</t>
  </si>
  <si>
    <t>CH ZLOTE TARASY ZLOTA 59</t>
  </si>
  <si>
    <t>PAUL 39627</t>
  </si>
  <si>
    <t>LIDL KOSCIUSZKI</t>
  </si>
  <si>
    <t>עגלה כבודה נתבג</t>
  </si>
  <si>
    <t>ETSY.COM</t>
  </si>
  <si>
    <t>לב הזהב-צמרת</t>
  </si>
  <si>
    <t>23/08/19</t>
  </si>
  <si>
    <t>צעצועים בגן</t>
  </si>
  <si>
    <t>צמרת-קוקטייל הצמחים בעמ</t>
  </si>
  <si>
    <t>24/08/19</t>
  </si>
  <si>
    <t>30/08/19</t>
  </si>
  <si>
    <t>כל בו רמות</t>
  </si>
  <si>
    <t>18/08/19</t>
  </si>
  <si>
    <t>א.ר צ'אקרה בעמ</t>
  </si>
  <si>
    <t>31/08/19</t>
  </si>
  <si>
    <t>מבחני תיאוריה אנקורי</t>
  </si>
  <si>
    <t>סיטי מרקט נתינה באהבה בע"</t>
  </si>
  <si>
    <t>הסושיה רג</t>
  </si>
  <si>
    <t>מסתברא קפה רחביה</t>
  </si>
  <si>
    <t>סאם בייגל</t>
  </si>
  <si>
    <t>אחר אין מקום</t>
  </si>
  <si>
    <t>טופ שופ ממילא</t>
  </si>
  <si>
    <t>29/09/19</t>
  </si>
  <si>
    <t>13/09/19</t>
  </si>
  <si>
    <t>16/09/19</t>
  </si>
  <si>
    <t>17/09/19</t>
  </si>
  <si>
    <t>ביגה מבשרת</t>
  </si>
  <si>
    <t>רולדין חדרה</t>
  </si>
  <si>
    <t>18/09/19</t>
  </si>
  <si>
    <t>ארומה המושבה</t>
  </si>
  <si>
    <t>21/09/19</t>
  </si>
  <si>
    <t>23/09/19</t>
  </si>
  <si>
    <t>רק בשמחות</t>
  </si>
  <si>
    <t>15/09/19</t>
  </si>
  <si>
    <t>ירוטקס טקסטיל בע"מ-צמרת</t>
  </si>
  <si>
    <t>19/09/19</t>
  </si>
  <si>
    <t>22/09/19</t>
  </si>
  <si>
    <t>24/09/19</t>
  </si>
  <si>
    <t>איב רושה מלחה</t>
  </si>
  <si>
    <t>25/09/19</t>
  </si>
  <si>
    <t>26/09/19</t>
  </si>
  <si>
    <t>ANELOS</t>
  </si>
  <si>
    <t>(פרחי הנמל (לה בוקה</t>
  </si>
  <si>
    <t>אניפט חנות חיות</t>
  </si>
  <si>
    <t>מוסרי טבק קפה בעמ</t>
  </si>
  <si>
    <t>המרקט שלנו</t>
  </si>
  <si>
    <t>סופר השוק</t>
  </si>
  <si>
    <t>שופרסל דיל חדרה</t>
  </si>
  <si>
    <t>מיני מרקט שבתאי לוי</t>
  </si>
  <si>
    <t>זול טוב רסקו דלישס בע"מ</t>
  </si>
  <si>
    <t>משרד התחבורה, אגרה למבחן נהיגה</t>
  </si>
  <si>
    <t>מסוב 2000 )99( בעמ</t>
  </si>
  <si>
    <t>פלאפל המכבים</t>
  </si>
  <si>
    <t>אוריינט ירושלים</t>
  </si>
  <si>
    <t>אורבנו</t>
  </si>
  <si>
    <t>ארומה חצרות יפו</t>
  </si>
  <si>
    <t>20/09/19</t>
  </si>
  <si>
    <t>ארומה בשוק</t>
  </si>
  <si>
    <t>מעדניה/בוטיק</t>
  </si>
  <si>
    <t>פז YELLOW בית שמש</t>
  </si>
  <si>
    <t>OG 2 RAC</t>
  </si>
  <si>
    <t>PAYPAL *CASEWORLD88</t>
  </si>
  <si>
    <t>28/09/19</t>
  </si>
  <si>
    <t>30/09/19</t>
  </si>
  <si>
    <t>קפה פורטה בע"מ</t>
  </si>
  <si>
    <t>רמי לוי - מחסני מזון</t>
  </si>
  <si>
    <t>מאפיית אבולעפיה</t>
  </si>
  <si>
    <t>אר אנד ואי מתוקים בעמ</t>
  </si>
  <si>
    <t>בנצי דגים</t>
  </si>
  <si>
    <t>PM AM אבן גבירול 136</t>
  </si>
  <si>
    <t>27/09/19</t>
  </si>
  <si>
    <t>אטליז רפאל</t>
  </si>
  <si>
    <t>ה.א.ק.פ. ירושלים</t>
  </si>
  <si>
    <t>פנגו-חניה סלולארית</t>
  </si>
  <si>
    <t>סונול הר נוף</t>
  </si>
  <si>
    <t>אלון נתבג</t>
  </si>
  <si>
    <t>חניון איירקפה</t>
  </si>
  <si>
    <t>פיצה בנדיטו</t>
  </si>
  <si>
    <t>הקצביה של שגב</t>
  </si>
  <si>
    <t>פיצה פורטו איירפוט סיטי</t>
  </si>
  <si>
    <t>מנגו אייס מול</t>
  </si>
  <si>
    <t>H&amp;M אילת</t>
  </si>
  <si>
    <t>30/10/19</t>
  </si>
  <si>
    <t>ביגה מלחה</t>
  </si>
  <si>
    <t>פול אנד בר מלחה ירושליים</t>
  </si>
  <si>
    <t>ביוטיקייר - קניון ירושלים</t>
  </si>
  <si>
    <t>21/10/19</t>
  </si>
  <si>
    <t>ארומה פז כביש 2</t>
  </si>
  <si>
    <t>27/10/19</t>
  </si>
  <si>
    <t>ארומה קסטינה</t>
  </si>
  <si>
    <t>ארומה אייס מול</t>
  </si>
  <si>
    <t>22/10/19</t>
  </si>
  <si>
    <t>28/10/19</t>
  </si>
  <si>
    <t>סינמטק ירושלים- ארכיון יש</t>
  </si>
  <si>
    <t>29/10/19</t>
  </si>
  <si>
    <t>13/10/19</t>
  </si>
  <si>
    <t>15/10/19</t>
  </si>
  <si>
    <t>מכולת רחביה 25</t>
  </si>
  <si>
    <t>17/10/19</t>
  </si>
  <si>
    <t>19/10/19</t>
  </si>
  <si>
    <t>AMPM נורדאו</t>
  </si>
  <si>
    <t>קואופ גבעת אורנים</t>
  </si>
  <si>
    <t>שוק הממתקים משה ואורן</t>
  </si>
  <si>
    <t>רויאל ביץ מזון ומשקאות</t>
  </si>
  <si>
    <t>31/10/19</t>
  </si>
  <si>
    <t>דוכן כשר טרמינל</t>
  </si>
  <si>
    <t>יוגו אלדו קנדי מול</t>
  </si>
  <si>
    <t>20/10/19</t>
  </si>
  <si>
    <t>סונול צומת השרון נתנ</t>
  </si>
  <si>
    <t xml:space="preserve">אוכל </t>
  </si>
  <si>
    <t>זול טוב ניקנור דלישס בע"מ</t>
  </si>
  <si>
    <t>23/10/19</t>
  </si>
  <si>
    <t>פיף ותלתול</t>
  </si>
  <si>
    <t>יאיר השחר - מ.העי</t>
  </si>
  <si>
    <t>16/10/19</t>
  </si>
  <si>
    <t>דדי חיות מחמד-הרצוג</t>
  </si>
  <si>
    <t>24/10/19</t>
  </si>
  <si>
    <t>SNOITCUDORP ARHOK</t>
  </si>
  <si>
    <t>GOOGLE*PLAY</t>
  </si>
  <si>
    <t>לידר מחשבים</t>
  </si>
  <si>
    <t>25/10/19</t>
  </si>
  <si>
    <t>רודריגז</t>
  </si>
  <si>
    <t>פיצוחי מחנה יהודה און</t>
  </si>
  <si>
    <t>סופר ספיר צומת פת</t>
  </si>
  <si>
    <t>פיצוחי עמדי-צומת פת</t>
  </si>
  <si>
    <t>מאפית טלר</t>
  </si>
  <si>
    <t>18/10/19</t>
  </si>
  <si>
    <t>דלק מנטה ניות</t>
  </si>
  <si>
    <t>פנגו-חניונים</t>
  </si>
  <si>
    <t>דלק מנטה קמעונאות דרכים בע"מ עיר שלם</t>
  </si>
  <si>
    <t>שטי-פת</t>
  </si>
  <si>
    <t>ירושלים בע"מ</t>
  </si>
  <si>
    <t>פלאפלוי 55 בעמ</t>
  </si>
  <si>
    <t>אוכל</t>
  </si>
  <si>
    <t>מאוד גבוה בגלל שהיה טיול, שילמנו על חלק גדול מהאוכל וחזירו לנו</t>
  </si>
  <si>
    <t>היה לנו רכב, וחלק גדול היה על הדלק</t>
  </si>
  <si>
    <t>ארומה ק. הראל</t>
  </si>
  <si>
    <t>14/11/19</t>
  </si>
  <si>
    <t>24/11/19</t>
  </si>
  <si>
    <t>פז/YELLOW עופרה תרצה</t>
  </si>
  <si>
    <t>13/11/19</t>
  </si>
  <si>
    <t>סלקום שרות גביה</t>
  </si>
  <si>
    <t>17/11/19</t>
  </si>
  <si>
    <t>20/11/19</t>
  </si>
  <si>
    <t>ד''ר יצחק פרימן כירופרקטו</t>
  </si>
  <si>
    <t>סאפה</t>
  </si>
  <si>
    <t>מוניטין</t>
  </si>
  <si>
    <t>19/11/19</t>
  </si>
  <si>
    <t>סופר דניה בע"מ</t>
  </si>
  <si>
    <t>27/11/19</t>
  </si>
  <si>
    <t>מזרחי יותר מפיצוחים</t>
  </si>
  <si>
    <t>21/11/19</t>
  </si>
  <si>
    <t>אושי אושי קניון מבשרת</t>
  </si>
  <si>
    <t>18/11/19</t>
  </si>
  <si>
    <t>פויו לוקו בעמ</t>
  </si>
  <si>
    <t>שלום וברכה</t>
  </si>
  <si>
    <t>WWW.NEWSTYLEME.COM</t>
  </si>
  <si>
    <t>28/11/19</t>
  </si>
  <si>
    <t>ארומה נתבג טרמינל 3</t>
  </si>
  <si>
    <t>30/11/19</t>
  </si>
  <si>
    <t>FARINI</t>
  </si>
  <si>
    <t>1,215.02</t>
  </si>
  <si>
    <t>STARHOTELS SPLENDID VENIC</t>
  </si>
  <si>
    <t>AIREST RETAIL S. R. L.</t>
  </si>
  <si>
    <t>CAFFE' VERGNANO RIALTO</t>
  </si>
  <si>
    <t>29/11/19</t>
  </si>
  <si>
    <t>LA RIVETTA SAS</t>
  </si>
  <si>
    <t>BATA</t>
  </si>
  <si>
    <t>UNITED COLORS OF BENETTO</t>
  </si>
  <si>
    <t>ADAGIO CAFFE</t>
  </si>
  <si>
    <t>MURO VENEZIA FRARI</t>
  </si>
  <si>
    <t>EASYJET EZ78T2R</t>
  </si>
  <si>
    <t>PELLETTERIE NATALI</t>
  </si>
  <si>
    <t>CELIO</t>
  </si>
  <si>
    <t>ALCOTT</t>
  </si>
  <si>
    <t>INFO AEREOPORTO</t>
  </si>
  <si>
    <t>LEARSI TNI LALE</t>
  </si>
  <si>
    <t>easyJet EZ78EZ78T2R</t>
  </si>
  <si>
    <t>צור חושן בעמ</t>
  </si>
  <si>
    <t>26/11/19</t>
  </si>
  <si>
    <t>חביבה רפואה וטרינרית</t>
  </si>
  <si>
    <t>כספונט</t>
  </si>
  <si>
    <t>22/11/19</t>
  </si>
  <si>
    <t>אתר האוניברסיטה לתשלומים</t>
  </si>
  <si>
    <t>ALIEXPRESS.COM</t>
  </si>
  <si>
    <t>15/11/19</t>
  </si>
  <si>
    <t>שופרסל שלי היכל</t>
  </si>
  <si>
    <t>25/11/19</t>
  </si>
  <si>
    <t>צ'אוורמה רמת-גן בע"מ</t>
  </si>
  <si>
    <t>חומוס אליהו פארק המדע</t>
  </si>
  <si>
    <t>23/11/19</t>
  </si>
  <si>
    <t>רכבת ישראל-רחובות )א' הדר (</t>
  </si>
  <si>
    <t>13/12/19</t>
  </si>
  <si>
    <t>בית מרקחת מכבי ירושלים</t>
  </si>
  <si>
    <t>קיי אס פי אקספרס בע"מ</t>
  </si>
  <si>
    <t>31/12/19</t>
  </si>
  <si>
    <t>30/12/19</t>
  </si>
  <si>
    <t>29/12/19</t>
  </si>
  <si>
    <t>28/12/19</t>
  </si>
  <si>
    <t>27/12/19</t>
  </si>
  <si>
    <t>26/12/19</t>
  </si>
  <si>
    <t>24/12/19</t>
  </si>
  <si>
    <t>22/12/19</t>
  </si>
  <si>
    <t>19/12/19</t>
  </si>
  <si>
    <t>18/12/19</t>
  </si>
  <si>
    <t>16/12/19</t>
  </si>
  <si>
    <t>15/12/19</t>
  </si>
  <si>
    <t>בירתנו- בית בירה ירושלמי</t>
  </si>
  <si>
    <t>17/12/19</t>
  </si>
  <si>
    <t>איתן ויהונתן ניהול ברים ב</t>
  </si>
  <si>
    <t>ת.ל סירה בעמ</t>
  </si>
  <si>
    <t>20/12/19</t>
  </si>
  <si>
    <t>סופר העיר</t>
  </si>
  <si>
    <t>סושי סינמה סיטי ירושלים</t>
  </si>
  <si>
    <t>קייטרינג לואיזה</t>
  </si>
  <si>
    <t>החומוס של טחינה ירושלים</t>
  </si>
  <si>
    <t>אוכל בחוץף</t>
  </si>
  <si>
    <t>AMZN Mktp US*UB9IR5DT3</t>
  </si>
  <si>
    <t>סטרדיווריוס עזריאלי</t>
  </si>
  <si>
    <t>זארה קניון עזריאלי</t>
  </si>
  <si>
    <t>גולף קידס נדבא</t>
  </si>
  <si>
    <t>פופה טבקו המרכזית</t>
  </si>
  <si>
    <t>דמי כרטיס בנק דיסקונט</t>
  </si>
  <si>
    <t>בר המזג</t>
  </si>
  <si>
    <t>בר טוב</t>
  </si>
  <si>
    <t>21/12/19</t>
  </si>
  <si>
    <t>25/12/19</t>
  </si>
  <si>
    <t>תחבורה רישיונות נהיגה</t>
  </si>
  <si>
    <t>23/12/19</t>
  </si>
  <si>
    <t>אלבי</t>
  </si>
  <si>
    <t>סטיישן 1</t>
  </si>
  <si>
    <t>סקארה -עזריאלי השלום</t>
  </si>
  <si>
    <t>אגריפס</t>
  </si>
  <si>
    <t>טאבולה</t>
  </si>
  <si>
    <t>פיצה איטליאנו</t>
  </si>
  <si>
    <t>פאזל בית קפה ומאפה</t>
  </si>
  <si>
    <t>קפית בגן 2008 בע"מ</t>
  </si>
  <si>
    <t>סושיה</t>
  </si>
  <si>
    <t>פלאפון אמא</t>
  </si>
  <si>
    <t xml:space="preserve">דמי כרטיס </t>
  </si>
  <si>
    <t>פלאפון אפרים</t>
  </si>
  <si>
    <t>מקור ראשון</t>
  </si>
  <si>
    <t>תאריך</t>
  </si>
  <si>
    <t>YOB YNNHOJ</t>
  </si>
  <si>
    <t>13/01/20</t>
  </si>
  <si>
    <t>19/01/20</t>
  </si>
  <si>
    <t>מנגו מבשרת</t>
  </si>
  <si>
    <t>CO &amp; GOLF קניון הראל</t>
  </si>
  <si>
    <t>אופנת רנואר</t>
  </si>
  <si>
    <t>18/01/20</t>
  </si>
  <si>
    <t>28/01/20</t>
  </si>
  <si>
    <t>22/01/20</t>
  </si>
  <si>
    <t>21/01/20</t>
  </si>
  <si>
    <t>14/01/20</t>
  </si>
  <si>
    <t>עיתון מקור ראשון שות</t>
  </si>
  <si>
    <t>27/01/20</t>
  </si>
  <si>
    <t>חנן מכשירי כתיבה קניון מב</t>
  </si>
  <si>
    <t>הנקודה הירוקה-בודי שופ ג.</t>
  </si>
  <si>
    <t>סטימצקי יריד העמק</t>
  </si>
  <si>
    <t>23/01/20</t>
  </si>
  <si>
    <t>גולדטיים {פורטיים} ב-גמא</t>
  </si>
  <si>
    <t>סופר פארם תלפיות</t>
  </si>
  <si>
    <t>הפיראט האדום</t>
  </si>
  <si>
    <t>הרצל 16 / TOKYO DISCO</t>
  </si>
  <si>
    <t>רותם יין בע"מ</t>
  </si>
  <si>
    <t>17/01/20</t>
  </si>
  <si>
    <t>ניצת הדובדבן ירושלים</t>
  </si>
  <si>
    <t>16/01/20</t>
  </si>
  <si>
    <t>ג'קו קנטי מבשרת</t>
  </si>
  <si>
    <t>ענווה</t>
  </si>
  <si>
    <t>ניסנס</t>
  </si>
  <si>
    <t>מוצרי מזון</t>
  </si>
  <si>
    <t>האחים יעקובי מוצרי מזון</t>
  </si>
  <si>
    <t>15/01/20</t>
  </si>
  <si>
    <t>26/01/20</t>
  </si>
  <si>
    <t>24/01/20</t>
  </si>
  <si>
    <t>קורקינט</t>
  </si>
  <si>
    <t>איקאה-ריהוט ועיצוב הבית</t>
  </si>
  <si>
    <t>GOOGLE *Runkeeper</t>
  </si>
  <si>
    <t>אלקטרו מגדל</t>
  </si>
  <si>
    <t>29/01/20</t>
  </si>
  <si>
    <t>פורום אירועי התמר בע</t>
  </si>
  <si>
    <t>האוזן השלישית קולנוע בע"מ</t>
  </si>
  <si>
    <t>מסעדת וסטקיית סימה בעמ</t>
  </si>
  <si>
    <t>רובינא</t>
  </si>
  <si>
    <t>30/01/20</t>
  </si>
  <si>
    <t>תמול שלשום</t>
  </si>
  <si>
    <t>אל דנטה</t>
  </si>
  <si>
    <t>20/01/20</t>
  </si>
  <si>
    <t>מעדני א עדיקה בעמ-צמרת</t>
  </si>
  <si>
    <t>ת. דלק לידו בית הערבה</t>
  </si>
  <si>
    <t>ארומה ים המלח</t>
  </si>
  <si>
    <t>פונדק לידו בית הערבה</t>
  </si>
  <si>
    <t>מיסטיק פיצה</t>
  </si>
  <si>
    <t>מפגש חי קיוסק</t>
  </si>
  <si>
    <t>ניו דלי קינג ג'ורג' ת"א</t>
  </si>
  <si>
    <t>אפנדיס ממתקים</t>
  </si>
  <si>
    <t>ארחנטו</t>
  </si>
  <si>
    <t>איקאה- מסעדה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</si>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</sst>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333333"/>
      <name val="Arial"/>
      <family val="2"/>
    </font>
    <font>
      <sz val="9"/>
      <color rgb="FF0000FF"/>
      <name val="Wingdings 2"/>
      <family val="1"/>
      <charset val="2"/>
    </font>
    <font>
      <sz val="10"/>
      <color rgb="FF000000"/>
      <name val="Arial"/>
      <family val="2"/>
    </font>
    <font>
      <b/>
      <sz val="8"/>
      <color rgb="FF333333"/>
      <name val="Arial"/>
      <family val="2"/>
    </font>
    <font>
      <sz val="9"/>
      <color rgb="FF000000"/>
      <name val="Arial"/>
      <family val="2"/>
    </font>
    <font>
      <sz val="9"/>
      <color rgb="FF0000FF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4"/>
      <color theme="1"/>
      <name val="Times New Roman"/>
      <family val="1"/>
    </font>
    <font>
      <sz val="3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8BA4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7A63B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29" fillId="0" borderId="0"/>
    <xf numFmtId="9" fontId="30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6" borderId="5" xfId="0" applyFill="1" applyBorder="1"/>
    <xf numFmtId="0" fontId="0" fillId="6" borderId="6" xfId="0" applyFill="1" applyBorder="1"/>
    <xf numFmtId="0" fontId="0" fillId="5" borderId="11" xfId="0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0" fillId="5" borderId="14" xfId="0" applyFill="1" applyBorder="1"/>
    <xf numFmtId="0" fontId="4" fillId="3" borderId="15" xfId="0" applyFont="1" applyFill="1" applyBorder="1"/>
    <xf numFmtId="0" fontId="4" fillId="3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7" borderId="2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2" fillId="6" borderId="28" xfId="0" applyFont="1" applyFill="1" applyBorder="1" applyAlignment="1">
      <alignment horizontal="center"/>
    </xf>
    <xf numFmtId="0" fontId="0" fillId="6" borderId="29" xfId="0" applyFill="1" applyBorder="1"/>
    <xf numFmtId="0" fontId="0" fillId="6" borderId="30" xfId="0" applyFill="1" applyBorder="1"/>
    <xf numFmtId="0" fontId="3" fillId="2" borderId="5" xfId="0" applyFont="1" applyFill="1" applyBorder="1" applyAlignment="1">
      <alignment horizontal="center" vertical="top"/>
    </xf>
    <xf numFmtId="0" fontId="3" fillId="2" borderId="20" xfId="0" applyFont="1" applyFill="1" applyBorder="1" applyAlignment="1">
      <alignment horizontal="center" vertical="top"/>
    </xf>
    <xf numFmtId="0" fontId="3" fillId="2" borderId="22" xfId="0" applyFont="1" applyFill="1" applyBorder="1" applyAlignment="1">
      <alignment horizontal="center" vertical="top"/>
    </xf>
    <xf numFmtId="0" fontId="6" fillId="0" borderId="0" xfId="1"/>
    <xf numFmtId="0" fontId="13" fillId="11" borderId="31" xfId="1" applyFont="1" applyFill="1" applyBorder="1" applyAlignment="1">
      <alignment horizontal="left" vertical="center" textRotation="255" readingOrder="1"/>
    </xf>
    <xf numFmtId="0" fontId="14" fillId="0" borderId="31" xfId="1" applyFont="1" applyBorder="1" applyAlignment="1">
      <alignment horizontal="right" vertical="center" readingOrder="2"/>
    </xf>
    <xf numFmtId="0" fontId="14" fillId="0" borderId="31" xfId="1" applyFont="1" applyBorder="1" applyAlignment="1">
      <alignment horizontal="right" vertical="center" readingOrder="1"/>
    </xf>
    <xf numFmtId="0" fontId="15" fillId="11" borderId="31" xfId="1" applyFont="1" applyFill="1" applyBorder="1" applyAlignment="1">
      <alignment horizontal="center" vertical="center" textRotation="255" readingOrder="1"/>
    </xf>
    <xf numFmtId="0" fontId="13" fillId="11" borderId="31" xfId="1" applyFont="1" applyFill="1" applyBorder="1" applyAlignment="1">
      <alignment horizontal="center" vertical="center" textRotation="255" readingOrder="1"/>
    </xf>
    <xf numFmtId="0" fontId="15" fillId="11" borderId="32" xfId="1" applyFont="1" applyFill="1" applyBorder="1" applyAlignment="1">
      <alignment horizontal="center" vertical="center" textRotation="255" readingOrder="1"/>
    </xf>
    <xf numFmtId="0" fontId="13" fillId="11" borderId="26" xfId="1" applyFont="1" applyFill="1" applyBorder="1" applyAlignment="1">
      <alignment horizontal="center" vertical="center" textRotation="255" readingOrder="1"/>
    </xf>
    <xf numFmtId="0" fontId="15" fillId="11" borderId="25" xfId="1" applyFont="1" applyFill="1" applyBorder="1" applyAlignment="1">
      <alignment horizontal="center" vertical="center" textRotation="255" readingOrder="1"/>
    </xf>
    <xf numFmtId="0" fontId="14" fillId="0" borderId="25" xfId="1" applyFont="1" applyBorder="1" applyAlignment="1">
      <alignment horizontal="left" vertical="center" readingOrder="1"/>
    </xf>
    <xf numFmtId="0" fontId="13" fillId="11" borderId="25" xfId="1" applyFont="1" applyFill="1" applyBorder="1" applyAlignment="1">
      <alignment horizontal="center" vertical="center" textRotation="255" readingOrder="1"/>
    </xf>
    <xf numFmtId="0" fontId="18" fillId="0" borderId="25" xfId="1" applyFont="1" applyBorder="1" applyAlignment="1">
      <alignment horizontal="right" vertical="center" readingOrder="2"/>
    </xf>
    <xf numFmtId="0" fontId="7" fillId="0" borderId="31" xfId="1" applyFont="1" applyBorder="1" applyAlignment="1">
      <alignment vertical="center"/>
    </xf>
    <xf numFmtId="0" fontId="14" fillId="0" borderId="31" xfId="1" applyFont="1" applyBorder="1" applyAlignment="1">
      <alignment horizontal="left" vertical="center" readingOrder="1"/>
    </xf>
    <xf numFmtId="0" fontId="19" fillId="0" borderId="0" xfId="1" applyFont="1" applyAlignment="1">
      <alignment horizontal="center" vertical="center" readingOrder="2"/>
    </xf>
    <xf numFmtId="0" fontId="8" fillId="0" borderId="0" xfId="1" applyFont="1" applyAlignment="1">
      <alignment horizontal="right" vertical="center" wrapText="1" readingOrder="2"/>
    </xf>
    <xf numFmtId="0" fontId="6" fillId="0" borderId="27" xfId="1" applyBorder="1"/>
    <xf numFmtId="0" fontId="11" fillId="12" borderId="33" xfId="1" applyFont="1" applyFill="1" applyBorder="1" applyAlignment="1">
      <alignment horizontal="center" vertical="center" wrapText="1" readingOrder="2"/>
    </xf>
    <xf numFmtId="0" fontId="11" fillId="12" borderId="31" xfId="1" applyFont="1" applyFill="1" applyBorder="1" applyAlignment="1">
      <alignment horizontal="right" vertical="center" wrapText="1" readingOrder="2"/>
    </xf>
    <xf numFmtId="0" fontId="14" fillId="0" borderId="33" xfId="1" applyFont="1" applyBorder="1" applyAlignment="1">
      <alignment horizontal="left" vertical="center" readingOrder="1"/>
    </xf>
    <xf numFmtId="0" fontId="14" fillId="0" borderId="33" xfId="1" applyFont="1" applyBorder="1" applyAlignment="1">
      <alignment horizontal="right" vertical="center" readingOrder="1"/>
    </xf>
    <xf numFmtId="0" fontId="7" fillId="0" borderId="28" xfId="1" applyFont="1" applyBorder="1"/>
    <xf numFmtId="0" fontId="7" fillId="0" borderId="0" xfId="1" applyFont="1" applyAlignment="1">
      <alignment vertical="center" wrapText="1"/>
    </xf>
    <xf numFmtId="0" fontId="22" fillId="0" borderId="0" xfId="1" applyFont="1" applyAlignment="1">
      <alignment horizontal="right" vertical="center" readingOrder="2"/>
    </xf>
    <xf numFmtId="0" fontId="20" fillId="12" borderId="33" xfId="1" applyFont="1" applyFill="1" applyBorder="1" applyAlignment="1">
      <alignment horizontal="center" vertical="center" wrapText="1" readingOrder="2"/>
    </xf>
    <xf numFmtId="0" fontId="14" fillId="0" borderId="33" xfId="1" applyFont="1" applyBorder="1" applyAlignment="1">
      <alignment horizontal="right" vertical="center" readingOrder="2"/>
    </xf>
    <xf numFmtId="0" fontId="7" fillId="0" borderId="25" xfId="1" applyFont="1" applyBorder="1"/>
    <xf numFmtId="0" fontId="11" fillId="19" borderId="39" xfId="1" applyFont="1" applyFill="1" applyBorder="1" applyAlignment="1">
      <alignment horizontal="center" vertical="center" wrapText="1" readingOrder="2"/>
    </xf>
    <xf numFmtId="0" fontId="7" fillId="0" borderId="31" xfId="1" applyFont="1" applyBorder="1"/>
    <xf numFmtId="0" fontId="14" fillId="0" borderId="33" xfId="1" applyFont="1" applyBorder="1" applyAlignment="1">
      <alignment horizontal="center" vertical="center" readingOrder="2"/>
    </xf>
    <xf numFmtId="0" fontId="20" fillId="19" borderId="33" xfId="1" applyFont="1" applyFill="1" applyBorder="1" applyAlignment="1">
      <alignment horizontal="center" vertical="center" readingOrder="2"/>
    </xf>
    <xf numFmtId="0" fontId="23" fillId="0" borderId="0" xfId="1" applyFont="1" applyAlignment="1">
      <alignment horizontal="right" vertical="center" readingOrder="2"/>
    </xf>
    <xf numFmtId="0" fontId="9" fillId="11" borderId="25" xfId="1" applyFont="1" applyFill="1" applyBorder="1" applyAlignment="1">
      <alignment horizontal="center" vertical="center" readingOrder="2"/>
    </xf>
    <xf numFmtId="0" fontId="20" fillId="0" borderId="31" xfId="1" applyFont="1" applyBorder="1" applyAlignment="1">
      <alignment horizontal="right" vertical="center" readingOrder="1"/>
    </xf>
    <xf numFmtId="0" fontId="13" fillId="11" borderId="27" xfId="1" applyFont="1" applyFill="1" applyBorder="1" applyAlignment="1">
      <alignment horizontal="center" vertical="center" textRotation="255" readingOrder="1"/>
    </xf>
    <xf numFmtId="0" fontId="8" fillId="0" borderId="0" xfId="1" applyFont="1" applyAlignment="1">
      <alignment vertical="center" wrapText="1" readingOrder="2"/>
    </xf>
    <xf numFmtId="0" fontId="20" fillId="18" borderId="26" xfId="1" applyFont="1" applyFill="1" applyBorder="1" applyAlignment="1">
      <alignment horizontal="center" vertical="center" readingOrder="2"/>
    </xf>
    <xf numFmtId="0" fontId="20" fillId="12" borderId="37" xfId="1" applyFont="1" applyFill="1" applyBorder="1" applyAlignment="1">
      <alignment horizontal="center" vertical="center" readingOrder="2"/>
    </xf>
    <xf numFmtId="0" fontId="20" fillId="12" borderId="33" xfId="1" applyFont="1" applyFill="1" applyBorder="1" applyAlignment="1">
      <alignment horizontal="center" vertical="center" readingOrder="2"/>
    </xf>
    <xf numFmtId="0" fontId="20" fillId="12" borderId="37" xfId="1" applyFont="1" applyFill="1" applyBorder="1" applyAlignment="1">
      <alignment horizontal="right" vertical="center" readingOrder="2"/>
    </xf>
    <xf numFmtId="0" fontId="20" fillId="12" borderId="35" xfId="1" applyFont="1" applyFill="1" applyBorder="1" applyAlignment="1">
      <alignment horizontal="center" vertical="center" wrapText="1" readingOrder="2"/>
    </xf>
    <xf numFmtId="0" fontId="20" fillId="12" borderId="33" xfId="1" applyFont="1" applyFill="1" applyBorder="1" applyAlignment="1">
      <alignment horizontal="right" vertical="center" readingOrder="2"/>
    </xf>
    <xf numFmtId="0" fontId="20" fillId="12" borderId="31" xfId="1" applyFont="1" applyFill="1" applyBorder="1" applyAlignment="1">
      <alignment horizontal="center" vertical="center" wrapText="1" readingOrder="2"/>
    </xf>
    <xf numFmtId="0" fontId="20" fillId="12" borderId="36" xfId="1" applyFont="1" applyFill="1" applyBorder="1" applyAlignment="1">
      <alignment horizontal="center" vertical="center" wrapText="1" readingOrder="2"/>
    </xf>
    <xf numFmtId="0" fontId="20" fillId="12" borderId="37" xfId="1" applyFont="1" applyFill="1" applyBorder="1" applyAlignment="1">
      <alignment horizontal="center" vertical="center" wrapText="1" readingOrder="2"/>
    </xf>
    <xf numFmtId="0" fontId="20" fillId="12" borderId="28" xfId="1" applyFont="1" applyFill="1" applyBorder="1" applyAlignment="1">
      <alignment horizontal="center" vertical="center" wrapText="1" readingOrder="2"/>
    </xf>
    <xf numFmtId="0" fontId="14" fillId="0" borderId="26" xfId="1" applyFont="1" applyBorder="1" applyAlignment="1">
      <alignment horizontal="right" vertical="center" readingOrder="2"/>
    </xf>
    <xf numFmtId="0" fontId="14" fillId="0" borderId="13" xfId="1" applyFont="1" applyBorder="1" applyAlignment="1">
      <alignment horizontal="right" vertical="center" readingOrder="2"/>
    </xf>
    <xf numFmtId="0" fontId="24" fillId="0" borderId="0" xfId="1" applyFont="1"/>
    <xf numFmtId="0" fontId="7" fillId="0" borderId="33" xfId="1" applyFont="1" applyBorder="1"/>
    <xf numFmtId="0" fontId="14" fillId="0" borderId="2" xfId="1" applyFont="1" applyBorder="1" applyAlignment="1">
      <alignment horizontal="right" vertical="center" readingOrder="1"/>
    </xf>
    <xf numFmtId="0" fontId="10" fillId="19" borderId="33" xfId="1" applyFont="1" applyFill="1" applyBorder="1" applyAlignment="1">
      <alignment horizontal="right" vertical="center" readingOrder="1"/>
    </xf>
    <xf numFmtId="0" fontId="7" fillId="19" borderId="33" xfId="1" applyFont="1" applyFill="1" applyBorder="1"/>
    <xf numFmtId="0" fontId="10" fillId="11" borderId="28" xfId="1" applyFont="1" applyFill="1" applyBorder="1" applyAlignment="1">
      <alignment horizontal="center" vertical="center" readingOrder="1"/>
    </xf>
    <xf numFmtId="0" fontId="9" fillId="11" borderId="25" xfId="1" applyFont="1" applyFill="1" applyBorder="1" applyAlignment="1">
      <alignment horizontal="right" vertical="center" readingOrder="2"/>
    </xf>
    <xf numFmtId="0" fontId="24" fillId="0" borderId="26" xfId="1" applyFont="1" applyBorder="1"/>
    <xf numFmtId="0" fontId="24" fillId="0" borderId="27" xfId="1" applyFont="1" applyBorder="1"/>
    <xf numFmtId="0" fontId="24" fillId="0" borderId="13" xfId="1" applyFont="1" applyBorder="1"/>
    <xf numFmtId="0" fontId="21" fillId="16" borderId="26" xfId="1" applyFont="1" applyFill="1" applyBorder="1" applyAlignment="1">
      <alignment vertical="center" readingOrder="2"/>
    </xf>
    <xf numFmtId="0" fontId="24" fillId="0" borderId="26" xfId="1" applyFont="1" applyBorder="1" applyAlignment="1">
      <alignment horizontal="right"/>
    </xf>
    <xf numFmtId="0" fontId="24" fillId="0" borderId="27" xfId="1" applyFont="1" applyBorder="1" applyAlignment="1">
      <alignment horizontal="right"/>
    </xf>
    <xf numFmtId="0" fontId="24" fillId="0" borderId="13" xfId="1" applyFont="1" applyBorder="1" applyAlignment="1">
      <alignment horizontal="right"/>
    </xf>
    <xf numFmtId="0" fontId="14" fillId="0" borderId="0" xfId="1" applyFont="1" applyAlignment="1">
      <alignment vertical="center" readingOrder="1"/>
    </xf>
    <xf numFmtId="0" fontId="20" fillId="0" borderId="0" xfId="1" applyFont="1" applyAlignment="1">
      <alignment horizontal="center" vertical="center" readingOrder="2"/>
    </xf>
    <xf numFmtId="0" fontId="14" fillId="0" borderId="0" xfId="1" applyFont="1" applyAlignment="1">
      <alignment horizontal="right" vertical="center" readingOrder="1"/>
    </xf>
    <xf numFmtId="0" fontId="7" fillId="0" borderId="26" xfId="1" applyFont="1" applyBorder="1"/>
    <xf numFmtId="0" fontId="7" fillId="0" borderId="13" xfId="1" applyFont="1" applyBorder="1"/>
    <xf numFmtId="0" fontId="20" fillId="0" borderId="26" xfId="1" applyFont="1" applyBorder="1" applyAlignment="1">
      <alignment horizontal="center" vertical="center" readingOrder="2"/>
    </xf>
    <xf numFmtId="0" fontId="20" fillId="0" borderId="13" xfId="1" applyFont="1" applyBorder="1" applyAlignment="1">
      <alignment horizontal="center" vertical="center" readingOrder="2"/>
    </xf>
    <xf numFmtId="0" fontId="20" fillId="8" borderId="31" xfId="1" applyFont="1" applyFill="1" applyBorder="1" applyAlignment="1">
      <alignment horizontal="left" vertical="center" readingOrder="1"/>
    </xf>
    <xf numFmtId="0" fontId="14" fillId="20" borderId="31" xfId="1" applyFont="1" applyFill="1" applyBorder="1" applyAlignment="1">
      <alignment horizontal="justify" vertical="center" readingOrder="2"/>
    </xf>
    <xf numFmtId="0" fontId="25" fillId="12" borderId="26" xfId="1" applyFont="1" applyFill="1" applyBorder="1" applyAlignment="1">
      <alignment horizontal="right" vertical="center" readingOrder="2"/>
    </xf>
    <xf numFmtId="0" fontId="26" fillId="13" borderId="26" xfId="1" applyFont="1" applyFill="1" applyBorder="1" applyAlignment="1">
      <alignment horizontal="right" vertical="center" readingOrder="2"/>
    </xf>
    <xf numFmtId="0" fontId="7" fillId="0" borderId="2" xfId="1" applyFont="1" applyBorder="1"/>
    <xf numFmtId="0" fontId="20" fillId="0" borderId="2" xfId="1" applyFont="1" applyBorder="1" applyAlignment="1">
      <alignment horizontal="right" vertical="center" readingOrder="1"/>
    </xf>
    <xf numFmtId="0" fontId="24" fillId="0" borderId="0" xfId="1" applyFont="1" applyAlignment="1">
      <alignment horizontal="right"/>
    </xf>
    <xf numFmtId="0" fontId="9" fillId="0" borderId="0" xfId="1" applyFont="1" applyAlignment="1">
      <alignment horizontal="center" vertical="center" readingOrder="2"/>
    </xf>
    <xf numFmtId="0" fontId="11" fillId="0" borderId="0" xfId="1" applyFont="1" applyAlignment="1">
      <alignment horizontal="center" vertical="center" readingOrder="2"/>
    </xf>
    <xf numFmtId="0" fontId="25" fillId="12" borderId="27" xfId="1" applyFont="1" applyFill="1" applyBorder="1" applyAlignment="1">
      <alignment horizontal="center" vertical="center" readingOrder="2"/>
    </xf>
    <xf numFmtId="0" fontId="26" fillId="13" borderId="27" xfId="1" applyFont="1" applyFill="1" applyBorder="1" applyAlignment="1">
      <alignment horizontal="right" vertical="center" readingOrder="2"/>
    </xf>
    <xf numFmtId="0" fontId="14" fillId="0" borderId="34" xfId="1" applyFont="1" applyBorder="1" applyAlignment="1">
      <alignment horizontal="right" vertical="center" readingOrder="1"/>
    </xf>
    <xf numFmtId="0" fontId="14" fillId="0" borderId="28" xfId="1" applyFont="1" applyBorder="1" applyAlignment="1">
      <alignment horizontal="right" vertical="center" readingOrder="1"/>
    </xf>
    <xf numFmtId="0" fontId="20" fillId="18" borderId="27" xfId="1" applyFont="1" applyFill="1" applyBorder="1" applyAlignment="1">
      <alignment horizontal="center" vertical="center" readingOrder="2"/>
    </xf>
    <xf numFmtId="0" fontId="9" fillId="12" borderId="2" xfId="1" applyFont="1" applyFill="1" applyBorder="1" applyAlignment="1">
      <alignment vertical="center" readingOrder="2"/>
    </xf>
    <xf numFmtId="0" fontId="7" fillId="0" borderId="31" xfId="1" applyFont="1" applyBorder="1" applyAlignment="1">
      <alignment vertical="center" wrapText="1"/>
    </xf>
    <xf numFmtId="0" fontId="17" fillId="0" borderId="31" xfId="1" applyFont="1" applyBorder="1" applyAlignment="1">
      <alignment horizontal="center" vertical="center" textRotation="255" readingOrder="1"/>
    </xf>
    <xf numFmtId="0" fontId="14" fillId="0" borderId="33" xfId="1" applyFont="1" applyBorder="1" applyAlignment="1">
      <alignment horizontal="center" vertical="center" readingOrder="1"/>
    </xf>
    <xf numFmtId="0" fontId="14" fillId="0" borderId="31" xfId="1" applyFont="1" applyBorder="1" applyAlignment="1">
      <alignment horizontal="center" vertical="center" readingOrder="1"/>
    </xf>
    <xf numFmtId="0" fontId="14" fillId="0" borderId="26" xfId="1" applyFont="1" applyBorder="1" applyAlignment="1">
      <alignment horizontal="center" vertical="center" readingOrder="1"/>
    </xf>
    <xf numFmtId="0" fontId="14" fillId="0" borderId="13" xfId="1" applyFont="1" applyBorder="1" applyAlignment="1">
      <alignment horizontal="center" vertical="center" readingOrder="1"/>
    </xf>
    <xf numFmtId="0" fontId="4" fillId="3" borderId="41" xfId="0" applyFont="1" applyFill="1" applyBorder="1"/>
    <xf numFmtId="0" fontId="0" fillId="0" borderId="42" xfId="0" applyBorder="1"/>
    <xf numFmtId="0" fontId="0" fillId="6" borderId="43" xfId="0" applyFill="1" applyBorder="1"/>
    <xf numFmtId="0" fontId="0" fillId="6" borderId="44" xfId="0" applyFill="1" applyBorder="1"/>
    <xf numFmtId="0" fontId="5" fillId="0" borderId="45" xfId="0" applyFont="1" applyBorder="1"/>
    <xf numFmtId="0" fontId="0" fillId="0" borderId="46" xfId="0" applyBorder="1"/>
    <xf numFmtId="0" fontId="0" fillId="0" borderId="47" xfId="0" applyBorder="1"/>
    <xf numFmtId="0" fontId="0" fillId="21" borderId="8" xfId="0" applyFill="1" applyBorder="1"/>
    <xf numFmtId="0" fontId="0" fillId="21" borderId="9" xfId="0" applyFill="1" applyBorder="1"/>
    <xf numFmtId="0" fontId="0" fillId="21" borderId="48" xfId="0" applyFill="1" applyBorder="1"/>
    <xf numFmtId="0" fontId="1" fillId="10" borderId="6" xfId="0" applyFont="1" applyFill="1" applyBorder="1"/>
    <xf numFmtId="0" fontId="0" fillId="10" borderId="7" xfId="0" applyFill="1" applyBorder="1"/>
    <xf numFmtId="14" fontId="0" fillId="0" borderId="0" xfId="0" applyNumberFormat="1"/>
    <xf numFmtId="0" fontId="0" fillId="26" borderId="2" xfId="0" applyFill="1" applyBorder="1"/>
    <xf numFmtId="0" fontId="0" fillId="25" borderId="2" xfId="0" applyFill="1" applyBorder="1"/>
    <xf numFmtId="0" fontId="0" fillId="24" borderId="2" xfId="0" applyFill="1" applyBorder="1"/>
    <xf numFmtId="0" fontId="0" fillId="23" borderId="2" xfId="0" applyFill="1" applyBorder="1"/>
    <xf numFmtId="0" fontId="0" fillId="22" borderId="2" xfId="0" applyFill="1" applyBorder="1"/>
    <xf numFmtId="0" fontId="0" fillId="0" borderId="38" xfId="0" applyBorder="1"/>
    <xf numFmtId="0" fontId="0" fillId="0" borderId="32" xfId="0" applyBorder="1"/>
    <xf numFmtId="0" fontId="0" fillId="0" borderId="49" xfId="0" applyBorder="1"/>
    <xf numFmtId="0" fontId="0" fillId="0" borderId="31" xfId="0" applyBorder="1"/>
    <xf numFmtId="0" fontId="0" fillId="0" borderId="25" xfId="0" applyBorder="1"/>
    <xf numFmtId="0" fontId="0" fillId="27" borderId="25" xfId="0" applyFill="1" applyBorder="1"/>
    <xf numFmtId="0" fontId="0" fillId="28" borderId="25" xfId="0" applyFill="1" applyBorder="1"/>
    <xf numFmtId="0" fontId="0" fillId="0" borderId="28" xfId="0" applyBorder="1"/>
    <xf numFmtId="4" fontId="0" fillId="0" borderId="0" xfId="0" applyNumberFormat="1"/>
    <xf numFmtId="0" fontId="0" fillId="29" borderId="0" xfId="0" applyFill="1"/>
    <xf numFmtId="8" fontId="0" fillId="0" borderId="0" xfId="0" applyNumberFormat="1"/>
    <xf numFmtId="0" fontId="0" fillId="2" borderId="1" xfId="0" applyFill="1" applyBorder="1"/>
    <xf numFmtId="0" fontId="0" fillId="8" borderId="1" xfId="0" applyFill="1" applyBorder="1"/>
    <xf numFmtId="0" fontId="0" fillId="30" borderId="1" xfId="0" applyFill="1" applyBorder="1"/>
    <xf numFmtId="0" fontId="1" fillId="0" borderId="32" xfId="0" applyFont="1" applyBorder="1"/>
    <xf numFmtId="0" fontId="0" fillId="21" borderId="50" xfId="0" applyFill="1" applyBorder="1"/>
    <xf numFmtId="0" fontId="0" fillId="0" borderId="2" xfId="0" applyBorder="1"/>
    <xf numFmtId="0" fontId="0" fillId="21" borderId="37" xfId="0" applyFill="1" applyBorder="1"/>
    <xf numFmtId="0" fontId="4" fillId="3" borderId="1" xfId="0" applyFont="1" applyFill="1" applyBorder="1"/>
    <xf numFmtId="0" fontId="2" fillId="6" borderId="51" xfId="0" applyFont="1" applyFill="1" applyBorder="1" applyAlignment="1">
      <alignment horizontal="center"/>
    </xf>
    <xf numFmtId="0" fontId="0" fillId="6" borderId="51" xfId="0" applyFill="1" applyBorder="1"/>
    <xf numFmtId="0" fontId="4" fillId="3" borderId="3" xfId="0" applyFont="1" applyFill="1" applyBorder="1"/>
    <xf numFmtId="0" fontId="0" fillId="0" borderId="9" xfId="0" applyBorder="1"/>
    <xf numFmtId="0" fontId="0" fillId="0" borderId="53" xfId="0" applyBorder="1"/>
    <xf numFmtId="0" fontId="0" fillId="0" borderId="54" xfId="0" applyBorder="1"/>
    <xf numFmtId="0" fontId="0" fillId="2" borderId="20" xfId="0" applyFill="1" applyBorder="1"/>
    <xf numFmtId="0" fontId="0" fillId="8" borderId="17" xfId="0" applyFill="1" applyBorder="1"/>
    <xf numFmtId="0" fontId="0" fillId="2" borderId="21" xfId="0" applyFill="1" applyBorder="1"/>
    <xf numFmtId="0" fontId="0" fillId="30" borderId="52" xfId="0" applyFill="1" applyBorder="1"/>
    <xf numFmtId="0" fontId="0" fillId="0" borderId="8" xfId="0" applyBorder="1"/>
    <xf numFmtId="0" fontId="0" fillId="0" borderId="10" xfId="0" applyBorder="1"/>
    <xf numFmtId="0" fontId="0" fillId="2" borderId="19" xfId="0" applyFill="1" applyBorder="1"/>
    <xf numFmtId="0" fontId="0" fillId="8" borderId="16" xfId="0" applyFill="1" applyBorder="1"/>
    <xf numFmtId="0" fontId="0" fillId="27" borderId="2" xfId="0" applyFill="1" applyBorder="1"/>
    <xf numFmtId="0" fontId="0" fillId="28" borderId="2" xfId="0" applyFill="1" applyBorder="1"/>
    <xf numFmtId="0" fontId="0" fillId="10" borderId="2" xfId="0" applyFill="1" applyBorder="1"/>
    <xf numFmtId="0" fontId="28" fillId="23" borderId="2" xfId="0" applyFont="1" applyFill="1" applyBorder="1"/>
    <xf numFmtId="0" fontId="0" fillId="0" borderId="55" xfId="0" applyBorder="1"/>
    <xf numFmtId="0" fontId="0" fillId="0" borderId="56" xfId="0" applyBorder="1"/>
    <xf numFmtId="0" fontId="0" fillId="28" borderId="57" xfId="0" applyFill="1" applyBorder="1"/>
    <xf numFmtId="0" fontId="0" fillId="27" borderId="0" xfId="0" applyFill="1"/>
    <xf numFmtId="0" fontId="29" fillId="0" borderId="0" xfId="2"/>
    <xf numFmtId="4" fontId="29" fillId="0" borderId="0" xfId="2" applyNumberFormat="1"/>
    <xf numFmtId="4" fontId="29" fillId="0" borderId="1" xfId="2" applyNumberFormat="1" applyBorder="1"/>
    <xf numFmtId="0" fontId="0" fillId="0" borderId="0" xfId="3" applyNumberFormat="1" applyFont="1"/>
    <xf numFmtId="0" fontId="31" fillId="0" borderId="0" xfId="0" applyFont="1"/>
    <xf numFmtId="0" fontId="0" fillId="0" borderId="0" xfId="0" applyFont="1"/>
    <xf numFmtId="8" fontId="0" fillId="0" borderId="0" xfId="0" applyNumberFormat="1" applyFont="1"/>
    <xf numFmtId="0" fontId="0" fillId="7" borderId="17" xfId="0" applyFill="1" applyBorder="1"/>
    <xf numFmtId="0" fontId="1" fillId="10" borderId="58" xfId="0" applyFont="1" applyFill="1" applyBorder="1"/>
    <xf numFmtId="0" fontId="0" fillId="0" borderId="0" xfId="0" applyAlignment="1">
      <alignment wrapText="1"/>
    </xf>
    <xf numFmtId="0" fontId="0" fillId="0" borderId="59" xfId="0" applyBorder="1"/>
    <xf numFmtId="4" fontId="0" fillId="0" borderId="1" xfId="0" applyNumberFormat="1" applyBorder="1"/>
    <xf numFmtId="0" fontId="31" fillId="26" borderId="0" xfId="0" applyFont="1" applyFill="1"/>
    <xf numFmtId="0" fontId="4" fillId="3" borderId="0" xfId="0" applyFont="1" applyFill="1" applyBorder="1"/>
    <xf numFmtId="0" fontId="4" fillId="3" borderId="56" xfId="0" applyFont="1" applyFill="1" applyBorder="1"/>
    <xf numFmtId="0" fontId="0" fillId="21" borderId="46" xfId="0" applyFill="1" applyBorder="1"/>
    <xf numFmtId="0" fontId="0" fillId="6" borderId="60" xfId="0" applyFill="1" applyBorder="1"/>
    <xf numFmtId="0" fontId="1" fillId="10" borderId="30" xfId="0" applyFont="1" applyFill="1" applyBorder="1"/>
    <xf numFmtId="0" fontId="0" fillId="0" borderId="51" xfId="0" applyBorder="1"/>
    <xf numFmtId="0" fontId="0" fillId="9" borderId="25" xfId="0" applyFill="1" applyBorder="1" applyAlignment="1">
      <alignment horizontal="center"/>
    </xf>
    <xf numFmtId="0" fontId="1" fillId="10" borderId="26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23" borderId="38" xfId="0" applyFill="1" applyBorder="1" applyAlignment="1">
      <alignment horizontal="center"/>
    </xf>
    <xf numFmtId="0" fontId="0" fillId="22" borderId="35" xfId="0" applyFill="1" applyBorder="1" applyAlignment="1">
      <alignment horizontal="center"/>
    </xf>
    <xf numFmtId="0" fontId="0" fillId="22" borderId="38" xfId="0" applyFill="1" applyBorder="1" applyAlignment="1">
      <alignment horizontal="center"/>
    </xf>
    <xf numFmtId="0" fontId="0" fillId="27" borderId="38" xfId="0" applyFill="1" applyBorder="1" applyAlignment="1">
      <alignment horizontal="center"/>
    </xf>
    <xf numFmtId="0" fontId="0" fillId="28" borderId="38" xfId="0" applyFill="1" applyBorder="1" applyAlignment="1">
      <alignment horizontal="center"/>
    </xf>
    <xf numFmtId="0" fontId="0" fillId="28" borderId="36" xfId="0" applyFill="1" applyBorder="1" applyAlignment="1">
      <alignment horizontal="center"/>
    </xf>
    <xf numFmtId="0" fontId="0" fillId="24" borderId="38" xfId="0" applyFill="1" applyBorder="1" applyAlignment="1">
      <alignment horizontal="center"/>
    </xf>
    <xf numFmtId="0" fontId="0" fillId="25" borderId="38" xfId="0" applyFill="1" applyBorder="1" applyAlignment="1">
      <alignment horizontal="center"/>
    </xf>
    <xf numFmtId="0" fontId="0" fillId="26" borderId="38" xfId="0" applyFill="1" applyBorder="1" applyAlignment="1">
      <alignment horizontal="center"/>
    </xf>
    <xf numFmtId="0" fontId="10" fillId="11" borderId="40" xfId="1" applyFont="1" applyFill="1" applyBorder="1" applyAlignment="1">
      <alignment horizontal="center" vertical="center" readingOrder="1"/>
    </xf>
    <xf numFmtId="0" fontId="10" fillId="11" borderId="24" xfId="1" applyFont="1" applyFill="1" applyBorder="1" applyAlignment="1">
      <alignment horizontal="center" vertical="center" readingOrder="1"/>
    </xf>
    <xf numFmtId="0" fontId="9" fillId="12" borderId="38" xfId="1" applyFont="1" applyFill="1" applyBorder="1" applyAlignment="1">
      <alignment horizontal="center" vertical="center" readingOrder="2"/>
    </xf>
    <xf numFmtId="0" fontId="9" fillId="12" borderId="36" xfId="1" applyFont="1" applyFill="1" applyBorder="1" applyAlignment="1">
      <alignment horizontal="center" vertical="center" readingOrder="2"/>
    </xf>
    <xf numFmtId="0" fontId="9" fillId="12" borderId="25" xfId="1" applyFont="1" applyFill="1" applyBorder="1" applyAlignment="1">
      <alignment horizontal="center" vertical="center" readingOrder="2"/>
    </xf>
    <xf numFmtId="0" fontId="9" fillId="12" borderId="28" xfId="1" applyFont="1" applyFill="1" applyBorder="1" applyAlignment="1">
      <alignment horizontal="center" vertical="center" readingOrder="2"/>
    </xf>
    <xf numFmtId="0" fontId="12" fillId="13" borderId="34" xfId="1" applyFont="1" applyFill="1" applyBorder="1" applyAlignment="1">
      <alignment horizontal="center" vertical="center" textRotation="255" wrapText="1" readingOrder="2"/>
    </xf>
    <xf numFmtId="0" fontId="12" fillId="13" borderId="33" xfId="1" applyFont="1" applyFill="1" applyBorder="1" applyAlignment="1">
      <alignment horizontal="center" vertical="center" textRotation="255" wrapText="1" readingOrder="2"/>
    </xf>
    <xf numFmtId="0" fontId="12" fillId="14" borderId="37" xfId="1" applyFont="1" applyFill="1" applyBorder="1" applyAlignment="1">
      <alignment horizontal="center" vertical="center" textRotation="255" readingOrder="2"/>
    </xf>
    <xf numFmtId="0" fontId="12" fillId="14" borderId="34" xfId="1" applyFont="1" applyFill="1" applyBorder="1" applyAlignment="1">
      <alignment horizontal="center" vertical="center" textRotation="255" readingOrder="2"/>
    </xf>
    <xf numFmtId="0" fontId="12" fillId="14" borderId="33" xfId="1" applyFont="1" applyFill="1" applyBorder="1" applyAlignment="1">
      <alignment horizontal="center" vertical="center" textRotation="255" readingOrder="2"/>
    </xf>
    <xf numFmtId="0" fontId="25" fillId="0" borderId="37" xfId="1" applyFont="1" applyBorder="1" applyAlignment="1">
      <alignment horizontal="center" vertical="center" readingOrder="2"/>
    </xf>
    <xf numFmtId="0" fontId="25" fillId="0" borderId="34" xfId="1" applyFont="1" applyBorder="1" applyAlignment="1">
      <alignment horizontal="center" vertical="center" readingOrder="2"/>
    </xf>
    <xf numFmtId="0" fontId="25" fillId="0" borderId="33" xfId="1" applyFont="1" applyBorder="1" applyAlignment="1">
      <alignment horizontal="center" vertical="center" readingOrder="2"/>
    </xf>
    <xf numFmtId="0" fontId="20" fillId="12" borderId="35" xfId="1" applyFont="1" applyFill="1" applyBorder="1" applyAlignment="1">
      <alignment horizontal="center" vertical="center" wrapText="1" readingOrder="2"/>
    </xf>
    <xf numFmtId="0" fontId="20" fillId="12" borderId="31" xfId="1" applyFont="1" applyFill="1" applyBorder="1" applyAlignment="1">
      <alignment horizontal="center" vertical="center" wrapText="1" readingOrder="2"/>
    </xf>
    <xf numFmtId="0" fontId="27" fillId="0" borderId="26" xfId="1" applyFont="1" applyBorder="1" applyAlignment="1">
      <alignment horizontal="center" vertical="center" readingOrder="2"/>
    </xf>
    <xf numFmtId="0" fontId="27" fillId="0" borderId="27" xfId="1" applyFont="1" applyBorder="1" applyAlignment="1">
      <alignment horizontal="center" vertical="center" readingOrder="2"/>
    </xf>
    <xf numFmtId="0" fontId="27" fillId="0" borderId="13" xfId="1" applyFont="1" applyBorder="1" applyAlignment="1">
      <alignment horizontal="center" vertical="center" readingOrder="2"/>
    </xf>
    <xf numFmtId="0" fontId="26" fillId="17" borderId="26" xfId="1" applyFont="1" applyFill="1" applyBorder="1" applyAlignment="1">
      <alignment horizontal="right" vertical="center" readingOrder="2"/>
    </xf>
    <xf numFmtId="0" fontId="26" fillId="17" borderId="27" xfId="1" applyFont="1" applyFill="1" applyBorder="1" applyAlignment="1">
      <alignment horizontal="right" vertical="center" readingOrder="2"/>
    </xf>
    <xf numFmtId="0" fontId="26" fillId="16" borderId="26" xfId="1" applyFont="1" applyFill="1" applyBorder="1" applyAlignment="1">
      <alignment horizontal="right" vertical="center" readingOrder="2"/>
    </xf>
    <xf numFmtId="0" fontId="26" fillId="16" borderId="27" xfId="1" applyFont="1" applyFill="1" applyBorder="1" applyAlignment="1">
      <alignment horizontal="right" vertical="center" readingOrder="2"/>
    </xf>
    <xf numFmtId="0" fontId="26" fillId="15" borderId="26" xfId="1" applyFont="1" applyFill="1" applyBorder="1" applyAlignment="1">
      <alignment horizontal="right" vertical="center" readingOrder="2"/>
    </xf>
    <xf numFmtId="0" fontId="26" fillId="15" borderId="27" xfId="1" applyFont="1" applyFill="1" applyBorder="1" applyAlignment="1">
      <alignment horizontal="right" vertical="center" readingOrder="2"/>
    </xf>
    <xf numFmtId="0" fontId="25" fillId="12" borderId="37" xfId="1" applyFont="1" applyFill="1" applyBorder="1" applyAlignment="1">
      <alignment horizontal="center" vertical="center" wrapText="1" readingOrder="2"/>
    </xf>
    <xf numFmtId="0" fontId="25" fillId="12" borderId="33" xfId="1" applyFont="1" applyFill="1" applyBorder="1" applyAlignment="1">
      <alignment horizontal="center" vertical="center" wrapText="1" readingOrder="2"/>
    </xf>
    <xf numFmtId="0" fontId="12" fillId="15" borderId="37" xfId="1" applyFont="1" applyFill="1" applyBorder="1" applyAlignment="1">
      <alignment horizontal="center" vertical="center" textRotation="255" readingOrder="2"/>
    </xf>
    <xf numFmtId="0" fontId="12" fillId="15" borderId="34" xfId="1" applyFont="1" applyFill="1" applyBorder="1" applyAlignment="1">
      <alignment horizontal="center" vertical="center" textRotation="255" readingOrder="2"/>
    </xf>
    <xf numFmtId="0" fontId="12" fillId="15" borderId="33" xfId="1" applyFont="1" applyFill="1" applyBorder="1" applyAlignment="1">
      <alignment horizontal="center" vertical="center" textRotation="255" readingOrder="2"/>
    </xf>
  </cellXfs>
  <cellStyles count="4">
    <cellStyle name="Normal" xfId="0" builtinId="0"/>
    <cellStyle name="Normal 2" xfId="1" xr:uid="{D69A1BBF-B850-4194-9B69-316DBB4B41E0}"/>
    <cellStyle name="Normal 3" xfId="2" xr:uid="{03CCF1C3-8D9F-4001-8767-88C5946F2B79}"/>
    <cellStyle name="Percent" xfId="3" builtinId="5"/>
  </cellStyles>
  <dxfs count="0"/>
  <tableStyles count="0" defaultTableStyle="TableStyleMedium2" defaultPivotStyle="PivotStyleLight16"/>
  <colors>
    <mruColors>
      <color rgb="FFFF33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M27"/>
  <sheetViews>
    <sheetView topLeftCell="C1" zoomScale="91" zoomScaleNormal="145" workbookViewId="0">
      <selection activeCell="T3" sqref="T3"/>
    </sheetView>
  </sheetViews>
  <sheetFormatPr defaultRowHeight="14.5"/>
  <cols>
    <col min="1" max="1" width="10.81640625" customWidth="1"/>
    <col min="2" max="2" width="14.54296875" bestFit="1" customWidth="1"/>
  </cols>
  <sheetData>
    <row r="1" spans="2:39" ht="15" thickBot="1">
      <c r="AM1">
        <f>-'חיובים קבועים באשראי 2019'!H44</f>
        <v>-7730.32</v>
      </c>
    </row>
    <row r="2" spans="2:39">
      <c r="B2" s="17"/>
      <c r="C2" s="13">
        <v>10.7</v>
      </c>
      <c r="D2" s="13">
        <v>10.8</v>
      </c>
      <c r="E2" s="13">
        <v>10.9</v>
      </c>
      <c r="F2" s="13">
        <v>10.11</v>
      </c>
      <c r="G2" s="13">
        <v>10.119999999999999</v>
      </c>
      <c r="H2" s="13">
        <v>10.1</v>
      </c>
      <c r="I2" s="13">
        <v>10.199999999999999</v>
      </c>
      <c r="J2" s="13">
        <v>10.3</v>
      </c>
      <c r="K2" s="13">
        <v>10.4</v>
      </c>
      <c r="L2" s="13">
        <v>10.5</v>
      </c>
      <c r="M2" s="13">
        <v>10.6</v>
      </c>
      <c r="N2" s="13">
        <v>10.7</v>
      </c>
      <c r="O2" s="13">
        <v>10.8</v>
      </c>
      <c r="P2" s="14">
        <v>10.9</v>
      </c>
      <c r="Q2" s="191">
        <v>10.1</v>
      </c>
      <c r="R2" s="190">
        <v>10.11</v>
      </c>
      <c r="S2" s="190">
        <v>10.119999999999999</v>
      </c>
      <c r="T2" s="190">
        <v>10.1</v>
      </c>
      <c r="U2" s="190">
        <v>10.199999999999999</v>
      </c>
    </row>
    <row r="3" spans="2:39" ht="15.5">
      <c r="B3" s="26" t="s">
        <v>4</v>
      </c>
      <c r="C3" s="1">
        <v>1420</v>
      </c>
      <c r="D3" s="1">
        <v>637</v>
      </c>
      <c r="E3" s="1">
        <v>15074</v>
      </c>
      <c r="F3" s="1">
        <f>-5000-300-200</f>
        <v>-5500</v>
      </c>
      <c r="G3" s="1">
        <v>-10000</v>
      </c>
      <c r="H3" s="1">
        <v>-8370</v>
      </c>
      <c r="I3" s="1">
        <f>-6364 +400</f>
        <v>-5964</v>
      </c>
      <c r="J3" s="1">
        <v>-9000</v>
      </c>
      <c r="K3" s="1">
        <f>J20</f>
        <v>-4054.869999999999</v>
      </c>
      <c r="L3" s="1">
        <v>-10000</v>
      </c>
      <c r="M3" s="1">
        <v>-10000</v>
      </c>
      <c r="N3" s="1">
        <v>15948</v>
      </c>
      <c r="O3" s="1">
        <f>N20</f>
        <v>7709</v>
      </c>
      <c r="P3" s="1">
        <f>O20</f>
        <v>2509</v>
      </c>
    </row>
    <row r="4" spans="2:39" ht="15.5">
      <c r="B4" s="26" t="s">
        <v>2</v>
      </c>
      <c r="C4" s="1">
        <f>-4200</f>
        <v>-4200</v>
      </c>
      <c r="D4" s="1">
        <v>-5414</v>
      </c>
      <c r="E4" s="1">
        <v>-13363</v>
      </c>
      <c r="F4" s="1">
        <v>-1537</v>
      </c>
      <c r="G4" s="1">
        <v>-2000</v>
      </c>
      <c r="H4" s="1">
        <f>-'פרוט הוצאות 10.1'!AM3</f>
        <v>-11854.53</v>
      </c>
      <c r="I4" s="1">
        <v>-11828</v>
      </c>
      <c r="J4" s="184">
        <v>-4599.7299999999996</v>
      </c>
      <c r="K4" s="184">
        <f>'פרוט הוצאות 10.4'!AM2</f>
        <v>-10908.300000000001</v>
      </c>
      <c r="L4" s="1">
        <v>-9000</v>
      </c>
      <c r="M4" s="1">
        <v>-7000</v>
      </c>
      <c r="N4" s="1">
        <v>-5628</v>
      </c>
      <c r="O4" s="188">
        <v>-6000</v>
      </c>
      <c r="P4" s="15">
        <v>-8500</v>
      </c>
      <c r="T4">
        <v>5000</v>
      </c>
    </row>
    <row r="5" spans="2:39" ht="15.5">
      <c r="B5" s="26" t="s">
        <v>3</v>
      </c>
      <c r="C5" s="1">
        <v>-3600</v>
      </c>
      <c r="D5" s="1">
        <v>-2693</v>
      </c>
      <c r="E5" s="1">
        <f>-3413 - 350</f>
        <v>-3763</v>
      </c>
      <c r="F5" s="1">
        <v>-1245</v>
      </c>
      <c r="G5" s="1">
        <v>-1000</v>
      </c>
      <c r="H5" s="1">
        <v>-3015</v>
      </c>
      <c r="I5" s="1">
        <v>-3188</v>
      </c>
      <c r="J5" s="184">
        <v>-2805.1400000000003</v>
      </c>
      <c r="K5" s="184">
        <f>'פרוט הוצאות 10.4'!AM3</f>
        <v>-3381.0199999999995</v>
      </c>
      <c r="L5" s="1">
        <v>-2200</v>
      </c>
      <c r="M5" s="1">
        <v>-6000</v>
      </c>
      <c r="N5" s="1">
        <v>-2611</v>
      </c>
      <c r="O5" s="188">
        <v>-3000</v>
      </c>
      <c r="P5" s="15"/>
      <c r="T5">
        <v>5000</v>
      </c>
      <c r="AM5">
        <v>9000</v>
      </c>
    </row>
    <row r="6" spans="2:39" ht="15.5">
      <c r="B6" s="26" t="s">
        <v>5</v>
      </c>
      <c r="C6" s="1"/>
      <c r="D6" s="1">
        <v>-500</v>
      </c>
      <c r="E6" s="1">
        <v>-3278</v>
      </c>
      <c r="F6" s="1">
        <v>-500</v>
      </c>
      <c r="G6" s="1">
        <v>-500</v>
      </c>
      <c r="H6" s="1">
        <v>-550</v>
      </c>
      <c r="I6" s="1">
        <v>-550</v>
      </c>
      <c r="J6" s="1">
        <v>-550</v>
      </c>
      <c r="K6" s="1">
        <v>-550</v>
      </c>
      <c r="L6" s="1">
        <v>-550</v>
      </c>
      <c r="M6" s="1">
        <v>-550</v>
      </c>
      <c r="N6" s="1"/>
      <c r="O6" s="1">
        <v>-1000</v>
      </c>
      <c r="P6" s="1">
        <v>-750</v>
      </c>
      <c r="T6">
        <v>-1200</v>
      </c>
    </row>
    <row r="7" spans="2:39" ht="15.5">
      <c r="B7" s="26" t="s">
        <v>6</v>
      </c>
      <c r="C7" s="2"/>
      <c r="D7" s="1">
        <v>5100</v>
      </c>
      <c r="E7" s="1">
        <v>3500</v>
      </c>
      <c r="F7" s="1">
        <v>4500</v>
      </c>
      <c r="G7" s="1">
        <v>4500</v>
      </c>
      <c r="H7" s="1">
        <v>9900</v>
      </c>
      <c r="I7" s="1">
        <v>9113.7000000000007</v>
      </c>
      <c r="J7" s="1">
        <v>8900</v>
      </c>
      <c r="K7" s="1">
        <v>10626</v>
      </c>
      <c r="L7" s="1">
        <v>8900</v>
      </c>
      <c r="M7" s="1">
        <v>8900</v>
      </c>
      <c r="N7" s="1"/>
      <c r="O7" s="1">
        <v>9300</v>
      </c>
      <c r="P7" s="15">
        <v>9000</v>
      </c>
    </row>
    <row r="8" spans="2:39" ht="15.5">
      <c r="B8" s="26" t="s">
        <v>7</v>
      </c>
      <c r="C8" s="1"/>
      <c r="D8" s="1">
        <v>3200</v>
      </c>
      <c r="E8" s="1"/>
      <c r="F8" s="1">
        <v>6000</v>
      </c>
      <c r="G8" s="1">
        <v>5500</v>
      </c>
      <c r="H8" s="1">
        <v>5536</v>
      </c>
      <c r="I8" s="1">
        <v>5553</v>
      </c>
      <c r="J8" s="1">
        <v>8000</v>
      </c>
      <c r="K8" s="1">
        <v>6650</v>
      </c>
      <c r="L8" s="1">
        <v>11500</v>
      </c>
      <c r="M8" s="1">
        <v>8500</v>
      </c>
      <c r="N8" s="1"/>
      <c r="O8" s="1"/>
      <c r="P8" s="15"/>
    </row>
    <row r="9" spans="2:39" ht="15.5">
      <c r="B9" s="26" t="s">
        <v>8</v>
      </c>
      <c r="C9" s="1"/>
      <c r="D9" s="1">
        <v>-4700</v>
      </c>
      <c r="E9" s="1"/>
      <c r="F9" s="1">
        <v>-4700</v>
      </c>
      <c r="G9" s="1">
        <v>-4700</v>
      </c>
      <c r="H9" s="1">
        <v>-4000</v>
      </c>
      <c r="I9" s="1">
        <v>-5020</v>
      </c>
      <c r="J9" s="1">
        <v>-4000</v>
      </c>
      <c r="K9" s="1">
        <v>-4000</v>
      </c>
      <c r="L9" s="1">
        <v>-4000</v>
      </c>
      <c r="M9" s="1">
        <v>-4000</v>
      </c>
      <c r="N9" s="1"/>
      <c r="O9" s="1">
        <v>-4500</v>
      </c>
      <c r="P9" s="15"/>
    </row>
    <row r="10" spans="2:39" ht="15.5">
      <c r="B10" s="26" t="s">
        <v>557</v>
      </c>
      <c r="C10" s="1"/>
      <c r="D10" s="1"/>
      <c r="E10" s="1"/>
      <c r="F10" s="1">
        <v>-370</v>
      </c>
      <c r="G10" s="1">
        <v>-370</v>
      </c>
      <c r="H10" s="1"/>
      <c r="I10" s="1"/>
      <c r="J10" s="1"/>
      <c r="K10" s="1"/>
      <c r="L10" s="1"/>
      <c r="M10" s="1"/>
      <c r="N10" s="1"/>
      <c r="O10" s="1"/>
      <c r="P10" s="15"/>
    </row>
    <row r="11" spans="2:39" ht="15.5">
      <c r="B11" s="26" t="s">
        <v>9</v>
      </c>
      <c r="C11" s="1"/>
      <c r="D11" s="1"/>
      <c r="E11" s="1"/>
      <c r="F11" s="1">
        <v>-550</v>
      </c>
      <c r="G11" s="1">
        <v>-490</v>
      </c>
      <c r="H11" s="1"/>
      <c r="I11" s="1"/>
      <c r="J11" s="1"/>
      <c r="K11" s="1"/>
      <c r="L11" s="1"/>
      <c r="M11" s="1"/>
      <c r="N11" s="1"/>
      <c r="O11" s="1"/>
      <c r="P11" s="15"/>
    </row>
    <row r="12" spans="2:39" ht="15.5">
      <c r="B12" s="26" t="s">
        <v>10</v>
      </c>
      <c r="C12" s="1"/>
      <c r="D12" s="1"/>
      <c r="E12" s="1"/>
      <c r="F12" s="1">
        <v>-1000</v>
      </c>
      <c r="G12" s="1"/>
      <c r="H12" s="1"/>
      <c r="I12" s="1"/>
      <c r="J12" s="1"/>
      <c r="K12" s="1"/>
      <c r="L12" s="1"/>
      <c r="M12" s="1"/>
      <c r="N12" s="1"/>
      <c r="O12" s="1"/>
      <c r="P12" s="15"/>
    </row>
    <row r="13" spans="2:39" ht="15.5">
      <c r="B13" s="26" t="s">
        <v>410</v>
      </c>
      <c r="C13" s="1"/>
      <c r="D13" s="1"/>
      <c r="E13" s="1"/>
      <c r="F13" s="1">
        <v>-740</v>
      </c>
      <c r="G13" s="1"/>
      <c r="H13" s="1"/>
      <c r="I13" s="1"/>
      <c r="J13" s="1"/>
      <c r="K13" s="1"/>
      <c r="L13" s="1"/>
      <c r="M13" s="1"/>
      <c r="N13" s="1"/>
      <c r="O13" s="1"/>
      <c r="P13" s="15"/>
    </row>
    <row r="14" spans="2:39" ht="15.5">
      <c r="B14" s="26"/>
      <c r="C14" s="1"/>
      <c r="D14" s="1"/>
      <c r="E14" s="1"/>
      <c r="F14" s="1">
        <v>-330</v>
      </c>
      <c r="G14" s="1">
        <v>-330</v>
      </c>
      <c r="H14" s="1"/>
      <c r="I14" s="1"/>
      <c r="J14" s="1"/>
      <c r="K14" s="1"/>
      <c r="L14" s="1"/>
      <c r="M14" s="1"/>
      <c r="N14" s="1"/>
      <c r="O14" s="1"/>
      <c r="P14" s="15"/>
    </row>
    <row r="15" spans="2:39" ht="15.5">
      <c r="B15" s="26"/>
      <c r="C15" s="1"/>
      <c r="D15" s="1"/>
      <c r="E15" s="1"/>
      <c r="F15" s="1">
        <v>-340</v>
      </c>
      <c r="G15" s="1">
        <v>-340</v>
      </c>
      <c r="H15" s="1"/>
      <c r="I15" s="1"/>
      <c r="J15" s="1"/>
      <c r="K15" s="1"/>
      <c r="L15" s="1"/>
      <c r="M15" s="1"/>
      <c r="N15" s="1"/>
      <c r="O15" s="1"/>
      <c r="P15" s="15"/>
    </row>
    <row r="16" spans="2:39" ht="15.5">
      <c r="B16" s="26" t="s">
        <v>1</v>
      </c>
      <c r="C16" s="1"/>
      <c r="D16" s="1"/>
      <c r="E16" s="1"/>
      <c r="F16" s="1"/>
      <c r="G16" s="1">
        <v>-92</v>
      </c>
      <c r="H16" s="1"/>
      <c r="I16" s="1"/>
      <c r="J16" s="1"/>
      <c r="K16" s="1"/>
      <c r="L16" s="1"/>
      <c r="M16" s="1"/>
      <c r="N16" s="1"/>
      <c r="O16" s="1"/>
      <c r="P16" s="15"/>
    </row>
    <row r="17" spans="2:16" ht="15.5">
      <c r="B17" s="2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5"/>
    </row>
    <row r="18" spans="2:16" ht="15.5">
      <c r="B18" s="2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5"/>
    </row>
    <row r="19" spans="2:16" ht="16" thickBot="1">
      <c r="B19" s="27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16"/>
    </row>
    <row r="20" spans="2:16" ht="16" thickBot="1">
      <c r="B20" s="25" t="s">
        <v>0</v>
      </c>
      <c r="C20" s="6"/>
      <c r="D20" s="6">
        <f>SUM(D4:D9)</f>
        <v>-5007</v>
      </c>
      <c r="E20" s="6">
        <f>SUM(E4:E7)</f>
        <v>-16904</v>
      </c>
      <c r="F20" s="6">
        <f>SUM(F4:F15)</f>
        <v>-812</v>
      </c>
      <c r="G20" s="6">
        <f>SUM(G4:G16)</f>
        <v>178</v>
      </c>
      <c r="H20" s="6">
        <f t="shared" ref="H20:P20" si="0">SUM(H3:H16)</f>
        <v>-12353.529999999999</v>
      </c>
      <c r="I20" s="6">
        <f t="shared" si="0"/>
        <v>-11883.3</v>
      </c>
      <c r="J20" s="6">
        <f t="shared" si="0"/>
        <v>-4054.869999999999</v>
      </c>
      <c r="K20" s="6">
        <f t="shared" si="0"/>
        <v>-5618.1899999999987</v>
      </c>
      <c r="L20" s="6">
        <f t="shared" si="0"/>
        <v>-5350</v>
      </c>
      <c r="M20" s="6">
        <f t="shared" si="0"/>
        <v>-10150</v>
      </c>
      <c r="N20" s="6">
        <f t="shared" si="0"/>
        <v>7709</v>
      </c>
      <c r="O20" s="6">
        <f t="shared" si="0"/>
        <v>2509</v>
      </c>
      <c r="P20" s="7">
        <f t="shared" si="0"/>
        <v>2259</v>
      </c>
    </row>
    <row r="24" spans="2:16">
      <c r="I24" s="1"/>
    </row>
    <row r="25" spans="2:16">
      <c r="I25" s="1"/>
    </row>
    <row r="26" spans="2:16">
      <c r="I26" s="1"/>
    </row>
    <row r="27" spans="2:16">
      <c r="I27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CAC4-F136-4B7A-8BA7-3D225C3AE734}">
  <dimension ref="A1:AP115"/>
  <sheetViews>
    <sheetView topLeftCell="A52" zoomScaleNormal="100" workbookViewId="0">
      <selection activeCell="G13" sqref="G13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43745</v>
      </c>
      <c r="B2" t="s">
        <v>150</v>
      </c>
      <c r="C2">
        <v>55.1</v>
      </c>
      <c r="F2" t="s">
        <v>560</v>
      </c>
      <c r="G2" t="s">
        <v>247</v>
      </c>
      <c r="H2">
        <v>44.3</v>
      </c>
      <c r="K2">
        <v>43806</v>
      </c>
      <c r="L2" t="s">
        <v>614</v>
      </c>
      <c r="M2">
        <v>160</v>
      </c>
      <c r="P2">
        <v>43776</v>
      </c>
      <c r="Q2" t="s">
        <v>562</v>
      </c>
      <c r="R2">
        <v>34</v>
      </c>
      <c r="U2" t="s">
        <v>439</v>
      </c>
      <c r="V2" t="s">
        <v>13</v>
      </c>
      <c r="W2">
        <v>611.66</v>
      </c>
      <c r="Z2">
        <v>43169</v>
      </c>
      <c r="AA2" t="s">
        <v>192</v>
      </c>
      <c r="AB2">
        <v>33</v>
      </c>
      <c r="AE2">
        <v>43806</v>
      </c>
      <c r="AF2" t="s">
        <v>480</v>
      </c>
      <c r="AG2">
        <v>12</v>
      </c>
      <c r="AH2" s="138"/>
      <c r="AL2" s="161" t="s">
        <v>220</v>
      </c>
      <c r="AM2" s="162">
        <f>-SUM(AJ31)</f>
        <v>-6462.23</v>
      </c>
    </row>
    <row r="3" spans="1:41">
      <c r="A3">
        <v>43776</v>
      </c>
      <c r="B3" t="s">
        <v>619</v>
      </c>
      <c r="C3">
        <v>72</v>
      </c>
      <c r="F3" t="s">
        <v>561</v>
      </c>
      <c r="G3" t="s">
        <v>247</v>
      </c>
      <c r="H3">
        <v>62</v>
      </c>
      <c r="K3" t="s">
        <v>560</v>
      </c>
      <c r="L3" t="s">
        <v>146</v>
      </c>
      <c r="M3">
        <v>101.6</v>
      </c>
      <c r="P3">
        <v>43776</v>
      </c>
      <c r="Q3" t="s">
        <v>563</v>
      </c>
      <c r="R3">
        <v>16</v>
      </c>
      <c r="U3">
        <v>43776</v>
      </c>
      <c r="V3" t="s">
        <v>396</v>
      </c>
      <c r="W3">
        <v>26.1</v>
      </c>
      <c r="Z3" t="s">
        <v>194</v>
      </c>
      <c r="AA3" t="s">
        <v>11</v>
      </c>
      <c r="AB3">
        <v>489</v>
      </c>
      <c r="AD3" s="130"/>
      <c r="AE3">
        <v>43806</v>
      </c>
      <c r="AF3" t="s">
        <v>296</v>
      </c>
      <c r="AG3">
        <v>85.04</v>
      </c>
      <c r="AH3" s="138"/>
      <c r="AL3" s="161" t="s">
        <v>221</v>
      </c>
      <c r="AM3" s="162">
        <f>-SUM(AJ57)</f>
        <v>-2781.6599999999994</v>
      </c>
    </row>
    <row r="4" spans="1:41">
      <c r="A4">
        <v>43806</v>
      </c>
      <c r="B4" t="s">
        <v>620</v>
      </c>
      <c r="C4">
        <v>36</v>
      </c>
      <c r="K4" t="s">
        <v>570</v>
      </c>
      <c r="L4" t="s">
        <v>615</v>
      </c>
      <c r="M4">
        <v>370.95</v>
      </c>
      <c r="P4" t="s">
        <v>564</v>
      </c>
      <c r="Q4" t="s">
        <v>565</v>
      </c>
      <c r="R4">
        <v>10</v>
      </c>
      <c r="U4" t="s">
        <v>626</v>
      </c>
      <c r="V4" t="s">
        <v>627</v>
      </c>
      <c r="W4">
        <v>100</v>
      </c>
      <c r="Z4" t="s">
        <v>426</v>
      </c>
      <c r="AA4" t="s">
        <v>12</v>
      </c>
      <c r="AB4">
        <v>320</v>
      </c>
      <c r="AD4" s="130"/>
      <c r="AE4">
        <v>43806</v>
      </c>
      <c r="AF4" t="s">
        <v>577</v>
      </c>
      <c r="AG4">
        <v>70</v>
      </c>
      <c r="AH4" s="138"/>
      <c r="AL4" s="161" t="s">
        <v>225</v>
      </c>
      <c r="AM4" s="162">
        <v>9000</v>
      </c>
      <c r="AO4" s="130"/>
    </row>
    <row r="5" spans="1:41">
      <c r="A5" t="s">
        <v>621</v>
      </c>
      <c r="B5" t="s">
        <v>622</v>
      </c>
      <c r="C5">
        <v>330.88</v>
      </c>
      <c r="K5" t="s">
        <v>616</v>
      </c>
      <c r="L5" t="s">
        <v>617</v>
      </c>
      <c r="M5">
        <v>135</v>
      </c>
      <c r="P5" t="s">
        <v>564</v>
      </c>
      <c r="Q5" t="s">
        <v>285</v>
      </c>
      <c r="R5">
        <v>29</v>
      </c>
      <c r="U5" t="s">
        <v>564</v>
      </c>
      <c r="V5" t="s">
        <v>628</v>
      </c>
      <c r="W5">
        <v>16</v>
      </c>
      <c r="Z5">
        <v>43446</v>
      </c>
      <c r="AA5" t="s">
        <v>251</v>
      </c>
      <c r="AB5" t="s">
        <v>576</v>
      </c>
      <c r="AD5" s="130"/>
      <c r="AE5" t="s">
        <v>578</v>
      </c>
      <c r="AF5" t="s">
        <v>579</v>
      </c>
      <c r="AG5">
        <v>17</v>
      </c>
      <c r="AH5" s="138"/>
      <c r="AL5" s="161" t="s">
        <v>226</v>
      </c>
      <c r="AM5" s="162">
        <v>9000</v>
      </c>
    </row>
    <row r="6" spans="1:41" ht="15" thickBot="1">
      <c r="A6" t="s">
        <v>581</v>
      </c>
      <c r="B6" t="s">
        <v>274</v>
      </c>
      <c r="C6">
        <v>34.35</v>
      </c>
      <c r="K6" t="s">
        <v>584</v>
      </c>
      <c r="L6" t="s">
        <v>321</v>
      </c>
      <c r="M6">
        <v>70</v>
      </c>
      <c r="P6" t="s">
        <v>564</v>
      </c>
      <c r="Q6" t="s">
        <v>566</v>
      </c>
      <c r="R6">
        <v>23</v>
      </c>
      <c r="U6" t="s">
        <v>567</v>
      </c>
      <c r="V6" t="s">
        <v>629</v>
      </c>
      <c r="W6">
        <v>20</v>
      </c>
      <c r="Z6">
        <v>43531</v>
      </c>
      <c r="AA6" t="s">
        <v>200</v>
      </c>
      <c r="AB6">
        <v>89.35</v>
      </c>
      <c r="AD6" s="130"/>
      <c r="AE6" t="s">
        <v>567</v>
      </c>
      <c r="AF6" t="s">
        <v>580</v>
      </c>
      <c r="AG6">
        <v>69.290000000000006</v>
      </c>
      <c r="AH6" s="138"/>
      <c r="AL6" s="163" t="s">
        <v>227</v>
      </c>
      <c r="AM6" s="164">
        <f>SUM(AM1:AM5)</f>
        <v>1025.7900000000009</v>
      </c>
    </row>
    <row r="7" spans="1:41">
      <c r="A7" t="s">
        <v>574</v>
      </c>
      <c r="B7" t="s">
        <v>623</v>
      </c>
      <c r="C7">
        <v>200</v>
      </c>
      <c r="K7" t="s">
        <v>585</v>
      </c>
      <c r="L7" t="s">
        <v>618</v>
      </c>
      <c r="M7">
        <v>350</v>
      </c>
      <c r="P7" t="s">
        <v>567</v>
      </c>
      <c r="Q7" t="s">
        <v>138</v>
      </c>
      <c r="R7">
        <v>44</v>
      </c>
      <c r="U7" t="s">
        <v>630</v>
      </c>
      <c r="V7" t="s">
        <v>631</v>
      </c>
      <c r="W7">
        <v>20</v>
      </c>
      <c r="AA7" s="130"/>
      <c r="AD7" s="130"/>
      <c r="AE7" t="s">
        <v>581</v>
      </c>
      <c r="AF7" t="s">
        <v>327</v>
      </c>
      <c r="AG7">
        <v>49.3</v>
      </c>
      <c r="AH7" s="138"/>
    </row>
    <row r="8" spans="1:41">
      <c r="A8" t="s">
        <v>574</v>
      </c>
      <c r="B8" t="s">
        <v>329</v>
      </c>
      <c r="C8">
        <v>33.5</v>
      </c>
      <c r="K8">
        <v>43473</v>
      </c>
      <c r="L8" t="s">
        <v>342</v>
      </c>
      <c r="M8">
        <v>135</v>
      </c>
      <c r="P8" t="s">
        <v>568</v>
      </c>
      <c r="Q8" t="s">
        <v>569</v>
      </c>
      <c r="R8">
        <v>22</v>
      </c>
      <c r="U8" t="s">
        <v>632</v>
      </c>
      <c r="V8" t="s">
        <v>633</v>
      </c>
      <c r="W8">
        <v>22</v>
      </c>
      <c r="AA8" s="130"/>
      <c r="AD8" s="130"/>
      <c r="AE8" t="s">
        <v>570</v>
      </c>
      <c r="AF8" t="s">
        <v>172</v>
      </c>
      <c r="AG8">
        <v>9.9</v>
      </c>
      <c r="AH8" s="138"/>
    </row>
    <row r="9" spans="1:41">
      <c r="A9" t="s">
        <v>582</v>
      </c>
      <c r="B9" t="s">
        <v>624</v>
      </c>
      <c r="C9">
        <v>7.9</v>
      </c>
      <c r="P9" t="s">
        <v>570</v>
      </c>
      <c r="Q9" t="s">
        <v>571</v>
      </c>
      <c r="R9">
        <v>4</v>
      </c>
      <c r="U9" t="s">
        <v>582</v>
      </c>
      <c r="V9" t="s">
        <v>135</v>
      </c>
      <c r="W9">
        <v>50</v>
      </c>
      <c r="AA9" s="130"/>
      <c r="AD9" s="130"/>
      <c r="AE9" t="s">
        <v>582</v>
      </c>
      <c r="AF9" t="s">
        <v>170</v>
      </c>
      <c r="AG9">
        <v>19.899999999999999</v>
      </c>
      <c r="AH9" s="138"/>
      <c r="AO9" s="130"/>
    </row>
    <row r="10" spans="1:41">
      <c r="A10" t="s">
        <v>584</v>
      </c>
      <c r="B10" t="s">
        <v>274</v>
      </c>
      <c r="C10">
        <v>43.1</v>
      </c>
      <c r="K10" t="s">
        <v>564</v>
      </c>
      <c r="L10" t="s">
        <v>566</v>
      </c>
      <c r="M10">
        <v>29</v>
      </c>
      <c r="N10" t="s">
        <v>640</v>
      </c>
      <c r="P10" t="s">
        <v>572</v>
      </c>
      <c r="Q10" t="s">
        <v>573</v>
      </c>
      <c r="R10">
        <v>15</v>
      </c>
      <c r="U10" t="s">
        <v>585</v>
      </c>
      <c r="V10" t="s">
        <v>384</v>
      </c>
      <c r="W10">
        <v>11</v>
      </c>
      <c r="AD10" s="130"/>
      <c r="AE10" t="s">
        <v>582</v>
      </c>
      <c r="AF10" t="s">
        <v>583</v>
      </c>
      <c r="AG10">
        <v>4.33</v>
      </c>
      <c r="AH10" s="138"/>
      <c r="AO10" s="130"/>
    </row>
    <row r="11" spans="1:41">
      <c r="A11" t="s">
        <v>585</v>
      </c>
      <c r="B11" t="s">
        <v>625</v>
      </c>
      <c r="C11">
        <v>45</v>
      </c>
      <c r="K11" t="s">
        <v>568</v>
      </c>
      <c r="L11" t="s">
        <v>634</v>
      </c>
      <c r="M11">
        <v>42</v>
      </c>
      <c r="P11" t="s">
        <v>574</v>
      </c>
      <c r="Q11" t="s">
        <v>575</v>
      </c>
      <c r="R11">
        <v>48.88</v>
      </c>
      <c r="U11">
        <v>43473</v>
      </c>
      <c r="V11" t="s">
        <v>384</v>
      </c>
      <c r="W11">
        <v>8.5</v>
      </c>
      <c r="AD11" s="130"/>
      <c r="AE11" t="s">
        <v>584</v>
      </c>
      <c r="AF11" t="s">
        <v>170</v>
      </c>
      <c r="AG11">
        <v>19.899999999999999</v>
      </c>
      <c r="AH11" s="138"/>
      <c r="AO11" s="130"/>
    </row>
    <row r="12" spans="1:41">
      <c r="A12" s="137"/>
      <c r="K12" t="s">
        <v>560</v>
      </c>
      <c r="L12" t="s">
        <v>635</v>
      </c>
      <c r="M12">
        <v>46</v>
      </c>
      <c r="AE12" t="s">
        <v>585</v>
      </c>
      <c r="AF12" t="s">
        <v>586</v>
      </c>
      <c r="AG12">
        <v>85.07</v>
      </c>
      <c r="AH12" s="138"/>
      <c r="AO12" s="130"/>
    </row>
    <row r="13" spans="1:41">
      <c r="A13" s="137"/>
      <c r="K13" t="s">
        <v>632</v>
      </c>
      <c r="L13" t="s">
        <v>636</v>
      </c>
      <c r="M13">
        <v>59</v>
      </c>
      <c r="AE13">
        <v>43473</v>
      </c>
      <c r="AF13" t="s">
        <v>587</v>
      </c>
      <c r="AG13">
        <v>290</v>
      </c>
      <c r="AH13" s="138"/>
      <c r="AO13" s="130"/>
    </row>
    <row r="14" spans="1:41" ht="15" thickBot="1">
      <c r="A14" s="137"/>
      <c r="K14" t="s">
        <v>632</v>
      </c>
      <c r="L14" t="s">
        <v>637</v>
      </c>
      <c r="M14">
        <v>150</v>
      </c>
      <c r="AE14">
        <v>43504</v>
      </c>
      <c r="AF14" t="s">
        <v>588</v>
      </c>
      <c r="AG14">
        <v>135.38</v>
      </c>
      <c r="AH14" s="138"/>
      <c r="AO14" s="130"/>
    </row>
    <row r="15" spans="1:41">
      <c r="A15" s="137"/>
      <c r="K15" t="s">
        <v>621</v>
      </c>
      <c r="L15" t="s">
        <v>214</v>
      </c>
      <c r="M15">
        <v>32</v>
      </c>
      <c r="AE15">
        <v>43504</v>
      </c>
      <c r="AF15" t="s">
        <v>589</v>
      </c>
      <c r="AG15">
        <v>45.79</v>
      </c>
      <c r="AH15" s="138"/>
      <c r="AL15" s="167"/>
      <c r="AM15" s="168">
        <v>0</v>
      </c>
      <c r="AO15" s="130"/>
    </row>
    <row r="16" spans="1:41">
      <c r="A16" s="137"/>
      <c r="K16" t="s">
        <v>621</v>
      </c>
      <c r="L16" t="s">
        <v>214</v>
      </c>
      <c r="M16">
        <v>7</v>
      </c>
      <c r="AE16">
        <v>43593</v>
      </c>
      <c r="AF16" t="s">
        <v>590</v>
      </c>
      <c r="AG16">
        <v>250.48</v>
      </c>
      <c r="AH16" s="138"/>
      <c r="AL16" s="161"/>
      <c r="AM16" s="162">
        <v>-5000</v>
      </c>
      <c r="AO16" s="130"/>
    </row>
    <row r="17" spans="1:41">
      <c r="A17" s="137"/>
      <c r="K17" t="s">
        <v>621</v>
      </c>
      <c r="L17" t="s">
        <v>236</v>
      </c>
      <c r="M17">
        <v>60</v>
      </c>
      <c r="AE17">
        <v>43593</v>
      </c>
      <c r="AF17" t="s">
        <v>591</v>
      </c>
      <c r="AG17">
        <v>39.49</v>
      </c>
      <c r="AH17" s="138"/>
      <c r="AL17" s="161"/>
      <c r="AM17" s="162">
        <v>-7000</v>
      </c>
      <c r="AO17" s="130"/>
    </row>
    <row r="18" spans="1:41">
      <c r="A18" s="137"/>
      <c r="K18" t="s">
        <v>581</v>
      </c>
      <c r="L18" t="s">
        <v>236</v>
      </c>
      <c r="M18">
        <v>60</v>
      </c>
      <c r="AA18" s="130"/>
      <c r="AE18">
        <v>43593</v>
      </c>
      <c r="AF18" t="s">
        <v>592</v>
      </c>
      <c r="AG18">
        <v>13.5</v>
      </c>
      <c r="AH18" s="138"/>
      <c r="AL18" s="161"/>
      <c r="AM18" s="162"/>
      <c r="AO18" s="130"/>
    </row>
    <row r="19" spans="1:41">
      <c r="A19" s="137"/>
      <c r="K19" t="s">
        <v>581</v>
      </c>
      <c r="L19" t="s">
        <v>565</v>
      </c>
      <c r="M19">
        <v>61.19</v>
      </c>
      <c r="AA19" s="130"/>
      <c r="AE19">
        <v>43624</v>
      </c>
      <c r="AF19" t="s">
        <v>593</v>
      </c>
      <c r="AG19">
        <v>145.80000000000001</v>
      </c>
      <c r="AH19" s="138"/>
      <c r="AL19" s="161"/>
      <c r="AM19" s="162">
        <f>SUM(AM15:AM18)</f>
        <v>-12000</v>
      </c>
      <c r="AO19" s="130"/>
    </row>
    <row r="20" spans="1:41" ht="15" thickBot="1">
      <c r="A20" s="137"/>
      <c r="K20" t="s">
        <v>570</v>
      </c>
      <c r="L20" t="s">
        <v>571</v>
      </c>
      <c r="M20">
        <v>27</v>
      </c>
      <c r="AA20" s="130"/>
      <c r="AE20">
        <v>43624</v>
      </c>
      <c r="AF20" t="s">
        <v>594</v>
      </c>
      <c r="AG20">
        <v>48.57</v>
      </c>
      <c r="AH20" s="138"/>
      <c r="AL20" s="163"/>
      <c r="AM20" s="162"/>
      <c r="AO20" s="130"/>
    </row>
    <row r="21" spans="1:41">
      <c r="A21" s="137"/>
      <c r="K21" t="s">
        <v>582</v>
      </c>
      <c r="L21" t="s">
        <v>635</v>
      </c>
      <c r="M21">
        <v>17</v>
      </c>
      <c r="AA21" s="130"/>
      <c r="AE21">
        <v>43624</v>
      </c>
      <c r="AF21" t="s">
        <v>595</v>
      </c>
      <c r="AG21">
        <v>127.49</v>
      </c>
      <c r="AH21" s="138"/>
      <c r="AO21" s="130"/>
    </row>
    <row r="22" spans="1:41">
      <c r="A22" s="137"/>
      <c r="K22" t="s">
        <v>638</v>
      </c>
      <c r="L22" t="s">
        <v>236</v>
      </c>
      <c r="M22">
        <v>60</v>
      </c>
      <c r="AA22" s="130"/>
      <c r="AE22">
        <v>43624</v>
      </c>
      <c r="AF22" t="s">
        <v>596</v>
      </c>
      <c r="AG22">
        <v>104.56</v>
      </c>
      <c r="AH22" s="138"/>
      <c r="AO22" s="130"/>
    </row>
    <row r="23" spans="1:41">
      <c r="A23" s="137"/>
      <c r="K23" t="s">
        <v>584</v>
      </c>
      <c r="L23" t="s">
        <v>236</v>
      </c>
      <c r="M23">
        <v>60</v>
      </c>
      <c r="AA23" s="130"/>
      <c r="AE23">
        <v>43624</v>
      </c>
      <c r="AF23" t="s">
        <v>597</v>
      </c>
      <c r="AG23">
        <v>156.72</v>
      </c>
      <c r="AH23" s="138"/>
      <c r="AO23" s="130"/>
    </row>
    <row r="24" spans="1:41">
      <c r="A24" s="137"/>
      <c r="K24" t="s">
        <v>585</v>
      </c>
      <c r="L24" t="s">
        <v>639</v>
      </c>
      <c r="M24">
        <v>12</v>
      </c>
      <c r="AA24" s="130"/>
      <c r="AE24">
        <v>43654</v>
      </c>
      <c r="AF24" t="s">
        <v>598</v>
      </c>
      <c r="AG24">
        <v>29.27</v>
      </c>
      <c r="AH24" s="138"/>
      <c r="AO24" s="130"/>
    </row>
    <row r="25" spans="1:41">
      <c r="A25" s="137"/>
      <c r="AE25">
        <v>43654</v>
      </c>
      <c r="AF25" t="s">
        <v>599</v>
      </c>
      <c r="AG25">
        <v>20.12</v>
      </c>
      <c r="AH25" s="173"/>
      <c r="AI25" s="174"/>
    </row>
    <row r="26" spans="1:41">
      <c r="AE26">
        <v>43654</v>
      </c>
      <c r="AF26" t="s">
        <v>600</v>
      </c>
      <c r="AG26">
        <v>14.18</v>
      </c>
      <c r="AH26" s="138"/>
    </row>
    <row r="27" spans="1:41">
      <c r="AE27">
        <v>43654</v>
      </c>
      <c r="AF27" t="s">
        <v>601</v>
      </c>
      <c r="AG27">
        <v>47.98</v>
      </c>
      <c r="AH27" s="138"/>
    </row>
    <row r="28" spans="1:41">
      <c r="AE28">
        <v>43654</v>
      </c>
      <c r="AF28" t="s">
        <v>602</v>
      </c>
      <c r="AG28">
        <v>79.61</v>
      </c>
      <c r="AH28" s="138"/>
    </row>
    <row r="29" spans="1:41">
      <c r="AE29">
        <v>43685</v>
      </c>
      <c r="AF29" t="s">
        <v>603</v>
      </c>
      <c r="AG29">
        <v>331.55</v>
      </c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857.83</v>
      </c>
      <c r="D31" s="140"/>
      <c r="E31" s="140"/>
      <c r="F31" s="140"/>
      <c r="G31" s="140"/>
      <c r="H31" s="134">
        <f xml:space="preserve"> SUM(H2:H25)</f>
        <v>106.3</v>
      </c>
      <c r="I31" s="140"/>
      <c r="J31" s="140"/>
      <c r="K31" s="140"/>
      <c r="L31" s="140"/>
      <c r="M31" s="133">
        <f xml:space="preserve"> SUM(M2:M25)</f>
        <v>2044.74</v>
      </c>
      <c r="N31" s="140"/>
      <c r="O31" s="140"/>
      <c r="P31" s="140"/>
      <c r="Q31" s="140"/>
      <c r="R31" s="132">
        <f xml:space="preserve"> SUM(R2:R29)</f>
        <v>245.88</v>
      </c>
      <c r="S31" s="140"/>
      <c r="T31" s="140"/>
      <c r="U31" s="140"/>
      <c r="V31" s="140"/>
      <c r="W31" s="131">
        <f xml:space="preserve"> SUM(W2:W24)</f>
        <v>885.26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2322.2199999999998</v>
      </c>
      <c r="AH31" s="143"/>
      <c r="AJ31" s="145">
        <f>SUM(C31,H31,M31,R31,W31,AA31,AG31)</f>
        <v>6462.23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 s="137"/>
      <c r="F35" t="s">
        <v>564</v>
      </c>
      <c r="G35" t="s">
        <v>641</v>
      </c>
      <c r="H35">
        <v>30</v>
      </c>
      <c r="P35" t="s">
        <v>564</v>
      </c>
      <c r="Q35" t="s">
        <v>122</v>
      </c>
      <c r="R35">
        <v>14</v>
      </c>
      <c r="U35" t="s">
        <v>567</v>
      </c>
      <c r="V35" t="s">
        <v>480</v>
      </c>
      <c r="W35">
        <v>14.5</v>
      </c>
      <c r="AE35">
        <v>43685</v>
      </c>
      <c r="AF35" t="s">
        <v>604</v>
      </c>
      <c r="AG35">
        <v>237.49</v>
      </c>
      <c r="AH35" s="138"/>
      <c r="AJ35" s="130"/>
      <c r="AM35" s="130"/>
    </row>
    <row r="36" spans="1:42">
      <c r="A36" s="150"/>
      <c r="F36" t="s">
        <v>638</v>
      </c>
      <c r="G36" t="s">
        <v>519</v>
      </c>
      <c r="H36">
        <v>30</v>
      </c>
      <c r="P36" t="s">
        <v>568</v>
      </c>
      <c r="Q36" t="s">
        <v>642</v>
      </c>
      <c r="R36">
        <v>14</v>
      </c>
      <c r="AE36">
        <v>43685</v>
      </c>
      <c r="AF36" t="s">
        <v>605</v>
      </c>
      <c r="AG36">
        <v>235</v>
      </c>
      <c r="AH36" s="138"/>
      <c r="AM36" s="130"/>
    </row>
    <row r="37" spans="1:42">
      <c r="A37" s="137"/>
      <c r="P37" t="s">
        <v>581</v>
      </c>
      <c r="Q37" t="s">
        <v>140</v>
      </c>
      <c r="R37">
        <v>8</v>
      </c>
      <c r="AE37">
        <v>43685</v>
      </c>
      <c r="AF37" t="s">
        <v>606</v>
      </c>
      <c r="AG37">
        <v>209.07</v>
      </c>
      <c r="AH37" s="138"/>
      <c r="AM37" s="130"/>
      <c r="AO37" s="144"/>
      <c r="AP37" s="144"/>
    </row>
    <row r="38" spans="1:42">
      <c r="A38" s="137"/>
      <c r="P38" t="s">
        <v>572</v>
      </c>
      <c r="Q38" t="s">
        <v>643</v>
      </c>
      <c r="R38">
        <v>10</v>
      </c>
      <c r="AE38">
        <v>43685</v>
      </c>
      <c r="AF38" t="s">
        <v>607</v>
      </c>
      <c r="AG38">
        <v>204.04</v>
      </c>
      <c r="AH38" s="138"/>
      <c r="AM38" s="130"/>
    </row>
    <row r="39" spans="1:42">
      <c r="A39" s="137"/>
      <c r="P39" t="s">
        <v>572</v>
      </c>
      <c r="Q39" t="s">
        <v>644</v>
      </c>
      <c r="R39">
        <v>12</v>
      </c>
      <c r="AE39">
        <v>43685</v>
      </c>
      <c r="AF39" t="s">
        <v>608</v>
      </c>
      <c r="AG39">
        <v>36.51</v>
      </c>
      <c r="AH39" s="138"/>
      <c r="AM39" s="130"/>
    </row>
    <row r="40" spans="1:42">
      <c r="A40" s="137"/>
      <c r="P40" t="s">
        <v>638</v>
      </c>
      <c r="Q40" t="s">
        <v>122</v>
      </c>
      <c r="R40">
        <v>14</v>
      </c>
      <c r="AE40">
        <v>43685</v>
      </c>
      <c r="AF40" t="s">
        <v>609</v>
      </c>
      <c r="AG40">
        <v>115.04</v>
      </c>
      <c r="AH40" s="138"/>
      <c r="AM40" s="130"/>
    </row>
    <row r="41" spans="1:42">
      <c r="A41" s="137"/>
      <c r="P41" t="s">
        <v>584</v>
      </c>
      <c r="Q41" t="s">
        <v>522</v>
      </c>
      <c r="R41">
        <v>47.2</v>
      </c>
      <c r="AA41" s="144"/>
      <c r="AE41">
        <v>43685</v>
      </c>
      <c r="AF41" t="s">
        <v>610</v>
      </c>
      <c r="AG41">
        <v>22.35</v>
      </c>
      <c r="AH41" s="138"/>
      <c r="AM41" s="130"/>
    </row>
    <row r="42" spans="1:42">
      <c r="A42" s="137"/>
      <c r="P42" t="s">
        <v>585</v>
      </c>
      <c r="Q42" t="s">
        <v>122</v>
      </c>
      <c r="R42">
        <v>19</v>
      </c>
      <c r="AE42">
        <v>43685</v>
      </c>
      <c r="AF42" t="s">
        <v>611</v>
      </c>
      <c r="AG42">
        <v>13.25</v>
      </c>
      <c r="AH42" s="138"/>
      <c r="AM42" s="130"/>
    </row>
    <row r="43" spans="1:42">
      <c r="A43" s="137"/>
      <c r="P43">
        <v>43473</v>
      </c>
      <c r="Q43" t="s">
        <v>645</v>
      </c>
      <c r="R43">
        <v>14</v>
      </c>
      <c r="AD43" t="s">
        <v>613</v>
      </c>
      <c r="AE43">
        <v>43685</v>
      </c>
      <c r="AF43" t="s">
        <v>612</v>
      </c>
      <c r="AG43">
        <v>474.88</v>
      </c>
      <c r="AH43" s="138"/>
      <c r="AM43" s="130"/>
    </row>
    <row r="44" spans="1:42">
      <c r="A44" s="137"/>
      <c r="AE44" t="s">
        <v>630</v>
      </c>
      <c r="AF44" t="s">
        <v>646</v>
      </c>
      <c r="AG44">
        <v>55</v>
      </c>
      <c r="AH44" s="138"/>
      <c r="AJ44" s="130"/>
      <c r="AM44" s="130"/>
    </row>
    <row r="45" spans="1:42">
      <c r="A45" s="137"/>
      <c r="AE45" t="s">
        <v>621</v>
      </c>
      <c r="AF45" t="s">
        <v>647</v>
      </c>
      <c r="AG45">
        <v>61.5</v>
      </c>
      <c r="AH45" s="138"/>
      <c r="AJ45" s="130"/>
      <c r="AM45" s="130"/>
    </row>
    <row r="46" spans="1:42">
      <c r="A46" s="137"/>
      <c r="AD46" s="130"/>
      <c r="AE46" t="s">
        <v>621</v>
      </c>
      <c r="AF46" t="s">
        <v>648</v>
      </c>
      <c r="AG46">
        <v>128</v>
      </c>
      <c r="AH46" s="138"/>
      <c r="AJ46" s="130"/>
      <c r="AM46" s="130"/>
    </row>
    <row r="47" spans="1:42">
      <c r="A47" s="137"/>
      <c r="AD47" s="130"/>
      <c r="AE47" t="s">
        <v>570</v>
      </c>
      <c r="AF47" t="s">
        <v>649</v>
      </c>
      <c r="AG47">
        <v>399</v>
      </c>
      <c r="AH47" s="138"/>
      <c r="AJ47" s="130"/>
    </row>
    <row r="48" spans="1:42">
      <c r="A48" s="137"/>
      <c r="AD48" s="130"/>
      <c r="AE48" t="s">
        <v>585</v>
      </c>
      <c r="AF48" t="s">
        <v>180</v>
      </c>
      <c r="AG48">
        <v>40</v>
      </c>
      <c r="AH48" s="138"/>
      <c r="AJ48" s="130"/>
    </row>
    <row r="49" spans="1:36">
      <c r="A49" s="137"/>
      <c r="AA49" s="130"/>
      <c r="AD49" s="130"/>
      <c r="AE49" t="s">
        <v>585</v>
      </c>
      <c r="AF49" t="s">
        <v>313</v>
      </c>
      <c r="AG49">
        <v>92.6</v>
      </c>
      <c r="AH49" s="138"/>
      <c r="AJ49" s="130"/>
    </row>
    <row r="50" spans="1:36">
      <c r="A50" s="137"/>
      <c r="AA50" s="130"/>
      <c r="AD50" s="130"/>
      <c r="AE50">
        <v>43473</v>
      </c>
      <c r="AF50" t="s">
        <v>650</v>
      </c>
      <c r="AG50">
        <v>21.9</v>
      </c>
      <c r="AH50" s="138"/>
      <c r="AJ50" s="130"/>
    </row>
    <row r="51" spans="1:36">
      <c r="A51" s="137"/>
      <c r="AD51" s="130"/>
      <c r="AE51">
        <v>43473</v>
      </c>
      <c r="AF51" t="s">
        <v>474</v>
      </c>
      <c r="AG51">
        <v>209.33</v>
      </c>
      <c r="AH51" s="138"/>
      <c r="AJ51" s="130"/>
    </row>
    <row r="52" spans="1:36">
      <c r="A52" s="137"/>
      <c r="AD52" s="130"/>
      <c r="AF52" t="s">
        <v>651</v>
      </c>
      <c r="AG52">
        <f>SUM(AG62:AG91)</f>
        <v>0</v>
      </c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0</v>
      </c>
      <c r="D57" s="140"/>
      <c r="E57" s="140"/>
      <c r="F57" s="140"/>
      <c r="G57" s="140"/>
      <c r="H57" s="134">
        <f xml:space="preserve"> SUM(H34:H51)</f>
        <v>60</v>
      </c>
      <c r="I57" s="140"/>
      <c r="J57" s="140"/>
      <c r="K57" s="140"/>
      <c r="L57" s="140"/>
      <c r="M57" s="133">
        <f xml:space="preserve"> SUM(M34:M51)</f>
        <v>0</v>
      </c>
      <c r="N57" s="140"/>
      <c r="O57" s="140"/>
      <c r="P57" s="140"/>
      <c r="Q57" s="140"/>
      <c r="R57" s="132">
        <f xml:space="preserve"> SUM(R34:R51)</f>
        <v>152.19999999999999</v>
      </c>
      <c r="S57" s="140"/>
      <c r="T57" s="140"/>
      <c r="U57" s="140"/>
      <c r="V57" s="140"/>
      <c r="W57" s="131">
        <f xml:space="preserve"> SUM(W34:W51)</f>
        <v>14.5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2554.9599999999996</v>
      </c>
      <c r="AH57" s="143"/>
      <c r="AJ57" s="145">
        <f>SUM(A57:AH57)</f>
        <v>2781.6599999999994</v>
      </c>
    </row>
    <row r="59" spans="1:36" ht="15" thickBot="1"/>
    <row r="60" spans="1:36" ht="15" thickBot="1">
      <c r="C60" s="135">
        <f xml:space="preserve"> SUM(C31,C57)</f>
        <v>857.83</v>
      </c>
      <c r="H60" s="172">
        <f xml:space="preserve"> SUM(H31,H57)</f>
        <v>166.3</v>
      </c>
      <c r="M60" s="133">
        <f xml:space="preserve"> SUM(M31,M57)</f>
        <v>2044.74</v>
      </c>
      <c r="R60" s="132">
        <f xml:space="preserve"> SUM(R31,R57)</f>
        <v>398.08</v>
      </c>
      <c r="W60" s="171">
        <f xml:space="preserve"> SUM(W31,W57)</f>
        <v>899.76</v>
      </c>
      <c r="AA60" s="169">
        <f xml:space="preserve"> SUM(AA31,AA57)</f>
        <v>0</v>
      </c>
      <c r="AG60" s="170">
        <f xml:space="preserve"> SUM(AG31,AG57)</f>
        <v>4877.1799999999994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C76E7-AF42-496C-A012-FEA1D34312EA}">
  <dimension ref="A1:AP115"/>
  <sheetViews>
    <sheetView topLeftCell="A60" zoomScaleNormal="100" workbookViewId="0">
      <selection activeCell="AF12" sqref="AF12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43777</v>
      </c>
      <c r="B2" t="s">
        <v>622</v>
      </c>
      <c r="C2">
        <v>164.47</v>
      </c>
      <c r="F2" t="s">
        <v>670</v>
      </c>
      <c r="G2" t="s">
        <v>689</v>
      </c>
      <c r="H2">
        <v>200</v>
      </c>
      <c r="K2" t="s">
        <v>663</v>
      </c>
      <c r="L2" t="s">
        <v>146</v>
      </c>
      <c r="M2">
        <v>102</v>
      </c>
      <c r="P2" t="s">
        <v>661</v>
      </c>
      <c r="Q2" t="s">
        <v>425</v>
      </c>
      <c r="R2">
        <v>9.9</v>
      </c>
      <c r="U2" t="s">
        <v>439</v>
      </c>
      <c r="V2" t="s">
        <v>13</v>
      </c>
      <c r="W2">
        <v>611.66</v>
      </c>
      <c r="Z2">
        <v>43169</v>
      </c>
      <c r="AA2" t="s">
        <v>192</v>
      </c>
      <c r="AB2">
        <v>33</v>
      </c>
      <c r="AE2">
        <v>43716</v>
      </c>
      <c r="AF2" t="s">
        <v>693</v>
      </c>
      <c r="AG2">
        <v>72.069999999999993</v>
      </c>
      <c r="AH2" s="138"/>
      <c r="AL2" s="161" t="s">
        <v>220</v>
      </c>
      <c r="AM2" s="162">
        <f>-SUM(AJ31)</f>
        <v>-8244.4000000000015</v>
      </c>
    </row>
    <row r="3" spans="1:41">
      <c r="A3">
        <v>43777</v>
      </c>
      <c r="B3" t="s">
        <v>150</v>
      </c>
      <c r="C3">
        <v>126.05</v>
      </c>
      <c r="K3" t="s">
        <v>710</v>
      </c>
      <c r="L3" t="s">
        <v>677</v>
      </c>
      <c r="M3">
        <v>80</v>
      </c>
      <c r="P3" t="s">
        <v>661</v>
      </c>
      <c r="Q3" t="s">
        <v>690</v>
      </c>
      <c r="R3">
        <v>7.7</v>
      </c>
      <c r="U3" t="s">
        <v>661</v>
      </c>
      <c r="V3" t="s">
        <v>384</v>
      </c>
      <c r="W3">
        <v>11</v>
      </c>
      <c r="Z3" t="s">
        <v>194</v>
      </c>
      <c r="AA3" t="s">
        <v>11</v>
      </c>
      <c r="AB3">
        <v>489</v>
      </c>
      <c r="AD3" s="130"/>
      <c r="AE3">
        <v>43716</v>
      </c>
      <c r="AF3" t="s">
        <v>694</v>
      </c>
      <c r="AG3">
        <v>607.98</v>
      </c>
      <c r="AH3" s="138"/>
      <c r="AL3" s="161" t="s">
        <v>221</v>
      </c>
      <c r="AM3" s="162">
        <f>-SUM(AJ57)</f>
        <v>-3952.8700000000003</v>
      </c>
    </row>
    <row r="4" spans="1:41">
      <c r="A4" t="s">
        <v>660</v>
      </c>
      <c r="B4" t="s">
        <v>623</v>
      </c>
      <c r="C4">
        <v>200</v>
      </c>
      <c r="K4" t="s">
        <v>710</v>
      </c>
      <c r="L4" t="s">
        <v>486</v>
      </c>
      <c r="M4">
        <v>45</v>
      </c>
      <c r="P4" t="s">
        <v>670</v>
      </c>
      <c r="Q4" t="s">
        <v>228</v>
      </c>
      <c r="R4">
        <v>11</v>
      </c>
      <c r="U4" t="s">
        <v>661</v>
      </c>
      <c r="V4" t="s">
        <v>282</v>
      </c>
      <c r="W4">
        <v>11</v>
      </c>
      <c r="Z4">
        <v>43446</v>
      </c>
      <c r="AA4" t="s">
        <v>251</v>
      </c>
      <c r="AB4" t="s">
        <v>692</v>
      </c>
      <c r="AD4" s="130"/>
      <c r="AE4">
        <v>43716</v>
      </c>
      <c r="AF4" t="s">
        <v>695</v>
      </c>
      <c r="AG4">
        <v>398.1</v>
      </c>
      <c r="AH4" s="138"/>
      <c r="AL4" s="161" t="s">
        <v>225</v>
      </c>
      <c r="AM4" s="162">
        <v>9000</v>
      </c>
      <c r="AO4" s="130"/>
    </row>
    <row r="5" spans="1:41">
      <c r="A5" t="s">
        <v>663</v>
      </c>
      <c r="B5" t="s">
        <v>150</v>
      </c>
      <c r="C5">
        <v>43.74</v>
      </c>
      <c r="K5" t="s">
        <v>667</v>
      </c>
      <c r="L5" t="s">
        <v>711</v>
      </c>
      <c r="M5">
        <v>620</v>
      </c>
      <c r="P5">
        <v>43474</v>
      </c>
      <c r="Q5" t="s">
        <v>123</v>
      </c>
      <c r="R5">
        <v>5.5</v>
      </c>
      <c r="U5" t="s">
        <v>664</v>
      </c>
      <c r="V5" t="s">
        <v>713</v>
      </c>
      <c r="W5">
        <v>63</v>
      </c>
      <c r="Z5">
        <v>43563</v>
      </c>
      <c r="AA5" t="s">
        <v>200</v>
      </c>
      <c r="AB5">
        <v>105.83</v>
      </c>
      <c r="AD5" s="130"/>
      <c r="AE5">
        <v>43746</v>
      </c>
      <c r="AF5" t="s">
        <v>696</v>
      </c>
      <c r="AG5">
        <v>75.540000000000006</v>
      </c>
      <c r="AH5" s="138"/>
      <c r="AL5" s="161" t="s">
        <v>226</v>
      </c>
      <c r="AM5" s="162">
        <v>9000</v>
      </c>
    </row>
    <row r="6" spans="1:41" ht="15" thickBot="1">
      <c r="A6" t="s">
        <v>663</v>
      </c>
      <c r="B6" t="s">
        <v>622</v>
      </c>
      <c r="C6">
        <v>45.43</v>
      </c>
      <c r="K6" t="s">
        <v>653</v>
      </c>
      <c r="L6" t="s">
        <v>486</v>
      </c>
      <c r="M6">
        <v>46</v>
      </c>
      <c r="P6">
        <v>43625</v>
      </c>
      <c r="Q6" t="s">
        <v>691</v>
      </c>
      <c r="R6">
        <v>22</v>
      </c>
      <c r="U6">
        <v>43533</v>
      </c>
      <c r="V6" t="s">
        <v>713</v>
      </c>
      <c r="W6">
        <v>63</v>
      </c>
      <c r="AA6" s="130"/>
      <c r="AD6" s="130"/>
      <c r="AE6">
        <v>43746</v>
      </c>
      <c r="AF6" t="s">
        <v>697</v>
      </c>
      <c r="AG6">
        <v>74.81</v>
      </c>
      <c r="AH6" s="138"/>
      <c r="AL6" s="163" t="s">
        <v>227</v>
      </c>
      <c r="AM6" s="164">
        <f>SUM(AM1:AM5)</f>
        <v>-1927.5900000000001</v>
      </c>
    </row>
    <row r="7" spans="1:41">
      <c r="A7" t="s">
        <v>664</v>
      </c>
      <c r="B7" t="s">
        <v>623</v>
      </c>
      <c r="C7">
        <v>150</v>
      </c>
      <c r="K7" t="s">
        <v>653</v>
      </c>
      <c r="L7" t="s">
        <v>486</v>
      </c>
      <c r="M7">
        <v>20</v>
      </c>
      <c r="AA7" s="130"/>
      <c r="AD7" s="130"/>
      <c r="AE7">
        <v>43746</v>
      </c>
      <c r="AF7" t="s">
        <v>698</v>
      </c>
      <c r="AG7">
        <v>46.22</v>
      </c>
      <c r="AH7" s="138"/>
    </row>
    <row r="8" spans="1:41">
      <c r="A8" t="s">
        <v>670</v>
      </c>
      <c r="B8" t="s">
        <v>274</v>
      </c>
      <c r="C8">
        <v>28.91</v>
      </c>
      <c r="K8" t="s">
        <v>704</v>
      </c>
      <c r="L8" t="s">
        <v>146</v>
      </c>
      <c r="M8">
        <v>50</v>
      </c>
      <c r="P8" t="s">
        <v>661</v>
      </c>
      <c r="Q8" t="s">
        <v>714</v>
      </c>
      <c r="R8">
        <v>17.5</v>
      </c>
      <c r="S8" t="s">
        <v>640</v>
      </c>
      <c r="AC8" t="s">
        <v>718</v>
      </c>
      <c r="AD8" s="130"/>
      <c r="AE8">
        <v>43746</v>
      </c>
      <c r="AF8" t="s">
        <v>699</v>
      </c>
      <c r="AG8">
        <v>30.74</v>
      </c>
      <c r="AH8" s="138"/>
    </row>
    <row r="9" spans="1:41">
      <c r="A9" t="s">
        <v>712</v>
      </c>
      <c r="B9" t="s">
        <v>622</v>
      </c>
      <c r="C9">
        <v>478.96</v>
      </c>
      <c r="K9" t="s">
        <v>657</v>
      </c>
      <c r="L9" t="s">
        <v>489</v>
      </c>
      <c r="M9">
        <v>82</v>
      </c>
      <c r="P9" t="s">
        <v>661</v>
      </c>
      <c r="Q9" t="s">
        <v>715</v>
      </c>
      <c r="R9">
        <v>70</v>
      </c>
      <c r="Z9">
        <v>43594</v>
      </c>
      <c r="AA9" t="s">
        <v>245</v>
      </c>
      <c r="AB9">
        <v>50</v>
      </c>
      <c r="AD9" s="130"/>
      <c r="AE9">
        <v>43746</v>
      </c>
      <c r="AF9" t="s">
        <v>700</v>
      </c>
      <c r="AG9">
        <v>16.940000000000001</v>
      </c>
      <c r="AH9" s="138"/>
      <c r="AO9" s="130"/>
    </row>
    <row r="10" spans="1:41">
      <c r="A10">
        <v>43533</v>
      </c>
      <c r="B10" t="s">
        <v>133</v>
      </c>
      <c r="C10">
        <v>14.19</v>
      </c>
      <c r="K10" t="s">
        <v>672</v>
      </c>
      <c r="L10" t="s">
        <v>321</v>
      </c>
      <c r="M10">
        <v>70</v>
      </c>
      <c r="P10" t="s">
        <v>710</v>
      </c>
      <c r="Q10" t="s">
        <v>716</v>
      </c>
      <c r="R10">
        <v>68.5</v>
      </c>
      <c r="Z10">
        <v>43594</v>
      </c>
      <c r="AA10" t="s">
        <v>245</v>
      </c>
      <c r="AB10">
        <v>50</v>
      </c>
      <c r="AD10" s="130"/>
      <c r="AE10">
        <v>43746</v>
      </c>
      <c r="AF10" t="s">
        <v>231</v>
      </c>
      <c r="AG10">
        <v>400</v>
      </c>
      <c r="AH10" s="138"/>
      <c r="AO10" s="130"/>
    </row>
    <row r="11" spans="1:41">
      <c r="A11">
        <v>43625</v>
      </c>
      <c r="B11" t="s">
        <v>173</v>
      </c>
      <c r="C11">
        <v>27.9</v>
      </c>
      <c r="K11" t="s">
        <v>708</v>
      </c>
      <c r="L11" t="s">
        <v>321</v>
      </c>
      <c r="M11">
        <v>27</v>
      </c>
      <c r="P11" t="s">
        <v>667</v>
      </c>
      <c r="Q11" t="s">
        <v>711</v>
      </c>
      <c r="R11">
        <v>38</v>
      </c>
      <c r="AD11" s="130"/>
      <c r="AE11">
        <v>43777</v>
      </c>
      <c r="AF11" t="s">
        <v>701</v>
      </c>
      <c r="AG11">
        <v>10</v>
      </c>
      <c r="AH11" s="138"/>
      <c r="AO11" s="130"/>
    </row>
    <row r="12" spans="1:41">
      <c r="A12">
        <v>43625</v>
      </c>
      <c r="B12" t="s">
        <v>493</v>
      </c>
      <c r="C12">
        <v>29.5</v>
      </c>
      <c r="K12">
        <v>43474</v>
      </c>
      <c r="L12" t="s">
        <v>127</v>
      </c>
      <c r="M12">
        <v>85</v>
      </c>
      <c r="P12" t="s">
        <v>707</v>
      </c>
      <c r="Q12" t="s">
        <v>245</v>
      </c>
      <c r="R12">
        <v>100</v>
      </c>
      <c r="AE12">
        <v>43777</v>
      </c>
      <c r="AF12" t="s">
        <v>579</v>
      </c>
      <c r="AG12">
        <v>120</v>
      </c>
      <c r="AH12" s="138"/>
      <c r="AO12" s="130"/>
    </row>
    <row r="13" spans="1:41">
      <c r="A13" s="137"/>
      <c r="P13" t="s">
        <v>670</v>
      </c>
      <c r="Q13" t="s">
        <v>717</v>
      </c>
      <c r="R13">
        <v>70</v>
      </c>
      <c r="AE13">
        <v>43777</v>
      </c>
      <c r="AF13" t="s">
        <v>579</v>
      </c>
      <c r="AG13">
        <v>200</v>
      </c>
      <c r="AH13" s="138"/>
      <c r="AO13" s="130"/>
    </row>
    <row r="14" spans="1:41" ht="15" thickBot="1">
      <c r="A14" s="137"/>
      <c r="P14" t="s">
        <v>670</v>
      </c>
      <c r="Q14" t="s">
        <v>236</v>
      </c>
      <c r="R14">
        <v>230</v>
      </c>
      <c r="AE14">
        <v>43777</v>
      </c>
      <c r="AF14" t="s">
        <v>579</v>
      </c>
      <c r="AG14">
        <v>75</v>
      </c>
      <c r="AH14" s="138"/>
      <c r="AO14" s="130"/>
    </row>
    <row r="15" spans="1:41">
      <c r="A15" s="137"/>
      <c r="P15">
        <v>43533</v>
      </c>
      <c r="Q15" t="s">
        <v>716</v>
      </c>
      <c r="R15">
        <v>130</v>
      </c>
      <c r="AE15">
        <v>43807</v>
      </c>
      <c r="AF15" t="s">
        <v>296</v>
      </c>
      <c r="AG15">
        <v>33.729999999999997</v>
      </c>
      <c r="AH15" s="138"/>
      <c r="AL15" s="167"/>
      <c r="AM15" s="168">
        <f>560+1500</f>
        <v>2060</v>
      </c>
      <c r="AO15" s="130"/>
    </row>
    <row r="16" spans="1:41">
      <c r="A16" s="137"/>
      <c r="AE16" t="s">
        <v>659</v>
      </c>
      <c r="AF16" t="s">
        <v>702</v>
      </c>
      <c r="AG16">
        <v>358.02</v>
      </c>
      <c r="AH16" s="138"/>
      <c r="AL16" s="161"/>
      <c r="AM16" s="162">
        <v>-4000</v>
      </c>
      <c r="AO16" s="130"/>
    </row>
    <row r="17" spans="1:41">
      <c r="A17" s="137"/>
      <c r="G17" t="s">
        <v>652</v>
      </c>
      <c r="AE17" t="s">
        <v>661</v>
      </c>
      <c r="AF17" t="s">
        <v>205</v>
      </c>
      <c r="AG17">
        <v>70</v>
      </c>
      <c r="AH17" s="138"/>
      <c r="AL17" s="161"/>
      <c r="AM17" s="162">
        <v>-10000</v>
      </c>
      <c r="AO17" s="130"/>
    </row>
    <row r="18" spans="1:41">
      <c r="A18" s="137"/>
      <c r="AA18" s="130"/>
      <c r="AE18" t="s">
        <v>663</v>
      </c>
      <c r="AF18" t="s">
        <v>580</v>
      </c>
      <c r="AG18">
        <v>90.9</v>
      </c>
      <c r="AH18" s="138"/>
      <c r="AL18" s="161"/>
      <c r="AM18" s="162">
        <v>-750</v>
      </c>
      <c r="AO18" s="130"/>
    </row>
    <row r="19" spans="1:41">
      <c r="A19" s="137"/>
      <c r="AA19" s="130"/>
      <c r="AE19" t="s">
        <v>666</v>
      </c>
      <c r="AF19" t="s">
        <v>703</v>
      </c>
      <c r="AG19">
        <v>600</v>
      </c>
      <c r="AH19" s="138"/>
      <c r="AL19" s="161"/>
      <c r="AM19" s="162">
        <f>SUM(AM15:AM18)</f>
        <v>-12690</v>
      </c>
      <c r="AO19" s="130"/>
    </row>
    <row r="20" spans="1:41" ht="15" thickBot="1">
      <c r="A20" s="137"/>
      <c r="AA20" s="130"/>
      <c r="AE20" t="s">
        <v>704</v>
      </c>
      <c r="AF20" t="s">
        <v>705</v>
      </c>
      <c r="AG20">
        <v>15</v>
      </c>
      <c r="AH20" s="138"/>
      <c r="AL20" s="163"/>
      <c r="AM20" s="162"/>
      <c r="AO20" s="130"/>
    </row>
    <row r="21" spans="1:41">
      <c r="A21" s="137"/>
      <c r="AA21" s="130"/>
      <c r="AE21" t="s">
        <v>704</v>
      </c>
      <c r="AF21" t="s">
        <v>706</v>
      </c>
      <c r="AG21">
        <v>310.83999999999997</v>
      </c>
      <c r="AH21" s="138"/>
      <c r="AO21" s="130"/>
    </row>
    <row r="22" spans="1:41">
      <c r="A22" s="137"/>
      <c r="AA22" s="130"/>
      <c r="AE22" t="s">
        <v>707</v>
      </c>
      <c r="AF22" t="s">
        <v>172</v>
      </c>
      <c r="AG22">
        <v>9.9</v>
      </c>
      <c r="AH22" s="138"/>
      <c r="AO22" s="130"/>
    </row>
    <row r="23" spans="1:41">
      <c r="A23" s="137"/>
      <c r="AA23" s="130"/>
      <c r="AE23" t="s">
        <v>707</v>
      </c>
      <c r="AF23" t="s">
        <v>245</v>
      </c>
      <c r="AG23">
        <v>50</v>
      </c>
      <c r="AH23" s="138"/>
      <c r="AO23" s="130"/>
    </row>
    <row r="24" spans="1:41">
      <c r="A24" s="137"/>
      <c r="AA24" s="130"/>
      <c r="AE24" t="s">
        <v>672</v>
      </c>
      <c r="AF24" t="s">
        <v>170</v>
      </c>
      <c r="AG24">
        <v>19.899999999999999</v>
      </c>
      <c r="AH24" s="138"/>
      <c r="AO24" s="130"/>
    </row>
    <row r="25" spans="1:41">
      <c r="A25" s="137"/>
      <c r="AE25" t="s">
        <v>672</v>
      </c>
      <c r="AF25" t="s">
        <v>583</v>
      </c>
      <c r="AG25">
        <v>10</v>
      </c>
      <c r="AH25" s="173"/>
      <c r="AI25" s="174"/>
    </row>
    <row r="26" spans="1:41">
      <c r="AE26" t="s">
        <v>708</v>
      </c>
      <c r="AF26" t="s">
        <v>170</v>
      </c>
      <c r="AG26">
        <v>19.899999999999999</v>
      </c>
      <c r="AH26" s="138"/>
    </row>
    <row r="27" spans="1:41">
      <c r="AE27" s="189">
        <v>43474</v>
      </c>
      <c r="AF27" s="189" t="s">
        <v>201</v>
      </c>
      <c r="AG27" s="189">
        <v>13.9</v>
      </c>
      <c r="AH27" s="138"/>
    </row>
    <row r="28" spans="1:41">
      <c r="AE28">
        <v>43533</v>
      </c>
      <c r="AF28" t="s">
        <v>246</v>
      </c>
      <c r="AG28">
        <v>81</v>
      </c>
      <c r="AH28" s="138"/>
    </row>
    <row r="29" spans="1:41">
      <c r="AE29">
        <v>43564</v>
      </c>
      <c r="AF29" t="s">
        <v>231</v>
      </c>
      <c r="AG29">
        <v>100</v>
      </c>
      <c r="AH29" s="138"/>
      <c r="AM29" s="130"/>
    </row>
    <row r="30" spans="1:41" ht="15" thickBot="1">
      <c r="AE30">
        <v>43686</v>
      </c>
      <c r="AF30" t="s">
        <v>709</v>
      </c>
      <c r="AG30">
        <v>58</v>
      </c>
      <c r="AH30" s="143"/>
      <c r="AO30" s="144"/>
    </row>
    <row r="31" spans="1:41" ht="15" thickBot="1">
      <c r="A31" s="139"/>
      <c r="B31" s="140"/>
      <c r="C31" s="135">
        <f xml:space="preserve"> SUM(C2:C25)</f>
        <v>1309.1500000000001</v>
      </c>
      <c r="D31" s="140"/>
      <c r="E31" s="140"/>
      <c r="F31" s="140"/>
      <c r="G31" s="140"/>
      <c r="H31" s="134">
        <f xml:space="preserve"> SUM(H2:H25)</f>
        <v>200</v>
      </c>
      <c r="I31" s="140"/>
      <c r="J31" s="140"/>
      <c r="K31" s="140"/>
      <c r="L31" s="140"/>
      <c r="M31" s="133">
        <f xml:space="preserve"> SUM(M2:M25)</f>
        <v>1227</v>
      </c>
      <c r="N31" s="140"/>
      <c r="O31" s="140"/>
      <c r="P31" s="140"/>
      <c r="Q31" s="140"/>
      <c r="R31" s="132">
        <f xml:space="preserve"> SUM(R2:R29)</f>
        <v>780.1</v>
      </c>
      <c r="S31" s="140"/>
      <c r="T31" s="140"/>
      <c r="U31" s="140"/>
      <c r="V31" s="140"/>
      <c r="W31" s="131">
        <f xml:space="preserve"> SUM(W2:W24)</f>
        <v>759.66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3968.4900000000007</v>
      </c>
      <c r="AH31" s="143"/>
      <c r="AJ31" s="145">
        <f>SUM(C31,H31,M31,R31,W31,AA31,AG31)</f>
        <v>8244.4000000000015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 t="s">
        <v>661</v>
      </c>
      <c r="B35" t="s">
        <v>274</v>
      </c>
      <c r="C35">
        <v>361.19</v>
      </c>
      <c r="F35" t="s">
        <v>653</v>
      </c>
      <c r="G35" t="s">
        <v>654</v>
      </c>
      <c r="H35">
        <v>214.9</v>
      </c>
      <c r="K35" t="s">
        <v>653</v>
      </c>
      <c r="L35" t="s">
        <v>669</v>
      </c>
      <c r="M35">
        <v>23.56</v>
      </c>
      <c r="P35" t="s">
        <v>657</v>
      </c>
      <c r="Q35" t="s">
        <v>280</v>
      </c>
      <c r="R35">
        <v>16</v>
      </c>
      <c r="U35" t="s">
        <v>659</v>
      </c>
      <c r="V35" t="s">
        <v>142</v>
      </c>
      <c r="W35">
        <v>62.9</v>
      </c>
      <c r="AE35" t="s">
        <v>661</v>
      </c>
      <c r="AF35" t="s">
        <v>662</v>
      </c>
      <c r="AG35">
        <v>85.79</v>
      </c>
      <c r="AH35" s="138"/>
      <c r="AJ35" s="130"/>
      <c r="AM35" s="130"/>
    </row>
    <row r="36" spans="1:42">
      <c r="A36" t="s">
        <v>663</v>
      </c>
      <c r="B36" t="s">
        <v>680</v>
      </c>
      <c r="C36">
        <v>50</v>
      </c>
      <c r="F36">
        <v>43505</v>
      </c>
      <c r="G36" t="s">
        <v>655</v>
      </c>
      <c r="H36">
        <v>79.900000000000006</v>
      </c>
      <c r="K36" t="s">
        <v>660</v>
      </c>
      <c r="L36" t="s">
        <v>127</v>
      </c>
      <c r="M36">
        <v>43</v>
      </c>
      <c r="P36">
        <v>43474</v>
      </c>
      <c r="Q36" t="s">
        <v>658</v>
      </c>
      <c r="R36">
        <v>23</v>
      </c>
      <c r="U36" t="s">
        <v>663</v>
      </c>
      <c r="V36" t="s">
        <v>142</v>
      </c>
      <c r="W36">
        <v>62.9</v>
      </c>
      <c r="AE36" t="s">
        <v>653</v>
      </c>
      <c r="AF36" t="s">
        <v>668</v>
      </c>
      <c r="AG36">
        <v>75.8</v>
      </c>
      <c r="AH36" s="138"/>
      <c r="AM36" s="130"/>
    </row>
    <row r="37" spans="1:42">
      <c r="A37" t="s">
        <v>663</v>
      </c>
      <c r="B37" t="s">
        <v>279</v>
      </c>
      <c r="C37">
        <v>56</v>
      </c>
      <c r="F37">
        <v>43505</v>
      </c>
      <c r="G37" t="s">
        <v>656</v>
      </c>
      <c r="H37">
        <v>199.7</v>
      </c>
      <c r="K37" t="s">
        <v>666</v>
      </c>
      <c r="L37" t="s">
        <v>675</v>
      </c>
      <c r="M37">
        <v>40</v>
      </c>
      <c r="P37">
        <v>43474</v>
      </c>
      <c r="Q37" t="s">
        <v>280</v>
      </c>
      <c r="R37">
        <v>27</v>
      </c>
      <c r="U37" t="s">
        <v>664</v>
      </c>
      <c r="V37" t="s">
        <v>155</v>
      </c>
      <c r="W37">
        <v>100</v>
      </c>
      <c r="AE37" t="s">
        <v>664</v>
      </c>
      <c r="AF37" t="s">
        <v>665</v>
      </c>
      <c r="AG37">
        <v>44.9</v>
      </c>
      <c r="AH37" s="138"/>
      <c r="AM37" s="130"/>
      <c r="AO37" s="144"/>
      <c r="AP37" s="144"/>
    </row>
    <row r="38" spans="1:42">
      <c r="A38" t="s">
        <v>663</v>
      </c>
      <c r="B38" t="s">
        <v>681</v>
      </c>
      <c r="C38">
        <v>61.7</v>
      </c>
      <c r="K38" t="s">
        <v>666</v>
      </c>
      <c r="L38" t="s">
        <v>676</v>
      </c>
      <c r="M38">
        <v>93</v>
      </c>
      <c r="P38">
        <v>43717</v>
      </c>
      <c r="Q38" t="s">
        <v>683</v>
      </c>
      <c r="R38">
        <v>33</v>
      </c>
      <c r="U38" t="s">
        <v>666</v>
      </c>
      <c r="V38" t="s">
        <v>142</v>
      </c>
      <c r="W38">
        <v>20.6</v>
      </c>
      <c r="AE38" t="s">
        <v>672</v>
      </c>
      <c r="AF38" t="s">
        <v>673</v>
      </c>
      <c r="AG38">
        <v>47.19</v>
      </c>
      <c r="AH38" s="138"/>
      <c r="AM38" s="130"/>
    </row>
    <row r="39" spans="1:42">
      <c r="A39" t="s">
        <v>663</v>
      </c>
      <c r="B39" t="s">
        <v>682</v>
      </c>
      <c r="C39">
        <v>25</v>
      </c>
      <c r="K39" t="s">
        <v>672</v>
      </c>
      <c r="L39" t="s">
        <v>677</v>
      </c>
      <c r="M39">
        <v>40</v>
      </c>
      <c r="U39" t="s">
        <v>667</v>
      </c>
      <c r="V39" t="s">
        <v>142</v>
      </c>
      <c r="W39">
        <v>45.5</v>
      </c>
      <c r="AE39" t="s">
        <v>672</v>
      </c>
      <c r="AF39" t="s">
        <v>295</v>
      </c>
      <c r="AG39">
        <v>50</v>
      </c>
      <c r="AH39" s="138"/>
      <c r="AM39" s="130"/>
    </row>
    <row r="40" spans="1:42">
      <c r="A40" t="s">
        <v>663</v>
      </c>
      <c r="B40" t="s">
        <v>328</v>
      </c>
      <c r="C40">
        <v>35</v>
      </c>
      <c r="K40">
        <v>43533</v>
      </c>
      <c r="L40" t="s">
        <v>678</v>
      </c>
      <c r="M40">
        <v>71</v>
      </c>
      <c r="P40" t="s">
        <v>659</v>
      </c>
      <c r="Q40" t="s">
        <v>684</v>
      </c>
      <c r="R40">
        <v>53</v>
      </c>
      <c r="S40" t="s">
        <v>688</v>
      </c>
      <c r="U40" t="s">
        <v>657</v>
      </c>
      <c r="V40" t="s">
        <v>308</v>
      </c>
      <c r="W40">
        <v>300</v>
      </c>
      <c r="AF40" t="s">
        <v>674</v>
      </c>
      <c r="AG40">
        <f>SUM(AF62:AF98)</f>
        <v>0</v>
      </c>
      <c r="AH40" s="138"/>
      <c r="AM40" s="130"/>
    </row>
    <row r="41" spans="1:42">
      <c r="A41" t="s">
        <v>664</v>
      </c>
      <c r="B41" t="s">
        <v>208</v>
      </c>
      <c r="C41">
        <v>19.829999999999998</v>
      </c>
      <c r="K41">
        <v>43533</v>
      </c>
      <c r="L41" t="s">
        <v>679</v>
      </c>
      <c r="M41">
        <v>75</v>
      </c>
      <c r="P41" t="s">
        <v>666</v>
      </c>
      <c r="Q41" t="s">
        <v>685</v>
      </c>
      <c r="R41">
        <v>61</v>
      </c>
      <c r="U41" t="s">
        <v>671</v>
      </c>
      <c r="V41" t="s">
        <v>142</v>
      </c>
      <c r="W41">
        <v>39.5</v>
      </c>
      <c r="AA41" s="144"/>
      <c r="AH41" s="138"/>
      <c r="AM41" s="130"/>
    </row>
    <row r="42" spans="1:42">
      <c r="A42" t="s">
        <v>653</v>
      </c>
      <c r="B42" t="s">
        <v>151</v>
      </c>
      <c r="C42">
        <v>20.72</v>
      </c>
      <c r="K42">
        <v>43625</v>
      </c>
      <c r="L42" t="s">
        <v>146</v>
      </c>
      <c r="M42">
        <v>70</v>
      </c>
      <c r="P42" t="s">
        <v>670</v>
      </c>
      <c r="Q42" t="s">
        <v>323</v>
      </c>
      <c r="R42">
        <v>51</v>
      </c>
      <c r="U42">
        <v>43533</v>
      </c>
      <c r="V42" t="s">
        <v>142</v>
      </c>
      <c r="W42">
        <v>36.799999999999997</v>
      </c>
      <c r="AH42" s="138"/>
      <c r="AM42" s="130"/>
    </row>
    <row r="43" spans="1:42">
      <c r="A43" t="s">
        <v>653</v>
      </c>
      <c r="B43" t="s">
        <v>131</v>
      </c>
      <c r="C43">
        <v>681.09</v>
      </c>
      <c r="K43">
        <v>43686</v>
      </c>
      <c r="L43" t="s">
        <v>127</v>
      </c>
      <c r="M43">
        <v>107</v>
      </c>
      <c r="P43" t="s">
        <v>657</v>
      </c>
      <c r="Q43" t="s">
        <v>686</v>
      </c>
      <c r="R43">
        <v>3.9</v>
      </c>
      <c r="U43">
        <v>43533</v>
      </c>
      <c r="V43" t="s">
        <v>135</v>
      </c>
      <c r="W43">
        <v>100</v>
      </c>
      <c r="AH43" s="138"/>
      <c r="AM43" s="130"/>
    </row>
    <row r="44" spans="1:42">
      <c r="A44" t="s">
        <v>671</v>
      </c>
      <c r="B44" t="s">
        <v>507</v>
      </c>
      <c r="C44">
        <v>44.9</v>
      </c>
      <c r="K44">
        <v>43686</v>
      </c>
      <c r="L44" t="s">
        <v>127</v>
      </c>
      <c r="M44">
        <v>16</v>
      </c>
      <c r="P44" t="s">
        <v>672</v>
      </c>
      <c r="Q44" t="s">
        <v>132</v>
      </c>
      <c r="R44">
        <v>16</v>
      </c>
      <c r="U44">
        <v>43594</v>
      </c>
      <c r="V44" t="s">
        <v>142</v>
      </c>
      <c r="W44">
        <v>64.599999999999994</v>
      </c>
      <c r="AH44" s="138"/>
      <c r="AJ44" s="130"/>
      <c r="AM44" s="130"/>
    </row>
    <row r="45" spans="1:42">
      <c r="A45" s="137"/>
      <c r="P45">
        <v>43594</v>
      </c>
      <c r="Q45" t="s">
        <v>687</v>
      </c>
      <c r="R45">
        <v>40</v>
      </c>
      <c r="U45">
        <v>43686</v>
      </c>
      <c r="V45" t="s">
        <v>142</v>
      </c>
      <c r="W45">
        <v>64</v>
      </c>
      <c r="AH45" s="138"/>
      <c r="AJ45" s="130"/>
      <c r="AM45" s="130"/>
    </row>
    <row r="46" spans="1:42">
      <c r="A46" s="137"/>
      <c r="AD46" s="130"/>
      <c r="AH46" s="138"/>
      <c r="AJ46" s="130"/>
      <c r="AM46" s="130"/>
    </row>
    <row r="47" spans="1:42">
      <c r="A47" s="137"/>
      <c r="AD47" s="130"/>
      <c r="AH47" s="138"/>
      <c r="AJ47" s="130"/>
    </row>
    <row r="48" spans="1:42">
      <c r="A48" s="137"/>
      <c r="AD48" s="130"/>
      <c r="AH48" s="138"/>
      <c r="AJ48" s="130"/>
    </row>
    <row r="49" spans="1:36">
      <c r="A49" s="137"/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1355.4300000000003</v>
      </c>
      <c r="D57" s="140"/>
      <c r="E57" s="140"/>
      <c r="F57" s="140"/>
      <c r="G57" s="140"/>
      <c r="H57" s="134">
        <f xml:space="preserve"> SUM(H34:H51)</f>
        <v>494.5</v>
      </c>
      <c r="I57" s="140"/>
      <c r="J57" s="140"/>
      <c r="K57" s="140"/>
      <c r="L57" s="140"/>
      <c r="M57" s="133">
        <f xml:space="preserve"> SUM(M34:M51)</f>
        <v>578.55999999999995</v>
      </c>
      <c r="N57" s="140"/>
      <c r="O57" s="140"/>
      <c r="P57" s="140"/>
      <c r="Q57" s="140"/>
      <c r="R57" s="132">
        <f xml:space="preserve"> SUM(R34:R51)</f>
        <v>323.89999999999998</v>
      </c>
      <c r="S57" s="140"/>
      <c r="T57" s="140"/>
      <c r="U57" s="140"/>
      <c r="V57" s="140"/>
      <c r="W57" s="131">
        <f xml:space="preserve"> SUM(W34:W51)</f>
        <v>896.8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303.68</v>
      </c>
      <c r="AH57" s="143"/>
      <c r="AJ57" s="145">
        <f>SUM(A57:AH57)</f>
        <v>3952.8700000000003</v>
      </c>
    </row>
    <row r="59" spans="1:36" ht="15" thickBot="1"/>
    <row r="60" spans="1:36" ht="15" thickBot="1">
      <c r="C60" s="135">
        <f xml:space="preserve"> SUM(C31,C57)</f>
        <v>2664.5800000000004</v>
      </c>
      <c r="H60" s="172">
        <f xml:space="preserve"> SUM(H31,H57)</f>
        <v>694.5</v>
      </c>
      <c r="M60" s="133">
        <f xml:space="preserve"> SUM(M31,M57)</f>
        <v>1805.56</v>
      </c>
      <c r="R60" s="132">
        <f xml:space="preserve"> SUM(R31,R57)</f>
        <v>1104</v>
      </c>
      <c r="W60" s="171">
        <f xml:space="preserve"> SUM(W31,W57)</f>
        <v>1656.46</v>
      </c>
      <c r="AA60" s="169">
        <f xml:space="preserve"> SUM(AA31,AA57)</f>
        <v>0</v>
      </c>
      <c r="AG60" s="170">
        <f xml:space="preserve"> SUM(AG31,AG57)</f>
        <v>4272.170000000001</v>
      </c>
    </row>
    <row r="70" spans="39:41">
      <c r="AO70" s="146"/>
    </row>
    <row r="76" spans="39:41">
      <c r="AM76" s="130"/>
    </row>
    <row r="77" spans="39:41">
      <c r="AM77" s="130"/>
    </row>
    <row r="78" spans="39:41">
      <c r="AM78" s="130"/>
    </row>
    <row r="79" spans="39:41">
      <c r="AM79" s="130"/>
    </row>
    <row r="80" spans="39:41">
      <c r="AM80" s="130"/>
    </row>
    <row r="81" spans="36:42">
      <c r="AM81" s="130"/>
    </row>
    <row r="82" spans="36:42">
      <c r="AM82" s="130"/>
    </row>
    <row r="83" spans="36:42">
      <c r="AM83" s="130"/>
    </row>
    <row r="84" spans="36:42">
      <c r="AM84" s="130"/>
    </row>
    <row r="85" spans="36:42">
      <c r="AM85" s="130"/>
    </row>
    <row r="86" spans="36:42">
      <c r="AM86" s="130"/>
    </row>
    <row r="87" spans="36:42">
      <c r="AM87" s="130"/>
    </row>
    <row r="88" spans="36:42">
      <c r="AM88" s="130"/>
    </row>
    <row r="89" spans="36:42">
      <c r="AP89" s="144"/>
    </row>
    <row r="96" spans="36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30DF-CD3C-4AC3-B17F-955D3521F007}">
  <dimension ref="A1:AP115"/>
  <sheetViews>
    <sheetView zoomScaleNormal="100" workbookViewId="0">
      <selection activeCell="U11" sqref="U11:W11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43747</v>
      </c>
      <c r="B2" t="s">
        <v>150</v>
      </c>
      <c r="C2">
        <v>22.73</v>
      </c>
      <c r="F2" t="s">
        <v>722</v>
      </c>
      <c r="G2" t="s">
        <v>752</v>
      </c>
      <c r="H2">
        <v>119</v>
      </c>
      <c r="K2">
        <v>43747</v>
      </c>
      <c r="L2" t="s">
        <v>146</v>
      </c>
      <c r="M2">
        <v>80</v>
      </c>
      <c r="U2" t="s">
        <v>439</v>
      </c>
      <c r="V2" t="s">
        <v>13</v>
      </c>
      <c r="W2">
        <v>611.66</v>
      </c>
      <c r="Y2" t="s">
        <v>194</v>
      </c>
      <c r="Z2" t="s">
        <v>11</v>
      </c>
      <c r="AA2">
        <v>489</v>
      </c>
      <c r="AE2" s="189">
        <v>43686</v>
      </c>
      <c r="AF2" s="189" t="s">
        <v>758</v>
      </c>
      <c r="AG2" s="189">
        <v>38.33</v>
      </c>
      <c r="AH2" s="138"/>
      <c r="AL2" s="161" t="s">
        <v>220</v>
      </c>
      <c r="AM2" s="162">
        <f>-SUM(AJ31)</f>
        <v>-5905.65</v>
      </c>
    </row>
    <row r="3" spans="1:41">
      <c r="A3">
        <v>43778</v>
      </c>
      <c r="B3" t="s">
        <v>763</v>
      </c>
      <c r="C3">
        <v>397</v>
      </c>
      <c r="K3">
        <v>43778</v>
      </c>
      <c r="L3" t="s">
        <v>762</v>
      </c>
      <c r="M3">
        <v>115</v>
      </c>
      <c r="P3" t="s">
        <v>722</v>
      </c>
      <c r="Q3" t="s">
        <v>753</v>
      </c>
      <c r="R3">
        <v>14</v>
      </c>
      <c r="U3">
        <v>43808</v>
      </c>
      <c r="V3" t="s">
        <v>384</v>
      </c>
      <c r="W3">
        <v>11</v>
      </c>
      <c r="Y3">
        <v>43533</v>
      </c>
      <c r="Z3" t="s">
        <v>200</v>
      </c>
      <c r="AA3">
        <v>88.57</v>
      </c>
      <c r="AD3" s="130"/>
      <c r="AE3" s="189">
        <v>43686</v>
      </c>
      <c r="AF3" s="189" t="s">
        <v>758</v>
      </c>
      <c r="AG3" s="189">
        <v>61</v>
      </c>
      <c r="AH3" s="138"/>
      <c r="AL3" s="161" t="s">
        <v>221</v>
      </c>
      <c r="AM3" s="162">
        <f>-SUM(AJ57)</f>
        <v>-2803.05</v>
      </c>
    </row>
    <row r="4" spans="1:41">
      <c r="A4" t="s">
        <v>722</v>
      </c>
      <c r="B4" t="s">
        <v>764</v>
      </c>
      <c r="C4">
        <v>30</v>
      </c>
      <c r="K4" t="s">
        <v>726</v>
      </c>
      <c r="L4" t="s">
        <v>146</v>
      </c>
      <c r="M4">
        <v>100</v>
      </c>
      <c r="P4" t="s">
        <v>754</v>
      </c>
      <c r="Q4" t="s">
        <v>755</v>
      </c>
      <c r="R4">
        <v>17</v>
      </c>
      <c r="U4">
        <v>43808</v>
      </c>
      <c r="V4" t="s">
        <v>384</v>
      </c>
      <c r="W4">
        <v>50</v>
      </c>
      <c r="Y4" t="s">
        <v>670</v>
      </c>
      <c r="Z4" t="s">
        <v>236</v>
      </c>
      <c r="AA4">
        <v>230</v>
      </c>
      <c r="AD4" s="130"/>
      <c r="AE4">
        <v>43717</v>
      </c>
      <c r="AF4" t="s">
        <v>174</v>
      </c>
      <c r="AG4">
        <v>39.700000000000003</v>
      </c>
      <c r="AH4" s="138"/>
      <c r="AL4" s="161" t="s">
        <v>225</v>
      </c>
      <c r="AM4" s="162">
        <v>9000</v>
      </c>
      <c r="AO4" s="130"/>
    </row>
    <row r="5" spans="1:41">
      <c r="A5" t="s">
        <v>722</v>
      </c>
      <c r="B5" t="s">
        <v>765</v>
      </c>
      <c r="C5">
        <v>38</v>
      </c>
      <c r="K5" t="s">
        <v>737</v>
      </c>
      <c r="L5" t="s">
        <v>677</v>
      </c>
      <c r="M5">
        <v>20</v>
      </c>
      <c r="U5" t="s">
        <v>737</v>
      </c>
      <c r="V5" t="s">
        <v>770</v>
      </c>
      <c r="W5">
        <v>6</v>
      </c>
      <c r="AD5" s="130"/>
      <c r="AE5">
        <v>43778</v>
      </c>
      <c r="AF5" t="s">
        <v>662</v>
      </c>
      <c r="AG5">
        <v>90.9</v>
      </c>
      <c r="AH5" s="138"/>
      <c r="AL5" s="161" t="s">
        <v>226</v>
      </c>
      <c r="AM5" s="162">
        <v>9000</v>
      </c>
    </row>
    <row r="6" spans="1:41" ht="15" thickBot="1">
      <c r="A6" t="s">
        <v>733</v>
      </c>
      <c r="B6" t="s">
        <v>747</v>
      </c>
      <c r="C6">
        <v>37.9</v>
      </c>
      <c r="K6" t="s">
        <v>737</v>
      </c>
      <c r="L6" t="s">
        <v>486</v>
      </c>
      <c r="M6">
        <v>46</v>
      </c>
      <c r="P6" t="s">
        <v>728</v>
      </c>
      <c r="Q6" t="s">
        <v>285</v>
      </c>
      <c r="R6">
        <v>48</v>
      </c>
      <c r="U6" t="s">
        <v>768</v>
      </c>
      <c r="V6" t="s">
        <v>771</v>
      </c>
      <c r="W6">
        <v>30.65</v>
      </c>
      <c r="AD6" s="130"/>
      <c r="AE6" s="189">
        <v>43778</v>
      </c>
      <c r="AF6" s="189" t="s">
        <v>758</v>
      </c>
      <c r="AG6" s="189">
        <v>32.869999999999997</v>
      </c>
      <c r="AH6" s="138"/>
      <c r="AL6" s="163" t="s">
        <v>227</v>
      </c>
      <c r="AM6" s="164">
        <f>SUM(AM1:AM5)</f>
        <v>1560.9799999999996</v>
      </c>
    </row>
    <row r="7" spans="1:41">
      <c r="A7" t="s">
        <v>754</v>
      </c>
      <c r="B7" t="s">
        <v>623</v>
      </c>
      <c r="C7">
        <v>200</v>
      </c>
      <c r="P7" t="s">
        <v>729</v>
      </c>
      <c r="Q7" t="s">
        <v>756</v>
      </c>
      <c r="R7">
        <v>28</v>
      </c>
      <c r="U7">
        <v>43475</v>
      </c>
      <c r="V7" t="s">
        <v>772</v>
      </c>
      <c r="W7">
        <v>159.38</v>
      </c>
      <c r="AA7" s="130"/>
      <c r="AD7" s="130"/>
      <c r="AE7" s="189">
        <v>43808</v>
      </c>
      <c r="AF7" s="189" t="s">
        <v>296</v>
      </c>
      <c r="AG7" s="189">
        <v>312.3</v>
      </c>
      <c r="AH7" s="138"/>
    </row>
    <row r="8" spans="1:41">
      <c r="A8" t="s">
        <v>754</v>
      </c>
      <c r="B8" t="s">
        <v>766</v>
      </c>
      <c r="C8">
        <v>30</v>
      </c>
      <c r="P8">
        <v>43506</v>
      </c>
      <c r="Q8" t="s">
        <v>757</v>
      </c>
      <c r="R8">
        <v>42</v>
      </c>
      <c r="U8">
        <v>43626</v>
      </c>
      <c r="V8" t="s">
        <v>773</v>
      </c>
      <c r="W8">
        <v>156.04</v>
      </c>
      <c r="AA8" s="130"/>
      <c r="AD8" s="130"/>
      <c r="AE8" t="s">
        <v>722</v>
      </c>
      <c r="AF8" t="s">
        <v>580</v>
      </c>
      <c r="AG8">
        <v>90.9</v>
      </c>
      <c r="AH8" s="138"/>
    </row>
    <row r="9" spans="1:41">
      <c r="A9" t="s">
        <v>728</v>
      </c>
      <c r="B9" t="s">
        <v>767</v>
      </c>
      <c r="C9">
        <v>6.2</v>
      </c>
      <c r="S9" t="s">
        <v>555</v>
      </c>
      <c r="U9">
        <v>43626</v>
      </c>
      <c r="V9" t="s">
        <v>774</v>
      </c>
      <c r="W9">
        <v>16</v>
      </c>
      <c r="AA9" s="130"/>
      <c r="AD9" s="130"/>
      <c r="AE9" t="s">
        <v>723</v>
      </c>
      <c r="AF9" t="s">
        <v>759</v>
      </c>
      <c r="AG9">
        <v>39.47</v>
      </c>
      <c r="AH9" s="138"/>
      <c r="AO9" s="130"/>
    </row>
    <row r="10" spans="1:41">
      <c r="A10" t="s">
        <v>729</v>
      </c>
      <c r="B10" t="s">
        <v>131</v>
      </c>
      <c r="C10">
        <v>818.16</v>
      </c>
      <c r="U10" t="s">
        <v>728</v>
      </c>
      <c r="V10" t="s">
        <v>565</v>
      </c>
      <c r="W10">
        <v>133.25</v>
      </c>
      <c r="AD10" s="130"/>
      <c r="AE10" t="s">
        <v>726</v>
      </c>
      <c r="AF10" t="s">
        <v>436</v>
      </c>
      <c r="AG10">
        <v>50</v>
      </c>
      <c r="AH10" s="138"/>
      <c r="AO10" s="130"/>
    </row>
    <row r="11" spans="1:41">
      <c r="A11" t="s">
        <v>768</v>
      </c>
      <c r="B11" t="s">
        <v>623</v>
      </c>
      <c r="C11">
        <v>100</v>
      </c>
      <c r="P11" t="s">
        <v>722</v>
      </c>
      <c r="Q11" t="s">
        <v>214</v>
      </c>
      <c r="R11">
        <v>25</v>
      </c>
      <c r="U11" t="s">
        <v>722</v>
      </c>
      <c r="V11" t="s">
        <v>565</v>
      </c>
      <c r="W11">
        <v>139.74</v>
      </c>
      <c r="AD11" s="130"/>
      <c r="AE11" t="s">
        <v>733</v>
      </c>
      <c r="AF11" t="s">
        <v>245</v>
      </c>
      <c r="AG11">
        <v>100</v>
      </c>
      <c r="AH11" s="138"/>
      <c r="AO11" s="130"/>
    </row>
    <row r="12" spans="1:41">
      <c r="A12" t="s">
        <v>768</v>
      </c>
      <c r="B12" t="s">
        <v>769</v>
      </c>
      <c r="C12">
        <v>75</v>
      </c>
      <c r="P12" s="189" t="s">
        <v>728</v>
      </c>
      <c r="Q12" s="189" t="s">
        <v>775</v>
      </c>
      <c r="R12" s="189">
        <v>174</v>
      </c>
      <c r="AE12" t="s">
        <v>735</v>
      </c>
      <c r="AF12" t="s">
        <v>172</v>
      </c>
      <c r="AG12">
        <v>9.9</v>
      </c>
      <c r="AH12" s="138"/>
      <c r="AO12" s="130"/>
    </row>
    <row r="13" spans="1:41">
      <c r="A13" s="137"/>
      <c r="P13">
        <v>43506</v>
      </c>
      <c r="Q13" t="s">
        <v>776</v>
      </c>
      <c r="R13">
        <v>107</v>
      </c>
      <c r="AE13" t="s">
        <v>737</v>
      </c>
      <c r="AF13" t="s">
        <v>205</v>
      </c>
      <c r="AG13">
        <v>70</v>
      </c>
      <c r="AH13" s="138"/>
      <c r="AO13" s="130"/>
    </row>
    <row r="14" spans="1:41" ht="15" thickBot="1">
      <c r="A14" s="137"/>
      <c r="P14">
        <v>43626</v>
      </c>
      <c r="Q14" t="s">
        <v>777</v>
      </c>
      <c r="R14">
        <v>105</v>
      </c>
      <c r="AE14" t="s">
        <v>760</v>
      </c>
      <c r="AF14" t="s">
        <v>170</v>
      </c>
      <c r="AG14">
        <v>19.899999999999999</v>
      </c>
      <c r="AH14" s="138"/>
      <c r="AO14" s="130"/>
    </row>
    <row r="15" spans="1:41">
      <c r="A15" s="137"/>
      <c r="AE15" s="189" t="s">
        <v>720</v>
      </c>
      <c r="AF15" s="189" t="s">
        <v>583</v>
      </c>
      <c r="AG15" s="189">
        <v>14.2</v>
      </c>
      <c r="AH15" s="138"/>
      <c r="AL15" s="167"/>
      <c r="AM15" s="168">
        <f>560+1500</f>
        <v>2060</v>
      </c>
      <c r="AO15" s="130"/>
    </row>
    <row r="16" spans="1:41">
      <c r="A16" s="137"/>
      <c r="AE16" t="s">
        <v>761</v>
      </c>
      <c r="AF16" t="s">
        <v>170</v>
      </c>
      <c r="AG16">
        <v>19.899999999999999</v>
      </c>
      <c r="AH16" s="138"/>
      <c r="AL16" s="161"/>
      <c r="AM16" s="162">
        <v>-4000</v>
      </c>
      <c r="AO16" s="130"/>
    </row>
    <row r="17" spans="1:41">
      <c r="A17" s="137"/>
      <c r="AH17" s="138"/>
      <c r="AL17" s="161"/>
      <c r="AM17" s="162">
        <v>-10000</v>
      </c>
      <c r="AO17" s="130"/>
    </row>
    <row r="18" spans="1:41">
      <c r="A18" s="137"/>
      <c r="AA18" s="130"/>
      <c r="AH18" s="138"/>
      <c r="AL18" s="161"/>
      <c r="AM18" s="162">
        <v>-750</v>
      </c>
      <c r="AO18" s="130"/>
    </row>
    <row r="19" spans="1:41">
      <c r="A19" s="137"/>
      <c r="AA19" s="130"/>
      <c r="AH19" s="138"/>
      <c r="AL19" s="161"/>
      <c r="AM19" s="162">
        <f>SUM(AM15:AM18)</f>
        <v>-12690</v>
      </c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1754.99</v>
      </c>
      <c r="D31" s="140"/>
      <c r="E31" s="140"/>
      <c r="F31" s="140"/>
      <c r="G31" s="140"/>
      <c r="H31" s="134">
        <f xml:space="preserve"> SUM(H2:H25)</f>
        <v>119</v>
      </c>
      <c r="I31" s="140"/>
      <c r="J31" s="140"/>
      <c r="K31" s="140"/>
      <c r="L31" s="140"/>
      <c r="M31" s="133">
        <f xml:space="preserve"> SUM(M2:M25)</f>
        <v>361</v>
      </c>
      <c r="N31" s="140"/>
      <c r="O31" s="140"/>
      <c r="P31" s="140"/>
      <c r="Q31" s="140"/>
      <c r="R31" s="132">
        <f xml:space="preserve"> SUM(R2:R29)</f>
        <v>560</v>
      </c>
      <c r="S31" s="140"/>
      <c r="T31" s="140"/>
      <c r="U31" s="140"/>
      <c r="V31" s="140"/>
      <c r="W31" s="131">
        <f xml:space="preserve"> SUM(W2:W24)</f>
        <v>1313.72</v>
      </c>
      <c r="X31" s="140"/>
      <c r="Y31" s="140"/>
      <c r="Z31" s="140"/>
      <c r="AA31" s="169">
        <f>SUM(AA2:AA30)</f>
        <v>807.56999999999994</v>
      </c>
      <c r="AB31" s="140"/>
      <c r="AC31" s="140"/>
      <c r="AD31" s="140"/>
      <c r="AE31" s="140"/>
      <c r="AF31" s="140"/>
      <c r="AG31" s="175">
        <f>SUM(AG2:AG30)</f>
        <v>989.37</v>
      </c>
      <c r="AH31" s="143"/>
      <c r="AJ31" s="145">
        <f>SUM(C31,H31,M31,R31,W31,AA31,AG31)</f>
        <v>5905.65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43747</v>
      </c>
      <c r="B35" t="s">
        <v>742</v>
      </c>
      <c r="C35">
        <v>100</v>
      </c>
      <c r="F35">
        <v>43747</v>
      </c>
      <c r="G35" t="s">
        <v>719</v>
      </c>
      <c r="H35">
        <v>69.97</v>
      </c>
      <c r="K35" t="s">
        <v>722</v>
      </c>
      <c r="L35" t="s">
        <v>146</v>
      </c>
      <c r="M35">
        <v>25</v>
      </c>
      <c r="P35">
        <v>43747</v>
      </c>
      <c r="Q35" t="s">
        <v>280</v>
      </c>
      <c r="R35">
        <v>12</v>
      </c>
      <c r="U35" t="s">
        <v>731</v>
      </c>
      <c r="V35" t="s">
        <v>748</v>
      </c>
      <c r="W35">
        <v>140</v>
      </c>
      <c r="Y35" t="s">
        <v>729</v>
      </c>
      <c r="Z35" t="s">
        <v>12</v>
      </c>
      <c r="AA35">
        <v>304</v>
      </c>
      <c r="AE35" t="s">
        <v>721</v>
      </c>
      <c r="AF35" t="s">
        <v>730</v>
      </c>
      <c r="AG35">
        <v>81.8</v>
      </c>
      <c r="AH35" s="138"/>
      <c r="AJ35" s="130"/>
      <c r="AM35" s="130"/>
    </row>
    <row r="36" spans="1:42">
      <c r="A36">
        <v>43808</v>
      </c>
      <c r="B36" t="s">
        <v>743</v>
      </c>
      <c r="C36">
        <v>40</v>
      </c>
      <c r="F36" t="s">
        <v>720</v>
      </c>
      <c r="G36" t="s">
        <v>513</v>
      </c>
      <c r="H36">
        <v>29.9</v>
      </c>
      <c r="K36" t="s">
        <v>734</v>
      </c>
      <c r="L36" t="s">
        <v>127</v>
      </c>
      <c r="M36">
        <v>59</v>
      </c>
      <c r="P36" t="s">
        <v>721</v>
      </c>
      <c r="Q36" t="s">
        <v>280</v>
      </c>
      <c r="R36">
        <v>18</v>
      </c>
      <c r="U36" t="s">
        <v>726</v>
      </c>
      <c r="V36" t="s">
        <v>142</v>
      </c>
      <c r="W36">
        <v>41.9</v>
      </c>
      <c r="AE36" t="s">
        <v>723</v>
      </c>
      <c r="AF36" t="s">
        <v>732</v>
      </c>
      <c r="AG36">
        <v>183.92</v>
      </c>
      <c r="AH36" s="138"/>
      <c r="AM36" s="130"/>
    </row>
    <row r="37" spans="1:42">
      <c r="A37" t="s">
        <v>721</v>
      </c>
      <c r="B37" t="s">
        <v>744</v>
      </c>
      <c r="C37">
        <v>21.8</v>
      </c>
      <c r="F37" t="s">
        <v>720</v>
      </c>
      <c r="G37" t="s">
        <v>513</v>
      </c>
      <c r="H37">
        <v>209.28</v>
      </c>
      <c r="K37" t="s">
        <v>729</v>
      </c>
      <c r="L37" t="s">
        <v>342</v>
      </c>
      <c r="M37">
        <v>137.76</v>
      </c>
      <c r="P37" t="s">
        <v>722</v>
      </c>
      <c r="Q37" t="s">
        <v>565</v>
      </c>
      <c r="R37">
        <v>32.5</v>
      </c>
      <c r="AE37" s="189" t="s">
        <v>735</v>
      </c>
      <c r="AF37" s="189" t="s">
        <v>295</v>
      </c>
      <c r="AG37" s="189">
        <v>404</v>
      </c>
      <c r="AH37" s="138"/>
      <c r="AM37" s="130"/>
      <c r="AO37" s="144"/>
      <c r="AP37" s="144"/>
    </row>
    <row r="38" spans="1:42">
      <c r="A38" t="s">
        <v>721</v>
      </c>
      <c r="B38" t="s">
        <v>309</v>
      </c>
      <c r="C38">
        <v>18</v>
      </c>
      <c r="K38" t="s">
        <v>737</v>
      </c>
      <c r="L38" t="s">
        <v>146</v>
      </c>
      <c r="M38">
        <v>29</v>
      </c>
      <c r="P38" t="s">
        <v>723</v>
      </c>
      <c r="Q38" t="s">
        <v>724</v>
      </c>
      <c r="R38">
        <v>10</v>
      </c>
      <c r="AE38" t="s">
        <v>735</v>
      </c>
      <c r="AF38" t="s">
        <v>662</v>
      </c>
      <c r="AG38">
        <v>34</v>
      </c>
      <c r="AH38" s="138"/>
      <c r="AM38" s="130"/>
    </row>
    <row r="39" spans="1:42">
      <c r="A39" t="s">
        <v>731</v>
      </c>
      <c r="B39" t="s">
        <v>745</v>
      </c>
      <c r="C39">
        <v>37.200000000000003</v>
      </c>
      <c r="K39">
        <v>43475</v>
      </c>
      <c r="L39" t="s">
        <v>146</v>
      </c>
      <c r="M39">
        <v>37</v>
      </c>
      <c r="P39" t="s">
        <v>723</v>
      </c>
      <c r="Q39" t="s">
        <v>725</v>
      </c>
      <c r="R39">
        <v>14</v>
      </c>
      <c r="AE39" t="s">
        <v>735</v>
      </c>
      <c r="AF39" t="s">
        <v>736</v>
      </c>
      <c r="AG39">
        <v>38</v>
      </c>
      <c r="AH39" s="138"/>
      <c r="AM39" s="130"/>
    </row>
    <row r="40" spans="1:42">
      <c r="A40" t="s">
        <v>733</v>
      </c>
      <c r="B40" t="s">
        <v>208</v>
      </c>
      <c r="C40">
        <v>19.829999999999998</v>
      </c>
      <c r="P40" t="s">
        <v>726</v>
      </c>
      <c r="Q40" t="s">
        <v>727</v>
      </c>
      <c r="R40">
        <v>24</v>
      </c>
      <c r="AE40" t="s">
        <v>738</v>
      </c>
      <c r="AF40" t="s">
        <v>174</v>
      </c>
      <c r="AG40">
        <v>9</v>
      </c>
      <c r="AH40" s="138"/>
      <c r="AM40" s="130"/>
    </row>
    <row r="41" spans="1:42">
      <c r="A41" t="s">
        <v>733</v>
      </c>
      <c r="B41" t="s">
        <v>746</v>
      </c>
      <c r="C41">
        <v>46</v>
      </c>
      <c r="P41" t="s">
        <v>728</v>
      </c>
      <c r="Q41" t="s">
        <v>565</v>
      </c>
      <c r="R41">
        <v>13</v>
      </c>
      <c r="AA41" s="144"/>
      <c r="AE41" s="189" t="s">
        <v>720</v>
      </c>
      <c r="AF41" s="189" t="s">
        <v>739</v>
      </c>
      <c r="AG41" s="189">
        <v>85</v>
      </c>
      <c r="AH41" s="138"/>
      <c r="AM41" s="130"/>
    </row>
    <row r="42" spans="1:42">
      <c r="A42" t="s">
        <v>735</v>
      </c>
      <c r="B42" t="s">
        <v>345</v>
      </c>
      <c r="C42">
        <v>80</v>
      </c>
      <c r="P42" t="s">
        <v>728</v>
      </c>
      <c r="Q42" t="s">
        <v>565</v>
      </c>
      <c r="R42">
        <v>21</v>
      </c>
      <c r="AE42">
        <v>43626</v>
      </c>
      <c r="AF42" t="s">
        <v>740</v>
      </c>
      <c r="AG42">
        <v>25</v>
      </c>
      <c r="AH42" s="138"/>
      <c r="AM42" s="130"/>
    </row>
    <row r="43" spans="1:42">
      <c r="A43" t="s">
        <v>737</v>
      </c>
      <c r="B43" t="s">
        <v>747</v>
      </c>
      <c r="C43">
        <v>18.899999999999999</v>
      </c>
      <c r="P43" t="s">
        <v>720</v>
      </c>
      <c r="Q43" t="s">
        <v>645</v>
      </c>
      <c r="R43">
        <v>8</v>
      </c>
      <c r="AE43">
        <v>43626</v>
      </c>
      <c r="AF43" t="s">
        <v>741</v>
      </c>
      <c r="AG43">
        <v>94.8</v>
      </c>
      <c r="AH43" s="138"/>
      <c r="AM43" s="130"/>
    </row>
    <row r="44" spans="1:42">
      <c r="A44" s="137"/>
      <c r="AF44" t="s">
        <v>651</v>
      </c>
      <c r="AG44">
        <f>SUM(AF62:AF95)</f>
        <v>0</v>
      </c>
      <c r="AH44" s="138"/>
      <c r="AJ44" s="130"/>
      <c r="AM44" s="130"/>
    </row>
    <row r="45" spans="1:42">
      <c r="A45" s="137"/>
      <c r="P45">
        <v>43808</v>
      </c>
      <c r="Q45" t="s">
        <v>749</v>
      </c>
      <c r="R45">
        <v>28.5</v>
      </c>
      <c r="S45" t="s">
        <v>640</v>
      </c>
      <c r="AH45" s="138"/>
      <c r="AJ45" s="130"/>
      <c r="AM45" s="130"/>
    </row>
    <row r="46" spans="1:42">
      <c r="A46" s="137"/>
      <c r="P46" t="s">
        <v>723</v>
      </c>
      <c r="Q46" t="s">
        <v>750</v>
      </c>
      <c r="R46">
        <v>25</v>
      </c>
      <c r="AD46" s="130"/>
      <c r="AH46" s="138"/>
      <c r="AJ46" s="130"/>
      <c r="AM46" s="130"/>
    </row>
    <row r="47" spans="1:42">
      <c r="A47" s="137"/>
      <c r="P47" t="s">
        <v>726</v>
      </c>
      <c r="Q47" t="s">
        <v>751</v>
      </c>
      <c r="R47">
        <v>33.99</v>
      </c>
      <c r="AD47" s="130"/>
      <c r="AH47" s="138"/>
      <c r="AJ47" s="130"/>
    </row>
    <row r="48" spans="1:42">
      <c r="A48" s="137"/>
      <c r="P48" t="s">
        <v>734</v>
      </c>
      <c r="Q48" t="s">
        <v>132</v>
      </c>
      <c r="R48">
        <v>18</v>
      </c>
      <c r="AD48" s="130"/>
      <c r="AH48" s="138"/>
      <c r="AJ48" s="130"/>
    </row>
    <row r="49" spans="1:36">
      <c r="A49" s="137"/>
      <c r="P49" t="s">
        <v>729</v>
      </c>
      <c r="Q49" t="s">
        <v>552</v>
      </c>
      <c r="R49">
        <v>17</v>
      </c>
      <c r="AA49" s="130"/>
      <c r="AD49" s="130"/>
      <c r="AH49" s="138"/>
      <c r="AJ49" s="130"/>
    </row>
    <row r="50" spans="1:36">
      <c r="A50" s="137"/>
      <c r="P50" t="s">
        <v>735</v>
      </c>
      <c r="Q50" t="s">
        <v>400</v>
      </c>
      <c r="R50">
        <v>78</v>
      </c>
      <c r="AA50" s="130"/>
      <c r="AD50" s="130"/>
      <c r="AH50" s="138"/>
      <c r="AJ50" s="130"/>
    </row>
    <row r="51" spans="1:36">
      <c r="A51" s="137"/>
      <c r="P51" t="s">
        <v>737</v>
      </c>
      <c r="Q51" t="s">
        <v>717</v>
      </c>
      <c r="R51">
        <v>30</v>
      </c>
      <c r="AD51" s="130"/>
      <c r="AH51" s="138"/>
      <c r="AJ51" s="130"/>
    </row>
    <row r="52" spans="1:36">
      <c r="A52" s="137"/>
      <c r="P52">
        <v>43534</v>
      </c>
      <c r="Q52" t="s">
        <v>145</v>
      </c>
      <c r="R52">
        <v>21</v>
      </c>
      <c r="AD52" s="130"/>
      <c r="AH52" s="138"/>
    </row>
    <row r="53" spans="1:36">
      <c r="A53" s="137"/>
      <c r="P53">
        <v>43534</v>
      </c>
      <c r="Q53" t="s">
        <v>145</v>
      </c>
      <c r="R53">
        <v>26.6</v>
      </c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381.72999999999996</v>
      </c>
      <c r="D57" s="140"/>
      <c r="E57" s="140"/>
      <c r="F57" s="140"/>
      <c r="G57" s="140"/>
      <c r="H57" s="134">
        <f xml:space="preserve"> SUM(H34:H51)</f>
        <v>309.14999999999998</v>
      </c>
      <c r="I57" s="140"/>
      <c r="J57" s="140"/>
      <c r="K57" s="140"/>
      <c r="L57" s="140"/>
      <c r="M57" s="133">
        <f xml:space="preserve"> SUM(M34:M51)</f>
        <v>287.76</v>
      </c>
      <c r="N57" s="140"/>
      <c r="O57" s="140"/>
      <c r="P57" s="140"/>
      <c r="Q57" s="140"/>
      <c r="R57" s="132">
        <f xml:space="preserve"> SUM(R34:R51)</f>
        <v>382.99</v>
      </c>
      <c r="S57" s="140"/>
      <c r="T57" s="140"/>
      <c r="U57" s="140"/>
      <c r="V57" s="140"/>
      <c r="W57" s="131">
        <f xml:space="preserve"> SUM(W34:W51)</f>
        <v>181.9</v>
      </c>
      <c r="X57" s="140"/>
      <c r="Y57" s="140"/>
      <c r="Z57" s="140"/>
      <c r="AA57" s="141">
        <f>SUM(AA35:AA55)</f>
        <v>304</v>
      </c>
      <c r="AB57" s="140"/>
      <c r="AC57" s="140"/>
      <c r="AD57" s="140"/>
      <c r="AE57" s="140"/>
      <c r="AF57" s="140"/>
      <c r="AG57" s="142">
        <f>SUM(AG35:AG56)</f>
        <v>955.52</v>
      </c>
      <c r="AH57" s="143"/>
      <c r="AJ57" s="145">
        <f>SUM(A57:AH57)</f>
        <v>2803.05</v>
      </c>
    </row>
    <row r="59" spans="1:36" ht="15" thickBot="1"/>
    <row r="60" spans="1:36" ht="15" thickBot="1">
      <c r="C60" s="135">
        <f xml:space="preserve"> SUM(C31,C57)</f>
        <v>2136.7199999999998</v>
      </c>
      <c r="H60" s="172">
        <f xml:space="preserve"> SUM(H31,H57)</f>
        <v>428.15</v>
      </c>
      <c r="M60" s="133">
        <f xml:space="preserve"> SUM(M31,M57)</f>
        <v>648.76</v>
      </c>
      <c r="R60" s="132">
        <f xml:space="preserve"> SUM(R31,R57)</f>
        <v>942.99</v>
      </c>
      <c r="W60" s="171">
        <f xml:space="preserve"> SUM(W31,W57)</f>
        <v>1495.6200000000001</v>
      </c>
      <c r="AA60" s="169">
        <f xml:space="preserve"> SUM(AA31,AA57)</f>
        <v>1111.57</v>
      </c>
      <c r="AG60" s="170">
        <f xml:space="preserve"> SUM(AG31,AG57)</f>
        <v>1944.8899999999999</v>
      </c>
    </row>
    <row r="70" spans="39:41">
      <c r="AO70" s="146"/>
    </row>
    <row r="76" spans="39:41">
      <c r="AM76" s="130"/>
    </row>
    <row r="77" spans="39:41">
      <c r="AM77" s="130"/>
    </row>
    <row r="78" spans="39:41">
      <c r="AM78" s="130"/>
    </row>
    <row r="79" spans="39:41">
      <c r="AM79" s="130"/>
    </row>
    <row r="80" spans="39:41">
      <c r="AM80" s="130"/>
    </row>
    <row r="81" spans="36:42">
      <c r="AM81" s="130"/>
    </row>
    <row r="82" spans="36:42">
      <c r="AM82" s="130"/>
    </row>
    <row r="83" spans="36:42">
      <c r="AM83" s="130"/>
    </row>
    <row r="84" spans="36:42">
      <c r="AM84" s="130"/>
    </row>
    <row r="85" spans="36:42">
      <c r="AM85" s="130"/>
    </row>
    <row r="86" spans="36:42">
      <c r="AM86" s="130"/>
    </row>
    <row r="87" spans="36:42">
      <c r="AM87" s="130"/>
    </row>
    <row r="88" spans="36:42">
      <c r="AM88" s="130"/>
    </row>
    <row r="89" spans="36:42">
      <c r="AP89" s="144"/>
    </row>
    <row r="96" spans="36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2CA4-9EC3-45A4-A24B-72D4805BD090}">
  <dimension ref="A1:AP115"/>
  <sheetViews>
    <sheetView topLeftCell="C1" zoomScale="67" zoomScaleNormal="100" workbookViewId="0">
      <selection activeCell="AF35" sqref="AF35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 t="s">
        <v>797</v>
      </c>
      <c r="B2" t="s">
        <v>237</v>
      </c>
      <c r="C2">
        <v>735</v>
      </c>
      <c r="K2">
        <v>43656</v>
      </c>
      <c r="L2" t="s">
        <v>490</v>
      </c>
      <c r="M2">
        <v>154</v>
      </c>
      <c r="P2">
        <v>43748</v>
      </c>
      <c r="Q2" t="s">
        <v>565</v>
      </c>
      <c r="R2">
        <v>128.02000000000001</v>
      </c>
      <c r="U2" t="s">
        <v>824</v>
      </c>
      <c r="V2" t="s">
        <v>825</v>
      </c>
      <c r="W2">
        <v>195.05</v>
      </c>
      <c r="Z2" t="s">
        <v>194</v>
      </c>
      <c r="AA2" t="s">
        <v>11</v>
      </c>
      <c r="AB2">
        <v>489</v>
      </c>
      <c r="AE2">
        <v>43656</v>
      </c>
      <c r="AF2" t="s">
        <v>810</v>
      </c>
      <c r="AG2">
        <v>249</v>
      </c>
      <c r="AH2" s="138"/>
      <c r="AL2" s="161" t="s">
        <v>220</v>
      </c>
      <c r="AM2" s="162">
        <f>-SUM(AJ31)</f>
        <v>-7182.82</v>
      </c>
    </row>
    <row r="3" spans="1:41">
      <c r="A3" t="s">
        <v>805</v>
      </c>
      <c r="B3" t="s">
        <v>329</v>
      </c>
      <c r="C3">
        <v>730</v>
      </c>
      <c r="K3">
        <v>43779</v>
      </c>
      <c r="L3" t="s">
        <v>146</v>
      </c>
      <c r="M3">
        <v>440</v>
      </c>
      <c r="P3" t="s">
        <v>793</v>
      </c>
      <c r="Q3" t="s">
        <v>756</v>
      </c>
      <c r="R3">
        <v>30</v>
      </c>
      <c r="U3" t="s">
        <v>805</v>
      </c>
      <c r="V3" t="s">
        <v>826</v>
      </c>
      <c r="W3">
        <v>30</v>
      </c>
      <c r="Z3" t="s">
        <v>670</v>
      </c>
      <c r="AA3" t="s">
        <v>236</v>
      </c>
      <c r="AB3">
        <v>230</v>
      </c>
      <c r="AD3" s="130"/>
      <c r="AE3">
        <v>43748</v>
      </c>
      <c r="AF3" t="s">
        <v>586</v>
      </c>
      <c r="AG3">
        <v>312.39</v>
      </c>
      <c r="AH3" s="138"/>
      <c r="AL3" s="161" t="s">
        <v>221</v>
      </c>
      <c r="AM3" s="162">
        <f>-SUM(AJ57)</f>
        <v>-4885.7999999999993</v>
      </c>
    </row>
    <row r="4" spans="1:41">
      <c r="A4" t="s">
        <v>805</v>
      </c>
      <c r="B4" t="s">
        <v>769</v>
      </c>
      <c r="C4">
        <v>175</v>
      </c>
      <c r="K4" t="s">
        <v>809</v>
      </c>
      <c r="L4" t="s">
        <v>489</v>
      </c>
      <c r="M4">
        <v>68</v>
      </c>
      <c r="P4" t="s">
        <v>793</v>
      </c>
      <c r="Q4" t="s">
        <v>756</v>
      </c>
      <c r="R4">
        <v>56</v>
      </c>
      <c r="U4" t="s">
        <v>818</v>
      </c>
      <c r="V4" t="s">
        <v>827</v>
      </c>
      <c r="W4">
        <v>164.74</v>
      </c>
      <c r="Z4">
        <v>43626</v>
      </c>
      <c r="AA4" t="s">
        <v>200</v>
      </c>
      <c r="AB4">
        <v>88.74</v>
      </c>
      <c r="AD4" s="130"/>
      <c r="AE4">
        <v>43809</v>
      </c>
      <c r="AF4" t="s">
        <v>276</v>
      </c>
      <c r="AG4">
        <v>49</v>
      </c>
      <c r="AH4" s="138"/>
      <c r="AL4" s="161" t="s">
        <v>225</v>
      </c>
      <c r="AM4" s="162">
        <v>9000</v>
      </c>
      <c r="AO4" s="130"/>
    </row>
    <row r="5" spans="1:41">
      <c r="A5" t="s">
        <v>805</v>
      </c>
      <c r="B5" t="s">
        <v>820</v>
      </c>
      <c r="C5">
        <v>28</v>
      </c>
      <c r="K5" t="s">
        <v>818</v>
      </c>
      <c r="L5" t="s">
        <v>146</v>
      </c>
      <c r="M5">
        <v>250</v>
      </c>
      <c r="P5" t="s">
        <v>796</v>
      </c>
      <c r="Q5" t="s">
        <v>808</v>
      </c>
      <c r="R5">
        <v>15.84</v>
      </c>
      <c r="U5" t="s">
        <v>818</v>
      </c>
      <c r="V5" t="s">
        <v>828</v>
      </c>
      <c r="W5">
        <v>50</v>
      </c>
      <c r="Z5" t="s">
        <v>789</v>
      </c>
      <c r="AA5" t="s">
        <v>251</v>
      </c>
      <c r="AB5">
        <v>558.92999999999995</v>
      </c>
      <c r="AD5" s="130"/>
      <c r="AE5" t="s">
        <v>793</v>
      </c>
      <c r="AF5" t="s">
        <v>811</v>
      </c>
      <c r="AG5">
        <v>30</v>
      </c>
      <c r="AH5" s="138"/>
      <c r="AL5" s="161" t="s">
        <v>226</v>
      </c>
      <c r="AM5" s="162">
        <v>9000</v>
      </c>
    </row>
    <row r="6" spans="1:41" ht="15" thickBot="1">
      <c r="A6" t="s">
        <v>805</v>
      </c>
      <c r="B6" t="s">
        <v>328</v>
      </c>
      <c r="C6">
        <v>72</v>
      </c>
      <c r="K6">
        <v>43566</v>
      </c>
      <c r="L6" t="s">
        <v>819</v>
      </c>
      <c r="M6">
        <v>55</v>
      </c>
      <c r="P6" t="s">
        <v>805</v>
      </c>
      <c r="Q6" t="s">
        <v>755</v>
      </c>
      <c r="R6">
        <v>17</v>
      </c>
      <c r="U6" t="s">
        <v>818</v>
      </c>
      <c r="V6" t="s">
        <v>829</v>
      </c>
      <c r="W6">
        <v>105.9</v>
      </c>
      <c r="Z6" t="s">
        <v>809</v>
      </c>
      <c r="AA6" t="s">
        <v>236</v>
      </c>
      <c r="AB6">
        <v>345</v>
      </c>
      <c r="AD6" s="130"/>
      <c r="AE6" t="s">
        <v>812</v>
      </c>
      <c r="AF6" t="s">
        <v>580</v>
      </c>
      <c r="AG6">
        <v>90.9</v>
      </c>
      <c r="AH6" s="138"/>
      <c r="AL6" s="163" t="s">
        <v>227</v>
      </c>
      <c r="AM6" s="164">
        <f>SUM(AM1:AM5)</f>
        <v>-1798.9399999999987</v>
      </c>
    </row>
    <row r="7" spans="1:41">
      <c r="A7" t="s">
        <v>814</v>
      </c>
      <c r="B7" t="s">
        <v>131</v>
      </c>
      <c r="C7">
        <v>327.24</v>
      </c>
      <c r="K7">
        <v>43688</v>
      </c>
      <c r="L7" t="s">
        <v>146</v>
      </c>
      <c r="M7">
        <v>225</v>
      </c>
      <c r="P7" t="s">
        <v>789</v>
      </c>
      <c r="Q7" t="s">
        <v>123</v>
      </c>
      <c r="R7">
        <v>9.5</v>
      </c>
      <c r="U7" t="s">
        <v>786</v>
      </c>
      <c r="V7" t="s">
        <v>771</v>
      </c>
      <c r="W7">
        <v>38.200000000000003</v>
      </c>
      <c r="Z7" t="s">
        <v>802</v>
      </c>
      <c r="AA7" t="s">
        <v>11</v>
      </c>
      <c r="AB7">
        <v>500</v>
      </c>
      <c r="AD7" s="130"/>
      <c r="AE7" t="s">
        <v>789</v>
      </c>
      <c r="AF7" t="s">
        <v>174</v>
      </c>
      <c r="AG7">
        <v>19.899999999999999</v>
      </c>
      <c r="AH7" s="138"/>
    </row>
    <row r="8" spans="1:41">
      <c r="A8" t="s">
        <v>818</v>
      </c>
      <c r="B8" t="s">
        <v>821</v>
      </c>
      <c r="C8">
        <v>18.87</v>
      </c>
      <c r="P8" t="s">
        <v>790</v>
      </c>
      <c r="Q8" t="s">
        <v>808</v>
      </c>
      <c r="R8">
        <v>16.95</v>
      </c>
      <c r="U8">
        <v>43657</v>
      </c>
      <c r="V8" t="s">
        <v>308</v>
      </c>
      <c r="W8">
        <v>60</v>
      </c>
      <c r="AA8" s="130"/>
      <c r="AD8" s="130"/>
      <c r="AE8" t="s">
        <v>789</v>
      </c>
      <c r="AF8" t="s">
        <v>813</v>
      </c>
      <c r="AG8">
        <v>16</v>
      </c>
      <c r="AH8" s="138"/>
    </row>
    <row r="9" spans="1:41">
      <c r="A9" t="s">
        <v>818</v>
      </c>
      <c r="B9" t="s">
        <v>822</v>
      </c>
      <c r="C9">
        <v>17.7</v>
      </c>
      <c r="J9" t="s">
        <v>831</v>
      </c>
      <c r="K9" t="s">
        <v>812</v>
      </c>
      <c r="L9" t="s">
        <v>132</v>
      </c>
      <c r="M9">
        <v>113</v>
      </c>
      <c r="P9">
        <v>43476</v>
      </c>
      <c r="Q9" t="s">
        <v>756</v>
      </c>
      <c r="R9">
        <v>124</v>
      </c>
      <c r="AA9" s="130"/>
      <c r="AD9" s="130"/>
      <c r="AE9" t="s">
        <v>789</v>
      </c>
      <c r="AF9" t="s">
        <v>387</v>
      </c>
      <c r="AG9">
        <v>23</v>
      </c>
      <c r="AH9" s="138"/>
      <c r="AO9" s="130"/>
    </row>
    <row r="10" spans="1:41">
      <c r="A10" t="s">
        <v>792</v>
      </c>
      <c r="B10" t="s">
        <v>274</v>
      </c>
      <c r="C10">
        <v>15.9</v>
      </c>
      <c r="K10" t="s">
        <v>805</v>
      </c>
      <c r="L10" t="s">
        <v>830</v>
      </c>
      <c r="M10">
        <v>32</v>
      </c>
      <c r="P10">
        <v>43535</v>
      </c>
      <c r="Q10" t="s">
        <v>808</v>
      </c>
      <c r="R10">
        <v>22.27</v>
      </c>
      <c r="AD10" s="130"/>
      <c r="AE10" t="s">
        <v>814</v>
      </c>
      <c r="AF10" t="s">
        <v>172</v>
      </c>
      <c r="AG10">
        <v>9.9</v>
      </c>
      <c r="AH10" s="138"/>
      <c r="AO10" s="130"/>
    </row>
    <row r="11" spans="1:41">
      <c r="A11" t="s">
        <v>802</v>
      </c>
      <c r="B11" t="s">
        <v>307</v>
      </c>
      <c r="C11">
        <v>35</v>
      </c>
      <c r="K11" t="s">
        <v>809</v>
      </c>
      <c r="L11" t="s">
        <v>214</v>
      </c>
      <c r="M11">
        <v>9</v>
      </c>
      <c r="P11">
        <v>43535</v>
      </c>
      <c r="Q11" t="s">
        <v>808</v>
      </c>
      <c r="R11">
        <v>7.11</v>
      </c>
      <c r="AD11" s="130"/>
      <c r="AE11" t="s">
        <v>790</v>
      </c>
      <c r="AF11" t="s">
        <v>170</v>
      </c>
      <c r="AG11">
        <v>19.899999999999999</v>
      </c>
      <c r="AH11" s="138"/>
      <c r="AO11" s="130"/>
    </row>
    <row r="12" spans="1:41">
      <c r="A12" t="s">
        <v>802</v>
      </c>
      <c r="B12" t="s">
        <v>151</v>
      </c>
      <c r="C12">
        <v>17.010000000000002</v>
      </c>
      <c r="K12" t="s">
        <v>786</v>
      </c>
      <c r="L12" t="s">
        <v>214</v>
      </c>
      <c r="M12">
        <v>32</v>
      </c>
      <c r="P12">
        <v>43657</v>
      </c>
      <c r="Q12" t="s">
        <v>144</v>
      </c>
      <c r="R12">
        <v>10</v>
      </c>
      <c r="AE12" t="s">
        <v>790</v>
      </c>
      <c r="AF12" t="s">
        <v>201</v>
      </c>
      <c r="AG12">
        <v>147.9</v>
      </c>
      <c r="AH12" s="138"/>
      <c r="AO12" s="130"/>
    </row>
    <row r="13" spans="1:41">
      <c r="A13">
        <v>43596</v>
      </c>
      <c r="B13" t="s">
        <v>274</v>
      </c>
      <c r="C13">
        <v>49.38</v>
      </c>
      <c r="K13" t="s">
        <v>786</v>
      </c>
      <c r="L13" t="s">
        <v>214</v>
      </c>
      <c r="M13">
        <v>13.5</v>
      </c>
      <c r="AE13" t="s">
        <v>790</v>
      </c>
      <c r="AF13" t="s">
        <v>583</v>
      </c>
      <c r="AG13">
        <v>20</v>
      </c>
      <c r="AH13" s="138"/>
      <c r="AO13" s="130"/>
    </row>
    <row r="14" spans="1:41" ht="15" thickBot="1">
      <c r="A14">
        <v>43657</v>
      </c>
      <c r="B14" t="s">
        <v>329</v>
      </c>
      <c r="C14">
        <v>85</v>
      </c>
      <c r="K14" t="s">
        <v>792</v>
      </c>
      <c r="L14" t="s">
        <v>323</v>
      </c>
      <c r="M14">
        <v>102.35</v>
      </c>
      <c r="AE14" t="s">
        <v>780</v>
      </c>
      <c r="AF14" t="s">
        <v>170</v>
      </c>
      <c r="AG14">
        <v>19.899999999999999</v>
      </c>
      <c r="AH14" s="138"/>
      <c r="AO14" s="130"/>
    </row>
    <row r="15" spans="1:41">
      <c r="A15">
        <v>43657</v>
      </c>
      <c r="B15" t="s">
        <v>823</v>
      </c>
      <c r="C15">
        <v>18</v>
      </c>
      <c r="K15" t="s">
        <v>802</v>
      </c>
      <c r="L15" t="s">
        <v>304</v>
      </c>
      <c r="M15">
        <v>8</v>
      </c>
      <c r="AE15" t="s">
        <v>802</v>
      </c>
      <c r="AF15" t="s">
        <v>815</v>
      </c>
      <c r="AG15">
        <v>340</v>
      </c>
      <c r="AH15" s="138"/>
      <c r="AL15" s="167"/>
      <c r="AM15" s="168">
        <f>560+1500</f>
        <v>2060</v>
      </c>
      <c r="AO15" s="130"/>
    </row>
    <row r="16" spans="1:41">
      <c r="A16" s="137"/>
      <c r="K16">
        <v>43507</v>
      </c>
      <c r="L16" t="s">
        <v>498</v>
      </c>
      <c r="M16">
        <v>91.7</v>
      </c>
      <c r="AE16">
        <v>43476</v>
      </c>
      <c r="AF16" t="s">
        <v>816</v>
      </c>
      <c r="AG16">
        <v>88.91</v>
      </c>
      <c r="AH16" s="138"/>
      <c r="AL16" s="161"/>
      <c r="AM16" s="162">
        <v>-4000</v>
      </c>
      <c r="AO16" s="130"/>
    </row>
    <row r="17" spans="1:41">
      <c r="A17" s="137"/>
      <c r="K17">
        <v>43535</v>
      </c>
      <c r="L17" t="s">
        <v>214</v>
      </c>
      <c r="M17">
        <v>27</v>
      </c>
      <c r="AE17">
        <v>43476</v>
      </c>
      <c r="AF17" t="s">
        <v>706</v>
      </c>
      <c r="AG17">
        <v>110.39</v>
      </c>
      <c r="AH17" s="138"/>
      <c r="AL17" s="161"/>
      <c r="AM17" s="162">
        <v>-10000</v>
      </c>
      <c r="AO17" s="130"/>
    </row>
    <row r="18" spans="1:41">
      <c r="A18" s="137"/>
      <c r="K18">
        <v>43657</v>
      </c>
      <c r="L18" t="s">
        <v>400</v>
      </c>
      <c r="M18">
        <v>19</v>
      </c>
      <c r="AA18" s="130"/>
      <c r="AE18">
        <v>43476</v>
      </c>
      <c r="AF18" t="s">
        <v>817</v>
      </c>
      <c r="AG18">
        <v>150</v>
      </c>
      <c r="AH18" s="138"/>
      <c r="AL18" s="161"/>
      <c r="AM18" s="162">
        <v>-750</v>
      </c>
      <c r="AO18" s="130"/>
    </row>
    <row r="19" spans="1:41">
      <c r="A19" s="137"/>
      <c r="AA19" s="130"/>
      <c r="AE19">
        <v>43657</v>
      </c>
      <c r="AF19" t="s">
        <v>432</v>
      </c>
      <c r="AG19">
        <v>41.5</v>
      </c>
      <c r="AH19" s="138"/>
      <c r="AL19" s="161"/>
      <c r="AM19" s="162">
        <f>SUM(AM15:AM18)</f>
        <v>-12690</v>
      </c>
      <c r="AO19" s="130"/>
    </row>
    <row r="20" spans="1:41" ht="15" thickBot="1">
      <c r="A20" s="137"/>
      <c r="AA20" s="130"/>
      <c r="AE20">
        <v>43688</v>
      </c>
      <c r="AF20" t="s">
        <v>231</v>
      </c>
      <c r="AG20">
        <v>300</v>
      </c>
      <c r="AH20" s="138"/>
      <c r="AL20" s="163"/>
      <c r="AM20" s="162"/>
      <c r="AO20" s="130"/>
    </row>
    <row r="21" spans="1:41">
      <c r="A21" s="137"/>
      <c r="AA21" s="130"/>
      <c r="AE21">
        <v>43809</v>
      </c>
      <c r="AF21" t="s">
        <v>420</v>
      </c>
      <c r="AG21">
        <v>100</v>
      </c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2324.1</v>
      </c>
      <c r="D31" s="140"/>
      <c r="E31" s="140"/>
      <c r="F31" s="140"/>
      <c r="G31" s="140"/>
      <c r="H31" s="134">
        <f xml:space="preserve"> SUM(H2:H25)</f>
        <v>0</v>
      </c>
      <c r="I31" s="140"/>
      <c r="J31" s="140"/>
      <c r="K31" s="140"/>
      <c r="L31" s="140"/>
      <c r="M31" s="133">
        <f xml:space="preserve"> SUM(M2:M25)</f>
        <v>1639.55</v>
      </c>
      <c r="N31" s="140"/>
      <c r="O31" s="140"/>
      <c r="P31" s="140"/>
      <c r="Q31" s="140"/>
      <c r="R31" s="132">
        <f xml:space="preserve"> SUM(R2:R29)</f>
        <v>436.69</v>
      </c>
      <c r="S31" s="140"/>
      <c r="T31" s="140"/>
      <c r="U31" s="140"/>
      <c r="V31" s="140"/>
      <c r="W31" s="131">
        <f xml:space="preserve"> SUM(W2:W24)</f>
        <v>643.8900000000001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2138.59</v>
      </c>
      <c r="AH31" s="143"/>
      <c r="AJ31" s="145">
        <f>SUM(C31,H31,M31,R31,W31,AA31,AG31)</f>
        <v>7182.82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43656</v>
      </c>
      <c r="B35" t="s">
        <v>131</v>
      </c>
      <c r="C35">
        <v>636.65</v>
      </c>
      <c r="F35">
        <v>43748</v>
      </c>
      <c r="G35" t="s">
        <v>783</v>
      </c>
      <c r="H35">
        <v>35.4</v>
      </c>
      <c r="L35" t="s">
        <v>146</v>
      </c>
      <c r="M35">
        <v>100</v>
      </c>
      <c r="P35">
        <v>43748</v>
      </c>
      <c r="Q35" t="s">
        <v>565</v>
      </c>
      <c r="R35">
        <v>17</v>
      </c>
      <c r="Y35" t="s">
        <v>729</v>
      </c>
      <c r="Z35" t="s">
        <v>12</v>
      </c>
      <c r="AA35">
        <v>304</v>
      </c>
      <c r="AE35" t="s">
        <v>789</v>
      </c>
      <c r="AF35" t="s">
        <v>333</v>
      </c>
      <c r="AG35">
        <v>160</v>
      </c>
      <c r="AH35" s="138"/>
      <c r="AJ35" s="130"/>
      <c r="AM35" s="130"/>
    </row>
    <row r="36" spans="1:42">
      <c r="A36" t="s">
        <v>793</v>
      </c>
      <c r="B36" t="s">
        <v>150</v>
      </c>
      <c r="C36">
        <v>37.799999999999997</v>
      </c>
      <c r="F36">
        <v>43748</v>
      </c>
      <c r="G36" t="s">
        <v>782</v>
      </c>
      <c r="H36">
        <v>209.7</v>
      </c>
      <c r="K36">
        <v>43718</v>
      </c>
      <c r="L36" t="s">
        <v>486</v>
      </c>
      <c r="M36">
        <v>46</v>
      </c>
      <c r="P36">
        <v>43748</v>
      </c>
      <c r="Q36" t="s">
        <v>565</v>
      </c>
      <c r="R36">
        <v>21</v>
      </c>
      <c r="U36" t="s">
        <v>786</v>
      </c>
      <c r="V36" t="s">
        <v>142</v>
      </c>
      <c r="W36">
        <v>40.4</v>
      </c>
      <c r="Y36">
        <v>43627</v>
      </c>
      <c r="Z36" t="s">
        <v>192</v>
      </c>
      <c r="AA36">
        <v>36</v>
      </c>
      <c r="AH36" s="138"/>
      <c r="AM36" s="130"/>
    </row>
    <row r="37" spans="1:42">
      <c r="A37" t="s">
        <v>794</v>
      </c>
      <c r="B37" t="s">
        <v>307</v>
      </c>
      <c r="C37">
        <v>180</v>
      </c>
      <c r="F37" t="s">
        <v>780</v>
      </c>
      <c r="G37" t="s">
        <v>781</v>
      </c>
      <c r="H37">
        <v>194</v>
      </c>
      <c r="K37" t="s">
        <v>789</v>
      </c>
      <c r="L37" t="s">
        <v>342</v>
      </c>
      <c r="M37">
        <v>101.2</v>
      </c>
      <c r="P37" t="s">
        <v>784</v>
      </c>
      <c r="Q37" t="s">
        <v>785</v>
      </c>
      <c r="R37">
        <v>19</v>
      </c>
      <c r="U37" t="s">
        <v>786</v>
      </c>
      <c r="V37" t="s">
        <v>155</v>
      </c>
      <c r="W37">
        <v>100</v>
      </c>
      <c r="AF37" s="146"/>
      <c r="AH37" s="138"/>
      <c r="AM37" s="130"/>
      <c r="AO37" s="144"/>
      <c r="AP37" s="144"/>
    </row>
    <row r="38" spans="1:42">
      <c r="A38" t="s">
        <v>794</v>
      </c>
      <c r="B38" t="s">
        <v>795</v>
      </c>
      <c r="C38">
        <v>105.9</v>
      </c>
      <c r="F38" t="s">
        <v>780</v>
      </c>
      <c r="G38" t="s">
        <v>244</v>
      </c>
      <c r="H38">
        <v>79.8</v>
      </c>
      <c r="K38" t="s">
        <v>786</v>
      </c>
      <c r="L38" t="s">
        <v>486</v>
      </c>
      <c r="M38">
        <v>30</v>
      </c>
      <c r="P38" t="s">
        <v>786</v>
      </c>
      <c r="Q38" t="s">
        <v>280</v>
      </c>
      <c r="R38">
        <v>12</v>
      </c>
      <c r="U38" t="s">
        <v>802</v>
      </c>
      <c r="V38" t="s">
        <v>142</v>
      </c>
      <c r="W38">
        <v>38.299999999999997</v>
      </c>
      <c r="AH38" s="138"/>
      <c r="AM38" s="130"/>
    </row>
    <row r="39" spans="1:42">
      <c r="A39" t="s">
        <v>796</v>
      </c>
      <c r="B39" t="s">
        <v>274</v>
      </c>
      <c r="C39">
        <v>184.57</v>
      </c>
      <c r="F39">
        <v>43627</v>
      </c>
      <c r="G39" t="s">
        <v>284</v>
      </c>
      <c r="H39">
        <v>188.1</v>
      </c>
      <c r="K39" t="s">
        <v>790</v>
      </c>
      <c r="L39" t="s">
        <v>791</v>
      </c>
      <c r="M39">
        <v>8</v>
      </c>
      <c r="P39">
        <v>43566</v>
      </c>
      <c r="Q39" t="s">
        <v>140</v>
      </c>
      <c r="R39">
        <v>11</v>
      </c>
      <c r="U39">
        <v>43566</v>
      </c>
      <c r="V39" t="s">
        <v>142</v>
      </c>
      <c r="W39">
        <v>30.6</v>
      </c>
      <c r="AH39" s="138"/>
      <c r="AM39" s="130"/>
    </row>
    <row r="40" spans="1:42">
      <c r="A40" t="s">
        <v>797</v>
      </c>
      <c r="B40" t="s">
        <v>208</v>
      </c>
      <c r="C40">
        <v>19.829999999999998</v>
      </c>
      <c r="F40">
        <v>43627</v>
      </c>
      <c r="G40" t="s">
        <v>779</v>
      </c>
      <c r="H40">
        <v>25.6</v>
      </c>
      <c r="K40" t="s">
        <v>792</v>
      </c>
      <c r="L40" t="s">
        <v>146</v>
      </c>
      <c r="M40">
        <v>120</v>
      </c>
      <c r="P40">
        <v>43596</v>
      </c>
      <c r="Q40" t="s">
        <v>787</v>
      </c>
      <c r="R40">
        <v>31</v>
      </c>
      <c r="U40">
        <v>43596</v>
      </c>
      <c r="V40" t="s">
        <v>142</v>
      </c>
      <c r="W40">
        <v>47.8</v>
      </c>
      <c r="AH40" s="138"/>
      <c r="AM40" s="130"/>
    </row>
    <row r="41" spans="1:42">
      <c r="A41" t="s">
        <v>797</v>
      </c>
      <c r="B41" t="s">
        <v>798</v>
      </c>
      <c r="C41">
        <v>62.33</v>
      </c>
      <c r="F41">
        <v>43627</v>
      </c>
      <c r="G41" t="s">
        <v>778</v>
      </c>
      <c r="H41">
        <v>206.85</v>
      </c>
      <c r="K41">
        <v>43535</v>
      </c>
      <c r="L41" t="s">
        <v>535</v>
      </c>
      <c r="M41">
        <v>82</v>
      </c>
      <c r="P41">
        <v>43627</v>
      </c>
      <c r="Q41" t="s">
        <v>788</v>
      </c>
      <c r="R41">
        <v>13</v>
      </c>
      <c r="AA41" s="144"/>
      <c r="AH41" s="138"/>
      <c r="AM41" s="130"/>
    </row>
    <row r="42" spans="1:42">
      <c r="A42" t="s">
        <v>789</v>
      </c>
      <c r="B42" t="s">
        <v>799</v>
      </c>
      <c r="C42">
        <v>160.21</v>
      </c>
      <c r="F42">
        <v>43627</v>
      </c>
      <c r="G42" t="s">
        <v>518</v>
      </c>
      <c r="H42">
        <v>404.9</v>
      </c>
      <c r="K42">
        <v>43566</v>
      </c>
      <c r="L42" t="s">
        <v>617</v>
      </c>
      <c r="M42">
        <v>75</v>
      </c>
      <c r="AH42" s="138"/>
      <c r="AM42" s="130"/>
    </row>
    <row r="43" spans="1:42">
      <c r="A43" t="s">
        <v>780</v>
      </c>
      <c r="B43" t="s">
        <v>177</v>
      </c>
      <c r="C43">
        <v>17.84</v>
      </c>
      <c r="F43">
        <v>43657</v>
      </c>
      <c r="G43" t="s">
        <v>254</v>
      </c>
      <c r="H43">
        <v>97.83</v>
      </c>
      <c r="J43" t="s">
        <v>807</v>
      </c>
      <c r="K43">
        <v>43626</v>
      </c>
      <c r="L43" t="s">
        <v>803</v>
      </c>
      <c r="M43">
        <v>51</v>
      </c>
      <c r="AH43" s="138"/>
      <c r="AM43" s="130"/>
    </row>
    <row r="44" spans="1:42">
      <c r="A44">
        <v>43566</v>
      </c>
      <c r="B44" t="s">
        <v>344</v>
      </c>
      <c r="C44">
        <v>21.9</v>
      </c>
      <c r="K44">
        <v>43748</v>
      </c>
      <c r="L44" t="s">
        <v>804</v>
      </c>
      <c r="M44">
        <v>33</v>
      </c>
      <c r="AH44" s="138"/>
      <c r="AJ44" s="130"/>
      <c r="AM44" s="130"/>
    </row>
    <row r="45" spans="1:42">
      <c r="A45">
        <v>43566</v>
      </c>
      <c r="B45" t="s">
        <v>800</v>
      </c>
      <c r="C45">
        <v>98</v>
      </c>
      <c r="K45" t="s">
        <v>805</v>
      </c>
      <c r="L45" t="s">
        <v>806</v>
      </c>
      <c r="M45">
        <v>85.9</v>
      </c>
      <c r="AH45" s="138"/>
      <c r="AJ45" s="130"/>
      <c r="AM45" s="130"/>
    </row>
    <row r="46" spans="1:42">
      <c r="A46">
        <v>43627</v>
      </c>
      <c r="B46" t="s">
        <v>801</v>
      </c>
      <c r="C46">
        <v>130</v>
      </c>
      <c r="K46" t="s">
        <v>805</v>
      </c>
      <c r="L46" t="s">
        <v>806</v>
      </c>
      <c r="M46">
        <v>31.8</v>
      </c>
      <c r="AD46" s="130"/>
      <c r="AH46" s="138"/>
      <c r="AJ46" s="130"/>
      <c r="AM46" s="130"/>
    </row>
    <row r="47" spans="1:42">
      <c r="A47">
        <v>43657</v>
      </c>
      <c r="B47" t="s">
        <v>274</v>
      </c>
      <c r="C47">
        <v>143.59</v>
      </c>
      <c r="AD47" s="130"/>
      <c r="AH47" s="138"/>
      <c r="AJ47" s="130"/>
    </row>
    <row r="48" spans="1:42">
      <c r="A48" s="137"/>
      <c r="AD48" s="130"/>
      <c r="AH48" s="138"/>
      <c r="AJ48" s="130"/>
    </row>
    <row r="49" spans="1:36">
      <c r="A49" s="137"/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1798.6199999999997</v>
      </c>
      <c r="D57" s="140"/>
      <c r="E57" s="140"/>
      <c r="F57" s="140"/>
      <c r="G57" s="140"/>
      <c r="H57" s="134">
        <f xml:space="preserve"> SUM(H34:H51)</f>
        <v>1442.1799999999998</v>
      </c>
      <c r="I57" s="140"/>
      <c r="J57" s="140"/>
      <c r="K57" s="140"/>
      <c r="L57" s="140"/>
      <c r="M57" s="133">
        <f xml:space="preserve"> SUM(M34:M51)</f>
        <v>763.9</v>
      </c>
      <c r="N57" s="140"/>
      <c r="O57" s="140"/>
      <c r="P57" s="140"/>
      <c r="Q57" s="140"/>
      <c r="R57" s="132">
        <f xml:space="preserve"> SUM(R34:R51)</f>
        <v>124</v>
      </c>
      <c r="S57" s="140"/>
      <c r="T57" s="140"/>
      <c r="U57" s="140"/>
      <c r="V57" s="140"/>
      <c r="W57" s="131">
        <f xml:space="preserve"> SUM(W34:W51)</f>
        <v>257.09999999999997</v>
      </c>
      <c r="X57" s="140"/>
      <c r="Y57" s="140"/>
      <c r="Z57" s="140"/>
      <c r="AA57" s="141">
        <f>SUM(AA35:AA55)</f>
        <v>340</v>
      </c>
      <c r="AB57" s="140"/>
      <c r="AC57" s="140"/>
      <c r="AD57" s="140"/>
      <c r="AE57" s="140"/>
      <c r="AF57" s="140"/>
      <c r="AG57" s="142">
        <f>SUM(AG35:AG56)</f>
        <v>160</v>
      </c>
      <c r="AH57" s="143"/>
      <c r="AJ57" s="145">
        <f>SUM(A57:AH57)</f>
        <v>4885.7999999999993</v>
      </c>
    </row>
    <row r="59" spans="1:36" ht="15" thickBot="1"/>
    <row r="60" spans="1:36" ht="15" thickBot="1">
      <c r="C60" s="135">
        <f xml:space="preserve"> SUM(C31,C57)</f>
        <v>4122.7199999999993</v>
      </c>
      <c r="H60" s="172">
        <f xml:space="preserve"> SUM(H31,H57)</f>
        <v>1442.1799999999998</v>
      </c>
      <c r="M60" s="133">
        <f xml:space="preserve"> SUM(M31,M57)</f>
        <v>2403.4499999999998</v>
      </c>
      <c r="R60" s="132">
        <f xml:space="preserve"> SUM(R31,R57)</f>
        <v>560.69000000000005</v>
      </c>
      <c r="W60" s="171">
        <f xml:space="preserve"> SUM(W31,W57)</f>
        <v>900.99</v>
      </c>
      <c r="AA60" s="169">
        <f xml:space="preserve"> SUM(AA31,AA57)</f>
        <v>340</v>
      </c>
      <c r="AG60" s="170">
        <f xml:space="preserve"> SUM(AG31,AG57)</f>
        <v>2298.59</v>
      </c>
    </row>
    <row r="62" spans="1:36">
      <c r="C62" t="s">
        <v>832</v>
      </c>
      <c r="X62" t="s">
        <v>833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A319-B072-480C-A41C-D1899E622998}">
  <dimension ref="A1:AP115"/>
  <sheetViews>
    <sheetView topLeftCell="A46" zoomScaleNormal="100" workbookViewId="0">
      <selection activeCell="AA8" sqref="AA8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43810</v>
      </c>
      <c r="B2" t="s">
        <v>746</v>
      </c>
      <c r="C2">
        <v>37.799999999999997</v>
      </c>
      <c r="K2">
        <v>43780</v>
      </c>
      <c r="L2" t="s">
        <v>843</v>
      </c>
      <c r="M2">
        <v>132.25</v>
      </c>
      <c r="P2">
        <v>43749</v>
      </c>
      <c r="Q2" t="s">
        <v>280</v>
      </c>
      <c r="R2">
        <v>15</v>
      </c>
      <c r="U2">
        <v>43780</v>
      </c>
      <c r="V2" t="s">
        <v>308</v>
      </c>
      <c r="W2">
        <v>100</v>
      </c>
      <c r="Z2" t="s">
        <v>729</v>
      </c>
      <c r="AA2" t="s">
        <v>12</v>
      </c>
      <c r="AB2">
        <v>304</v>
      </c>
      <c r="AE2" t="s">
        <v>838</v>
      </c>
      <c r="AF2" t="s">
        <v>839</v>
      </c>
      <c r="AG2">
        <v>59.89</v>
      </c>
      <c r="AH2" s="138"/>
      <c r="AL2" s="161" t="s">
        <v>220</v>
      </c>
      <c r="AM2" s="162">
        <f>-SUM(AJ31)</f>
        <v>-5936.4400000000005</v>
      </c>
    </row>
    <row r="3" spans="1:41">
      <c r="A3" t="s">
        <v>835</v>
      </c>
      <c r="B3" t="s">
        <v>274</v>
      </c>
      <c r="C3">
        <v>142.9</v>
      </c>
      <c r="P3">
        <v>43780</v>
      </c>
      <c r="Q3" t="s">
        <v>834</v>
      </c>
      <c r="R3">
        <v>39</v>
      </c>
      <c r="U3">
        <v>43780</v>
      </c>
      <c r="V3" t="s">
        <v>135</v>
      </c>
      <c r="W3">
        <v>100</v>
      </c>
      <c r="Z3">
        <v>43477</v>
      </c>
      <c r="AA3" t="s">
        <v>192</v>
      </c>
      <c r="AB3">
        <v>36.270000000000003</v>
      </c>
      <c r="AD3" s="130"/>
      <c r="AE3" t="s">
        <v>840</v>
      </c>
      <c r="AF3" t="s">
        <v>662</v>
      </c>
      <c r="AG3">
        <v>61.8</v>
      </c>
      <c r="AH3" s="138"/>
      <c r="AL3" s="161" t="s">
        <v>221</v>
      </c>
      <c r="AM3" s="162">
        <f>-SUM(AJ57)</f>
        <v>-7905.3600000000006</v>
      </c>
    </row>
    <row r="4" spans="1:41">
      <c r="A4" t="s">
        <v>845</v>
      </c>
      <c r="B4" t="s">
        <v>208</v>
      </c>
      <c r="C4">
        <v>19.829999999999998</v>
      </c>
      <c r="J4" t="s">
        <v>831</v>
      </c>
      <c r="K4">
        <v>43810</v>
      </c>
      <c r="L4" t="s">
        <v>145</v>
      </c>
      <c r="M4">
        <v>21.1</v>
      </c>
      <c r="P4" t="s">
        <v>835</v>
      </c>
      <c r="Q4" t="s">
        <v>522</v>
      </c>
      <c r="R4">
        <v>14</v>
      </c>
      <c r="U4" t="s">
        <v>849</v>
      </c>
      <c r="V4" t="s">
        <v>142</v>
      </c>
      <c r="W4">
        <v>34.700000000000003</v>
      </c>
      <c r="AD4" s="130"/>
      <c r="AE4" t="s">
        <v>840</v>
      </c>
      <c r="AF4" t="s">
        <v>673</v>
      </c>
      <c r="AG4">
        <v>184.5</v>
      </c>
      <c r="AH4" s="138"/>
      <c r="AL4" s="161" t="s">
        <v>225</v>
      </c>
      <c r="AM4" s="162">
        <v>9000</v>
      </c>
      <c r="AO4" s="130"/>
    </row>
    <row r="5" spans="1:41">
      <c r="A5" t="s">
        <v>845</v>
      </c>
      <c r="B5" t="s">
        <v>795</v>
      </c>
      <c r="C5">
        <v>108.9</v>
      </c>
      <c r="K5" t="s">
        <v>838</v>
      </c>
      <c r="L5" t="s">
        <v>145</v>
      </c>
      <c r="M5">
        <v>26.8</v>
      </c>
      <c r="P5" t="s">
        <v>836</v>
      </c>
      <c r="Q5" t="s">
        <v>122</v>
      </c>
      <c r="R5">
        <v>12</v>
      </c>
      <c r="U5" t="s">
        <v>836</v>
      </c>
      <c r="V5" t="s">
        <v>142</v>
      </c>
      <c r="W5">
        <v>50</v>
      </c>
      <c r="AA5" s="130"/>
      <c r="AD5" s="130"/>
      <c r="AE5" t="s">
        <v>841</v>
      </c>
      <c r="AF5" t="s">
        <v>842</v>
      </c>
      <c r="AG5">
        <v>500</v>
      </c>
      <c r="AH5" s="138"/>
      <c r="AL5" s="161" t="s">
        <v>226</v>
      </c>
      <c r="AM5" s="162">
        <v>9000</v>
      </c>
    </row>
    <row r="6" spans="1:41" ht="15" thickBot="1">
      <c r="A6" t="s">
        <v>841</v>
      </c>
      <c r="B6" t="s">
        <v>846</v>
      </c>
      <c r="C6">
        <v>32.9</v>
      </c>
      <c r="K6" t="s">
        <v>838</v>
      </c>
      <c r="L6" t="s">
        <v>850</v>
      </c>
      <c r="M6">
        <v>66</v>
      </c>
      <c r="P6">
        <v>43536</v>
      </c>
      <c r="Q6" t="s">
        <v>472</v>
      </c>
      <c r="R6">
        <v>41</v>
      </c>
      <c r="U6" t="s">
        <v>847</v>
      </c>
      <c r="V6" t="s">
        <v>142</v>
      </c>
      <c r="W6">
        <v>29</v>
      </c>
      <c r="AA6" s="130"/>
      <c r="AD6" s="130"/>
      <c r="AE6">
        <v>43508</v>
      </c>
      <c r="AF6" t="s">
        <v>844</v>
      </c>
      <c r="AG6">
        <v>180</v>
      </c>
      <c r="AH6" s="138"/>
      <c r="AL6" s="163" t="s">
        <v>227</v>
      </c>
      <c r="AM6" s="164">
        <f>SUM(AM1:AM5)</f>
        <v>-3572.1200000000026</v>
      </c>
    </row>
    <row r="7" spans="1:41">
      <c r="A7" t="s">
        <v>836</v>
      </c>
      <c r="B7" t="s">
        <v>271</v>
      </c>
      <c r="C7">
        <v>14.9</v>
      </c>
      <c r="K7" t="s">
        <v>851</v>
      </c>
      <c r="L7" t="s">
        <v>145</v>
      </c>
      <c r="M7">
        <v>7.3</v>
      </c>
      <c r="P7">
        <v>43597</v>
      </c>
      <c r="Q7" t="s">
        <v>837</v>
      </c>
      <c r="R7">
        <v>60</v>
      </c>
      <c r="U7" t="s">
        <v>847</v>
      </c>
      <c r="V7" t="s">
        <v>142</v>
      </c>
      <c r="W7">
        <v>50.9</v>
      </c>
      <c r="AA7" s="130"/>
      <c r="AD7" s="130"/>
      <c r="AE7">
        <v>43536</v>
      </c>
      <c r="AF7" t="s">
        <v>333</v>
      </c>
      <c r="AG7">
        <v>180</v>
      </c>
      <c r="AH7" s="138"/>
    </row>
    <row r="8" spans="1:41">
      <c r="A8" t="s">
        <v>847</v>
      </c>
      <c r="B8" t="s">
        <v>151</v>
      </c>
      <c r="C8">
        <v>120</v>
      </c>
      <c r="K8" t="s">
        <v>845</v>
      </c>
      <c r="L8" t="s">
        <v>145</v>
      </c>
      <c r="M8">
        <v>28.5</v>
      </c>
      <c r="P8">
        <v>43597</v>
      </c>
      <c r="Q8" t="s">
        <v>280</v>
      </c>
      <c r="R8">
        <v>58</v>
      </c>
      <c r="U8">
        <v>43597</v>
      </c>
      <c r="V8" t="s">
        <v>265</v>
      </c>
      <c r="W8">
        <v>100</v>
      </c>
      <c r="AA8" s="130"/>
      <c r="AD8" s="130"/>
      <c r="AE8" t="s">
        <v>855</v>
      </c>
      <c r="AF8" t="s">
        <v>583</v>
      </c>
      <c r="AG8">
        <v>20</v>
      </c>
      <c r="AH8" s="138"/>
    </row>
    <row r="9" spans="1:41">
      <c r="A9">
        <v>43508</v>
      </c>
      <c r="B9" t="s">
        <v>399</v>
      </c>
      <c r="C9">
        <v>65.2</v>
      </c>
      <c r="K9" t="s">
        <v>841</v>
      </c>
      <c r="L9" t="s">
        <v>145</v>
      </c>
      <c r="M9">
        <v>7.7</v>
      </c>
      <c r="U9">
        <v>43597</v>
      </c>
      <c r="V9" t="s">
        <v>142</v>
      </c>
      <c r="W9">
        <v>38.6</v>
      </c>
      <c r="AA9" s="130"/>
      <c r="AD9" s="130"/>
      <c r="AE9" t="s">
        <v>863</v>
      </c>
      <c r="AF9" t="s">
        <v>871</v>
      </c>
      <c r="AG9">
        <v>463.17</v>
      </c>
      <c r="AH9" s="138"/>
      <c r="AO9" s="130"/>
    </row>
    <row r="10" spans="1:41">
      <c r="A10">
        <v>43597</v>
      </c>
      <c r="B10" t="s">
        <v>848</v>
      </c>
      <c r="C10">
        <v>22</v>
      </c>
      <c r="K10" t="s">
        <v>836</v>
      </c>
      <c r="L10" t="s">
        <v>852</v>
      </c>
      <c r="M10">
        <v>52</v>
      </c>
      <c r="U10">
        <v>43628</v>
      </c>
      <c r="V10" t="s">
        <v>142</v>
      </c>
      <c r="W10">
        <v>38</v>
      </c>
      <c r="AD10" s="130"/>
      <c r="AE10" t="s">
        <v>863</v>
      </c>
      <c r="AF10" t="s">
        <v>870</v>
      </c>
      <c r="AG10">
        <v>189.25</v>
      </c>
      <c r="AH10" s="138"/>
      <c r="AO10" s="130"/>
    </row>
    <row r="11" spans="1:41">
      <c r="A11">
        <v>43597</v>
      </c>
      <c r="B11" t="s">
        <v>278</v>
      </c>
      <c r="C11">
        <v>56</v>
      </c>
      <c r="K11">
        <v>43536</v>
      </c>
      <c r="L11" t="s">
        <v>145</v>
      </c>
      <c r="M11">
        <v>15</v>
      </c>
      <c r="U11">
        <v>43658</v>
      </c>
      <c r="V11" t="s">
        <v>748</v>
      </c>
      <c r="W11">
        <v>140</v>
      </c>
      <c r="AD11" s="130"/>
      <c r="AE11" t="s">
        <v>863</v>
      </c>
      <c r="AF11" t="s">
        <v>869</v>
      </c>
      <c r="AG11">
        <v>138.04</v>
      </c>
      <c r="AH11" s="138"/>
      <c r="AO11" s="130"/>
    </row>
    <row r="12" spans="1:41">
      <c r="A12" s="137"/>
      <c r="U12">
        <v>43689</v>
      </c>
      <c r="V12" t="s">
        <v>142</v>
      </c>
      <c r="W12">
        <v>48.2</v>
      </c>
      <c r="AE12" t="s">
        <v>863</v>
      </c>
      <c r="AF12" t="s">
        <v>868</v>
      </c>
      <c r="AG12">
        <v>123.59</v>
      </c>
      <c r="AH12" s="138"/>
      <c r="AO12" s="130"/>
    </row>
    <row r="13" spans="1:41">
      <c r="A13" s="137"/>
      <c r="AE13" t="s">
        <v>863</v>
      </c>
      <c r="AF13" t="s">
        <v>867</v>
      </c>
      <c r="AG13">
        <v>54.52</v>
      </c>
      <c r="AH13" s="138"/>
      <c r="AO13" s="130"/>
    </row>
    <row r="14" spans="1:41" ht="15" thickBot="1">
      <c r="A14" s="137"/>
      <c r="AE14" t="s">
        <v>863</v>
      </c>
      <c r="AF14" t="s">
        <v>866</v>
      </c>
      <c r="AG14">
        <v>242.94</v>
      </c>
      <c r="AH14" s="138"/>
      <c r="AO14" s="130"/>
    </row>
    <row r="15" spans="1:41">
      <c r="A15" s="137"/>
      <c r="AE15" t="s">
        <v>863</v>
      </c>
      <c r="AF15" t="s">
        <v>865</v>
      </c>
      <c r="AG15">
        <v>711.13</v>
      </c>
      <c r="AH15" s="138"/>
      <c r="AL15" s="167"/>
      <c r="AM15" s="168">
        <f>560+1500</f>
        <v>2060</v>
      </c>
      <c r="AO15" s="130"/>
    </row>
    <row r="16" spans="1:41">
      <c r="A16" s="137"/>
      <c r="AE16" t="s">
        <v>863</v>
      </c>
      <c r="AF16" t="s">
        <v>864</v>
      </c>
      <c r="AG16">
        <v>322.5</v>
      </c>
      <c r="AH16" s="138"/>
      <c r="AL16" s="161"/>
      <c r="AM16" s="162">
        <v>-4000</v>
      </c>
      <c r="AO16" s="130"/>
    </row>
    <row r="17" spans="1:41">
      <c r="A17" s="137"/>
      <c r="AE17" t="s">
        <v>863</v>
      </c>
      <c r="AF17" t="s">
        <v>862</v>
      </c>
      <c r="AG17">
        <v>68.36</v>
      </c>
      <c r="AH17" s="138"/>
      <c r="AL17" s="161"/>
      <c r="AM17" s="162">
        <v>-10000</v>
      </c>
      <c r="AO17" s="130"/>
    </row>
    <row r="18" spans="1:41">
      <c r="A18" s="137"/>
      <c r="AA18" s="130"/>
      <c r="AE18" t="s">
        <v>857</v>
      </c>
      <c r="AF18" t="s">
        <v>861</v>
      </c>
      <c r="AG18">
        <v>63.09</v>
      </c>
      <c r="AH18" s="138"/>
      <c r="AL18" s="161"/>
      <c r="AM18" s="162">
        <v>-750</v>
      </c>
      <c r="AO18" s="130"/>
    </row>
    <row r="19" spans="1:41">
      <c r="A19" s="137"/>
      <c r="AA19" s="130"/>
      <c r="AE19" t="s">
        <v>857</v>
      </c>
      <c r="AF19" t="s">
        <v>860</v>
      </c>
      <c r="AG19" t="s">
        <v>859</v>
      </c>
      <c r="AH19" s="138"/>
      <c r="AL19" s="161"/>
      <c r="AM19" s="162">
        <f>SUM(AM15:AM18)</f>
        <v>-12690</v>
      </c>
      <c r="AO19" s="130"/>
    </row>
    <row r="20" spans="1:41" ht="15" thickBot="1">
      <c r="A20" s="137"/>
      <c r="AA20" s="130"/>
      <c r="AE20" t="s">
        <v>857</v>
      </c>
      <c r="AF20" t="s">
        <v>858</v>
      </c>
      <c r="AG20">
        <v>23.95</v>
      </c>
      <c r="AH20" s="138"/>
      <c r="AL20" s="163"/>
      <c r="AM20" s="162"/>
      <c r="AO20" s="130"/>
    </row>
    <row r="21" spans="1:41">
      <c r="A21" s="137"/>
      <c r="AA21" s="130"/>
      <c r="AE21" t="s">
        <v>857</v>
      </c>
      <c r="AF21" t="s">
        <v>170</v>
      </c>
      <c r="AG21">
        <v>19.899999999999999</v>
      </c>
      <c r="AH21" s="138"/>
      <c r="AO21" s="130"/>
    </row>
    <row r="22" spans="1:41">
      <c r="A22" s="137"/>
      <c r="AA22" s="130"/>
      <c r="AE22" t="s">
        <v>857</v>
      </c>
      <c r="AF22" t="s">
        <v>231</v>
      </c>
      <c r="AG22">
        <v>300</v>
      </c>
      <c r="AH22" s="138"/>
      <c r="AO22" s="130"/>
    </row>
    <row r="23" spans="1:41">
      <c r="A23" s="137"/>
      <c r="AA23" s="130"/>
      <c r="AE23">
        <v>43536</v>
      </c>
      <c r="AF23" t="s">
        <v>325</v>
      </c>
      <c r="AG23">
        <v>9.33</v>
      </c>
      <c r="AH23" s="138"/>
      <c r="AO23" s="130"/>
    </row>
    <row r="24" spans="1:41">
      <c r="A24" s="137"/>
      <c r="AA24" s="130"/>
      <c r="AE24">
        <v>43628</v>
      </c>
      <c r="AF24" t="s">
        <v>579</v>
      </c>
      <c r="AG24">
        <v>75</v>
      </c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620.42999999999995</v>
      </c>
      <c r="D31" s="140"/>
      <c r="E31" s="140"/>
      <c r="F31" s="140"/>
      <c r="G31" s="140"/>
      <c r="H31" s="134">
        <f xml:space="preserve"> SUM(H2:H25)</f>
        <v>0</v>
      </c>
      <c r="I31" s="140"/>
      <c r="J31" s="140"/>
      <c r="K31" s="140"/>
      <c r="L31" s="140"/>
      <c r="M31" s="133">
        <f xml:space="preserve"> SUM(M2:M25)</f>
        <v>356.65000000000003</v>
      </c>
      <c r="N31" s="140"/>
      <c r="O31" s="140"/>
      <c r="P31" s="140"/>
      <c r="Q31" s="140"/>
      <c r="R31" s="132">
        <f xml:space="preserve"> SUM(R2:R29)</f>
        <v>239</v>
      </c>
      <c r="S31" s="140"/>
      <c r="T31" s="140"/>
      <c r="U31" s="140"/>
      <c r="V31" s="140"/>
      <c r="W31" s="131">
        <f xml:space="preserve"> SUM(W2:W24)</f>
        <v>729.40000000000009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3990.9600000000005</v>
      </c>
      <c r="AH31" s="143"/>
      <c r="AJ31" s="145">
        <f>SUM(C31,H31,M31,R31,W31,AA31,AG31)</f>
        <v>5936.4400000000005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43749</v>
      </c>
      <c r="B35" t="s">
        <v>823</v>
      </c>
      <c r="C35">
        <v>16</v>
      </c>
      <c r="F35">
        <v>43688</v>
      </c>
      <c r="G35" t="s">
        <v>853</v>
      </c>
      <c r="H35">
        <v>160</v>
      </c>
      <c r="K35" t="s">
        <v>838</v>
      </c>
      <c r="L35" t="s">
        <v>127</v>
      </c>
      <c r="M35">
        <v>110</v>
      </c>
      <c r="P35">
        <v>43749</v>
      </c>
      <c r="Q35" t="s">
        <v>521</v>
      </c>
      <c r="R35">
        <v>60</v>
      </c>
      <c r="U35">
        <v>43688</v>
      </c>
      <c r="V35" t="s">
        <v>135</v>
      </c>
      <c r="W35">
        <v>100</v>
      </c>
      <c r="AE35">
        <v>43780</v>
      </c>
      <c r="AF35" t="s">
        <v>813</v>
      </c>
      <c r="AG35">
        <v>335</v>
      </c>
      <c r="AH35" s="138"/>
      <c r="AJ35" s="130"/>
      <c r="AM35" s="130"/>
    </row>
    <row r="36" spans="1:42">
      <c r="A36" t="s">
        <v>883</v>
      </c>
      <c r="B36" t="s">
        <v>622</v>
      </c>
      <c r="C36">
        <v>412.48</v>
      </c>
      <c r="F36" t="s">
        <v>845</v>
      </c>
      <c r="G36" t="s">
        <v>854</v>
      </c>
      <c r="H36">
        <v>231.17</v>
      </c>
      <c r="K36" t="s">
        <v>841</v>
      </c>
      <c r="L36" t="s">
        <v>677</v>
      </c>
      <c r="M36">
        <v>90</v>
      </c>
      <c r="P36" t="s">
        <v>851</v>
      </c>
      <c r="Q36" t="s">
        <v>690</v>
      </c>
      <c r="R36">
        <v>7.7</v>
      </c>
      <c r="U36">
        <v>43688</v>
      </c>
      <c r="V36" t="s">
        <v>135</v>
      </c>
      <c r="W36">
        <v>100</v>
      </c>
      <c r="AE36">
        <v>43780</v>
      </c>
      <c r="AF36" t="s">
        <v>813</v>
      </c>
      <c r="AG36">
        <v>189</v>
      </c>
      <c r="AH36" s="138"/>
      <c r="AM36" s="130"/>
    </row>
    <row r="37" spans="1:42">
      <c r="A37" t="s">
        <v>880</v>
      </c>
      <c r="B37" t="s">
        <v>884</v>
      </c>
      <c r="C37">
        <v>290.22000000000003</v>
      </c>
      <c r="F37" t="s">
        <v>841</v>
      </c>
      <c r="G37" t="s">
        <v>132</v>
      </c>
      <c r="H37">
        <v>180</v>
      </c>
      <c r="K37" t="s">
        <v>841</v>
      </c>
      <c r="L37" t="s">
        <v>486</v>
      </c>
      <c r="M37">
        <v>46</v>
      </c>
      <c r="P37" t="s">
        <v>851</v>
      </c>
      <c r="Q37" t="s">
        <v>230</v>
      </c>
      <c r="R37">
        <v>16</v>
      </c>
      <c r="U37">
        <v>43749</v>
      </c>
      <c r="V37" t="s">
        <v>384</v>
      </c>
      <c r="W37">
        <v>32.5</v>
      </c>
      <c r="AE37" t="s">
        <v>838</v>
      </c>
      <c r="AF37" t="s">
        <v>882</v>
      </c>
      <c r="AG37">
        <v>106.95</v>
      </c>
      <c r="AH37" s="138"/>
      <c r="AM37" s="130"/>
      <c r="AO37" s="144"/>
      <c r="AP37" s="144"/>
    </row>
    <row r="38" spans="1:42">
      <c r="A38" t="s">
        <v>885</v>
      </c>
      <c r="B38" t="s">
        <v>274</v>
      </c>
      <c r="C38">
        <v>129.07</v>
      </c>
      <c r="K38">
        <v>43477</v>
      </c>
      <c r="L38" t="s">
        <v>342</v>
      </c>
      <c r="M38">
        <v>105.8</v>
      </c>
      <c r="P38" t="s">
        <v>847</v>
      </c>
      <c r="Q38" t="s">
        <v>123</v>
      </c>
      <c r="R38">
        <v>5.8</v>
      </c>
      <c r="U38" t="s">
        <v>851</v>
      </c>
      <c r="V38" t="s">
        <v>384</v>
      </c>
      <c r="W38">
        <v>50</v>
      </c>
      <c r="AE38" t="s">
        <v>838</v>
      </c>
      <c r="AF38" t="s">
        <v>881</v>
      </c>
      <c r="AG38">
        <v>50</v>
      </c>
      <c r="AH38" s="138"/>
      <c r="AM38" s="130"/>
    </row>
    <row r="39" spans="1:42">
      <c r="A39">
        <v>43567</v>
      </c>
      <c r="B39" t="s">
        <v>622</v>
      </c>
      <c r="C39">
        <v>510.69</v>
      </c>
      <c r="K39">
        <v>43508</v>
      </c>
      <c r="L39" t="s">
        <v>402</v>
      </c>
      <c r="M39">
        <v>40</v>
      </c>
      <c r="P39" t="s">
        <v>847</v>
      </c>
      <c r="Q39" t="s">
        <v>756</v>
      </c>
      <c r="R39">
        <v>12</v>
      </c>
      <c r="U39" t="s">
        <v>851</v>
      </c>
      <c r="V39" t="s">
        <v>384</v>
      </c>
      <c r="W39">
        <v>23.5</v>
      </c>
      <c r="AE39" t="s">
        <v>838</v>
      </c>
      <c r="AF39" t="s">
        <v>579</v>
      </c>
      <c r="AG39">
        <v>90</v>
      </c>
      <c r="AH39" s="138"/>
      <c r="AM39" s="130"/>
    </row>
    <row r="40" spans="1:42">
      <c r="A40" s="137"/>
      <c r="K40">
        <v>43508</v>
      </c>
      <c r="L40" t="s">
        <v>403</v>
      </c>
      <c r="M40">
        <v>68</v>
      </c>
      <c r="P40" t="s">
        <v>847</v>
      </c>
      <c r="Q40" t="s">
        <v>756</v>
      </c>
      <c r="R40">
        <v>52</v>
      </c>
      <c r="U40" t="s">
        <v>851</v>
      </c>
      <c r="V40" t="s">
        <v>889</v>
      </c>
      <c r="W40">
        <v>13.5</v>
      </c>
      <c r="AE40" t="s">
        <v>835</v>
      </c>
      <c r="AF40" t="s">
        <v>579</v>
      </c>
      <c r="AG40">
        <v>235</v>
      </c>
      <c r="AH40" s="138"/>
      <c r="AM40" s="130"/>
    </row>
    <row r="41" spans="1:42">
      <c r="A41" s="137"/>
      <c r="K41">
        <v>43536</v>
      </c>
      <c r="L41" t="s">
        <v>127</v>
      </c>
      <c r="M41">
        <v>70</v>
      </c>
      <c r="P41" t="s">
        <v>847</v>
      </c>
      <c r="Q41" t="s">
        <v>756</v>
      </c>
      <c r="R41">
        <v>42</v>
      </c>
      <c r="U41" t="s">
        <v>851</v>
      </c>
      <c r="V41" t="s">
        <v>540</v>
      </c>
      <c r="W41">
        <v>22</v>
      </c>
      <c r="AA41" s="144"/>
      <c r="AE41" t="s">
        <v>840</v>
      </c>
      <c r="AF41" t="s">
        <v>580</v>
      </c>
      <c r="AG41">
        <v>90.9</v>
      </c>
      <c r="AH41" s="138"/>
      <c r="AM41" s="130"/>
    </row>
    <row r="42" spans="1:42">
      <c r="A42" s="137"/>
      <c r="K42">
        <v>43658</v>
      </c>
      <c r="L42" t="s">
        <v>677</v>
      </c>
      <c r="M42">
        <v>80</v>
      </c>
      <c r="P42" t="s">
        <v>855</v>
      </c>
      <c r="Q42" t="s">
        <v>856</v>
      </c>
      <c r="R42">
        <v>42</v>
      </c>
      <c r="U42" t="s">
        <v>877</v>
      </c>
      <c r="V42" t="s">
        <v>142</v>
      </c>
      <c r="W42">
        <v>40.4</v>
      </c>
      <c r="AE42" t="s">
        <v>880</v>
      </c>
      <c r="AF42" t="s">
        <v>879</v>
      </c>
      <c r="AG42">
        <v>410</v>
      </c>
      <c r="AH42" s="138"/>
      <c r="AM42" s="130"/>
    </row>
    <row r="43" spans="1:42">
      <c r="A43" s="137"/>
      <c r="K43">
        <v>43658</v>
      </c>
      <c r="L43" t="s">
        <v>486</v>
      </c>
      <c r="M43">
        <v>38</v>
      </c>
      <c r="U43" t="s">
        <v>877</v>
      </c>
      <c r="V43" t="s">
        <v>771</v>
      </c>
      <c r="W43">
        <v>6.9</v>
      </c>
      <c r="AE43" t="s">
        <v>836</v>
      </c>
      <c r="AF43" t="s">
        <v>334</v>
      </c>
      <c r="AG43">
        <v>-63.3</v>
      </c>
      <c r="AH43" s="138"/>
      <c r="AM43" s="130"/>
    </row>
    <row r="44" spans="1:42">
      <c r="A44" s="137"/>
      <c r="P44">
        <v>43749</v>
      </c>
      <c r="Q44" t="s">
        <v>886</v>
      </c>
      <c r="R44">
        <v>22</v>
      </c>
      <c r="U44">
        <v>43536</v>
      </c>
      <c r="V44" t="s">
        <v>135</v>
      </c>
      <c r="W44">
        <v>527</v>
      </c>
      <c r="AE44" t="s">
        <v>836</v>
      </c>
      <c r="AF44" t="s">
        <v>172</v>
      </c>
      <c r="AG44">
        <v>9.9</v>
      </c>
      <c r="AH44" s="138"/>
      <c r="AJ44" s="130"/>
      <c r="AM44" s="130"/>
    </row>
    <row r="45" spans="1:42">
      <c r="A45" s="137"/>
      <c r="P45" t="s">
        <v>851</v>
      </c>
      <c r="Q45" t="s">
        <v>887</v>
      </c>
      <c r="R45">
        <v>47</v>
      </c>
      <c r="AE45" t="s">
        <v>877</v>
      </c>
      <c r="AF45" t="s">
        <v>878</v>
      </c>
      <c r="AG45">
        <v>512</v>
      </c>
      <c r="AH45" s="138"/>
      <c r="AJ45" s="130"/>
      <c r="AM45" s="130"/>
    </row>
    <row r="46" spans="1:42">
      <c r="A46" s="137"/>
      <c r="AD46" s="130"/>
      <c r="AE46" t="s">
        <v>877</v>
      </c>
      <c r="AF46" t="s">
        <v>876</v>
      </c>
      <c r="AG46">
        <v>25</v>
      </c>
      <c r="AH46" s="138"/>
      <c r="AJ46" s="130"/>
      <c r="AM46" s="130"/>
    </row>
    <row r="47" spans="1:42">
      <c r="A47" s="137"/>
      <c r="P47" t="s">
        <v>888</v>
      </c>
      <c r="Q47" t="s">
        <v>804</v>
      </c>
      <c r="R47">
        <v>22</v>
      </c>
      <c r="AD47" s="130"/>
      <c r="AE47" t="s">
        <v>847</v>
      </c>
      <c r="AF47" t="s">
        <v>875</v>
      </c>
      <c r="AG47">
        <v>478.36</v>
      </c>
      <c r="AH47" s="138"/>
      <c r="AJ47" s="130"/>
    </row>
    <row r="48" spans="1:42">
      <c r="A48" s="137"/>
      <c r="P48" t="s">
        <v>863</v>
      </c>
      <c r="Q48" t="s">
        <v>870</v>
      </c>
      <c r="R48">
        <v>135.18</v>
      </c>
      <c r="AD48" s="130"/>
      <c r="AE48" t="s">
        <v>847</v>
      </c>
      <c r="AF48" t="s">
        <v>874</v>
      </c>
      <c r="AG48">
        <v>844.2</v>
      </c>
      <c r="AH48" s="138"/>
      <c r="AJ48" s="130"/>
    </row>
    <row r="49" spans="1:36">
      <c r="A49" s="137"/>
      <c r="P49">
        <v>43508</v>
      </c>
      <c r="Q49" t="s">
        <v>229</v>
      </c>
      <c r="R49">
        <v>11</v>
      </c>
      <c r="AA49" s="130"/>
      <c r="AD49" s="130"/>
      <c r="AE49" t="s">
        <v>847</v>
      </c>
      <c r="AF49" t="s">
        <v>327</v>
      </c>
      <c r="AG49">
        <v>71.400000000000006</v>
      </c>
      <c r="AH49" s="138"/>
      <c r="AJ49" s="130"/>
    </row>
    <row r="50" spans="1:36">
      <c r="A50" s="137"/>
      <c r="P50">
        <v>43536</v>
      </c>
      <c r="Q50" t="s">
        <v>882</v>
      </c>
      <c r="R50">
        <v>34.25</v>
      </c>
      <c r="AA50" s="130"/>
      <c r="AD50" s="130"/>
      <c r="AE50" t="s">
        <v>855</v>
      </c>
      <c r="AF50" t="s">
        <v>873</v>
      </c>
      <c r="AG50">
        <v>308.98</v>
      </c>
      <c r="AH50" s="138"/>
      <c r="AJ50" s="130"/>
    </row>
    <row r="51" spans="1:36">
      <c r="A51" s="137"/>
      <c r="P51">
        <v>43536</v>
      </c>
      <c r="Q51" t="s">
        <v>229</v>
      </c>
      <c r="R51">
        <v>36</v>
      </c>
      <c r="AD51" s="130"/>
      <c r="AE51" t="s">
        <v>855</v>
      </c>
      <c r="AF51" t="s">
        <v>872</v>
      </c>
      <c r="AG51">
        <v>153.91</v>
      </c>
      <c r="AH51" s="138"/>
      <c r="AJ51" s="130"/>
    </row>
    <row r="52" spans="1:36">
      <c r="A52" s="137"/>
      <c r="P52">
        <v>43567</v>
      </c>
      <c r="Q52" t="s">
        <v>229</v>
      </c>
      <c r="R52">
        <v>13</v>
      </c>
      <c r="AD52" s="130"/>
      <c r="AE52" t="s">
        <v>855</v>
      </c>
      <c r="AF52" t="s">
        <v>170</v>
      </c>
      <c r="AG52">
        <v>19.899999999999999</v>
      </c>
      <c r="AH52" s="138"/>
    </row>
    <row r="53" spans="1:36">
      <c r="A53" s="137"/>
      <c r="P53">
        <v>43597</v>
      </c>
      <c r="Q53" t="s">
        <v>229</v>
      </c>
      <c r="R53">
        <v>11</v>
      </c>
      <c r="AD53" s="130"/>
      <c r="AH53" s="138"/>
    </row>
    <row r="54" spans="1:36">
      <c r="A54" s="137"/>
      <c r="P54">
        <v>43689</v>
      </c>
      <c r="Q54" t="s">
        <v>229</v>
      </c>
      <c r="R54">
        <v>19</v>
      </c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1358.46</v>
      </c>
      <c r="D57" s="140"/>
      <c r="E57" s="140"/>
      <c r="F57" s="140"/>
      <c r="G57" s="140"/>
      <c r="H57" s="134">
        <f xml:space="preserve"> SUM(H34:H51)</f>
        <v>571.16999999999996</v>
      </c>
      <c r="I57" s="140"/>
      <c r="J57" s="140"/>
      <c r="K57" s="140"/>
      <c r="L57" s="140"/>
      <c r="M57" s="133">
        <f xml:space="preserve"> SUM(M34:M51)</f>
        <v>647.79999999999995</v>
      </c>
      <c r="N57" s="140"/>
      <c r="O57" s="140"/>
      <c r="P57" s="140"/>
      <c r="Q57" s="140"/>
      <c r="R57" s="132">
        <f xml:space="preserve"> SUM(R34:R51)</f>
        <v>544.93000000000006</v>
      </c>
      <c r="S57" s="140"/>
      <c r="T57" s="140"/>
      <c r="U57" s="140"/>
      <c r="V57" s="140"/>
      <c r="W57" s="131">
        <f xml:space="preserve"> SUM(W34:W51)</f>
        <v>915.8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3867.2000000000003</v>
      </c>
      <c r="AH57" s="143"/>
      <c r="AJ57" s="145">
        <f>SUM(A57:AH57)</f>
        <v>7905.3600000000006</v>
      </c>
    </row>
    <row r="59" spans="1:36" ht="15" thickBot="1"/>
    <row r="60" spans="1:36" ht="15" thickBot="1">
      <c r="C60" s="135">
        <f xml:space="preserve"> SUM(C31,C57)</f>
        <v>1978.8899999999999</v>
      </c>
      <c r="H60" s="172">
        <f xml:space="preserve"> SUM(H31,H57)</f>
        <v>571.16999999999996</v>
      </c>
      <c r="M60" s="133">
        <f xml:space="preserve"> SUM(M31,M57)</f>
        <v>1004.45</v>
      </c>
      <c r="R60" s="132">
        <f xml:space="preserve"> SUM(R31,R57)</f>
        <v>783.93000000000006</v>
      </c>
      <c r="W60" s="171">
        <f xml:space="preserve"> SUM(W31,W57)</f>
        <v>1645.2</v>
      </c>
      <c r="AA60" s="169">
        <f xml:space="preserve"> SUM(AA31,AA57)</f>
        <v>0</v>
      </c>
      <c r="AG60" s="170">
        <f xml:space="preserve"> SUM(AG31,AG57)</f>
        <v>7858.1600000000008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47768-B239-49F3-AA45-C87A23D9A3F9}">
  <dimension ref="A1:AP115"/>
  <sheetViews>
    <sheetView topLeftCell="H49" zoomScaleNormal="100" workbookViewId="0">
      <selection activeCell="U15" sqref="U15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/>
    </row>
    <row r="2" spans="1:41">
      <c r="A2" t="s">
        <v>909</v>
      </c>
      <c r="B2" t="s">
        <v>622</v>
      </c>
      <c r="C2">
        <v>398.62</v>
      </c>
      <c r="F2">
        <v>44044</v>
      </c>
      <c r="G2" t="s">
        <v>703</v>
      </c>
      <c r="H2">
        <v>300</v>
      </c>
      <c r="K2">
        <v>43689</v>
      </c>
      <c r="L2" t="s">
        <v>905</v>
      </c>
      <c r="M2">
        <v>59</v>
      </c>
      <c r="P2" t="s">
        <v>890</v>
      </c>
      <c r="Q2" t="s">
        <v>228</v>
      </c>
      <c r="R2">
        <v>47</v>
      </c>
      <c r="U2" t="s">
        <v>900</v>
      </c>
      <c r="V2" t="s">
        <v>384</v>
      </c>
      <c r="W2">
        <v>44</v>
      </c>
      <c r="Y2" t="s">
        <v>670</v>
      </c>
      <c r="Z2" t="s">
        <v>236</v>
      </c>
      <c r="AA2">
        <v>230</v>
      </c>
      <c r="AH2" s="138"/>
      <c r="AL2" s="161" t="s">
        <v>220</v>
      </c>
      <c r="AM2" s="162">
        <f>-SUM(AJ31)</f>
        <v>-7176.9900000000007</v>
      </c>
    </row>
    <row r="3" spans="1:41">
      <c r="A3" t="s">
        <v>895</v>
      </c>
      <c r="B3" t="s">
        <v>910</v>
      </c>
      <c r="C3">
        <v>95</v>
      </c>
      <c r="K3">
        <v>43750</v>
      </c>
      <c r="L3" t="s">
        <v>127</v>
      </c>
      <c r="M3">
        <v>134</v>
      </c>
      <c r="P3">
        <v>43891</v>
      </c>
      <c r="Q3" t="s">
        <v>521</v>
      </c>
      <c r="R3">
        <v>158</v>
      </c>
      <c r="U3" t="s">
        <v>900</v>
      </c>
      <c r="V3" t="s">
        <v>384</v>
      </c>
      <c r="W3">
        <v>22</v>
      </c>
      <c r="Y3" t="s">
        <v>789</v>
      </c>
      <c r="Z3" t="s">
        <v>251</v>
      </c>
      <c r="AA3">
        <v>554</v>
      </c>
      <c r="AD3" s="130"/>
      <c r="AH3" s="138"/>
      <c r="AL3" s="161" t="s">
        <v>221</v>
      </c>
      <c r="AM3" s="162">
        <f>-SUM(AJ57)</f>
        <v>-5712.98</v>
      </c>
    </row>
    <row r="4" spans="1:41">
      <c r="A4" t="s">
        <v>893</v>
      </c>
      <c r="B4" t="s">
        <v>344</v>
      </c>
      <c r="C4">
        <v>20</v>
      </c>
      <c r="K4" t="s">
        <v>906</v>
      </c>
      <c r="L4" t="s">
        <v>535</v>
      </c>
      <c r="M4">
        <v>184</v>
      </c>
      <c r="U4" t="s">
        <v>898</v>
      </c>
      <c r="V4" t="s">
        <v>771</v>
      </c>
      <c r="W4">
        <v>1.61</v>
      </c>
      <c r="Y4">
        <v>43567</v>
      </c>
      <c r="Z4" t="s">
        <v>200</v>
      </c>
      <c r="AA4">
        <v>88.91</v>
      </c>
      <c r="AD4" s="130"/>
      <c r="AE4" t="s">
        <v>902</v>
      </c>
      <c r="AF4" t="s">
        <v>174</v>
      </c>
      <c r="AG4">
        <v>18.899999999999999</v>
      </c>
      <c r="AH4" s="138"/>
      <c r="AL4" s="161" t="s">
        <v>225</v>
      </c>
      <c r="AM4" s="162">
        <v>15000</v>
      </c>
      <c r="AO4" s="130"/>
    </row>
    <row r="5" spans="1:41">
      <c r="A5" t="s">
        <v>893</v>
      </c>
      <c r="B5" t="s">
        <v>307</v>
      </c>
      <c r="C5">
        <v>289</v>
      </c>
      <c r="K5" t="s">
        <v>902</v>
      </c>
      <c r="L5" t="s">
        <v>907</v>
      </c>
      <c r="M5">
        <v>407</v>
      </c>
      <c r="O5" t="s">
        <v>914</v>
      </c>
      <c r="Q5" t="s">
        <v>229</v>
      </c>
      <c r="R5">
        <v>380</v>
      </c>
      <c r="U5">
        <v>43891</v>
      </c>
      <c r="V5" t="s">
        <v>829</v>
      </c>
      <c r="W5">
        <v>105.9</v>
      </c>
      <c r="Y5" t="s">
        <v>903</v>
      </c>
      <c r="Z5" t="s">
        <v>586</v>
      </c>
      <c r="AA5">
        <v>424</v>
      </c>
      <c r="AD5" s="130"/>
      <c r="AH5" s="138"/>
      <c r="AL5" s="161" t="s">
        <v>226</v>
      </c>
      <c r="AM5" s="162">
        <v>9000</v>
      </c>
    </row>
    <row r="6" spans="1:41" ht="15" thickBot="1">
      <c r="A6">
        <v>43891</v>
      </c>
      <c r="B6" t="s">
        <v>150</v>
      </c>
      <c r="C6">
        <v>47.28</v>
      </c>
      <c r="K6" t="s">
        <v>901</v>
      </c>
      <c r="L6" t="s">
        <v>486</v>
      </c>
      <c r="M6">
        <v>66</v>
      </c>
      <c r="P6" t="s">
        <v>894</v>
      </c>
      <c r="Q6" t="s">
        <v>913</v>
      </c>
      <c r="R6">
        <v>30</v>
      </c>
      <c r="Y6" t="s">
        <v>896</v>
      </c>
      <c r="Z6" t="s">
        <v>170</v>
      </c>
      <c r="AA6">
        <v>19.899999999999999</v>
      </c>
      <c r="AD6" s="130"/>
      <c r="AE6" t="s">
        <v>898</v>
      </c>
      <c r="AF6" t="s">
        <v>579</v>
      </c>
      <c r="AG6">
        <v>40</v>
      </c>
      <c r="AH6" s="138"/>
      <c r="AL6" s="163" t="s">
        <v>227</v>
      </c>
      <c r="AM6" s="164">
        <f>SUM(AM1:AM5)</f>
        <v>11110.029999999999</v>
      </c>
    </row>
    <row r="7" spans="1:41">
      <c r="A7">
        <v>43891</v>
      </c>
      <c r="B7" t="s">
        <v>274</v>
      </c>
      <c r="C7">
        <v>212.35</v>
      </c>
      <c r="K7" t="s">
        <v>895</v>
      </c>
      <c r="L7" t="s">
        <v>908</v>
      </c>
      <c r="M7">
        <v>53</v>
      </c>
      <c r="P7">
        <v>43811</v>
      </c>
      <c r="Q7" t="s">
        <v>132</v>
      </c>
      <c r="R7">
        <v>84</v>
      </c>
      <c r="Y7" t="s">
        <v>903</v>
      </c>
      <c r="Z7" t="s">
        <v>580</v>
      </c>
      <c r="AA7">
        <v>90.9</v>
      </c>
      <c r="AD7" s="130"/>
      <c r="AE7" t="s">
        <v>897</v>
      </c>
      <c r="AF7" t="s">
        <v>813</v>
      </c>
      <c r="AG7">
        <v>320</v>
      </c>
      <c r="AH7" s="138"/>
    </row>
    <row r="8" spans="1:41">
      <c r="A8" s="137"/>
      <c r="P8">
        <v>43891</v>
      </c>
      <c r="Q8" t="s">
        <v>912</v>
      </c>
      <c r="R8">
        <v>40</v>
      </c>
      <c r="Y8" t="s">
        <v>899</v>
      </c>
      <c r="Z8" t="s">
        <v>172</v>
      </c>
      <c r="AA8">
        <v>9.9</v>
      </c>
      <c r="AD8" s="130"/>
      <c r="AE8" t="s">
        <v>897</v>
      </c>
      <c r="AF8" t="s">
        <v>327</v>
      </c>
      <c r="AG8">
        <v>69.900000000000006</v>
      </c>
      <c r="AH8" s="138"/>
    </row>
    <row r="9" spans="1:41">
      <c r="A9" s="137"/>
      <c r="P9">
        <v>44013</v>
      </c>
      <c r="Q9" t="s">
        <v>911</v>
      </c>
      <c r="R9">
        <v>60</v>
      </c>
      <c r="Y9" t="s">
        <v>895</v>
      </c>
      <c r="Z9" t="s">
        <v>583</v>
      </c>
      <c r="AA9">
        <v>20</v>
      </c>
      <c r="AD9" s="130"/>
      <c r="AH9" s="138"/>
      <c r="AO9" s="130"/>
    </row>
    <row r="10" spans="1:41">
      <c r="A10" s="137"/>
      <c r="Y10" t="s">
        <v>894</v>
      </c>
      <c r="Z10" t="s">
        <v>170</v>
      </c>
      <c r="AA10">
        <v>19.899999999999999</v>
      </c>
      <c r="AD10" s="130"/>
      <c r="AH10" s="138"/>
      <c r="AO10" s="130"/>
    </row>
    <row r="11" spans="1:41">
      <c r="A11" s="137"/>
      <c r="AD11" s="130"/>
      <c r="AE11" t="s">
        <v>895</v>
      </c>
      <c r="AF11" t="s">
        <v>205</v>
      </c>
      <c r="AG11">
        <v>70</v>
      </c>
      <c r="AH11" s="138"/>
      <c r="AO11" s="130"/>
    </row>
    <row r="12" spans="1:41">
      <c r="A12" s="137"/>
      <c r="AH12" s="138"/>
      <c r="AO12" s="130"/>
    </row>
    <row r="13" spans="1:41">
      <c r="A13" s="137"/>
      <c r="AE13">
        <v>43952</v>
      </c>
      <c r="AF13" t="s">
        <v>892</v>
      </c>
      <c r="AG13">
        <v>700</v>
      </c>
      <c r="AH13" s="138"/>
      <c r="AO13" s="130"/>
    </row>
    <row r="14" spans="1:41" ht="15" thickBot="1">
      <c r="A14" s="137"/>
      <c r="AE14">
        <v>44044</v>
      </c>
      <c r="AF14" t="s">
        <v>891</v>
      </c>
      <c r="AG14">
        <v>96.4</v>
      </c>
      <c r="AH14" s="138"/>
      <c r="AO14" s="130"/>
    </row>
    <row r="15" spans="1:41">
      <c r="A15" s="137"/>
      <c r="AF15" t="s">
        <v>915</v>
      </c>
      <c r="AG15">
        <v>1166.52</v>
      </c>
      <c r="AH15" s="138"/>
      <c r="AL15" s="167"/>
      <c r="AM15" s="168"/>
      <c r="AO15" s="130"/>
    </row>
    <row r="16" spans="1:41">
      <c r="A16" s="137"/>
      <c r="AH16" s="138"/>
      <c r="AL16" s="161"/>
      <c r="AM16" s="162"/>
      <c r="AO16" s="130"/>
    </row>
    <row r="17" spans="1:41">
      <c r="A17" s="137"/>
      <c r="AH17" s="138"/>
      <c r="AL17" s="161"/>
      <c r="AM17" s="162"/>
      <c r="AO17" s="130"/>
    </row>
    <row r="18" spans="1:41">
      <c r="A18" s="137"/>
      <c r="AA18" s="130"/>
      <c r="AH18" s="138"/>
      <c r="AL18" s="161"/>
      <c r="AM18" s="162"/>
      <c r="AO18" s="130"/>
    </row>
    <row r="19" spans="1:41">
      <c r="A19" s="137"/>
      <c r="AA19" s="130"/>
      <c r="AH19" s="138"/>
      <c r="AL19" s="161"/>
      <c r="AM19" s="162"/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1062.25</v>
      </c>
      <c r="D31" s="140"/>
      <c r="E31" s="140"/>
      <c r="F31" s="140"/>
      <c r="G31" s="140"/>
      <c r="H31" s="134">
        <f xml:space="preserve"> SUM(H2:H25)</f>
        <v>300</v>
      </c>
      <c r="I31" s="140"/>
      <c r="J31" s="140"/>
      <c r="K31" s="140"/>
      <c r="L31" s="140"/>
      <c r="M31" s="133">
        <f xml:space="preserve"> SUM(M2:M25)</f>
        <v>903</v>
      </c>
      <c r="N31" s="140"/>
      <c r="O31" s="140"/>
      <c r="P31" s="140"/>
      <c r="Q31" s="140"/>
      <c r="R31" s="132">
        <f xml:space="preserve"> SUM(R2:R29)</f>
        <v>799</v>
      </c>
      <c r="S31" s="140"/>
      <c r="T31" s="140"/>
      <c r="U31" s="140"/>
      <c r="V31" s="140"/>
      <c r="W31" s="131">
        <f xml:space="preserve"> SUM(W2:W24)</f>
        <v>173.51</v>
      </c>
      <c r="X31" s="140"/>
      <c r="Y31" s="140"/>
      <c r="Z31" s="140"/>
      <c r="AA31" s="169">
        <f>SUM(AA2:AA30)</f>
        <v>1457.5100000000002</v>
      </c>
      <c r="AB31" s="140"/>
      <c r="AC31" s="140"/>
      <c r="AD31" s="140"/>
      <c r="AE31" s="140"/>
      <c r="AF31" s="140"/>
      <c r="AG31" s="175">
        <f>SUM(AG2:AG30)</f>
        <v>2481.7200000000003</v>
      </c>
      <c r="AH31" s="143"/>
      <c r="AJ31" s="145">
        <f>SUM(C31,H31,M31,R31,W31,AA31,AG31)</f>
        <v>7176.9900000000007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43720</v>
      </c>
      <c r="B35" t="s">
        <v>151</v>
      </c>
      <c r="C35">
        <v>72.959999999999994</v>
      </c>
      <c r="F35" t="s">
        <v>904</v>
      </c>
      <c r="G35" t="s">
        <v>124</v>
      </c>
      <c r="H35">
        <v>319.3</v>
      </c>
      <c r="K35" t="s">
        <v>890</v>
      </c>
      <c r="L35" t="s">
        <v>146</v>
      </c>
      <c r="M35">
        <v>164.4</v>
      </c>
      <c r="P35">
        <v>43750</v>
      </c>
      <c r="Q35" t="s">
        <v>472</v>
      </c>
      <c r="R35">
        <v>41</v>
      </c>
      <c r="V35" t="s">
        <v>142</v>
      </c>
      <c r="W35">
        <f>SUM([2]Sheet1!W12:W28)</f>
        <v>0</v>
      </c>
      <c r="Z35" t="s">
        <v>729</v>
      </c>
      <c r="AA35" t="s">
        <v>12</v>
      </c>
      <c r="AB35">
        <v>304</v>
      </c>
      <c r="AE35" t="s">
        <v>841</v>
      </c>
      <c r="AF35" t="s">
        <v>842</v>
      </c>
      <c r="AG35">
        <v>500</v>
      </c>
      <c r="AH35" s="138"/>
      <c r="AJ35" s="130"/>
      <c r="AM35" s="130"/>
    </row>
    <row r="36" spans="1:42">
      <c r="A36">
        <v>43720</v>
      </c>
      <c r="B36" t="s">
        <v>151</v>
      </c>
      <c r="C36">
        <v>25</v>
      </c>
      <c r="F36" t="s">
        <v>903</v>
      </c>
      <c r="G36" t="s">
        <v>918</v>
      </c>
      <c r="H36">
        <v>35.94</v>
      </c>
      <c r="K36" t="s">
        <v>923</v>
      </c>
      <c r="L36" t="s">
        <v>922</v>
      </c>
      <c r="M36">
        <v>200</v>
      </c>
      <c r="P36" t="s">
        <v>906</v>
      </c>
      <c r="Q36" t="s">
        <v>756</v>
      </c>
      <c r="R36">
        <v>10</v>
      </c>
      <c r="U36" t="s">
        <v>903</v>
      </c>
      <c r="V36" t="s">
        <v>155</v>
      </c>
      <c r="W36">
        <v>100</v>
      </c>
      <c r="Z36">
        <v>43831</v>
      </c>
      <c r="AA36" t="s">
        <v>192</v>
      </c>
      <c r="AB36">
        <v>36.270000000000003</v>
      </c>
      <c r="AE36">
        <v>43720</v>
      </c>
      <c r="AF36" t="s">
        <v>813</v>
      </c>
      <c r="AG36">
        <v>35</v>
      </c>
      <c r="AH36" s="138"/>
      <c r="AM36" s="130"/>
    </row>
    <row r="37" spans="1:42">
      <c r="A37" t="s">
        <v>904</v>
      </c>
      <c r="B37" t="s">
        <v>150</v>
      </c>
      <c r="C37">
        <v>49.41</v>
      </c>
      <c r="F37" t="s">
        <v>895</v>
      </c>
      <c r="G37" t="s">
        <v>917</v>
      </c>
      <c r="H37">
        <v>179.8</v>
      </c>
      <c r="K37" t="s">
        <v>899</v>
      </c>
      <c r="L37" t="s">
        <v>921</v>
      </c>
      <c r="M37">
        <v>148</v>
      </c>
      <c r="P37" t="s">
        <v>902</v>
      </c>
      <c r="Q37" t="s">
        <v>280</v>
      </c>
      <c r="R37">
        <v>12</v>
      </c>
      <c r="U37" t="s">
        <v>926</v>
      </c>
      <c r="V37" t="s">
        <v>135</v>
      </c>
      <c r="W37">
        <v>100</v>
      </c>
      <c r="AF37" t="s">
        <v>502</v>
      </c>
      <c r="AG37">
        <v>295</v>
      </c>
      <c r="AH37" s="138"/>
      <c r="AM37" s="130"/>
      <c r="AO37" s="144"/>
      <c r="AP37" s="144"/>
    </row>
    <row r="38" spans="1:42">
      <c r="A38" t="s">
        <v>904</v>
      </c>
      <c r="B38" t="s">
        <v>177</v>
      </c>
      <c r="C38">
        <v>60.3</v>
      </c>
      <c r="F38" t="s">
        <v>895</v>
      </c>
      <c r="G38" t="s">
        <v>916</v>
      </c>
      <c r="H38">
        <v>99.9</v>
      </c>
      <c r="K38" t="s">
        <v>894</v>
      </c>
      <c r="L38" t="s">
        <v>402</v>
      </c>
      <c r="M38">
        <v>80</v>
      </c>
      <c r="P38" t="s">
        <v>899</v>
      </c>
      <c r="Q38" t="s">
        <v>123</v>
      </c>
      <c r="R38">
        <v>7</v>
      </c>
      <c r="U38" t="s">
        <v>895</v>
      </c>
      <c r="V38" t="s">
        <v>155</v>
      </c>
      <c r="W38">
        <v>100</v>
      </c>
      <c r="AE38" t="s">
        <v>904</v>
      </c>
      <c r="AF38" t="s">
        <v>920</v>
      </c>
      <c r="AG38">
        <v>19.8</v>
      </c>
      <c r="AH38" s="138"/>
      <c r="AM38" s="130"/>
    </row>
    <row r="39" spans="1:42">
      <c r="A39" t="s">
        <v>901</v>
      </c>
      <c r="B39" t="s">
        <v>208</v>
      </c>
      <c r="C39">
        <v>19.829999999999998</v>
      </c>
      <c r="F39" t="s">
        <v>895</v>
      </c>
      <c r="G39" t="s">
        <v>656</v>
      </c>
      <c r="H39">
        <v>49.8</v>
      </c>
      <c r="K39" t="s">
        <v>893</v>
      </c>
      <c r="L39" t="s">
        <v>146</v>
      </c>
      <c r="M39">
        <v>39</v>
      </c>
      <c r="P39" t="s">
        <v>895</v>
      </c>
      <c r="Q39" t="s">
        <v>123</v>
      </c>
      <c r="R39">
        <v>7</v>
      </c>
      <c r="U39">
        <v>44044</v>
      </c>
      <c r="V39" t="s">
        <v>265</v>
      </c>
      <c r="W39">
        <v>100</v>
      </c>
      <c r="AE39" t="s">
        <v>904</v>
      </c>
      <c r="AF39" t="s">
        <v>813</v>
      </c>
      <c r="AG39">
        <v>134</v>
      </c>
      <c r="AH39" s="138"/>
      <c r="AM39" s="130"/>
    </row>
    <row r="40" spans="1:42">
      <c r="A40" t="s">
        <v>899</v>
      </c>
      <c r="B40" t="s">
        <v>173</v>
      </c>
      <c r="C40">
        <v>19.899999999999999</v>
      </c>
      <c r="P40">
        <v>43891</v>
      </c>
      <c r="Q40" t="s">
        <v>756</v>
      </c>
      <c r="R40">
        <v>30</v>
      </c>
      <c r="U40" t="s">
        <v>898</v>
      </c>
      <c r="V40" t="s">
        <v>925</v>
      </c>
      <c r="W40">
        <v>93</v>
      </c>
      <c r="AE40">
        <v>43720</v>
      </c>
      <c r="AF40" t="s">
        <v>878</v>
      </c>
      <c r="AG40">
        <v>120</v>
      </c>
      <c r="AH40" s="138"/>
      <c r="AM40" s="130"/>
    </row>
    <row r="41" spans="1:42">
      <c r="A41" t="s">
        <v>924</v>
      </c>
      <c r="B41" t="s">
        <v>747</v>
      </c>
      <c r="C41">
        <v>127.02</v>
      </c>
      <c r="P41">
        <v>43891</v>
      </c>
      <c r="Q41" t="s">
        <v>756</v>
      </c>
      <c r="R41">
        <v>20</v>
      </c>
      <c r="AA41" s="144"/>
      <c r="AE41">
        <v>43811</v>
      </c>
      <c r="AF41" t="s">
        <v>919</v>
      </c>
      <c r="AG41">
        <v>105</v>
      </c>
      <c r="AH41" s="138"/>
      <c r="AM41" s="130"/>
    </row>
    <row r="42" spans="1:42">
      <c r="A42">
        <v>43952</v>
      </c>
      <c r="B42" t="s">
        <v>747</v>
      </c>
      <c r="C42">
        <v>30.2</v>
      </c>
      <c r="P42">
        <v>43781</v>
      </c>
      <c r="Q42" t="s">
        <v>145</v>
      </c>
      <c r="R42">
        <v>15</v>
      </c>
      <c r="AE42" t="s">
        <v>903</v>
      </c>
      <c r="AF42" t="s">
        <v>878</v>
      </c>
      <c r="AG42">
        <v>360</v>
      </c>
      <c r="AH42" s="138"/>
      <c r="AM42" s="130"/>
    </row>
    <row r="43" spans="1:42">
      <c r="A43">
        <v>43983</v>
      </c>
      <c r="B43" t="s">
        <v>177</v>
      </c>
      <c r="C43">
        <v>746.98</v>
      </c>
      <c r="P43">
        <v>43781</v>
      </c>
      <c r="Q43" t="s">
        <v>145</v>
      </c>
      <c r="R43">
        <v>17.2</v>
      </c>
      <c r="AE43" t="s">
        <v>906</v>
      </c>
      <c r="AF43" t="s">
        <v>706</v>
      </c>
      <c r="AG43">
        <v>68.62</v>
      </c>
      <c r="AH43" s="138"/>
      <c r="AM43" s="130"/>
    </row>
    <row r="44" spans="1:42">
      <c r="A44" s="137"/>
      <c r="P44">
        <v>43781</v>
      </c>
      <c r="Q44" t="s">
        <v>145</v>
      </c>
      <c r="R44">
        <v>17.2</v>
      </c>
      <c r="AE44" t="s">
        <v>906</v>
      </c>
      <c r="AF44" t="s">
        <v>706</v>
      </c>
      <c r="AG44">
        <v>32.200000000000003</v>
      </c>
      <c r="AH44" s="138"/>
      <c r="AJ44" s="130"/>
      <c r="AM44" s="130"/>
    </row>
    <row r="45" spans="1:42">
      <c r="A45" s="137"/>
      <c r="O45" t="s">
        <v>555</v>
      </c>
      <c r="P45" t="s">
        <v>903</v>
      </c>
      <c r="Q45" t="s">
        <v>935</v>
      </c>
      <c r="R45">
        <v>44</v>
      </c>
      <c r="AE45" t="s">
        <v>897</v>
      </c>
      <c r="AF45" t="s">
        <v>662</v>
      </c>
      <c r="AG45">
        <v>17</v>
      </c>
      <c r="AH45" s="138"/>
      <c r="AJ45" s="130"/>
      <c r="AM45" s="130"/>
    </row>
    <row r="46" spans="1:42">
      <c r="A46" s="137"/>
      <c r="P46" t="s">
        <v>906</v>
      </c>
      <c r="Q46" t="s">
        <v>934</v>
      </c>
      <c r="R46">
        <v>119</v>
      </c>
      <c r="AD46" s="130"/>
      <c r="AE46" t="s">
        <v>897</v>
      </c>
      <c r="AF46" t="s">
        <v>673</v>
      </c>
      <c r="AG46">
        <v>446.51</v>
      </c>
      <c r="AH46" s="138"/>
      <c r="AJ46" s="130"/>
      <c r="AM46" s="130"/>
    </row>
    <row r="47" spans="1:42">
      <c r="A47" s="137"/>
      <c r="P47" t="s">
        <v>902</v>
      </c>
      <c r="Q47" t="s">
        <v>933</v>
      </c>
      <c r="R47">
        <v>15.23</v>
      </c>
      <c r="AD47" s="130"/>
      <c r="AH47" s="138"/>
      <c r="AJ47" s="130"/>
    </row>
    <row r="48" spans="1:42">
      <c r="A48" s="137"/>
      <c r="P48" t="s">
        <v>900</v>
      </c>
      <c r="Q48" t="s">
        <v>411</v>
      </c>
      <c r="R48">
        <v>28</v>
      </c>
      <c r="AD48" s="130"/>
      <c r="AH48" s="138"/>
      <c r="AJ48" s="130"/>
    </row>
    <row r="49" spans="1:36">
      <c r="A49" s="137"/>
      <c r="P49" t="s">
        <v>900</v>
      </c>
      <c r="Q49" t="s">
        <v>932</v>
      </c>
      <c r="R49">
        <v>36</v>
      </c>
      <c r="AA49" s="130"/>
      <c r="AD49" s="130"/>
      <c r="AH49" s="138"/>
      <c r="AJ49" s="130"/>
    </row>
    <row r="50" spans="1:36">
      <c r="A50" s="137"/>
      <c r="P50" t="s">
        <v>926</v>
      </c>
      <c r="Q50" t="s">
        <v>931</v>
      </c>
      <c r="R50">
        <v>32</v>
      </c>
      <c r="AA50" s="130"/>
      <c r="AD50" s="130"/>
      <c r="AH50" s="138"/>
      <c r="AJ50" s="130"/>
    </row>
    <row r="51" spans="1:36">
      <c r="A51" s="137"/>
      <c r="P51" t="s">
        <v>898</v>
      </c>
      <c r="Q51" t="s">
        <v>930</v>
      </c>
      <c r="R51">
        <v>29</v>
      </c>
      <c r="AD51" s="130"/>
      <c r="AH51" s="138"/>
      <c r="AJ51" s="130"/>
    </row>
    <row r="52" spans="1:36">
      <c r="A52" s="137"/>
      <c r="P52" t="s">
        <v>895</v>
      </c>
      <c r="Q52" t="s">
        <v>929</v>
      </c>
      <c r="R52">
        <v>32.68</v>
      </c>
      <c r="AD52" s="130"/>
      <c r="AH52" s="138"/>
    </row>
    <row r="53" spans="1:36">
      <c r="A53" s="137"/>
      <c r="P53" t="s">
        <v>894</v>
      </c>
      <c r="Q53" t="s">
        <v>714</v>
      </c>
      <c r="R53">
        <v>27.8</v>
      </c>
      <c r="AD53" s="130"/>
      <c r="AH53" s="138"/>
    </row>
    <row r="54" spans="1:36">
      <c r="A54" s="137"/>
      <c r="P54" t="s">
        <v>893</v>
      </c>
      <c r="Q54" t="s">
        <v>928</v>
      </c>
      <c r="R54">
        <v>29</v>
      </c>
      <c r="AD54" s="130"/>
      <c r="AH54" s="138"/>
    </row>
    <row r="55" spans="1:36">
      <c r="A55" s="137"/>
      <c r="P55">
        <v>43862</v>
      </c>
      <c r="Q55" t="s">
        <v>927</v>
      </c>
      <c r="R55">
        <v>28</v>
      </c>
      <c r="AD55" s="130"/>
      <c r="AH55" s="138"/>
    </row>
    <row r="56" spans="1:36" ht="15" thickBot="1">
      <c r="A56" s="137"/>
      <c r="P56" t="s">
        <v>898</v>
      </c>
      <c r="Q56" t="s">
        <v>825</v>
      </c>
      <c r="R56">
        <v>22</v>
      </c>
      <c r="AD56" s="130"/>
      <c r="AH56" s="138"/>
    </row>
    <row r="57" spans="1:36" ht="15" thickBot="1">
      <c r="A57" s="139"/>
      <c r="B57" s="140"/>
      <c r="C57" s="135">
        <f xml:space="preserve"> SUM(C34:C51)</f>
        <v>1151.5999999999999</v>
      </c>
      <c r="D57" s="140"/>
      <c r="E57" s="140"/>
      <c r="F57" s="140"/>
      <c r="G57" s="140"/>
      <c r="H57" s="134">
        <f xml:space="preserve"> SUM(H34:H51)</f>
        <v>684.7399999999999</v>
      </c>
      <c r="I57" s="140"/>
      <c r="J57" s="140"/>
      <c r="K57" s="140"/>
      <c r="L57" s="140"/>
      <c r="M57" s="133">
        <f xml:space="preserve"> SUM(M34:M51)</f>
        <v>631.4</v>
      </c>
      <c r="N57" s="140"/>
      <c r="O57" s="140"/>
      <c r="P57" s="140"/>
      <c r="Q57" s="140"/>
      <c r="R57" s="132">
        <f xml:space="preserve"> SUM(R35:R56)</f>
        <v>619.1099999999999</v>
      </c>
      <c r="S57" s="140"/>
      <c r="T57" s="140"/>
      <c r="U57" s="140"/>
      <c r="V57" s="140"/>
      <c r="W57" s="131">
        <f xml:space="preserve"> SUM(W34:W51)</f>
        <v>493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2133.13</v>
      </c>
      <c r="AH57" s="143"/>
      <c r="AJ57" s="145">
        <f>SUM(A57:AH57)</f>
        <v>5712.98</v>
      </c>
    </row>
    <row r="59" spans="1:36" ht="15" thickBot="1"/>
    <row r="60" spans="1:36" ht="15" thickBot="1">
      <c r="C60" s="135">
        <f xml:space="preserve"> SUM(C31,C57)</f>
        <v>2213.85</v>
      </c>
      <c r="H60" s="172">
        <f xml:space="preserve"> SUM(H31,H57)</f>
        <v>984.7399999999999</v>
      </c>
      <c r="M60" s="133">
        <f xml:space="preserve"> SUM(M31,M57)</f>
        <v>1534.4</v>
      </c>
      <c r="R60" s="132">
        <f xml:space="preserve"> SUM(R31,R57)</f>
        <v>1418.11</v>
      </c>
      <c r="W60" s="171">
        <f xml:space="preserve"> SUM(W31,W57)</f>
        <v>666.51</v>
      </c>
      <c r="AA60" s="169">
        <f xml:space="preserve"> SUM(AA31,AA57)</f>
        <v>1457.5100000000002</v>
      </c>
      <c r="AG60" s="170">
        <f xml:space="preserve"> SUM(AG31,AG57)</f>
        <v>4614.8500000000004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4BE4-4436-40C2-9AAC-7248A6ED7DAF}">
  <dimension ref="A1:AP115"/>
  <sheetViews>
    <sheetView tabSelected="1" topLeftCell="I1" zoomScaleNormal="100" workbookViewId="0">
      <selection activeCell="AF58" sqref="AF58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44105</v>
      </c>
      <c r="B2" t="s">
        <v>307</v>
      </c>
      <c r="C2">
        <v>60</v>
      </c>
      <c r="F2">
        <v>43923</v>
      </c>
      <c r="G2" t="s">
        <v>205</v>
      </c>
      <c r="H2">
        <v>90</v>
      </c>
      <c r="K2" t="s">
        <v>949</v>
      </c>
      <c r="L2" t="s">
        <v>575</v>
      </c>
      <c r="M2">
        <v>35.07</v>
      </c>
      <c r="P2" t="s">
        <v>971</v>
      </c>
      <c r="Q2" t="s">
        <v>521</v>
      </c>
      <c r="R2">
        <v>224</v>
      </c>
      <c r="U2" t="s">
        <v>972</v>
      </c>
      <c r="V2" t="s">
        <v>974</v>
      </c>
      <c r="W2">
        <v>850</v>
      </c>
      <c r="Y2" t="s">
        <v>670</v>
      </c>
      <c r="Z2" t="s">
        <v>236</v>
      </c>
      <c r="AA2">
        <v>230</v>
      </c>
      <c r="AE2">
        <v>44166</v>
      </c>
      <c r="AF2" t="s">
        <v>975</v>
      </c>
      <c r="AG2" s="144">
        <v>3207</v>
      </c>
      <c r="AH2" s="138"/>
      <c r="AL2" s="161" t="s">
        <v>220</v>
      </c>
      <c r="AM2" s="162">
        <f>-SUM(AJ31)</f>
        <v>-10826.220000000001</v>
      </c>
    </row>
    <row r="3" spans="1:41">
      <c r="A3" t="s">
        <v>965</v>
      </c>
      <c r="B3" t="s">
        <v>747</v>
      </c>
      <c r="C3">
        <v>40.9</v>
      </c>
      <c r="K3">
        <v>44105</v>
      </c>
      <c r="L3" t="s">
        <v>146</v>
      </c>
      <c r="M3">
        <v>207</v>
      </c>
      <c r="P3" t="s">
        <v>943</v>
      </c>
      <c r="Q3" t="s">
        <v>642</v>
      </c>
      <c r="R3">
        <v>45</v>
      </c>
      <c r="U3" t="s">
        <v>951</v>
      </c>
      <c r="V3" t="s">
        <v>758</v>
      </c>
      <c r="W3">
        <v>11.61</v>
      </c>
      <c r="Y3" t="s">
        <v>789</v>
      </c>
      <c r="Z3" t="s">
        <v>251</v>
      </c>
      <c r="AA3">
        <v>554</v>
      </c>
      <c r="AD3" s="130"/>
      <c r="AE3">
        <v>44166</v>
      </c>
      <c r="AF3" t="s">
        <v>975</v>
      </c>
      <c r="AG3">
        <v>73</v>
      </c>
      <c r="AH3" s="138"/>
      <c r="AL3" s="161" t="s">
        <v>221</v>
      </c>
      <c r="AM3" s="162">
        <f>-SUM(AJ57)</f>
        <v>-4783.96</v>
      </c>
    </row>
    <row r="4" spans="1:41">
      <c r="A4" t="s">
        <v>963</v>
      </c>
      <c r="B4" t="s">
        <v>274</v>
      </c>
      <c r="C4">
        <v>129.66999999999999</v>
      </c>
      <c r="K4" t="s">
        <v>986</v>
      </c>
      <c r="L4" t="s">
        <v>985</v>
      </c>
      <c r="M4">
        <v>404</v>
      </c>
      <c r="P4" t="s">
        <v>949</v>
      </c>
      <c r="Q4" t="s">
        <v>280</v>
      </c>
      <c r="R4">
        <v>24</v>
      </c>
      <c r="U4" t="s">
        <v>973</v>
      </c>
      <c r="V4" t="s">
        <v>758</v>
      </c>
      <c r="W4">
        <v>17.63</v>
      </c>
      <c r="Y4">
        <v>43952</v>
      </c>
      <c r="Z4" t="s">
        <v>200</v>
      </c>
      <c r="AA4">
        <v>87.85</v>
      </c>
      <c r="AD4" s="130"/>
      <c r="AE4">
        <v>44166</v>
      </c>
      <c r="AF4" t="s">
        <v>975</v>
      </c>
      <c r="AG4">
        <v>250</v>
      </c>
      <c r="AH4" s="138"/>
      <c r="AL4" s="161" t="s">
        <v>225</v>
      </c>
      <c r="AM4" s="162">
        <v>9000</v>
      </c>
      <c r="AO4" s="130"/>
    </row>
    <row r="5" spans="1:41">
      <c r="A5" t="s">
        <v>973</v>
      </c>
      <c r="B5" t="s">
        <v>987</v>
      </c>
      <c r="C5">
        <v>98</v>
      </c>
      <c r="K5" t="s">
        <v>949</v>
      </c>
      <c r="L5" t="s">
        <v>146</v>
      </c>
      <c r="M5">
        <v>100</v>
      </c>
      <c r="U5" t="s">
        <v>972</v>
      </c>
      <c r="V5" t="s">
        <v>758</v>
      </c>
      <c r="W5">
        <v>8</v>
      </c>
      <c r="Y5">
        <v>43953</v>
      </c>
      <c r="Z5" t="s">
        <v>236</v>
      </c>
      <c r="AA5">
        <v>10</v>
      </c>
      <c r="AD5" s="130"/>
      <c r="AE5" t="s">
        <v>971</v>
      </c>
      <c r="AF5" t="s">
        <v>976</v>
      </c>
      <c r="AG5">
        <v>39.9</v>
      </c>
      <c r="AH5" s="138"/>
      <c r="AL5" s="161" t="s">
        <v>226</v>
      </c>
      <c r="AM5" s="162">
        <v>9000</v>
      </c>
    </row>
    <row r="6" spans="1:41" ht="15" thickBot="1">
      <c r="A6" t="s">
        <v>973</v>
      </c>
      <c r="B6" t="s">
        <v>131</v>
      </c>
      <c r="C6" s="144">
        <v>1186.0999999999999</v>
      </c>
      <c r="K6" t="s">
        <v>957</v>
      </c>
      <c r="L6" t="s">
        <v>403</v>
      </c>
      <c r="M6">
        <v>20</v>
      </c>
      <c r="P6" t="s">
        <v>973</v>
      </c>
      <c r="Q6" t="s">
        <v>756</v>
      </c>
      <c r="R6">
        <v>36</v>
      </c>
      <c r="U6">
        <v>44166</v>
      </c>
      <c r="V6" t="s">
        <v>135</v>
      </c>
      <c r="W6">
        <v>30</v>
      </c>
      <c r="AA6" s="130"/>
      <c r="AD6" s="130"/>
      <c r="AE6" t="s">
        <v>965</v>
      </c>
      <c r="AF6" t="s">
        <v>580</v>
      </c>
      <c r="AG6">
        <v>90.9</v>
      </c>
      <c r="AH6" s="138"/>
      <c r="AL6" s="163" t="s">
        <v>227</v>
      </c>
      <c r="AM6" s="164">
        <f>SUM(AM1:AM5)</f>
        <v>-5340.5</v>
      </c>
    </row>
    <row r="7" spans="1:41">
      <c r="A7">
        <v>43863</v>
      </c>
      <c r="B7" t="s">
        <v>150</v>
      </c>
      <c r="C7">
        <v>17.02</v>
      </c>
      <c r="K7" t="s">
        <v>957</v>
      </c>
      <c r="L7" t="s">
        <v>984</v>
      </c>
      <c r="M7">
        <v>403</v>
      </c>
      <c r="P7" t="s">
        <v>973</v>
      </c>
      <c r="Q7" t="s">
        <v>756</v>
      </c>
      <c r="R7">
        <v>24</v>
      </c>
      <c r="U7" t="s">
        <v>978</v>
      </c>
      <c r="V7" t="s">
        <v>384</v>
      </c>
      <c r="W7">
        <v>11</v>
      </c>
      <c r="AA7" s="130"/>
      <c r="AD7" s="130"/>
      <c r="AE7" t="s">
        <v>949</v>
      </c>
      <c r="AF7" t="s">
        <v>977</v>
      </c>
      <c r="AG7">
        <v>75</v>
      </c>
      <c r="AH7" s="138"/>
    </row>
    <row r="8" spans="1:41">
      <c r="A8" s="137"/>
      <c r="K8" t="s">
        <v>983</v>
      </c>
      <c r="L8" t="s">
        <v>982</v>
      </c>
      <c r="M8">
        <v>115</v>
      </c>
      <c r="P8" t="s">
        <v>972</v>
      </c>
      <c r="Q8" t="s">
        <v>521</v>
      </c>
      <c r="R8">
        <v>136</v>
      </c>
      <c r="U8">
        <v>44014</v>
      </c>
      <c r="V8" t="s">
        <v>988</v>
      </c>
      <c r="W8">
        <v>97.67</v>
      </c>
      <c r="AA8" s="130"/>
      <c r="AD8" s="130"/>
      <c r="AE8" t="s">
        <v>973</v>
      </c>
      <c r="AF8" t="s">
        <v>172</v>
      </c>
      <c r="AG8">
        <v>9.9</v>
      </c>
      <c r="AH8" s="138"/>
    </row>
    <row r="9" spans="1:41">
      <c r="A9" s="137"/>
      <c r="K9">
        <v>43863</v>
      </c>
      <c r="L9" t="s">
        <v>677</v>
      </c>
      <c r="M9">
        <v>120</v>
      </c>
      <c r="P9">
        <v>43984</v>
      </c>
      <c r="Q9" t="s">
        <v>280</v>
      </c>
      <c r="R9">
        <v>15</v>
      </c>
      <c r="U9">
        <v>44014</v>
      </c>
      <c r="V9" t="s">
        <v>142</v>
      </c>
      <c r="W9">
        <v>50.4</v>
      </c>
      <c r="AA9" s="130"/>
      <c r="AD9" s="130"/>
      <c r="AE9" t="s">
        <v>948</v>
      </c>
      <c r="AF9" t="s">
        <v>170</v>
      </c>
      <c r="AG9">
        <v>40</v>
      </c>
      <c r="AH9" s="138"/>
      <c r="AO9" s="130"/>
    </row>
    <row r="10" spans="1:41">
      <c r="A10" s="137"/>
      <c r="K10">
        <v>43863</v>
      </c>
      <c r="L10" t="s">
        <v>486</v>
      </c>
      <c r="M10">
        <v>41</v>
      </c>
      <c r="AD10" s="130"/>
      <c r="AE10" t="s">
        <v>978</v>
      </c>
      <c r="AF10" t="s">
        <v>583</v>
      </c>
      <c r="AG10">
        <v>20</v>
      </c>
      <c r="AH10" s="138"/>
      <c r="AO10" s="130"/>
    </row>
    <row r="11" spans="1:41">
      <c r="A11" s="137"/>
      <c r="K11">
        <v>43953</v>
      </c>
      <c r="L11" t="s">
        <v>342</v>
      </c>
      <c r="M11">
        <v>43.7</v>
      </c>
      <c r="P11">
        <v>44075</v>
      </c>
      <c r="Q11" t="s">
        <v>229</v>
      </c>
      <c r="R11">
        <v>329</v>
      </c>
      <c r="S11">
        <v>19</v>
      </c>
      <c r="AD11" s="130"/>
      <c r="AE11">
        <v>43863</v>
      </c>
      <c r="AF11" t="s">
        <v>579</v>
      </c>
      <c r="AG11">
        <v>130</v>
      </c>
      <c r="AH11" s="138"/>
      <c r="AO11" s="130"/>
    </row>
    <row r="12" spans="1:41">
      <c r="A12" s="137"/>
      <c r="K12">
        <v>44045</v>
      </c>
      <c r="L12" t="s">
        <v>402</v>
      </c>
      <c r="M12">
        <v>40</v>
      </c>
      <c r="P12" t="s">
        <v>997</v>
      </c>
      <c r="Q12" t="s">
        <v>996</v>
      </c>
      <c r="R12">
        <v>77</v>
      </c>
      <c r="AE12">
        <v>43892</v>
      </c>
      <c r="AF12" t="s">
        <v>979</v>
      </c>
      <c r="AG12">
        <v>150</v>
      </c>
      <c r="AH12" s="138"/>
      <c r="AO12" s="130"/>
    </row>
    <row r="13" spans="1:41">
      <c r="A13" s="137"/>
      <c r="K13">
        <v>44045</v>
      </c>
      <c r="L13" t="s">
        <v>981</v>
      </c>
      <c r="M13">
        <v>195</v>
      </c>
      <c r="P13" t="s">
        <v>951</v>
      </c>
      <c r="Q13" t="s">
        <v>995</v>
      </c>
      <c r="R13">
        <v>75</v>
      </c>
      <c r="AE13">
        <v>43892</v>
      </c>
      <c r="AF13" t="s">
        <v>980</v>
      </c>
      <c r="AG13">
        <v>120</v>
      </c>
      <c r="AH13" s="138"/>
      <c r="AO13" s="130"/>
    </row>
    <row r="14" spans="1:41" ht="15" thickBot="1">
      <c r="A14" s="137"/>
      <c r="P14" t="s">
        <v>957</v>
      </c>
      <c r="Q14" t="s">
        <v>442</v>
      </c>
      <c r="R14">
        <v>37</v>
      </c>
      <c r="AH14" s="138"/>
      <c r="AO14" s="130"/>
    </row>
    <row r="15" spans="1:41">
      <c r="A15" s="137"/>
      <c r="P15">
        <v>43832</v>
      </c>
      <c r="Q15" t="s">
        <v>994</v>
      </c>
      <c r="R15">
        <v>78</v>
      </c>
      <c r="AH15" s="138"/>
      <c r="AL15" s="167"/>
      <c r="AM15" s="168">
        <f>560+1500</f>
        <v>2060</v>
      </c>
      <c r="AO15" s="130"/>
    </row>
    <row r="16" spans="1:41">
      <c r="A16" s="137"/>
      <c r="P16">
        <v>43892</v>
      </c>
      <c r="Q16" t="s">
        <v>993</v>
      </c>
      <c r="R16">
        <v>50</v>
      </c>
      <c r="AH16" s="138"/>
      <c r="AL16" s="161"/>
      <c r="AM16" s="162">
        <v>-4000</v>
      </c>
      <c r="AO16" s="130"/>
    </row>
    <row r="17" spans="1:41">
      <c r="A17" s="137"/>
      <c r="P17">
        <v>43984</v>
      </c>
      <c r="Q17" t="s">
        <v>992</v>
      </c>
      <c r="R17">
        <v>11</v>
      </c>
      <c r="AH17" s="138"/>
      <c r="AL17" s="161"/>
      <c r="AM17" s="162">
        <v>-10000</v>
      </c>
      <c r="AO17" s="130"/>
    </row>
    <row r="18" spans="1:41">
      <c r="A18" s="137"/>
      <c r="P18">
        <v>43984</v>
      </c>
      <c r="Q18" t="s">
        <v>991</v>
      </c>
      <c r="R18">
        <v>32</v>
      </c>
      <c r="AA18" s="130"/>
      <c r="AH18" s="138"/>
      <c r="AL18" s="161"/>
      <c r="AM18" s="162">
        <v>-750</v>
      </c>
      <c r="AO18" s="130"/>
    </row>
    <row r="19" spans="1:41">
      <c r="A19" s="137"/>
      <c r="P19">
        <v>44014</v>
      </c>
      <c r="Q19" t="s">
        <v>990</v>
      </c>
      <c r="R19">
        <v>29.9</v>
      </c>
      <c r="AA19" s="130"/>
      <c r="AH19" s="138"/>
      <c r="AL19" s="161"/>
      <c r="AM19" s="162">
        <f>SUM(AM15:AM18)</f>
        <v>-12690</v>
      </c>
      <c r="AO19" s="130"/>
    </row>
    <row r="20" spans="1:41" ht="15" thickBot="1">
      <c r="A20" s="137"/>
      <c r="P20">
        <v>44014</v>
      </c>
      <c r="Q20" t="s">
        <v>989</v>
      </c>
      <c r="R20">
        <v>94</v>
      </c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1531.6899999999998</v>
      </c>
      <c r="D31" s="140"/>
      <c r="E31" s="140"/>
      <c r="F31" s="140"/>
      <c r="G31" s="140"/>
      <c r="H31" s="134">
        <f xml:space="preserve"> SUM(H2:H25)</f>
        <v>90</v>
      </c>
      <c r="I31" s="140"/>
      <c r="J31" s="140"/>
      <c r="K31" s="140"/>
      <c r="L31" s="140"/>
      <c r="M31" s="133">
        <f xml:space="preserve"> SUM(M2:M25)</f>
        <v>1723.77</v>
      </c>
      <c r="N31" s="140"/>
      <c r="O31" s="140"/>
      <c r="P31" s="140"/>
      <c r="Q31" s="140"/>
      <c r="R31" s="132">
        <f xml:space="preserve"> SUM(R2:R29)</f>
        <v>1316.9</v>
      </c>
      <c r="S31" s="140"/>
      <c r="T31" s="140"/>
      <c r="U31" s="140"/>
      <c r="V31" s="140"/>
      <c r="W31" s="131">
        <f xml:space="preserve"> SUM(W2:W24)</f>
        <v>1076.3100000000002</v>
      </c>
      <c r="X31" s="140"/>
      <c r="Y31" s="140"/>
      <c r="Z31" s="140"/>
      <c r="AA31" s="169">
        <f>SUM(AA2:AA30)</f>
        <v>881.85</v>
      </c>
      <c r="AB31" s="140"/>
      <c r="AC31" s="140"/>
      <c r="AD31" s="140"/>
      <c r="AE31" s="140"/>
      <c r="AF31" s="140"/>
      <c r="AG31" s="175">
        <f>SUM(AG2:AG30)</f>
        <v>4205.7000000000007</v>
      </c>
      <c r="AH31" s="143"/>
      <c r="AJ31" s="145">
        <f>SUM(C31,H31,M31,R31,W31,AA31,AG31)</f>
        <v>10826.220000000001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 t="s">
        <v>942</v>
      </c>
      <c r="B35" t="s">
        <v>150</v>
      </c>
      <c r="C35">
        <v>43.34</v>
      </c>
      <c r="F35" t="s">
        <v>947</v>
      </c>
      <c r="G35" t="s">
        <v>351</v>
      </c>
      <c r="H35">
        <v>100</v>
      </c>
      <c r="K35" t="s">
        <v>963</v>
      </c>
      <c r="L35" t="s">
        <v>962</v>
      </c>
      <c r="M35">
        <v>149.1</v>
      </c>
      <c r="U35" t="s">
        <v>957</v>
      </c>
      <c r="V35" t="s">
        <v>265</v>
      </c>
      <c r="W35">
        <v>100</v>
      </c>
      <c r="Y35" t="s">
        <v>729</v>
      </c>
      <c r="Z35" t="s">
        <v>12</v>
      </c>
      <c r="AA35">
        <v>304</v>
      </c>
      <c r="AH35" s="138"/>
      <c r="AJ35" s="130"/>
      <c r="AM35" s="130"/>
    </row>
    <row r="36" spans="1:42">
      <c r="A36" t="s">
        <v>951</v>
      </c>
      <c r="B36" t="s">
        <v>173</v>
      </c>
      <c r="C36">
        <v>177.3</v>
      </c>
      <c r="F36" t="s">
        <v>947</v>
      </c>
      <c r="G36" t="s">
        <v>946</v>
      </c>
      <c r="H36">
        <v>39.9</v>
      </c>
      <c r="K36" t="s">
        <v>949</v>
      </c>
      <c r="L36" t="s">
        <v>961</v>
      </c>
      <c r="M36">
        <v>180</v>
      </c>
      <c r="P36" t="s">
        <v>951</v>
      </c>
      <c r="Q36" t="s">
        <v>522</v>
      </c>
      <c r="R36">
        <v>57.9</v>
      </c>
      <c r="U36" t="s">
        <v>965</v>
      </c>
      <c r="V36" t="s">
        <v>265</v>
      </c>
      <c r="W36">
        <v>100</v>
      </c>
      <c r="Y36">
        <v>43923</v>
      </c>
      <c r="Z36" t="s">
        <v>192</v>
      </c>
      <c r="AA36">
        <v>36.270000000000003</v>
      </c>
      <c r="AE36" t="s">
        <v>947</v>
      </c>
      <c r="AF36" t="s">
        <v>959</v>
      </c>
      <c r="AG36">
        <v>77.400000000000006</v>
      </c>
      <c r="AH36" s="138"/>
      <c r="AM36" s="130"/>
    </row>
    <row r="37" spans="1:42">
      <c r="A37" t="s">
        <v>965</v>
      </c>
      <c r="B37" t="s">
        <v>742</v>
      </c>
      <c r="C37">
        <v>65</v>
      </c>
      <c r="F37">
        <v>43892</v>
      </c>
      <c r="G37" t="s">
        <v>945</v>
      </c>
      <c r="H37">
        <v>38.94</v>
      </c>
      <c r="K37">
        <v>43863</v>
      </c>
      <c r="L37" t="s">
        <v>960</v>
      </c>
      <c r="M37">
        <v>139.80000000000001</v>
      </c>
      <c r="P37" t="s">
        <v>950</v>
      </c>
      <c r="Q37" t="s">
        <v>472</v>
      </c>
      <c r="R37">
        <v>13</v>
      </c>
      <c r="U37">
        <v>43892</v>
      </c>
      <c r="V37" t="s">
        <v>265</v>
      </c>
      <c r="W37">
        <v>100</v>
      </c>
      <c r="Y37" t="s">
        <v>953</v>
      </c>
      <c r="Z37" t="s">
        <v>952</v>
      </c>
      <c r="AA37">
        <v>118.8</v>
      </c>
      <c r="AE37" t="s">
        <v>950</v>
      </c>
      <c r="AF37" t="s">
        <v>920</v>
      </c>
      <c r="AG37">
        <v>19.8</v>
      </c>
      <c r="AH37" s="138"/>
      <c r="AM37" s="130"/>
      <c r="AO37" s="144"/>
      <c r="AP37" s="144"/>
    </row>
    <row r="38" spans="1:42">
      <c r="A38" t="s">
        <v>943</v>
      </c>
      <c r="B38" t="s">
        <v>208</v>
      </c>
      <c r="C38">
        <v>19.829999999999998</v>
      </c>
      <c r="F38">
        <v>43892</v>
      </c>
      <c r="G38" t="s">
        <v>944</v>
      </c>
      <c r="H38">
        <v>229.6</v>
      </c>
      <c r="P38" t="s">
        <v>949</v>
      </c>
      <c r="Q38" t="s">
        <v>522</v>
      </c>
      <c r="R38">
        <v>42.6</v>
      </c>
      <c r="V38" t="s">
        <v>142</v>
      </c>
      <c r="W38">
        <v>347</v>
      </c>
      <c r="X38">
        <v>8</v>
      </c>
      <c r="Y38" t="s">
        <v>951</v>
      </c>
      <c r="Z38" t="s">
        <v>295</v>
      </c>
      <c r="AA38">
        <v>546</v>
      </c>
      <c r="AE38" t="s">
        <v>957</v>
      </c>
      <c r="AF38" t="s">
        <v>958</v>
      </c>
      <c r="AG38">
        <v>230</v>
      </c>
      <c r="AH38" s="138"/>
      <c r="AM38" s="130"/>
    </row>
    <row r="39" spans="1:42">
      <c r="A39" t="s">
        <v>948</v>
      </c>
      <c r="B39" t="s">
        <v>747</v>
      </c>
      <c r="C39">
        <v>33.4</v>
      </c>
      <c r="F39" t="s">
        <v>943</v>
      </c>
      <c r="G39" t="s">
        <v>941</v>
      </c>
      <c r="H39">
        <v>341.25</v>
      </c>
      <c r="P39" t="s">
        <v>949</v>
      </c>
      <c r="Q39" t="s">
        <v>834</v>
      </c>
      <c r="R39">
        <v>8</v>
      </c>
      <c r="AE39" t="s">
        <v>957</v>
      </c>
      <c r="AF39" t="s">
        <v>956</v>
      </c>
      <c r="AG39">
        <v>25</v>
      </c>
      <c r="AH39" s="138"/>
      <c r="AM39" s="130"/>
    </row>
    <row r="40" spans="1:42">
      <c r="A40">
        <v>43953</v>
      </c>
      <c r="B40" t="s">
        <v>964</v>
      </c>
      <c r="C40">
        <v>197.6</v>
      </c>
      <c r="F40" t="s">
        <v>942</v>
      </c>
      <c r="G40" t="s">
        <v>941</v>
      </c>
      <c r="H40">
        <v>243.75</v>
      </c>
      <c r="P40" t="s">
        <v>948</v>
      </c>
      <c r="Q40" t="s">
        <v>522</v>
      </c>
      <c r="R40">
        <v>26</v>
      </c>
      <c r="AE40">
        <v>43892</v>
      </c>
      <c r="AF40" t="s">
        <v>955</v>
      </c>
      <c r="AG40">
        <v>76.78</v>
      </c>
      <c r="AH40" s="138"/>
      <c r="AM40" s="130"/>
    </row>
    <row r="41" spans="1:42">
      <c r="A41">
        <v>44075</v>
      </c>
      <c r="B41" t="s">
        <v>756</v>
      </c>
      <c r="C41">
        <v>81</v>
      </c>
      <c r="P41">
        <v>43892</v>
      </c>
      <c r="Q41" t="s">
        <v>522</v>
      </c>
      <c r="R41">
        <v>36.799999999999997</v>
      </c>
      <c r="AA41" s="144"/>
      <c r="AE41">
        <v>43892</v>
      </c>
      <c r="AF41" t="s">
        <v>954</v>
      </c>
      <c r="AG41">
        <v>169.8</v>
      </c>
      <c r="AH41" s="138"/>
      <c r="AM41" s="130"/>
    </row>
    <row r="42" spans="1:42">
      <c r="A42" t="s">
        <v>971</v>
      </c>
      <c r="B42" t="s">
        <v>970</v>
      </c>
      <c r="C42">
        <v>31.9</v>
      </c>
      <c r="P42">
        <v>43953</v>
      </c>
      <c r="Q42" t="s">
        <v>522</v>
      </c>
      <c r="R42">
        <v>48.3</v>
      </c>
      <c r="AH42" s="138"/>
      <c r="AM42" s="130"/>
    </row>
    <row r="43" spans="1:42">
      <c r="A43" s="137"/>
      <c r="AH43" s="138"/>
      <c r="AM43" s="130"/>
    </row>
    <row r="44" spans="1:42">
      <c r="A44" s="137"/>
      <c r="AH44" s="138"/>
      <c r="AJ44" s="130"/>
      <c r="AM44" s="130"/>
    </row>
    <row r="45" spans="1:42">
      <c r="A45" s="137"/>
      <c r="P45" t="s">
        <v>965</v>
      </c>
      <c r="Q45" t="s">
        <v>969</v>
      </c>
      <c r="R45">
        <v>16</v>
      </c>
      <c r="AH45" s="138"/>
      <c r="AJ45" s="130"/>
      <c r="AM45" s="130"/>
    </row>
    <row r="46" spans="1:42">
      <c r="A46" s="137"/>
      <c r="P46" t="s">
        <v>965</v>
      </c>
      <c r="Q46" t="s">
        <v>968</v>
      </c>
      <c r="R46">
        <v>24</v>
      </c>
      <c r="AD46" s="130"/>
      <c r="AH46" s="138"/>
      <c r="AJ46" s="130"/>
      <c r="AM46" s="130"/>
    </row>
    <row r="47" spans="1:42">
      <c r="A47" s="137"/>
      <c r="P47" t="s">
        <v>953</v>
      </c>
      <c r="Q47" t="s">
        <v>932</v>
      </c>
      <c r="R47">
        <v>40</v>
      </c>
      <c r="AD47" s="130"/>
      <c r="AH47" s="138"/>
      <c r="AJ47" s="130"/>
    </row>
    <row r="48" spans="1:42">
      <c r="A48" s="137"/>
      <c r="P48">
        <v>43863</v>
      </c>
      <c r="Q48" t="s">
        <v>967</v>
      </c>
      <c r="R48">
        <v>28.9</v>
      </c>
      <c r="AD48" s="130"/>
      <c r="AH48" s="138"/>
      <c r="AJ48" s="130"/>
    </row>
    <row r="49" spans="1:36">
      <c r="A49" s="137"/>
      <c r="P49">
        <v>43892</v>
      </c>
      <c r="Q49" t="s">
        <v>966</v>
      </c>
      <c r="R49">
        <v>79.900000000000006</v>
      </c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649.36999999999989</v>
      </c>
      <c r="D57" s="140"/>
      <c r="E57" s="140"/>
      <c r="F57" s="140"/>
      <c r="G57" s="140"/>
      <c r="H57" s="134">
        <f xml:space="preserve"> SUM(H34:H51)</f>
        <v>993.44</v>
      </c>
      <c r="I57" s="140"/>
      <c r="J57" s="140"/>
      <c r="K57" s="140"/>
      <c r="L57" s="140"/>
      <c r="M57" s="133">
        <f xml:space="preserve"> SUM(M34:M51)</f>
        <v>468.90000000000003</v>
      </c>
      <c r="N57" s="140"/>
      <c r="O57" s="140"/>
      <c r="P57" s="140"/>
      <c r="Q57" s="140"/>
      <c r="R57" s="132">
        <f xml:space="preserve"> SUM(R34:R51)</f>
        <v>421.4</v>
      </c>
      <c r="S57" s="140"/>
      <c r="T57" s="140"/>
      <c r="U57" s="140"/>
      <c r="V57" s="140"/>
      <c r="W57" s="131">
        <f xml:space="preserve"> SUM(W34:W51)</f>
        <v>647</v>
      </c>
      <c r="X57" s="140"/>
      <c r="Y57" s="140"/>
      <c r="Z57" s="140"/>
      <c r="AA57" s="141">
        <f>SUM(AA35:AA55)</f>
        <v>1005.0699999999999</v>
      </c>
      <c r="AB57" s="140"/>
      <c r="AC57" s="140"/>
      <c r="AD57" s="140"/>
      <c r="AE57" s="140"/>
      <c r="AF57" s="140"/>
      <c r="AG57" s="142">
        <f>SUM(AG35:AG56)</f>
        <v>598.78</v>
      </c>
      <c r="AH57" s="143"/>
      <c r="AJ57" s="145">
        <f>SUM(A57:AH57)</f>
        <v>4783.96</v>
      </c>
    </row>
    <row r="59" spans="1:36" ht="15" thickBot="1"/>
    <row r="60" spans="1:36" ht="15" thickBot="1">
      <c r="C60" s="135">
        <f xml:space="preserve"> SUM(C31,C57)</f>
        <v>2181.0599999999995</v>
      </c>
      <c r="H60" s="172">
        <f xml:space="preserve"> SUM(H31,H57)</f>
        <v>1083.44</v>
      </c>
      <c r="M60" s="133">
        <f xml:space="preserve"> SUM(M31,M57)</f>
        <v>2192.67</v>
      </c>
      <c r="R60" s="132">
        <f xml:space="preserve"> SUM(R31,R57)</f>
        <v>1738.3000000000002</v>
      </c>
      <c r="W60" s="171">
        <f xml:space="preserve"> SUM(W31,W57)</f>
        <v>1723.3100000000002</v>
      </c>
      <c r="AA60" s="169">
        <f xml:space="preserve"> SUM(AA31,AA57)</f>
        <v>1886.92</v>
      </c>
      <c r="AG60" s="170">
        <f xml:space="preserve"> SUM(AG31,AG57)</f>
        <v>4804.4800000000005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7008-C832-4880-B4F4-68E143FC11B7}">
  <dimension ref="A1:AP115"/>
  <sheetViews>
    <sheetView topLeftCell="H1" zoomScaleNormal="100" workbookViewId="0">
      <selection activeCell="M20" sqref="M20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v>-7087</v>
      </c>
    </row>
    <row r="2" spans="1:41">
      <c r="A2" s="137"/>
      <c r="C2">
        <v>2000</v>
      </c>
      <c r="H2">
        <v>1500</v>
      </c>
      <c r="M2">
        <v>1500</v>
      </c>
      <c r="R2">
        <v>1200</v>
      </c>
      <c r="W2">
        <v>1000</v>
      </c>
      <c r="AG2">
        <v>1700</v>
      </c>
      <c r="AH2" s="138"/>
      <c r="AL2" s="161" t="s">
        <v>220</v>
      </c>
      <c r="AM2" s="162">
        <v>-11900</v>
      </c>
    </row>
    <row r="3" spans="1:41">
      <c r="C3" s="180"/>
      <c r="AD3" s="130"/>
      <c r="AG3">
        <v>3000</v>
      </c>
      <c r="AH3" s="138"/>
      <c r="AL3" s="161" t="s">
        <v>221</v>
      </c>
      <c r="AM3" s="162"/>
    </row>
    <row r="4" spans="1:41">
      <c r="AD4" s="130"/>
      <c r="AH4" s="138"/>
      <c r="AL4" s="161" t="s">
        <v>225</v>
      </c>
      <c r="AM4" s="162">
        <v>15000</v>
      </c>
      <c r="AO4" s="130"/>
    </row>
    <row r="5" spans="1:41">
      <c r="A5" s="137"/>
      <c r="AA5" s="130"/>
      <c r="AD5" s="130"/>
      <c r="AH5" s="138"/>
      <c r="AL5" s="161" t="s">
        <v>226</v>
      </c>
      <c r="AM5" s="162">
        <v>9000</v>
      </c>
    </row>
    <row r="6" spans="1:41" ht="15" thickBot="1">
      <c r="A6" s="137"/>
      <c r="AA6" s="130"/>
      <c r="AD6" s="130"/>
      <c r="AH6" s="138"/>
      <c r="AL6" s="163" t="s">
        <v>227</v>
      </c>
      <c r="AM6" s="164">
        <f>SUM(AM1:AM5)</f>
        <v>5013</v>
      </c>
    </row>
    <row r="7" spans="1:41">
      <c r="A7" s="137"/>
      <c r="AA7" s="130"/>
      <c r="AD7" s="130"/>
      <c r="AH7" s="138"/>
    </row>
    <row r="8" spans="1:41">
      <c r="A8" s="137"/>
      <c r="AA8" s="130"/>
      <c r="AD8" s="130"/>
      <c r="AH8" s="138"/>
    </row>
    <row r="9" spans="1:41">
      <c r="A9" s="137"/>
      <c r="AA9" s="130"/>
      <c r="AD9" s="130"/>
      <c r="AH9" s="138"/>
      <c r="AO9" s="130"/>
    </row>
    <row r="10" spans="1:41">
      <c r="A10" s="137"/>
      <c r="AD10" s="130"/>
      <c r="AH10" s="138"/>
      <c r="AO10" s="130"/>
    </row>
    <row r="11" spans="1:41">
      <c r="A11" s="137"/>
      <c r="AD11" s="130"/>
      <c r="AH11" s="138"/>
      <c r="AO11" s="130"/>
    </row>
    <row r="12" spans="1:41">
      <c r="A12" s="137"/>
      <c r="AH12" s="138"/>
      <c r="AO12" s="130"/>
    </row>
    <row r="13" spans="1:41">
      <c r="A13" s="137"/>
      <c r="AH13" s="138"/>
      <c r="AO13" s="130"/>
    </row>
    <row r="14" spans="1:41" ht="15" thickBot="1">
      <c r="A14" s="137"/>
      <c r="AH14" s="138"/>
      <c r="AO14" s="130"/>
    </row>
    <row r="15" spans="1:41">
      <c r="A15" s="137"/>
      <c r="AH15" s="138"/>
      <c r="AL15" s="167"/>
      <c r="AM15" s="168"/>
      <c r="AO15" s="130"/>
    </row>
    <row r="16" spans="1:41">
      <c r="A16" s="137"/>
      <c r="AH16" s="138"/>
      <c r="AL16" s="161"/>
      <c r="AM16" s="162"/>
      <c r="AO16" s="130"/>
    </row>
    <row r="17" spans="1:41">
      <c r="A17" s="137"/>
      <c r="AH17" s="138"/>
      <c r="AL17" s="161"/>
      <c r="AM17" s="162"/>
      <c r="AO17" s="130"/>
    </row>
    <row r="18" spans="1:41">
      <c r="A18" s="137"/>
      <c r="AA18" s="130"/>
      <c r="AH18" s="138"/>
      <c r="AL18" s="161"/>
      <c r="AM18" s="162"/>
      <c r="AO18" s="130"/>
    </row>
    <row r="19" spans="1:41">
      <c r="A19" s="137"/>
      <c r="AA19" s="130"/>
      <c r="AH19" s="138"/>
      <c r="AL19" s="161"/>
      <c r="AM19" s="162"/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2000</v>
      </c>
      <c r="D31" s="140"/>
      <c r="E31" s="140"/>
      <c r="F31" s="140"/>
      <c r="G31" s="140"/>
      <c r="H31" s="134">
        <f xml:space="preserve"> SUM(H2:H25)</f>
        <v>1500</v>
      </c>
      <c r="I31" s="140"/>
      <c r="J31" s="140"/>
      <c r="K31" s="140"/>
      <c r="L31" s="140"/>
      <c r="M31" s="133">
        <f xml:space="preserve"> SUM(M2:M25)</f>
        <v>1500</v>
      </c>
      <c r="N31" s="140"/>
      <c r="O31" s="140"/>
      <c r="P31" s="140"/>
      <c r="Q31" s="140"/>
      <c r="R31" s="132">
        <f xml:space="preserve"> SUM(R2:R29)</f>
        <v>1200</v>
      </c>
      <c r="S31" s="140"/>
      <c r="T31" s="140"/>
      <c r="U31" s="140"/>
      <c r="V31" s="140"/>
      <c r="W31" s="131">
        <f xml:space="preserve"> SUM(W2:W24)</f>
        <v>1000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4700</v>
      </c>
      <c r="AH31" s="143"/>
      <c r="AJ31" s="145">
        <f>SUM(C31,H31,M31,R31,W31,AA31,AG31)</f>
        <v>11900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 s="137"/>
      <c r="AF35" s="144"/>
      <c r="AH35" s="138"/>
      <c r="AJ35" s="130"/>
      <c r="AM35" s="130"/>
    </row>
    <row r="36" spans="1:42">
      <c r="A36" s="150"/>
      <c r="AH36" s="138"/>
      <c r="AM36" s="130"/>
    </row>
    <row r="37" spans="1:42">
      <c r="A37" s="137"/>
      <c r="AF37" s="146"/>
      <c r="AH37" s="138"/>
      <c r="AM37" s="130"/>
      <c r="AO37" s="144"/>
      <c r="AP37" s="144"/>
    </row>
    <row r="38" spans="1:42">
      <c r="A38" s="137"/>
      <c r="AH38" s="138"/>
      <c r="AM38" s="130"/>
    </row>
    <row r="39" spans="1:42">
      <c r="A39" s="137"/>
      <c r="AH39" s="138"/>
      <c r="AM39" s="130"/>
    </row>
    <row r="40" spans="1:42">
      <c r="A40" s="137"/>
      <c r="AH40" s="138"/>
      <c r="AM40" s="130"/>
    </row>
    <row r="41" spans="1:42">
      <c r="A41" s="137"/>
      <c r="AA41" s="144"/>
      <c r="AH41" s="138"/>
      <c r="AM41" s="130"/>
    </row>
    <row r="42" spans="1:42">
      <c r="A42" s="137"/>
      <c r="AH42" s="138"/>
      <c r="AM42" s="130"/>
    </row>
    <row r="43" spans="1:42">
      <c r="A43" s="137"/>
      <c r="AH43" s="138"/>
      <c r="AM43" s="130"/>
    </row>
    <row r="44" spans="1:42">
      <c r="A44" s="137"/>
      <c r="AH44" s="138"/>
      <c r="AJ44" s="130"/>
      <c r="AM44" s="130"/>
    </row>
    <row r="45" spans="1:42">
      <c r="A45" s="137"/>
      <c r="AH45" s="138"/>
      <c r="AJ45" s="130"/>
      <c r="AM45" s="130"/>
    </row>
    <row r="46" spans="1:42">
      <c r="A46" s="137"/>
      <c r="AD46" s="130"/>
      <c r="AH46" s="138"/>
      <c r="AJ46" s="130"/>
      <c r="AM46" s="130"/>
    </row>
    <row r="47" spans="1:42">
      <c r="A47" s="137"/>
      <c r="AD47" s="130"/>
      <c r="AH47" s="138"/>
      <c r="AJ47" s="130"/>
    </row>
    <row r="48" spans="1:42">
      <c r="A48" s="137"/>
      <c r="AD48" s="130"/>
      <c r="AH48" s="138"/>
      <c r="AJ48" s="130"/>
    </row>
    <row r="49" spans="1:36">
      <c r="A49" s="137"/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0</v>
      </c>
      <c r="D57" s="140"/>
      <c r="E57" s="140"/>
      <c r="F57" s="140"/>
      <c r="G57" s="140"/>
      <c r="H57" s="134">
        <f xml:space="preserve"> SUM(H34:H51)</f>
        <v>0</v>
      </c>
      <c r="I57" s="140"/>
      <c r="J57" s="140"/>
      <c r="K57" s="140"/>
      <c r="L57" s="140"/>
      <c r="M57" s="133">
        <f xml:space="preserve"> SUM(M34:M51)</f>
        <v>0</v>
      </c>
      <c r="N57" s="140"/>
      <c r="O57" s="140"/>
      <c r="P57" s="140"/>
      <c r="Q57" s="140"/>
      <c r="R57" s="132">
        <f xml:space="preserve"> SUM(R34:R51)</f>
        <v>0</v>
      </c>
      <c r="S57" s="140"/>
      <c r="T57" s="140"/>
      <c r="U57" s="140"/>
      <c r="V57" s="140"/>
      <c r="W57" s="131">
        <f xml:space="preserve"> SUM(W34:W51)</f>
        <v>0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0</v>
      </c>
      <c r="AH57" s="143"/>
      <c r="AJ57" s="145">
        <f>SUM(A57:AH57)</f>
        <v>0</v>
      </c>
    </row>
    <row r="59" spans="1:36" ht="15" thickBot="1"/>
    <row r="60" spans="1:36" ht="15" thickBot="1">
      <c r="C60" s="135">
        <f xml:space="preserve"> SUM(C31,C57)</f>
        <v>2000</v>
      </c>
      <c r="H60" s="172">
        <f xml:space="preserve"> SUM(H31,H57)</f>
        <v>1500</v>
      </c>
      <c r="M60" s="133">
        <f xml:space="preserve"> SUM(M31,M57)</f>
        <v>1500</v>
      </c>
      <c r="R60" s="132">
        <f xml:space="preserve"> SUM(R31,R57)</f>
        <v>1200</v>
      </c>
      <c r="W60" s="171">
        <f xml:space="preserve"> SUM(W31,W57)</f>
        <v>1000</v>
      </c>
      <c r="AA60" s="169">
        <f xml:space="preserve"> SUM(AA31,AA57)</f>
        <v>0</v>
      </c>
      <c r="AG60" s="170">
        <f xml:space="preserve"> SUM(AG31,AG57)</f>
        <v>4700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0FF2-9CDB-4AE2-9D54-3603433A7798}">
  <dimension ref="A1:AP115"/>
  <sheetViews>
    <sheetView zoomScaleNormal="100" workbookViewId="0">
      <selection activeCell="AL9" sqref="AL9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 s="137"/>
      <c r="C2">
        <v>1900</v>
      </c>
      <c r="H2">
        <v>800</v>
      </c>
      <c r="M2">
        <v>1000</v>
      </c>
      <c r="R2">
        <v>1000</v>
      </c>
      <c r="W2">
        <v>600</v>
      </c>
      <c r="AG2">
        <v>1500</v>
      </c>
      <c r="AH2" s="138"/>
      <c r="AL2" s="161" t="s">
        <v>220</v>
      </c>
      <c r="AM2" s="162">
        <v>-3300</v>
      </c>
    </row>
    <row r="3" spans="1:41">
      <c r="C3" s="180"/>
      <c r="AD3" s="130"/>
      <c r="AH3" s="138"/>
      <c r="AL3" s="161" t="s">
        <v>221</v>
      </c>
      <c r="AM3" s="162">
        <v>-8131</v>
      </c>
    </row>
    <row r="4" spans="1:41">
      <c r="AD4" s="130"/>
      <c r="AH4" s="138"/>
      <c r="AL4" s="161" t="s">
        <v>225</v>
      </c>
      <c r="AM4" s="162">
        <v>15000</v>
      </c>
      <c r="AO4" s="130"/>
    </row>
    <row r="5" spans="1:41">
      <c r="A5" s="137"/>
      <c r="AA5" s="130"/>
      <c r="AD5" s="130"/>
      <c r="AH5" s="138"/>
      <c r="AL5" s="161" t="s">
        <v>226</v>
      </c>
      <c r="AM5" s="162">
        <v>9000</v>
      </c>
    </row>
    <row r="6" spans="1:41" ht="15" thickBot="1">
      <c r="A6" s="137"/>
      <c r="AA6" s="130"/>
      <c r="AD6" s="130"/>
      <c r="AH6" s="138"/>
      <c r="AL6" s="163" t="s">
        <v>227</v>
      </c>
      <c r="AM6" s="164">
        <f>SUM(AM1:AM5)</f>
        <v>4838.68</v>
      </c>
    </row>
    <row r="7" spans="1:41">
      <c r="A7" s="137"/>
      <c r="AA7" s="130"/>
      <c r="AD7" s="130"/>
      <c r="AH7" s="138"/>
    </row>
    <row r="8" spans="1:41">
      <c r="A8" s="137"/>
      <c r="AA8" s="130"/>
      <c r="AD8" s="130"/>
      <c r="AH8" s="138"/>
    </row>
    <row r="9" spans="1:41">
      <c r="A9" s="137"/>
      <c r="AA9" s="130"/>
      <c r="AD9" s="130"/>
      <c r="AH9" s="138"/>
      <c r="AO9" s="130"/>
    </row>
    <row r="10" spans="1:41">
      <c r="A10" s="137"/>
      <c r="AD10" s="130"/>
      <c r="AH10" s="138"/>
      <c r="AO10" s="130"/>
    </row>
    <row r="11" spans="1:41">
      <c r="A11" s="137"/>
      <c r="AD11" s="130"/>
      <c r="AH11" s="138"/>
      <c r="AO11" s="130"/>
    </row>
    <row r="12" spans="1:41">
      <c r="A12" s="137"/>
      <c r="AH12" s="138"/>
      <c r="AO12" s="130"/>
    </row>
    <row r="13" spans="1:41">
      <c r="A13" s="137"/>
      <c r="AH13" s="138"/>
      <c r="AO13" s="130"/>
    </row>
    <row r="14" spans="1:41" ht="15" thickBot="1">
      <c r="A14" s="137"/>
      <c r="AH14" s="138"/>
      <c r="AO14" s="130"/>
    </row>
    <row r="15" spans="1:41">
      <c r="A15" s="137"/>
      <c r="AH15" s="138"/>
      <c r="AL15" s="167"/>
      <c r="AM15" s="168">
        <f>560+1500</f>
        <v>2060</v>
      </c>
      <c r="AO15" s="130"/>
    </row>
    <row r="16" spans="1:41">
      <c r="A16" s="137"/>
      <c r="AH16" s="138"/>
      <c r="AL16" s="161"/>
      <c r="AM16" s="162">
        <v>-4000</v>
      </c>
      <c r="AO16" s="130"/>
    </row>
    <row r="17" spans="1:41">
      <c r="A17" s="137"/>
      <c r="AH17" s="138"/>
      <c r="AL17" s="161"/>
      <c r="AM17" s="162">
        <v>-10000</v>
      </c>
      <c r="AO17" s="130"/>
    </row>
    <row r="18" spans="1:41">
      <c r="A18" s="137"/>
      <c r="AA18" s="130"/>
      <c r="AH18" s="138"/>
      <c r="AL18" s="161"/>
      <c r="AM18" s="162">
        <v>-750</v>
      </c>
      <c r="AO18" s="130"/>
    </row>
    <row r="19" spans="1:41">
      <c r="A19" s="137"/>
      <c r="AA19" s="130"/>
      <c r="AH19" s="138"/>
      <c r="AL19" s="161"/>
      <c r="AM19" s="162">
        <f>SUM(AM15:AM18)</f>
        <v>-12690</v>
      </c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1900</v>
      </c>
      <c r="D31" s="140"/>
      <c r="E31" s="140"/>
      <c r="F31" s="140"/>
      <c r="G31" s="140"/>
      <c r="H31" s="134">
        <f xml:space="preserve"> SUM(H2:H25)</f>
        <v>800</v>
      </c>
      <c r="I31" s="140"/>
      <c r="J31" s="140"/>
      <c r="K31" s="140"/>
      <c r="L31" s="140"/>
      <c r="M31" s="133">
        <f xml:space="preserve"> SUM(M2:M25)</f>
        <v>1000</v>
      </c>
      <c r="N31" s="140"/>
      <c r="O31" s="140"/>
      <c r="P31" s="140"/>
      <c r="Q31" s="140"/>
      <c r="R31" s="132">
        <f xml:space="preserve"> SUM(R2:R29)</f>
        <v>1000</v>
      </c>
      <c r="S31" s="140"/>
      <c r="T31" s="140"/>
      <c r="U31" s="140"/>
      <c r="V31" s="140"/>
      <c r="W31" s="131">
        <f xml:space="preserve"> SUM(W2:W24)</f>
        <v>600</v>
      </c>
      <c r="X31" s="140"/>
      <c r="Y31" s="140"/>
      <c r="Z31" s="140"/>
      <c r="AA31" s="169">
        <f>SUM(AA2:AA30)</f>
        <v>0</v>
      </c>
      <c r="AB31" s="140"/>
      <c r="AC31" s="140"/>
      <c r="AD31" s="140"/>
      <c r="AE31" s="140"/>
      <c r="AF31" s="140"/>
      <c r="AG31" s="175">
        <f>SUM(AG2:AG30)</f>
        <v>1500</v>
      </c>
      <c r="AH31" s="143"/>
      <c r="AJ31" s="145">
        <f>SUM(C31,H31,M31,R31,W31,AA31,AG31)</f>
        <v>6800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 s="137"/>
      <c r="AF35" s="144"/>
      <c r="AH35" s="138"/>
      <c r="AJ35" s="130"/>
      <c r="AM35" s="130"/>
    </row>
    <row r="36" spans="1:42">
      <c r="A36" s="150"/>
      <c r="AH36" s="138"/>
      <c r="AM36" s="130"/>
    </row>
    <row r="37" spans="1:42">
      <c r="A37" s="137"/>
      <c r="AF37" s="146"/>
      <c r="AH37" s="138"/>
      <c r="AM37" s="130"/>
      <c r="AO37" s="144"/>
      <c r="AP37" s="144"/>
    </row>
    <row r="38" spans="1:42">
      <c r="A38" s="137"/>
      <c r="AH38" s="138"/>
      <c r="AM38" s="130"/>
    </row>
    <row r="39" spans="1:42">
      <c r="A39" s="137"/>
      <c r="AH39" s="138"/>
      <c r="AM39" s="130"/>
    </row>
    <row r="40" spans="1:42">
      <c r="A40" s="137"/>
      <c r="AH40" s="138"/>
      <c r="AM40" s="130"/>
    </row>
    <row r="41" spans="1:42">
      <c r="A41" s="137"/>
      <c r="AA41" s="144"/>
      <c r="AH41" s="138"/>
      <c r="AM41" s="130"/>
    </row>
    <row r="42" spans="1:42">
      <c r="A42" s="137"/>
      <c r="AH42" s="138"/>
      <c r="AM42" s="130"/>
    </row>
    <row r="43" spans="1:42">
      <c r="A43" s="137"/>
      <c r="AH43" s="138"/>
      <c r="AM43" s="130"/>
    </row>
    <row r="44" spans="1:42">
      <c r="A44" s="137"/>
      <c r="AH44" s="138"/>
      <c r="AJ44" s="130"/>
      <c r="AM44" s="130"/>
    </row>
    <row r="45" spans="1:42">
      <c r="A45" s="137"/>
      <c r="AH45" s="138"/>
      <c r="AJ45" s="130"/>
      <c r="AM45" s="130"/>
    </row>
    <row r="46" spans="1:42">
      <c r="A46" s="137"/>
      <c r="AD46" s="130"/>
      <c r="AH46" s="138"/>
      <c r="AJ46" s="130"/>
      <c r="AM46" s="130"/>
    </row>
    <row r="47" spans="1:42">
      <c r="A47" s="137"/>
      <c r="AD47" s="130"/>
      <c r="AH47" s="138"/>
      <c r="AJ47" s="130"/>
    </row>
    <row r="48" spans="1:42">
      <c r="A48" s="137"/>
      <c r="AD48" s="130"/>
      <c r="AH48" s="138"/>
      <c r="AJ48" s="130"/>
    </row>
    <row r="49" spans="1:36">
      <c r="A49" s="137"/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0</v>
      </c>
      <c r="D57" s="140"/>
      <c r="E57" s="140"/>
      <c r="F57" s="140"/>
      <c r="G57" s="140"/>
      <c r="H57" s="134">
        <f xml:space="preserve"> SUM(H34:H51)</f>
        <v>0</v>
      </c>
      <c r="I57" s="140"/>
      <c r="J57" s="140"/>
      <c r="K57" s="140"/>
      <c r="L57" s="140"/>
      <c r="M57" s="133">
        <f xml:space="preserve"> SUM(M34:M51)</f>
        <v>0</v>
      </c>
      <c r="N57" s="140"/>
      <c r="O57" s="140"/>
      <c r="P57" s="140"/>
      <c r="Q57" s="140"/>
      <c r="R57" s="132">
        <f xml:space="preserve"> SUM(R34:R51)</f>
        <v>0</v>
      </c>
      <c r="S57" s="140"/>
      <c r="T57" s="140"/>
      <c r="U57" s="140"/>
      <c r="V57" s="140"/>
      <c r="W57" s="131">
        <f xml:space="preserve"> SUM(W34:W51)</f>
        <v>0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0</v>
      </c>
      <c r="AH57" s="143"/>
      <c r="AJ57" s="145">
        <f>SUM(A57:AH57)</f>
        <v>0</v>
      </c>
    </row>
    <row r="59" spans="1:36" ht="15" thickBot="1"/>
    <row r="60" spans="1:36" ht="15" thickBot="1">
      <c r="C60" s="135">
        <f xml:space="preserve"> SUM(C31,C57)</f>
        <v>1900</v>
      </c>
      <c r="H60" s="172">
        <f xml:space="preserve"> SUM(H31,H57)</f>
        <v>800</v>
      </c>
      <c r="M60" s="133">
        <f xml:space="preserve"> SUM(M31,M57)</f>
        <v>1000</v>
      </c>
      <c r="R60" s="132">
        <f xml:space="preserve"> SUM(R31,R57)</f>
        <v>1000</v>
      </c>
      <c r="W60" s="171">
        <f xml:space="preserve"> SUM(W31,W57)</f>
        <v>600</v>
      </c>
      <c r="AA60" s="169">
        <f xml:space="preserve"> SUM(AA31,AA57)</f>
        <v>0</v>
      </c>
      <c r="AG60" s="170">
        <f xml:space="preserve"> SUM(AG31,AG57)</f>
        <v>1500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313B-D926-4024-B4E3-59A756FD5471}">
  <dimension ref="B1:AI44"/>
  <sheetViews>
    <sheetView topLeftCell="A5" workbookViewId="0">
      <selection activeCell="J44" sqref="J44"/>
    </sheetView>
  </sheetViews>
  <sheetFormatPr defaultRowHeight="14.5"/>
  <cols>
    <col min="1" max="1" width="5.453125" customWidth="1"/>
    <col min="3" max="3" width="9.453125" customWidth="1"/>
    <col min="4" max="4" width="18.81640625" customWidth="1"/>
    <col min="16" max="16" width="31" bestFit="1" customWidth="1"/>
    <col min="24" max="24" width="17.26953125" bestFit="1" customWidth="1"/>
  </cols>
  <sheetData>
    <row r="1" spans="2:35" ht="15" thickBot="1">
      <c r="B1" s="196" t="s">
        <v>27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2:35" ht="15" thickBot="1">
      <c r="B2" s="17"/>
      <c r="C2" s="12"/>
      <c r="D2" s="13">
        <v>1</v>
      </c>
      <c r="E2" s="13">
        <v>2</v>
      </c>
      <c r="F2" s="13">
        <v>3</v>
      </c>
      <c r="G2" s="13">
        <v>4</v>
      </c>
      <c r="H2" s="13">
        <v>5</v>
      </c>
      <c r="I2" s="13">
        <v>6</v>
      </c>
      <c r="J2" s="13">
        <v>7</v>
      </c>
      <c r="K2" s="13">
        <v>8</v>
      </c>
      <c r="L2" s="13">
        <v>9</v>
      </c>
      <c r="M2" s="13">
        <v>10</v>
      </c>
      <c r="N2" s="13">
        <v>11</v>
      </c>
      <c r="O2" s="13">
        <v>12</v>
      </c>
      <c r="P2" s="125" t="s">
        <v>117</v>
      </c>
      <c r="Q2" s="122" t="s">
        <v>940</v>
      </c>
      <c r="X2" s="196" t="s">
        <v>373</v>
      </c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</row>
    <row r="3" spans="2:35">
      <c r="B3" s="203" t="s">
        <v>16</v>
      </c>
      <c r="D3" s="1"/>
      <c r="E3" s="1"/>
      <c r="F3" s="1"/>
      <c r="G3" s="1"/>
      <c r="H3" s="1"/>
      <c r="I3" s="1"/>
      <c r="J3" s="1"/>
      <c r="K3" s="1"/>
      <c r="L3" s="1"/>
      <c r="M3" s="1"/>
      <c r="N3" s="4"/>
      <c r="O3" s="1"/>
      <c r="P3" s="192">
        <f>SUM(D3:O3)</f>
        <v>0</v>
      </c>
      <c r="Q3" s="123"/>
      <c r="X3" s="12"/>
      <c r="Y3" s="13">
        <v>10.1</v>
      </c>
      <c r="Z3" s="13">
        <v>10.199999999999999</v>
      </c>
      <c r="AA3" s="13">
        <v>10.3</v>
      </c>
      <c r="AB3" s="13">
        <v>10.4</v>
      </c>
      <c r="AC3" s="13">
        <v>10.5</v>
      </c>
      <c r="AD3" s="13">
        <v>10.6</v>
      </c>
      <c r="AE3" s="13">
        <v>10.7</v>
      </c>
      <c r="AF3" s="13">
        <v>10.8</v>
      </c>
      <c r="AG3" s="13">
        <v>10.9</v>
      </c>
      <c r="AH3" s="13">
        <v>10.1</v>
      </c>
      <c r="AI3" s="118">
        <v>10.11</v>
      </c>
    </row>
    <row r="4" spans="2:35">
      <c r="B4" s="204"/>
      <c r="C4" s="10" t="s">
        <v>11</v>
      </c>
      <c r="D4" s="1"/>
      <c r="E4" s="1"/>
      <c r="F4" s="1"/>
      <c r="G4" s="1"/>
      <c r="H4" s="1"/>
      <c r="I4" s="1"/>
      <c r="J4" s="1"/>
      <c r="K4" s="1"/>
      <c r="L4" s="1"/>
      <c r="M4" s="1"/>
      <c r="N4" s="4"/>
      <c r="O4" s="1"/>
      <c r="P4" s="192">
        <f>SUM(D4:O4)</f>
        <v>0</v>
      </c>
      <c r="Q4" s="123"/>
      <c r="X4" s="10"/>
      <c r="Y4" s="1"/>
      <c r="Z4" s="1"/>
      <c r="AA4" s="1"/>
      <c r="AB4" s="1"/>
      <c r="AC4" s="1"/>
      <c r="AD4" s="1"/>
      <c r="AE4" s="1"/>
      <c r="AF4" s="1"/>
      <c r="AG4" s="1"/>
      <c r="AH4" s="1"/>
      <c r="AI4" s="4"/>
    </row>
    <row r="5" spans="2:35">
      <c r="B5" s="204"/>
      <c r="C5" s="10" t="s">
        <v>938</v>
      </c>
      <c r="D5">
        <v>9.9</v>
      </c>
      <c r="E5">
        <v>9.9</v>
      </c>
      <c r="F5">
        <v>9.9</v>
      </c>
      <c r="G5">
        <v>9.9</v>
      </c>
      <c r="H5">
        <v>9.9</v>
      </c>
      <c r="I5">
        <v>9.9</v>
      </c>
      <c r="J5">
        <v>9.9</v>
      </c>
      <c r="K5">
        <v>9.9</v>
      </c>
      <c r="L5">
        <v>9.9</v>
      </c>
      <c r="M5">
        <v>9.9</v>
      </c>
      <c r="N5">
        <v>9.9</v>
      </c>
      <c r="O5">
        <v>9.9</v>
      </c>
      <c r="P5" s="192">
        <f t="shared" ref="P5:P44" si="0">SUM(D5:O5)</f>
        <v>118.80000000000003</v>
      </c>
      <c r="Q5" s="123"/>
      <c r="X5" s="10" t="s">
        <v>374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4"/>
    </row>
    <row r="6" spans="2:35">
      <c r="B6" s="204"/>
      <c r="C6" s="10"/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1"/>
      <c r="P6" s="192">
        <f t="shared" si="0"/>
        <v>0</v>
      </c>
      <c r="Q6" s="123"/>
      <c r="X6" s="10" t="s">
        <v>375</v>
      </c>
      <c r="Y6" s="1"/>
      <c r="Z6" s="1"/>
      <c r="AA6" s="1"/>
      <c r="AB6" s="1"/>
      <c r="AC6" s="1">
        <v>3500</v>
      </c>
      <c r="AD6" s="1"/>
      <c r="AE6" s="1"/>
      <c r="AF6" s="1"/>
      <c r="AG6" s="1"/>
      <c r="AH6" s="1"/>
      <c r="AI6" s="4"/>
    </row>
    <row r="7" spans="2:35">
      <c r="B7" s="204"/>
      <c r="C7" s="10" t="s">
        <v>20</v>
      </c>
      <c r="D7" s="1">
        <v>554</v>
      </c>
      <c r="E7" s="1">
        <v>554</v>
      </c>
      <c r="F7" s="1">
        <v>554</v>
      </c>
      <c r="G7" s="1">
        <v>554</v>
      </c>
      <c r="H7" s="1">
        <v>554</v>
      </c>
      <c r="I7" s="1">
        <v>554</v>
      </c>
      <c r="J7" s="1"/>
      <c r="K7" s="1"/>
      <c r="L7" s="1"/>
      <c r="M7" s="1"/>
      <c r="N7" s="4"/>
      <c r="O7" s="1"/>
      <c r="P7" s="192">
        <f t="shared" si="0"/>
        <v>3324</v>
      </c>
      <c r="Q7" s="123"/>
      <c r="X7" s="10" t="s">
        <v>376</v>
      </c>
      <c r="Y7" s="1"/>
      <c r="Z7" s="1"/>
      <c r="AA7" s="1"/>
      <c r="AB7" s="1">
        <v>3000</v>
      </c>
      <c r="AC7" s="1"/>
      <c r="AD7" s="1"/>
      <c r="AE7" s="1"/>
      <c r="AF7" s="1"/>
      <c r="AG7" s="1"/>
      <c r="AH7" s="1"/>
      <c r="AI7" s="4"/>
    </row>
    <row r="8" spans="2:35">
      <c r="B8" s="204"/>
      <c r="C8" s="10"/>
      <c r="D8" s="1"/>
      <c r="E8" s="1"/>
      <c r="F8" s="1"/>
      <c r="G8" s="1"/>
      <c r="H8" s="1"/>
      <c r="I8" s="1"/>
      <c r="J8" s="1"/>
      <c r="K8" s="1"/>
      <c r="L8" s="1"/>
      <c r="M8" s="1"/>
      <c r="N8" s="4"/>
      <c r="O8" s="1"/>
      <c r="P8" s="192">
        <f t="shared" si="0"/>
        <v>0</v>
      </c>
      <c r="Q8" s="123"/>
      <c r="X8" s="10" t="s">
        <v>377</v>
      </c>
      <c r="Y8" s="1"/>
      <c r="Z8" s="1"/>
      <c r="AA8" s="1"/>
      <c r="AB8" s="1"/>
      <c r="AC8" s="1"/>
      <c r="AD8" s="1">
        <v>1600</v>
      </c>
      <c r="AE8" s="1"/>
      <c r="AF8" s="1"/>
      <c r="AG8" s="1"/>
      <c r="AH8" s="1"/>
      <c r="AI8" s="4"/>
    </row>
    <row r="9" spans="2:35">
      <c r="B9" s="205"/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4"/>
      <c r="O9" s="1"/>
      <c r="P9" s="192">
        <f t="shared" si="0"/>
        <v>0</v>
      </c>
      <c r="Q9" s="123"/>
      <c r="X9" s="10" t="s">
        <v>410</v>
      </c>
      <c r="Y9" s="1"/>
      <c r="Z9" s="1"/>
      <c r="AA9" s="1"/>
      <c r="AB9" s="1"/>
      <c r="AC9" s="1">
        <v>1080</v>
      </c>
      <c r="AD9" s="1">
        <v>720</v>
      </c>
      <c r="AE9" s="1"/>
      <c r="AF9" s="1"/>
      <c r="AG9" s="1">
        <v>960</v>
      </c>
      <c r="AH9" s="1"/>
      <c r="AI9" s="4"/>
    </row>
    <row r="10" spans="2:35">
      <c r="B10" s="20"/>
      <c r="C10" s="10" t="s">
        <v>939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1"/>
      <c r="P10" s="192">
        <f t="shared" si="0"/>
        <v>0</v>
      </c>
      <c r="Q10" s="123"/>
      <c r="X10" s="10" t="s">
        <v>409</v>
      </c>
      <c r="Y10" s="1"/>
      <c r="Z10" s="1"/>
      <c r="AA10" s="1"/>
      <c r="AB10" s="1"/>
      <c r="AC10" s="1">
        <v>900</v>
      </c>
      <c r="AD10" s="1">
        <v>900</v>
      </c>
      <c r="AE10" s="1"/>
      <c r="AF10" s="1"/>
      <c r="AG10" s="1"/>
      <c r="AH10" s="1"/>
      <c r="AI10" s="4"/>
    </row>
    <row r="11" spans="2:35">
      <c r="B11" s="202" t="s">
        <v>18</v>
      </c>
      <c r="C11" s="10" t="s">
        <v>19</v>
      </c>
      <c r="D11">
        <v>88.91</v>
      </c>
      <c r="E11">
        <v>88.91</v>
      </c>
      <c r="F11">
        <v>88.91</v>
      </c>
      <c r="G11">
        <v>88.91</v>
      </c>
      <c r="H11">
        <v>88.91</v>
      </c>
      <c r="I11">
        <v>88.91</v>
      </c>
      <c r="J11">
        <v>88.91</v>
      </c>
      <c r="K11">
        <v>88.91</v>
      </c>
      <c r="L11">
        <v>88.91</v>
      </c>
      <c r="M11">
        <v>88.91</v>
      </c>
      <c r="N11">
        <v>88.91</v>
      </c>
      <c r="O11">
        <v>88.91</v>
      </c>
      <c r="P11" s="192">
        <f t="shared" si="0"/>
        <v>1066.9199999999998</v>
      </c>
      <c r="Q11" s="123"/>
      <c r="X11" s="10" t="s">
        <v>419</v>
      </c>
      <c r="Y11" s="1"/>
      <c r="Z11" s="1"/>
      <c r="AA11" s="1"/>
      <c r="AB11" s="1"/>
      <c r="AC11" s="1"/>
      <c r="AD11" s="1">
        <v>600</v>
      </c>
      <c r="AE11" s="1"/>
      <c r="AF11" s="1"/>
      <c r="AG11" s="1">
        <v>900</v>
      </c>
      <c r="AH11" s="1"/>
      <c r="AI11" s="4"/>
    </row>
    <row r="12" spans="2:35">
      <c r="B12" s="202"/>
      <c r="C12" s="10" t="s">
        <v>291</v>
      </c>
      <c r="D12" s="1">
        <v>38.4</v>
      </c>
      <c r="E12" s="1">
        <v>38.4</v>
      </c>
      <c r="F12" s="1">
        <v>38.4</v>
      </c>
      <c r="G12" s="1">
        <v>38.4</v>
      </c>
      <c r="H12" s="1">
        <v>38.4</v>
      </c>
      <c r="I12" s="1">
        <v>38.4</v>
      </c>
      <c r="J12" s="1">
        <v>38.4</v>
      </c>
      <c r="K12" s="1">
        <v>38.4</v>
      </c>
      <c r="L12" s="1">
        <v>38.4</v>
      </c>
      <c r="M12" s="1">
        <v>38.4</v>
      </c>
      <c r="N12" s="1">
        <v>38.4</v>
      </c>
      <c r="O12" s="1">
        <v>38.4</v>
      </c>
      <c r="P12" s="192">
        <f t="shared" si="0"/>
        <v>460.7999999999999</v>
      </c>
      <c r="Q12" s="123">
        <v>30</v>
      </c>
      <c r="X12" s="10" t="s">
        <v>558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4"/>
    </row>
    <row r="13" spans="2:35">
      <c r="B13" s="202"/>
      <c r="C13" s="10" t="s">
        <v>290</v>
      </c>
      <c r="D13" s="1">
        <v>110.9</v>
      </c>
      <c r="E13" s="1">
        <v>110.9</v>
      </c>
      <c r="F13" s="1">
        <v>110.9</v>
      </c>
      <c r="G13" s="1">
        <v>110.9</v>
      </c>
      <c r="H13" s="1">
        <v>110.9</v>
      </c>
      <c r="I13" s="1">
        <v>110.9</v>
      </c>
      <c r="J13" s="1">
        <v>110.9</v>
      </c>
      <c r="K13" s="1">
        <v>110.9</v>
      </c>
      <c r="L13" s="1">
        <v>110.9</v>
      </c>
      <c r="M13" s="1">
        <v>110.9</v>
      </c>
      <c r="N13" s="1">
        <v>110.9</v>
      </c>
      <c r="O13" s="1">
        <v>110.9</v>
      </c>
      <c r="P13" s="192">
        <f t="shared" si="0"/>
        <v>1330.8000000000002</v>
      </c>
      <c r="Q13" s="123">
        <v>16</v>
      </c>
      <c r="X13" s="1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>
      <c r="B14" s="202"/>
      <c r="C14" s="10" t="s">
        <v>559</v>
      </c>
      <c r="D14" s="1">
        <v>230</v>
      </c>
      <c r="E14" s="1">
        <v>230</v>
      </c>
      <c r="F14" s="1">
        <v>230</v>
      </c>
      <c r="G14" s="1">
        <v>230</v>
      </c>
      <c r="H14" s="1">
        <v>230</v>
      </c>
      <c r="I14" s="1">
        <v>230</v>
      </c>
      <c r="J14" s="1"/>
      <c r="K14" s="1"/>
      <c r="L14" s="1"/>
      <c r="M14" s="1"/>
      <c r="N14" s="4"/>
      <c r="O14" s="1"/>
      <c r="P14" s="192">
        <f t="shared" si="0"/>
        <v>1380</v>
      </c>
      <c r="Q14" s="123"/>
      <c r="X14" s="10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>
      <c r="B15" s="202"/>
      <c r="C15" s="10" t="s">
        <v>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4"/>
      <c r="O15" s="1"/>
      <c r="P15" s="192">
        <f t="shared" si="0"/>
        <v>0</v>
      </c>
      <c r="Q15" s="123"/>
      <c r="X15" s="10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4"/>
    </row>
    <row r="16" spans="2:35" ht="15" thickBot="1">
      <c r="B16" s="18"/>
      <c r="C16" s="21"/>
      <c r="D16" s="5"/>
      <c r="E16" s="5"/>
      <c r="F16" s="5"/>
      <c r="G16" s="5"/>
      <c r="H16" s="5"/>
      <c r="I16" s="5"/>
      <c r="J16" s="5"/>
      <c r="K16" s="5"/>
      <c r="L16" s="5"/>
      <c r="M16" s="5"/>
      <c r="N16" s="119"/>
      <c r="O16" s="195"/>
      <c r="P16" s="192">
        <f t="shared" si="0"/>
        <v>0</v>
      </c>
      <c r="Q16" s="123"/>
      <c r="X16" s="1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4"/>
    </row>
    <row r="17" spans="2:35" ht="16" thickBot="1">
      <c r="B17" s="19"/>
      <c r="C17" s="11" t="s">
        <v>22</v>
      </c>
      <c r="D17" s="8">
        <f>SUM(D3:D15)</f>
        <v>1032.1099999999999</v>
      </c>
      <c r="E17" s="9">
        <f t="shared" ref="E17:O17" si="1">SUM(E3:E15)</f>
        <v>1032.1099999999999</v>
      </c>
      <c r="F17" s="9">
        <f t="shared" si="1"/>
        <v>1032.1099999999999</v>
      </c>
      <c r="G17" s="9">
        <f t="shared" si="1"/>
        <v>1032.1099999999999</v>
      </c>
      <c r="H17" s="9">
        <f t="shared" si="1"/>
        <v>1032.1099999999999</v>
      </c>
      <c r="I17" s="9">
        <f t="shared" si="1"/>
        <v>1032.1099999999999</v>
      </c>
      <c r="J17" s="9">
        <f t="shared" si="1"/>
        <v>248.11</v>
      </c>
      <c r="K17" s="9">
        <f t="shared" si="1"/>
        <v>248.11</v>
      </c>
      <c r="L17" s="9">
        <f t="shared" si="1"/>
        <v>248.11</v>
      </c>
      <c r="M17" s="9">
        <f t="shared" si="1"/>
        <v>248.11</v>
      </c>
      <c r="N17" s="120">
        <f t="shared" si="1"/>
        <v>248.11</v>
      </c>
      <c r="O17" s="121">
        <f t="shared" si="1"/>
        <v>248.11</v>
      </c>
      <c r="P17" s="126">
        <f t="shared" si="0"/>
        <v>7681.319999999997</v>
      </c>
      <c r="Q17" s="124"/>
      <c r="X17" s="21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19"/>
    </row>
    <row r="18" spans="2:35" ht="16" thickBot="1">
      <c r="P18" s="126">
        <f t="shared" si="0"/>
        <v>0</v>
      </c>
      <c r="Q18" s="124"/>
      <c r="X18" s="11" t="s">
        <v>22</v>
      </c>
      <c r="Y18" s="8">
        <f>SUM(Y4:Y16)</f>
        <v>0</v>
      </c>
      <c r="Z18" s="9">
        <f t="shared" ref="Z18:AI18" si="2">SUM(Z4:Z16)</f>
        <v>0</v>
      </c>
      <c r="AA18" s="9">
        <f t="shared" si="2"/>
        <v>0</v>
      </c>
      <c r="AB18" s="9">
        <f t="shared" si="2"/>
        <v>3000</v>
      </c>
      <c r="AC18" s="9">
        <f t="shared" si="2"/>
        <v>5480</v>
      </c>
      <c r="AD18" s="9">
        <f t="shared" si="2"/>
        <v>3820</v>
      </c>
      <c r="AE18" s="9">
        <f t="shared" si="2"/>
        <v>0</v>
      </c>
      <c r="AF18" s="9">
        <f t="shared" si="2"/>
        <v>0</v>
      </c>
      <c r="AG18" s="9">
        <f t="shared" si="2"/>
        <v>1860</v>
      </c>
      <c r="AH18" s="9">
        <f t="shared" si="2"/>
        <v>0</v>
      </c>
      <c r="AI18" s="120">
        <f t="shared" si="2"/>
        <v>0</v>
      </c>
    </row>
    <row r="19" spans="2:35" ht="15" thickBot="1">
      <c r="P19" s="126">
        <f t="shared" si="0"/>
        <v>0</v>
      </c>
      <c r="Q19" s="124"/>
    </row>
    <row r="20" spans="2:35" ht="15" thickBot="1">
      <c r="B20" s="206" t="s">
        <v>26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P20" s="126">
        <f t="shared" si="0"/>
        <v>0</v>
      </c>
      <c r="Q20" s="124"/>
    </row>
    <row r="21" spans="2:35" ht="15" thickBot="1">
      <c r="B21" s="17"/>
      <c r="C21" s="12"/>
      <c r="D21" s="13">
        <v>1</v>
      </c>
      <c r="E21" s="13">
        <v>2</v>
      </c>
      <c r="F21" s="13">
        <v>3</v>
      </c>
      <c r="G21" s="13">
        <v>4</v>
      </c>
      <c r="H21" s="13">
        <v>5</v>
      </c>
      <c r="I21" s="13">
        <v>6</v>
      </c>
      <c r="J21" s="13">
        <v>7</v>
      </c>
      <c r="K21" s="13">
        <v>8</v>
      </c>
      <c r="L21" s="13">
        <v>9</v>
      </c>
      <c r="M21" s="13">
        <v>10</v>
      </c>
      <c r="N21" s="13">
        <v>11</v>
      </c>
      <c r="O21" s="13">
        <v>12</v>
      </c>
      <c r="P21" s="126">
        <f t="shared" si="0"/>
        <v>78</v>
      </c>
      <c r="Q21" s="124"/>
    </row>
    <row r="22" spans="2:35" ht="15" thickBot="1">
      <c r="B22" s="203" t="s">
        <v>16</v>
      </c>
      <c r="C22" s="3" t="s">
        <v>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  <c r="O22" s="1"/>
      <c r="P22" s="192">
        <f t="shared" si="0"/>
        <v>0</v>
      </c>
      <c r="Q22" s="124"/>
    </row>
    <row r="23" spans="2:35" ht="15" thickBot="1">
      <c r="B23" s="204"/>
      <c r="C23" s="3" t="s">
        <v>25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  <c r="O23" s="1"/>
      <c r="P23" s="192">
        <f t="shared" si="0"/>
        <v>0</v>
      </c>
      <c r="Q23" s="124"/>
    </row>
    <row r="24" spans="2:35" ht="15" thickBot="1">
      <c r="B24" s="204"/>
      <c r="C24" s="3" t="s">
        <v>24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  <c r="O24" s="1"/>
      <c r="P24" s="192">
        <f t="shared" si="0"/>
        <v>0</v>
      </c>
      <c r="Q24" s="124"/>
    </row>
    <row r="25" spans="2:35" ht="15" thickBot="1">
      <c r="B25" s="204"/>
      <c r="C25" s="3" t="s">
        <v>937</v>
      </c>
      <c r="D25" s="1">
        <v>19.8</v>
      </c>
      <c r="E25" s="1">
        <v>19.8</v>
      </c>
      <c r="F25" s="1">
        <v>19.8</v>
      </c>
      <c r="G25" s="1">
        <v>19.8</v>
      </c>
      <c r="H25" s="1">
        <v>19.8</v>
      </c>
      <c r="I25" s="1">
        <v>19.8</v>
      </c>
      <c r="J25" s="1">
        <v>19.8</v>
      </c>
      <c r="K25" s="1">
        <v>19.8</v>
      </c>
      <c r="L25" s="1">
        <v>19.8</v>
      </c>
      <c r="M25" s="1">
        <v>19.8</v>
      </c>
      <c r="N25" s="1">
        <v>19.8</v>
      </c>
      <c r="O25" s="1">
        <v>19.8</v>
      </c>
      <c r="P25" s="192">
        <f t="shared" si="0"/>
        <v>237.60000000000005</v>
      </c>
      <c r="Q25" s="124"/>
    </row>
    <row r="26" spans="2:35" ht="15" thickBot="1">
      <c r="B26" s="204"/>
      <c r="C26" s="3" t="s">
        <v>936</v>
      </c>
      <c r="D26" s="1">
        <v>19.829999999999998</v>
      </c>
      <c r="E26" s="1">
        <v>19.829999999999998</v>
      </c>
      <c r="F26" s="1">
        <v>19.829999999999998</v>
      </c>
      <c r="G26" s="1">
        <v>19.829999999999998</v>
      </c>
      <c r="H26" s="1">
        <v>19.829999999999998</v>
      </c>
      <c r="I26" s="1">
        <v>19.829999999999998</v>
      </c>
      <c r="J26" s="1">
        <v>19.829999999999998</v>
      </c>
      <c r="K26" s="1">
        <v>19.829999999999998</v>
      </c>
      <c r="L26" s="1">
        <v>19.829999999999998</v>
      </c>
      <c r="M26" s="1">
        <v>19.829999999999998</v>
      </c>
      <c r="N26" s="1">
        <v>19.829999999999998</v>
      </c>
      <c r="O26" s="1">
        <v>19.829999999999998</v>
      </c>
      <c r="P26" s="192">
        <f t="shared" si="0"/>
        <v>237.95999999999992</v>
      </c>
      <c r="Q26" s="124"/>
    </row>
    <row r="27" spans="2:35" ht="15" thickBot="1">
      <c r="B27" s="204"/>
      <c r="C27" s="3" t="s">
        <v>12</v>
      </c>
      <c r="D27" s="1">
        <v>304</v>
      </c>
      <c r="E27" s="1">
        <v>304</v>
      </c>
      <c r="F27" s="1">
        <v>304</v>
      </c>
      <c r="G27" s="1">
        <v>304</v>
      </c>
      <c r="H27" s="1">
        <v>304</v>
      </c>
      <c r="I27" s="1">
        <v>304</v>
      </c>
      <c r="J27" s="1">
        <v>304</v>
      </c>
      <c r="K27" s="1"/>
      <c r="L27" s="1"/>
      <c r="M27" s="1"/>
      <c r="N27" s="4"/>
      <c r="O27" s="1"/>
      <c r="P27" s="192">
        <f t="shared" si="0"/>
        <v>2128</v>
      </c>
      <c r="Q27" s="124"/>
    </row>
    <row r="28" spans="2:35" ht="15" thickBot="1">
      <c r="B28" s="205"/>
      <c r="C28" s="10" t="s">
        <v>17</v>
      </c>
      <c r="D28">
        <v>36.270000000000003</v>
      </c>
      <c r="E28">
        <v>36.270000000000003</v>
      </c>
      <c r="F28">
        <v>36.270000000000003</v>
      </c>
      <c r="G28">
        <v>36.270000000000003</v>
      </c>
      <c r="H28">
        <v>36.270000000000003</v>
      </c>
      <c r="I28">
        <v>36.270000000000003</v>
      </c>
      <c r="J28">
        <v>36.270000000000003</v>
      </c>
      <c r="K28">
        <v>36.270000000000003</v>
      </c>
      <c r="L28">
        <v>36.270000000000003</v>
      </c>
      <c r="M28">
        <v>36.270000000000003</v>
      </c>
      <c r="N28">
        <v>36.270000000000003</v>
      </c>
      <c r="O28">
        <v>36.270000000000003</v>
      </c>
      <c r="P28" s="192">
        <f t="shared" si="0"/>
        <v>435.23999999999995</v>
      </c>
      <c r="Q28" s="124"/>
    </row>
    <row r="29" spans="2:35" ht="15" thickBot="1">
      <c r="B29" s="20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1"/>
      <c r="P29" s="192">
        <f t="shared" si="0"/>
        <v>0</v>
      </c>
      <c r="Q29" s="124"/>
    </row>
    <row r="30" spans="2:35" ht="15" thickBot="1">
      <c r="B30" s="202" t="s">
        <v>18</v>
      </c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1"/>
      <c r="P30" s="192">
        <f t="shared" si="0"/>
        <v>0</v>
      </c>
      <c r="Q30" s="124"/>
    </row>
    <row r="31" spans="2:35" ht="15" thickBot="1">
      <c r="B31" s="202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1"/>
      <c r="P31" s="192">
        <f t="shared" si="0"/>
        <v>0</v>
      </c>
      <c r="Q31" s="124"/>
    </row>
    <row r="32" spans="2:35" ht="15" thickBot="1">
      <c r="B32" s="202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1"/>
      <c r="P32" s="192">
        <f t="shared" si="0"/>
        <v>0</v>
      </c>
      <c r="Q32" s="124"/>
    </row>
    <row r="33" spans="2:17" ht="15" thickBot="1">
      <c r="B33" s="202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1"/>
      <c r="P33" s="192">
        <f t="shared" si="0"/>
        <v>0</v>
      </c>
      <c r="Q33" s="124"/>
    </row>
    <row r="34" spans="2:17" ht="15" thickBot="1">
      <c r="B34" s="202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1"/>
      <c r="P34" s="192">
        <f t="shared" si="0"/>
        <v>0</v>
      </c>
      <c r="Q34" s="124"/>
    </row>
    <row r="35" spans="2:17" ht="15" thickBot="1">
      <c r="B35" s="18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1"/>
      <c r="P35" s="192">
        <f t="shared" si="0"/>
        <v>0</v>
      </c>
      <c r="Q35" s="124"/>
    </row>
    <row r="36" spans="2:17" ht="16" thickBot="1">
      <c r="B36" s="19"/>
      <c r="C36" s="22" t="s">
        <v>22</v>
      </c>
      <c r="D36" s="23">
        <f t="shared" ref="D36:O36" si="3">SUM(D22:D34)</f>
        <v>379.9</v>
      </c>
      <c r="E36" s="24">
        <f t="shared" si="3"/>
        <v>379.9</v>
      </c>
      <c r="F36" s="24">
        <f t="shared" si="3"/>
        <v>379.9</v>
      </c>
      <c r="G36" s="24">
        <f t="shared" si="3"/>
        <v>379.9</v>
      </c>
      <c r="H36" s="24">
        <f t="shared" si="3"/>
        <v>379.9</v>
      </c>
      <c r="I36" s="24">
        <f t="shared" si="3"/>
        <v>379.9</v>
      </c>
      <c r="J36" s="24">
        <f t="shared" si="3"/>
        <v>379.9</v>
      </c>
      <c r="K36" s="24">
        <f t="shared" si="3"/>
        <v>75.900000000000006</v>
      </c>
      <c r="L36" s="24">
        <f t="shared" si="3"/>
        <v>75.900000000000006</v>
      </c>
      <c r="M36" s="24">
        <f t="shared" si="3"/>
        <v>75.900000000000006</v>
      </c>
      <c r="N36" s="121">
        <f t="shared" si="3"/>
        <v>75.900000000000006</v>
      </c>
      <c r="O36" s="121">
        <f t="shared" si="3"/>
        <v>75.900000000000006</v>
      </c>
      <c r="P36" s="126">
        <f t="shared" si="0"/>
        <v>3038.8000000000006</v>
      </c>
      <c r="Q36" s="124"/>
    </row>
    <row r="37" spans="2:17" ht="15" thickBot="1">
      <c r="P37" s="126">
        <f t="shared" si="0"/>
        <v>0</v>
      </c>
      <c r="Q37" s="124"/>
    </row>
    <row r="38" spans="2:17" ht="15" thickBot="1">
      <c r="B38" s="199" t="s">
        <v>223</v>
      </c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1"/>
      <c r="P38" s="126">
        <f t="shared" si="0"/>
        <v>0</v>
      </c>
      <c r="Q38" s="124"/>
    </row>
    <row r="39" spans="2:17" ht="15" thickBot="1">
      <c r="B39" s="18"/>
      <c r="C39" s="3"/>
      <c r="D39" s="154">
        <v>1</v>
      </c>
      <c r="E39" s="154">
        <v>2</v>
      </c>
      <c r="F39" s="154">
        <v>3</v>
      </c>
      <c r="G39" s="154">
        <v>4</v>
      </c>
      <c r="H39" s="154">
        <v>5</v>
      </c>
      <c r="I39" s="154">
        <v>6</v>
      </c>
      <c r="J39" s="154">
        <v>7</v>
      </c>
      <c r="K39" s="154">
        <v>8</v>
      </c>
      <c r="L39" s="154">
        <v>9</v>
      </c>
      <c r="M39" s="154">
        <v>10</v>
      </c>
      <c r="N39" s="154">
        <v>11</v>
      </c>
      <c r="O39" s="154">
        <v>12</v>
      </c>
      <c r="P39" s="126">
        <f t="shared" si="0"/>
        <v>78</v>
      </c>
      <c r="Q39" s="124"/>
    </row>
    <row r="40" spans="2:17" ht="15" thickBot="1">
      <c r="B40" s="18"/>
      <c r="C40" s="1" t="s">
        <v>77</v>
      </c>
      <c r="D40" s="1">
        <v>1175</v>
      </c>
      <c r="E40" s="1">
        <v>1175</v>
      </c>
      <c r="F40" s="1">
        <v>1175</v>
      </c>
      <c r="G40" s="1">
        <v>1175</v>
      </c>
      <c r="H40" s="1">
        <v>1175</v>
      </c>
      <c r="I40" s="1">
        <v>1175</v>
      </c>
      <c r="J40" s="1">
        <v>1175</v>
      </c>
      <c r="K40" s="1">
        <v>1175</v>
      </c>
      <c r="L40" s="1">
        <v>1175</v>
      </c>
      <c r="M40" s="1">
        <v>1175</v>
      </c>
      <c r="N40" s="1">
        <v>1175</v>
      </c>
      <c r="O40" s="1">
        <v>1175</v>
      </c>
      <c r="P40" s="192">
        <f t="shared" si="0"/>
        <v>14100</v>
      </c>
      <c r="Q40" s="124"/>
    </row>
    <row r="41" spans="2:17" ht="15" thickBot="1">
      <c r="B41" s="18"/>
      <c r="C41" s="1" t="s">
        <v>36</v>
      </c>
      <c r="D41" s="1">
        <v>4500</v>
      </c>
      <c r="E41" s="1">
        <v>4500</v>
      </c>
      <c r="F41" s="1">
        <v>4500</v>
      </c>
      <c r="G41" s="1">
        <v>4500</v>
      </c>
      <c r="H41" s="1">
        <v>4500</v>
      </c>
      <c r="I41" s="1">
        <v>4500</v>
      </c>
      <c r="J41" s="1">
        <v>4500</v>
      </c>
      <c r="K41" s="1">
        <v>4500</v>
      </c>
      <c r="L41" s="1">
        <v>4500</v>
      </c>
      <c r="M41" s="1">
        <v>4500</v>
      </c>
      <c r="N41" s="1">
        <v>4500</v>
      </c>
      <c r="O41" s="1"/>
      <c r="P41" s="192">
        <f t="shared" si="0"/>
        <v>49500</v>
      </c>
      <c r="Q41" s="124"/>
    </row>
    <row r="42" spans="2:17" ht="15" thickBot="1">
      <c r="B42" s="18"/>
      <c r="C42" s="1" t="s">
        <v>292</v>
      </c>
      <c r="D42" s="1">
        <v>424</v>
      </c>
      <c r="E42" s="1"/>
      <c r="F42" s="1"/>
      <c r="G42" s="1"/>
      <c r="H42" s="1"/>
      <c r="I42" s="1"/>
      <c r="J42" s="1"/>
      <c r="K42" s="1"/>
      <c r="L42" s="1"/>
      <c r="M42" s="1"/>
      <c r="N42" s="4"/>
      <c r="O42" s="1"/>
      <c r="P42" s="192">
        <f t="shared" si="0"/>
        <v>424</v>
      </c>
      <c r="Q42" s="124"/>
    </row>
    <row r="43" spans="2:17" ht="16" thickBot="1">
      <c r="B43" s="19"/>
      <c r="C43" s="155" t="s">
        <v>22</v>
      </c>
      <c r="D43" s="156">
        <f t="shared" ref="D43:I43" si="4">SUM(D40:D42)</f>
        <v>6099</v>
      </c>
      <c r="E43" s="156">
        <f t="shared" si="4"/>
        <v>5675</v>
      </c>
      <c r="F43" s="156">
        <f t="shared" si="4"/>
        <v>5675</v>
      </c>
      <c r="G43" s="156">
        <f t="shared" si="4"/>
        <v>5675</v>
      </c>
      <c r="H43" s="156">
        <f t="shared" si="4"/>
        <v>5675</v>
      </c>
      <c r="I43" s="156">
        <f t="shared" si="4"/>
        <v>5675</v>
      </c>
      <c r="J43" s="156">
        <v>5500</v>
      </c>
      <c r="K43" s="156">
        <v>5500</v>
      </c>
      <c r="L43" s="156">
        <v>5500</v>
      </c>
      <c r="M43" s="156">
        <v>5500</v>
      </c>
      <c r="N43" s="193">
        <v>5500</v>
      </c>
      <c r="O43" s="1"/>
      <c r="P43" s="192">
        <f t="shared" si="0"/>
        <v>61974</v>
      </c>
      <c r="Q43" s="124"/>
    </row>
    <row r="44" spans="2:17" ht="15" thickBot="1">
      <c r="B44" s="197" t="s">
        <v>28</v>
      </c>
      <c r="C44" s="198"/>
      <c r="D44" s="185">
        <f t="shared" ref="D44:O44" si="5">SUM(D17,D36,D43)</f>
        <v>7511.01</v>
      </c>
      <c r="E44" s="128">
        <f t="shared" si="5"/>
        <v>7087.01</v>
      </c>
      <c r="F44" s="128">
        <f t="shared" si="5"/>
        <v>7087.01</v>
      </c>
      <c r="G44" s="128">
        <f t="shared" si="5"/>
        <v>7087.01</v>
      </c>
      <c r="H44" s="128">
        <f t="shared" si="5"/>
        <v>7087.01</v>
      </c>
      <c r="I44" s="128">
        <f t="shared" si="5"/>
        <v>7087.01</v>
      </c>
      <c r="J44" s="128">
        <f t="shared" si="5"/>
        <v>6128.01</v>
      </c>
      <c r="K44" s="128">
        <f t="shared" si="5"/>
        <v>5824.01</v>
      </c>
      <c r="L44" s="128">
        <f t="shared" si="5"/>
        <v>5824.01</v>
      </c>
      <c r="M44" s="128">
        <f t="shared" si="5"/>
        <v>5824.01</v>
      </c>
      <c r="N44" s="128">
        <f t="shared" si="5"/>
        <v>5824.01</v>
      </c>
      <c r="O44" s="194">
        <f t="shared" si="5"/>
        <v>324.01</v>
      </c>
      <c r="P44" s="126">
        <f t="shared" si="0"/>
        <v>72694.12</v>
      </c>
    </row>
  </sheetData>
  <mergeCells count="9">
    <mergeCell ref="B30:B34"/>
    <mergeCell ref="B38:N38"/>
    <mergeCell ref="B44:C44"/>
    <mergeCell ref="B1:N1"/>
    <mergeCell ref="X2:AI2"/>
    <mergeCell ref="B3:B9"/>
    <mergeCell ref="B11:B15"/>
    <mergeCell ref="B20:N20"/>
    <mergeCell ref="B22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15E4-EC29-45EF-BB85-B6B8E94E05C8}">
  <dimension ref="B1:AI44"/>
  <sheetViews>
    <sheetView topLeftCell="D1" workbookViewId="0">
      <selection activeCell="M40" sqref="M40"/>
    </sheetView>
  </sheetViews>
  <sheetFormatPr defaultRowHeight="14.5"/>
  <cols>
    <col min="1" max="1" width="5.453125" customWidth="1"/>
    <col min="3" max="3" width="9.453125" customWidth="1"/>
    <col min="4" max="4" width="18.81640625" customWidth="1"/>
    <col min="16" max="16" width="31" bestFit="1" customWidth="1"/>
    <col min="24" max="24" width="17.26953125" bestFit="1" customWidth="1"/>
  </cols>
  <sheetData>
    <row r="1" spans="2:35" ht="15" thickBot="1">
      <c r="B1" s="196" t="s">
        <v>27</v>
      </c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</row>
    <row r="2" spans="2:35" ht="15" thickBot="1">
      <c r="B2" s="17"/>
      <c r="C2" s="12"/>
      <c r="D2" s="13">
        <v>10.1</v>
      </c>
      <c r="E2" s="13">
        <v>10.199999999999999</v>
      </c>
      <c r="F2" s="13">
        <v>10.3</v>
      </c>
      <c r="G2" s="13">
        <v>10.4</v>
      </c>
      <c r="H2" s="13">
        <v>10.5</v>
      </c>
      <c r="I2" s="13">
        <v>10.6</v>
      </c>
      <c r="J2" s="13">
        <v>10.7</v>
      </c>
      <c r="K2" s="13">
        <v>10.8</v>
      </c>
      <c r="L2" s="13">
        <v>10.9</v>
      </c>
      <c r="M2" s="13">
        <v>10.1</v>
      </c>
      <c r="N2" s="118">
        <v>10.11</v>
      </c>
      <c r="O2" s="125" t="s">
        <v>117</v>
      </c>
      <c r="P2" s="122" t="s">
        <v>15</v>
      </c>
      <c r="X2" s="196" t="s">
        <v>373</v>
      </c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</row>
    <row r="3" spans="2:35">
      <c r="B3" s="203" t="s">
        <v>16</v>
      </c>
      <c r="C3" s="10" t="s">
        <v>17</v>
      </c>
      <c r="D3" s="1">
        <v>33</v>
      </c>
      <c r="E3" s="1">
        <v>33</v>
      </c>
      <c r="F3" s="1">
        <v>33</v>
      </c>
      <c r="G3" s="1">
        <v>33</v>
      </c>
      <c r="H3" s="1">
        <v>33</v>
      </c>
      <c r="I3" s="1">
        <v>33</v>
      </c>
      <c r="J3" s="1">
        <v>33</v>
      </c>
      <c r="K3" s="1">
        <v>33</v>
      </c>
      <c r="L3" s="1">
        <v>33</v>
      </c>
      <c r="M3" s="1"/>
      <c r="N3" s="4"/>
      <c r="O3" s="126">
        <f>SUM(D3:N3)</f>
        <v>297</v>
      </c>
      <c r="P3" s="123"/>
      <c r="X3" s="12"/>
      <c r="Y3" s="13">
        <v>10.1</v>
      </c>
      <c r="Z3" s="13">
        <v>10.199999999999999</v>
      </c>
      <c r="AA3" s="13">
        <v>10.3</v>
      </c>
      <c r="AB3" s="13">
        <v>10.4</v>
      </c>
      <c r="AC3" s="13">
        <v>10.5</v>
      </c>
      <c r="AD3" s="13">
        <v>10.6</v>
      </c>
      <c r="AE3" s="13">
        <v>10.7</v>
      </c>
      <c r="AF3" s="13">
        <v>10.8</v>
      </c>
      <c r="AG3" s="13">
        <v>10.9</v>
      </c>
      <c r="AH3" s="13">
        <v>10.1</v>
      </c>
      <c r="AI3" s="118">
        <v>10.11</v>
      </c>
    </row>
    <row r="4" spans="2:35">
      <c r="B4" s="204"/>
      <c r="C4" s="10" t="s">
        <v>11</v>
      </c>
      <c r="D4" s="1">
        <v>489</v>
      </c>
      <c r="E4" s="1">
        <v>489</v>
      </c>
      <c r="F4" s="1">
        <v>489</v>
      </c>
      <c r="G4" s="1">
        <v>489</v>
      </c>
      <c r="H4" s="1">
        <v>489</v>
      </c>
      <c r="I4" s="1">
        <v>489</v>
      </c>
      <c r="J4" s="1">
        <v>489</v>
      </c>
      <c r="K4" s="1">
        <v>489</v>
      </c>
      <c r="L4" s="1">
        <v>489</v>
      </c>
      <c r="M4" s="1">
        <v>489</v>
      </c>
      <c r="N4" s="4">
        <v>489</v>
      </c>
      <c r="O4" s="126">
        <f t="shared" ref="O4:O36" si="0">SUM(D4:N4)</f>
        <v>5379</v>
      </c>
      <c r="P4" s="123"/>
      <c r="X4" s="10"/>
      <c r="Y4" s="1"/>
      <c r="Z4" s="1"/>
      <c r="AA4" s="1"/>
      <c r="AB4" s="1"/>
      <c r="AC4" s="1"/>
      <c r="AD4" s="1"/>
      <c r="AE4" s="1"/>
      <c r="AF4" s="1"/>
      <c r="AG4" s="1"/>
      <c r="AH4" s="1"/>
      <c r="AI4" s="4"/>
    </row>
    <row r="5" spans="2:35">
      <c r="B5" s="204"/>
      <c r="C5" s="10" t="s">
        <v>12</v>
      </c>
      <c r="D5" s="1">
        <v>320</v>
      </c>
      <c r="E5" s="1">
        <v>320</v>
      </c>
      <c r="F5" s="1">
        <v>320</v>
      </c>
      <c r="G5" s="1">
        <v>320</v>
      </c>
      <c r="H5" s="1">
        <v>320</v>
      </c>
      <c r="I5" s="1">
        <v>320</v>
      </c>
      <c r="J5" s="1">
        <v>320</v>
      </c>
      <c r="K5" s="1">
        <v>320</v>
      </c>
      <c r="L5" s="1"/>
      <c r="M5" s="1"/>
      <c r="N5" s="4"/>
      <c r="O5" s="126">
        <f t="shared" si="0"/>
        <v>2560</v>
      </c>
      <c r="P5" s="123"/>
      <c r="X5" s="10" t="s">
        <v>374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4"/>
    </row>
    <row r="6" spans="2:35">
      <c r="B6" s="204"/>
      <c r="C6" s="10" t="s">
        <v>13</v>
      </c>
      <c r="D6" s="1">
        <v>611.66</v>
      </c>
      <c r="E6" s="1">
        <v>611.66</v>
      </c>
      <c r="F6" s="1">
        <v>611.66</v>
      </c>
      <c r="G6" s="1">
        <v>611.66</v>
      </c>
      <c r="H6" s="1">
        <v>611.66</v>
      </c>
      <c r="I6" s="1">
        <v>611.66</v>
      </c>
      <c r="J6" s="1">
        <v>611.66</v>
      </c>
      <c r="K6" s="1">
        <v>611.66</v>
      </c>
      <c r="L6" s="1">
        <v>611.66</v>
      </c>
      <c r="M6" s="1">
        <v>611.66</v>
      </c>
      <c r="N6" s="4"/>
      <c r="O6" s="126">
        <f t="shared" si="0"/>
        <v>6116.5999999999995</v>
      </c>
      <c r="P6" s="123"/>
      <c r="X6" s="10" t="s">
        <v>375</v>
      </c>
      <c r="Y6" s="1"/>
      <c r="Z6" s="1"/>
      <c r="AA6" s="1"/>
      <c r="AB6" s="1"/>
      <c r="AC6" s="1">
        <v>3500</v>
      </c>
      <c r="AD6" s="1"/>
      <c r="AE6" s="1"/>
      <c r="AF6" s="1"/>
      <c r="AG6" s="1"/>
      <c r="AH6" s="1"/>
      <c r="AI6" s="4"/>
    </row>
    <row r="7" spans="2:35">
      <c r="B7" s="204"/>
      <c r="C7" s="10" t="s">
        <v>20</v>
      </c>
      <c r="D7" s="1"/>
      <c r="E7" s="1">
        <v>1053</v>
      </c>
      <c r="F7" s="1">
        <v>1053</v>
      </c>
      <c r="G7" s="1">
        <v>1053</v>
      </c>
      <c r="H7" s="1">
        <v>1053</v>
      </c>
      <c r="I7" s="1">
        <v>1053</v>
      </c>
      <c r="J7" s="1">
        <v>1053</v>
      </c>
      <c r="K7" s="1">
        <v>1053</v>
      </c>
      <c r="L7" s="1">
        <v>1053</v>
      </c>
      <c r="M7" s="1"/>
      <c r="N7" s="4"/>
      <c r="O7" s="126">
        <f t="shared" si="0"/>
        <v>8424</v>
      </c>
      <c r="P7" s="123"/>
      <c r="X7" s="10" t="s">
        <v>376</v>
      </c>
      <c r="Y7" s="1"/>
      <c r="Z7" s="1"/>
      <c r="AA7" s="1"/>
      <c r="AB7" s="1">
        <v>3000</v>
      </c>
      <c r="AC7" s="1"/>
      <c r="AD7" s="1"/>
      <c r="AE7" s="1"/>
      <c r="AF7" s="1"/>
      <c r="AG7" s="1"/>
      <c r="AH7" s="1"/>
      <c r="AI7" s="4"/>
    </row>
    <row r="8" spans="2:35">
      <c r="B8" s="204"/>
      <c r="C8" s="10" t="s">
        <v>191</v>
      </c>
      <c r="D8" s="1">
        <v>518</v>
      </c>
      <c r="E8" s="1">
        <v>518</v>
      </c>
      <c r="F8" s="1"/>
      <c r="G8" s="1"/>
      <c r="H8" s="1"/>
      <c r="I8" s="1"/>
      <c r="J8" s="1"/>
      <c r="K8" s="1"/>
      <c r="L8" s="1"/>
      <c r="M8" s="1"/>
      <c r="N8" s="4"/>
      <c r="O8" s="126">
        <f t="shared" si="0"/>
        <v>1036</v>
      </c>
      <c r="P8" s="123"/>
      <c r="X8" s="10" t="s">
        <v>377</v>
      </c>
      <c r="Y8" s="1"/>
      <c r="Z8" s="1"/>
      <c r="AA8" s="1"/>
      <c r="AB8" s="1"/>
      <c r="AC8" s="1"/>
      <c r="AD8" s="1">
        <v>1600</v>
      </c>
      <c r="AE8" s="1"/>
      <c r="AF8" s="1"/>
      <c r="AG8" s="1"/>
      <c r="AH8" s="1"/>
      <c r="AI8" s="4"/>
    </row>
    <row r="9" spans="2:35">
      <c r="B9" s="205"/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4"/>
      <c r="O9" s="126">
        <f t="shared" si="0"/>
        <v>0</v>
      </c>
      <c r="P9" s="123"/>
      <c r="X9" s="10" t="s">
        <v>410</v>
      </c>
      <c r="Y9" s="1"/>
      <c r="Z9" s="1"/>
      <c r="AA9" s="1"/>
      <c r="AB9" s="1"/>
      <c r="AC9" s="1">
        <v>1080</v>
      </c>
      <c r="AD9" s="1">
        <v>720</v>
      </c>
      <c r="AE9" s="1"/>
      <c r="AF9" s="1"/>
      <c r="AG9" s="1">
        <v>960</v>
      </c>
      <c r="AH9" s="1"/>
      <c r="AI9" s="4"/>
    </row>
    <row r="10" spans="2:35">
      <c r="B10" s="20"/>
      <c r="C10" s="10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  <c r="O10" s="126">
        <f t="shared" si="0"/>
        <v>0</v>
      </c>
      <c r="P10" s="123"/>
      <c r="X10" s="10" t="s">
        <v>409</v>
      </c>
      <c r="Y10" s="1"/>
      <c r="Z10" s="1"/>
      <c r="AA10" s="1"/>
      <c r="AB10" s="1"/>
      <c r="AC10" s="1">
        <v>900</v>
      </c>
      <c r="AD10" s="1">
        <v>900</v>
      </c>
      <c r="AE10" s="1"/>
      <c r="AF10" s="1"/>
      <c r="AG10" s="1"/>
      <c r="AH10" s="1"/>
      <c r="AI10" s="4"/>
    </row>
    <row r="11" spans="2:35">
      <c r="B11" s="202" t="s">
        <v>18</v>
      </c>
      <c r="C11" s="10" t="s">
        <v>19</v>
      </c>
      <c r="D11" s="1">
        <v>160</v>
      </c>
      <c r="E11" s="1">
        <v>92.27</v>
      </c>
      <c r="F11" s="1">
        <v>92.27</v>
      </c>
      <c r="G11" s="1">
        <v>92.27</v>
      </c>
      <c r="H11" s="1">
        <v>92.27</v>
      </c>
      <c r="I11" s="1">
        <v>92.27</v>
      </c>
      <c r="J11" s="1">
        <v>92.27</v>
      </c>
      <c r="K11" s="1">
        <v>92.27</v>
      </c>
      <c r="L11" s="1">
        <v>92.27</v>
      </c>
      <c r="M11" s="1">
        <v>92.27</v>
      </c>
      <c r="N11" s="4">
        <v>92.27</v>
      </c>
      <c r="O11" s="126">
        <f t="shared" si="0"/>
        <v>1082.6999999999998</v>
      </c>
      <c r="P11" s="123"/>
      <c r="X11" s="10" t="s">
        <v>419</v>
      </c>
      <c r="Y11" s="1"/>
      <c r="Z11" s="1"/>
      <c r="AA11" s="1"/>
      <c r="AB11" s="1"/>
      <c r="AC11" s="1"/>
      <c r="AD11" s="1">
        <v>600</v>
      </c>
      <c r="AE11" s="1"/>
      <c r="AF11" s="1"/>
      <c r="AG11" s="1">
        <v>900</v>
      </c>
      <c r="AH11" s="1"/>
      <c r="AI11" s="4"/>
    </row>
    <row r="12" spans="2:35">
      <c r="B12" s="202"/>
      <c r="C12" s="10" t="s">
        <v>291</v>
      </c>
      <c r="D12" s="1">
        <v>20</v>
      </c>
      <c r="E12" s="1">
        <v>20</v>
      </c>
      <c r="F12" s="1">
        <v>20</v>
      </c>
      <c r="G12" s="1">
        <v>20</v>
      </c>
      <c r="H12" s="1">
        <v>20</v>
      </c>
      <c r="I12" s="1">
        <v>20</v>
      </c>
      <c r="J12" s="1">
        <v>20</v>
      </c>
      <c r="K12" s="1">
        <v>20</v>
      </c>
      <c r="L12" s="1">
        <v>20</v>
      </c>
      <c r="M12" s="1">
        <v>20</v>
      </c>
      <c r="N12" s="1">
        <v>20</v>
      </c>
      <c r="O12" s="126">
        <f t="shared" si="0"/>
        <v>220</v>
      </c>
      <c r="P12" s="123"/>
      <c r="X12" s="10" t="s">
        <v>558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4"/>
    </row>
    <row r="13" spans="2:35">
      <c r="B13" s="202"/>
      <c r="C13" s="10" t="s">
        <v>290</v>
      </c>
      <c r="D13" s="1">
        <v>160</v>
      </c>
      <c r="E13" s="1">
        <v>160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80</v>
      </c>
      <c r="L13" s="1">
        <v>80</v>
      </c>
      <c r="M13" s="1">
        <v>80</v>
      </c>
      <c r="N13" s="1">
        <v>80</v>
      </c>
      <c r="O13" s="126">
        <f t="shared" si="0"/>
        <v>1135</v>
      </c>
      <c r="P13" s="123"/>
      <c r="X13" s="10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2:35">
      <c r="B14" s="202"/>
      <c r="C14" s="10" t="s">
        <v>559</v>
      </c>
      <c r="D14" s="1">
        <v>375</v>
      </c>
      <c r="E14" s="1">
        <v>375</v>
      </c>
      <c r="F14" s="1">
        <v>375</v>
      </c>
      <c r="G14" s="1">
        <v>375</v>
      </c>
      <c r="H14" s="1"/>
      <c r="I14" s="1"/>
      <c r="J14" s="1"/>
      <c r="K14" s="1"/>
      <c r="L14" s="1">
        <v>230</v>
      </c>
      <c r="M14" s="1">
        <v>230</v>
      </c>
      <c r="N14" s="1">
        <v>230</v>
      </c>
      <c r="O14" s="126">
        <f t="shared" si="0"/>
        <v>2190</v>
      </c>
      <c r="P14" s="123"/>
      <c r="X14" s="10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>
      <c r="B15" s="202"/>
      <c r="C15" s="10" t="s">
        <v>21</v>
      </c>
      <c r="D15" s="1">
        <v>115.15</v>
      </c>
      <c r="E15" s="1">
        <v>115.15</v>
      </c>
      <c r="F15" s="1">
        <v>115.15</v>
      </c>
      <c r="G15" s="1">
        <v>115.15</v>
      </c>
      <c r="H15" s="1">
        <v>115.15</v>
      </c>
      <c r="I15" s="1">
        <v>115.15</v>
      </c>
      <c r="J15" s="1">
        <v>115.15</v>
      </c>
      <c r="K15" s="1">
        <v>115.15</v>
      </c>
      <c r="L15" s="1">
        <v>115.15</v>
      </c>
      <c r="M15" s="1">
        <v>115.15</v>
      </c>
      <c r="N15" s="4">
        <v>115.15</v>
      </c>
      <c r="O15" s="126">
        <f t="shared" si="0"/>
        <v>1266.6500000000001</v>
      </c>
      <c r="P15" s="123"/>
      <c r="X15" s="10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4"/>
    </row>
    <row r="16" spans="2:35" ht="15" thickBot="1">
      <c r="B16" s="18"/>
      <c r="C16" s="21"/>
      <c r="D16" s="5"/>
      <c r="E16" s="5"/>
      <c r="F16" s="5"/>
      <c r="G16" s="5"/>
      <c r="H16" s="5"/>
      <c r="I16" s="5"/>
      <c r="J16" s="5"/>
      <c r="K16" s="5"/>
      <c r="L16" s="5"/>
      <c r="M16" s="5"/>
      <c r="N16" s="119"/>
      <c r="O16" s="126">
        <f t="shared" si="0"/>
        <v>0</v>
      </c>
      <c r="P16" s="123"/>
      <c r="X16" s="10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4"/>
    </row>
    <row r="17" spans="2:35" ht="16" thickBot="1">
      <c r="B17" s="19"/>
      <c r="C17" s="11" t="s">
        <v>22</v>
      </c>
      <c r="D17" s="8">
        <f>SUM(D3:D15)</f>
        <v>2801.81</v>
      </c>
      <c r="E17" s="9">
        <f t="shared" ref="E17:N17" si="1">SUM(E3:E15)</f>
        <v>3787.08</v>
      </c>
      <c r="F17" s="9">
        <f t="shared" si="1"/>
        <v>3208.08</v>
      </c>
      <c r="G17" s="9">
        <f t="shared" si="1"/>
        <v>3208.08</v>
      </c>
      <c r="H17" s="9">
        <f t="shared" si="1"/>
        <v>2833.08</v>
      </c>
      <c r="I17" s="9">
        <f t="shared" si="1"/>
        <v>2833.08</v>
      </c>
      <c r="J17" s="9">
        <f t="shared" si="1"/>
        <v>2833.08</v>
      </c>
      <c r="K17" s="9">
        <f t="shared" si="1"/>
        <v>2814.08</v>
      </c>
      <c r="L17" s="9">
        <f t="shared" si="1"/>
        <v>2724.08</v>
      </c>
      <c r="M17" s="9">
        <f t="shared" si="1"/>
        <v>1638.08</v>
      </c>
      <c r="N17" s="120">
        <f t="shared" si="1"/>
        <v>1026.42</v>
      </c>
      <c r="O17" s="126">
        <f t="shared" si="0"/>
        <v>29706.950000000004</v>
      </c>
      <c r="P17" s="124"/>
      <c r="X17" s="21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19"/>
    </row>
    <row r="18" spans="2:35" ht="16" thickBot="1">
      <c r="O18" s="126">
        <f t="shared" si="0"/>
        <v>0</v>
      </c>
      <c r="X18" s="11" t="s">
        <v>22</v>
      </c>
      <c r="Y18" s="8">
        <f>SUM(Y4:Y16)</f>
        <v>0</v>
      </c>
      <c r="Z18" s="9">
        <f t="shared" ref="Z18:AI18" si="2">SUM(Z4:Z16)</f>
        <v>0</v>
      </c>
      <c r="AA18" s="9">
        <f t="shared" si="2"/>
        <v>0</v>
      </c>
      <c r="AB18" s="9">
        <f t="shared" si="2"/>
        <v>3000</v>
      </c>
      <c r="AC18" s="9">
        <f t="shared" si="2"/>
        <v>5480</v>
      </c>
      <c r="AD18" s="9">
        <f t="shared" si="2"/>
        <v>3820</v>
      </c>
      <c r="AE18" s="9">
        <f t="shared" si="2"/>
        <v>0</v>
      </c>
      <c r="AF18" s="9">
        <f t="shared" si="2"/>
        <v>0</v>
      </c>
      <c r="AG18" s="9">
        <f t="shared" si="2"/>
        <v>1860</v>
      </c>
      <c r="AH18" s="9">
        <f t="shared" si="2"/>
        <v>0</v>
      </c>
      <c r="AI18" s="120">
        <f t="shared" si="2"/>
        <v>0</v>
      </c>
    </row>
    <row r="19" spans="2:35" ht="15" thickBot="1">
      <c r="O19" s="126">
        <f t="shared" si="0"/>
        <v>0</v>
      </c>
    </row>
    <row r="20" spans="2:35" ht="15" thickBot="1">
      <c r="B20" s="206" t="s">
        <v>26</v>
      </c>
      <c r="C20" s="207"/>
      <c r="D20" s="207"/>
      <c r="E20" s="207"/>
      <c r="F20" s="207"/>
      <c r="G20" s="207"/>
      <c r="H20" s="207"/>
      <c r="I20" s="207"/>
      <c r="J20" s="207"/>
      <c r="K20" s="207"/>
      <c r="L20" s="207"/>
      <c r="M20" s="207"/>
      <c r="N20" s="207"/>
      <c r="O20" s="126">
        <f t="shared" si="0"/>
        <v>0</v>
      </c>
    </row>
    <row r="21" spans="2:35">
      <c r="B21" s="17"/>
      <c r="C21" s="12"/>
      <c r="D21" s="13">
        <v>10.1</v>
      </c>
      <c r="E21" s="13">
        <v>10.199999999999999</v>
      </c>
      <c r="F21" s="13">
        <v>10.3</v>
      </c>
      <c r="G21" s="13">
        <v>10.4</v>
      </c>
      <c r="H21" s="13">
        <v>10.5</v>
      </c>
      <c r="I21" s="13">
        <v>10.6</v>
      </c>
      <c r="J21" s="13">
        <v>10.7</v>
      </c>
      <c r="K21" s="13">
        <v>10.8</v>
      </c>
      <c r="L21" s="13">
        <v>10.9</v>
      </c>
      <c r="M21" s="13">
        <v>10.1</v>
      </c>
      <c r="N21" s="118">
        <v>10.11</v>
      </c>
      <c r="O21" s="126"/>
    </row>
    <row r="22" spans="2:35">
      <c r="B22" s="203" t="s">
        <v>16</v>
      </c>
      <c r="C22" s="3" t="s">
        <v>23</v>
      </c>
      <c r="D22" s="1">
        <v>213</v>
      </c>
      <c r="E22" s="1">
        <v>213</v>
      </c>
      <c r="F22" s="1">
        <v>213</v>
      </c>
      <c r="G22" s="1">
        <v>213</v>
      </c>
      <c r="H22" s="1"/>
      <c r="I22" s="1"/>
      <c r="J22" s="1"/>
      <c r="K22" s="1"/>
      <c r="L22" s="1"/>
      <c r="M22" s="1"/>
      <c r="N22" s="4"/>
      <c r="O22" s="126">
        <f t="shared" si="0"/>
        <v>852</v>
      </c>
    </row>
    <row r="23" spans="2:35">
      <c r="B23" s="204"/>
      <c r="C23" s="3" t="s">
        <v>25</v>
      </c>
      <c r="D23" s="1">
        <f t="shared" ref="D23:N23" si="3">19.9*2</f>
        <v>39.799999999999997</v>
      </c>
      <c r="E23" s="1">
        <f t="shared" si="3"/>
        <v>39.799999999999997</v>
      </c>
      <c r="F23" s="1">
        <f t="shared" si="3"/>
        <v>39.799999999999997</v>
      </c>
      <c r="G23" s="1">
        <f t="shared" si="3"/>
        <v>39.799999999999997</v>
      </c>
      <c r="H23" s="1">
        <f t="shared" si="3"/>
        <v>39.799999999999997</v>
      </c>
      <c r="I23" s="1">
        <f t="shared" si="3"/>
        <v>39.799999999999997</v>
      </c>
      <c r="J23" s="1">
        <f t="shared" si="3"/>
        <v>39.799999999999997</v>
      </c>
      <c r="K23" s="1">
        <v>20</v>
      </c>
      <c r="L23" s="1">
        <f t="shared" si="3"/>
        <v>39.799999999999997</v>
      </c>
      <c r="M23" s="1">
        <f t="shared" si="3"/>
        <v>39.799999999999997</v>
      </c>
      <c r="N23" s="4">
        <f t="shared" si="3"/>
        <v>39.799999999999997</v>
      </c>
      <c r="O23" s="126">
        <f t="shared" si="0"/>
        <v>418.00000000000006</v>
      </c>
    </row>
    <row r="24" spans="2:35">
      <c r="B24" s="204"/>
      <c r="C24" s="3" t="s">
        <v>24</v>
      </c>
      <c r="D24" s="1">
        <v>80</v>
      </c>
      <c r="E24" s="1">
        <v>160</v>
      </c>
      <c r="F24" s="1">
        <v>160</v>
      </c>
      <c r="G24" s="1">
        <v>100</v>
      </c>
      <c r="H24" s="1">
        <v>20</v>
      </c>
      <c r="I24" s="1">
        <v>20</v>
      </c>
      <c r="J24" s="1">
        <v>20</v>
      </c>
      <c r="K24" s="1">
        <v>20</v>
      </c>
      <c r="L24" s="1">
        <v>20</v>
      </c>
      <c r="M24" s="1">
        <v>20</v>
      </c>
      <c r="N24" s="1">
        <v>20</v>
      </c>
      <c r="O24" s="126">
        <f t="shared" si="0"/>
        <v>640</v>
      </c>
    </row>
    <row r="25" spans="2:35">
      <c r="B25" s="204"/>
      <c r="C25" s="3" t="s">
        <v>315</v>
      </c>
      <c r="D25" s="1"/>
      <c r="E25" s="1"/>
      <c r="F25" s="179">
        <v>112.44</v>
      </c>
      <c r="G25" s="179">
        <v>112.44</v>
      </c>
      <c r="H25" s="179">
        <v>112.44</v>
      </c>
      <c r="I25" s="179">
        <v>112.44</v>
      </c>
      <c r="J25" s="179">
        <v>112.44</v>
      </c>
      <c r="K25" s="179">
        <v>112.44</v>
      </c>
      <c r="L25" s="179">
        <v>112.44</v>
      </c>
      <c r="M25" s="179"/>
      <c r="N25" s="4"/>
      <c r="O25" s="126">
        <f t="shared" si="0"/>
        <v>787.08000000000015</v>
      </c>
    </row>
    <row r="26" spans="2:35">
      <c r="B26" s="204"/>
      <c r="C26" s="3" t="s">
        <v>318</v>
      </c>
      <c r="D26" s="1"/>
      <c r="E26" s="1"/>
      <c r="F26" s="1"/>
      <c r="G26" s="1">
        <v>175</v>
      </c>
      <c r="H26" s="1">
        <v>175</v>
      </c>
      <c r="I26" s="1">
        <v>175</v>
      </c>
      <c r="J26" s="1">
        <v>175</v>
      </c>
      <c r="K26" s="1">
        <v>175</v>
      </c>
      <c r="L26" s="1">
        <v>175</v>
      </c>
      <c r="M26" s="1">
        <v>175</v>
      </c>
      <c r="N26" s="1">
        <v>175</v>
      </c>
      <c r="O26" s="126">
        <f t="shared" si="0"/>
        <v>1400</v>
      </c>
    </row>
    <row r="27" spans="2:35">
      <c r="B27" s="204"/>
      <c r="C27" s="3" t="s">
        <v>12</v>
      </c>
      <c r="D27" s="1"/>
      <c r="E27" s="1"/>
      <c r="F27" s="1"/>
      <c r="G27" s="1"/>
      <c r="H27" s="1"/>
      <c r="I27" s="1"/>
      <c r="J27" s="1"/>
      <c r="K27" s="1"/>
      <c r="L27" s="1"/>
      <c r="M27" s="1">
        <v>304</v>
      </c>
      <c r="N27" s="1">
        <v>304</v>
      </c>
      <c r="O27" s="126">
        <f t="shared" si="0"/>
        <v>608</v>
      </c>
    </row>
    <row r="28" spans="2:35">
      <c r="B28" s="205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4"/>
      <c r="O28" s="126">
        <f t="shared" si="0"/>
        <v>0</v>
      </c>
    </row>
    <row r="29" spans="2:35" ht="15" thickBot="1">
      <c r="B29" s="20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4"/>
      <c r="O29" s="126">
        <f t="shared" si="0"/>
        <v>0</v>
      </c>
    </row>
    <row r="30" spans="2:35" ht="15" thickBot="1">
      <c r="B30" s="202" t="s">
        <v>18</v>
      </c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4"/>
      <c r="O30" s="151">
        <f t="shared" si="0"/>
        <v>0</v>
      </c>
      <c r="P30" s="152"/>
    </row>
    <row r="31" spans="2:35">
      <c r="B31" s="202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4"/>
      <c r="O31" s="126">
        <f t="shared" si="0"/>
        <v>0</v>
      </c>
    </row>
    <row r="32" spans="2:35">
      <c r="B32" s="202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4"/>
      <c r="O32" s="126">
        <f t="shared" si="0"/>
        <v>0</v>
      </c>
    </row>
    <row r="33" spans="2:15">
      <c r="B33" s="202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4"/>
      <c r="O33" s="126">
        <f t="shared" si="0"/>
        <v>0</v>
      </c>
    </row>
    <row r="34" spans="2:15">
      <c r="B34" s="202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4"/>
      <c r="O34" s="126">
        <f t="shared" si="0"/>
        <v>0</v>
      </c>
    </row>
    <row r="35" spans="2:15">
      <c r="B35" s="18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4"/>
      <c r="O35" s="126">
        <f t="shared" si="0"/>
        <v>0</v>
      </c>
    </row>
    <row r="36" spans="2:15" ht="16" thickBot="1">
      <c r="B36" s="19"/>
      <c r="C36" s="22" t="s">
        <v>22</v>
      </c>
      <c r="D36" s="23">
        <f t="shared" ref="D36:N36" si="4">SUM(D22:D34)</f>
        <v>332.8</v>
      </c>
      <c r="E36" s="24">
        <f t="shared" si="4"/>
        <v>412.8</v>
      </c>
      <c r="F36" s="24">
        <f t="shared" si="4"/>
        <v>525.24</v>
      </c>
      <c r="G36" s="24">
        <f t="shared" si="4"/>
        <v>640.24</v>
      </c>
      <c r="H36" s="24">
        <f t="shared" si="4"/>
        <v>347.24</v>
      </c>
      <c r="I36" s="24">
        <f t="shared" si="4"/>
        <v>347.24</v>
      </c>
      <c r="J36" s="24">
        <f t="shared" si="4"/>
        <v>347.24</v>
      </c>
      <c r="K36" s="24">
        <f t="shared" si="4"/>
        <v>327.44</v>
      </c>
      <c r="L36" s="24">
        <f t="shared" si="4"/>
        <v>347.24</v>
      </c>
      <c r="M36" s="24">
        <f t="shared" si="4"/>
        <v>538.79999999999995</v>
      </c>
      <c r="N36" s="121">
        <f t="shared" si="4"/>
        <v>538.79999999999995</v>
      </c>
      <c r="O36" s="127">
        <f t="shared" si="0"/>
        <v>4705.0800000000008</v>
      </c>
    </row>
    <row r="37" spans="2:15" ht="15" thickBot="1">
      <c r="O37" s="153"/>
    </row>
    <row r="38" spans="2:15" ht="15" thickBot="1">
      <c r="B38" s="199" t="s">
        <v>223</v>
      </c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200"/>
      <c r="N38" s="201"/>
      <c r="O38" s="153"/>
    </row>
    <row r="39" spans="2:15">
      <c r="B39" s="18"/>
      <c r="C39" s="3"/>
      <c r="D39" s="154">
        <v>10.1</v>
      </c>
      <c r="E39" s="154">
        <v>10.199999999999999</v>
      </c>
      <c r="F39" s="154">
        <v>10.3</v>
      </c>
      <c r="G39" s="154">
        <v>10.4</v>
      </c>
      <c r="H39" s="154">
        <v>10.5</v>
      </c>
      <c r="I39" s="154">
        <v>10.6</v>
      </c>
      <c r="J39" s="154">
        <v>10.7</v>
      </c>
      <c r="K39" s="154">
        <v>10.8</v>
      </c>
      <c r="L39" s="154">
        <v>10.9</v>
      </c>
      <c r="M39" s="154">
        <v>10.1</v>
      </c>
      <c r="N39" s="157">
        <v>10.11</v>
      </c>
      <c r="O39" s="165"/>
    </row>
    <row r="40" spans="2:15">
      <c r="B40" s="18"/>
      <c r="C40" s="1" t="s">
        <v>77</v>
      </c>
      <c r="D40" s="1">
        <v>550</v>
      </c>
      <c r="E40" s="1">
        <v>550</v>
      </c>
      <c r="F40" s="1">
        <v>550</v>
      </c>
      <c r="G40" s="1">
        <v>550</v>
      </c>
      <c r="H40" s="1">
        <v>550</v>
      </c>
      <c r="I40" s="1">
        <v>550</v>
      </c>
      <c r="J40" s="1">
        <v>550</v>
      </c>
      <c r="K40" s="1">
        <v>750</v>
      </c>
      <c r="L40" s="1">
        <v>750</v>
      </c>
      <c r="M40" s="1">
        <f xml:space="preserve"> 360+333+277+208</f>
        <v>1178</v>
      </c>
      <c r="N40" s="1">
        <f xml:space="preserve"> 360+333+277+208</f>
        <v>1178</v>
      </c>
      <c r="O40" s="158">
        <f>SUM(D40:N40)</f>
        <v>7706</v>
      </c>
    </row>
    <row r="41" spans="2:15">
      <c r="B41" s="18"/>
      <c r="C41" s="1" t="s">
        <v>36</v>
      </c>
      <c r="D41" s="1">
        <v>4000</v>
      </c>
      <c r="E41" s="1">
        <v>4000</v>
      </c>
      <c r="F41" s="1">
        <v>4000</v>
      </c>
      <c r="G41" s="1">
        <v>4000</v>
      </c>
      <c r="H41" s="1">
        <v>4000</v>
      </c>
      <c r="I41" s="1">
        <v>4000</v>
      </c>
      <c r="J41" s="1">
        <v>4500</v>
      </c>
      <c r="K41" s="1">
        <v>4500</v>
      </c>
      <c r="L41" s="1">
        <v>4500</v>
      </c>
      <c r="M41" s="1">
        <v>4500</v>
      </c>
      <c r="N41" s="1">
        <v>4500</v>
      </c>
      <c r="O41" s="158">
        <f>SUM(D41:N41)</f>
        <v>46500</v>
      </c>
    </row>
    <row r="42" spans="2:15">
      <c r="B42" s="18"/>
      <c r="C42" s="1" t="s">
        <v>292</v>
      </c>
      <c r="D42" s="1"/>
      <c r="E42" s="1">
        <v>1200</v>
      </c>
      <c r="F42" s="1"/>
      <c r="G42" s="1">
        <v>1112</v>
      </c>
      <c r="H42" s="1"/>
      <c r="I42" s="1"/>
      <c r="J42" s="1"/>
      <c r="K42" s="1"/>
      <c r="L42" s="1"/>
      <c r="M42" s="1"/>
      <c r="N42" s="4"/>
      <c r="O42" s="158">
        <f>SUM(D42:N42)</f>
        <v>2312</v>
      </c>
    </row>
    <row r="43" spans="2:15" ht="16" thickBot="1">
      <c r="B43" s="19"/>
      <c r="C43" s="155" t="s">
        <v>22</v>
      </c>
      <c r="D43" s="156">
        <f t="shared" ref="D43:I43" si="5">SUM(D40:D42)</f>
        <v>4550</v>
      </c>
      <c r="E43" s="156">
        <f t="shared" si="5"/>
        <v>5750</v>
      </c>
      <c r="F43" s="156">
        <f t="shared" si="5"/>
        <v>4550</v>
      </c>
      <c r="G43" s="156">
        <f t="shared" si="5"/>
        <v>5662</v>
      </c>
      <c r="H43" s="156">
        <f t="shared" si="5"/>
        <v>4550</v>
      </c>
      <c r="I43" s="156">
        <f t="shared" si="5"/>
        <v>4550</v>
      </c>
      <c r="J43" s="156">
        <v>5500</v>
      </c>
      <c r="K43" s="156">
        <v>5500</v>
      </c>
      <c r="L43" s="156">
        <v>5500</v>
      </c>
      <c r="M43" s="156">
        <v>5500</v>
      </c>
      <c r="N43" s="156">
        <v>5500</v>
      </c>
      <c r="O43" s="166">
        <f>SUM(D43:N43)</f>
        <v>57112</v>
      </c>
    </row>
    <row r="44" spans="2:15" ht="15" thickBot="1">
      <c r="B44" s="197" t="s">
        <v>28</v>
      </c>
      <c r="C44" s="198"/>
      <c r="D44" s="185">
        <f t="shared" ref="D44:N44" si="6">SUM(D17,D36,D43)</f>
        <v>7684.6100000000006</v>
      </c>
      <c r="E44" s="128">
        <f t="shared" si="6"/>
        <v>9949.880000000001</v>
      </c>
      <c r="F44" s="128">
        <f t="shared" si="6"/>
        <v>8283.32</v>
      </c>
      <c r="G44" s="128">
        <f t="shared" si="6"/>
        <v>9510.32</v>
      </c>
      <c r="H44" s="128">
        <f t="shared" si="6"/>
        <v>7730.32</v>
      </c>
      <c r="I44" s="128">
        <f t="shared" si="6"/>
        <v>7730.32</v>
      </c>
      <c r="J44" s="128">
        <f t="shared" si="6"/>
        <v>8680.32</v>
      </c>
      <c r="K44" s="128">
        <f t="shared" si="6"/>
        <v>8641.52</v>
      </c>
      <c r="L44" s="128">
        <f t="shared" si="6"/>
        <v>8571.32</v>
      </c>
      <c r="M44" s="128">
        <f t="shared" si="6"/>
        <v>7676.88</v>
      </c>
      <c r="N44" s="128">
        <f t="shared" si="6"/>
        <v>7065.22</v>
      </c>
      <c r="O44" s="129">
        <f>SUM(D44:N44)</f>
        <v>91524.03</v>
      </c>
    </row>
  </sheetData>
  <mergeCells count="9">
    <mergeCell ref="X2:AI2"/>
    <mergeCell ref="B44:C44"/>
    <mergeCell ref="B38:N38"/>
    <mergeCell ref="B1:N1"/>
    <mergeCell ref="B11:B15"/>
    <mergeCell ref="B3:B9"/>
    <mergeCell ref="B22:B28"/>
    <mergeCell ref="B30:B34"/>
    <mergeCell ref="B20:N20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66C5-7EDD-46D8-847F-ECA0953071D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A607-B66E-4278-9390-944D76B67CC7}">
  <dimension ref="B5:K59"/>
  <sheetViews>
    <sheetView rightToLeft="1" topLeftCell="A3" workbookViewId="0">
      <selection activeCell="D18" sqref="D18"/>
    </sheetView>
  </sheetViews>
  <sheetFormatPr defaultRowHeight="14.5"/>
  <cols>
    <col min="4" max="4" width="27.81640625" bestFit="1" customWidth="1"/>
    <col min="7" max="7" width="18.7265625" bestFit="1" customWidth="1"/>
    <col min="8" max="8" width="9.54296875" bestFit="1" customWidth="1"/>
  </cols>
  <sheetData>
    <row r="5" spans="2:11" ht="15" thickBot="1">
      <c r="B5" s="28"/>
      <c r="C5" s="28"/>
      <c r="D5" s="28"/>
      <c r="E5" s="28"/>
      <c r="F5" s="28"/>
      <c r="G5" s="28"/>
      <c r="H5" s="28"/>
      <c r="I5" s="28"/>
      <c r="J5" s="28"/>
      <c r="K5" s="28"/>
    </row>
    <row r="6" spans="2:11" ht="24" thickBot="1">
      <c r="B6" s="233" t="s">
        <v>116</v>
      </c>
      <c r="C6" s="234"/>
      <c r="D6" s="234"/>
      <c r="E6" s="234"/>
      <c r="F6" s="234"/>
      <c r="G6" s="234"/>
      <c r="H6" s="234"/>
      <c r="I6" s="235"/>
      <c r="J6" s="28"/>
      <c r="K6" s="28"/>
    </row>
    <row r="9" spans="2:11" ht="15" thickBot="1">
      <c r="B9" s="28"/>
      <c r="C9" s="28"/>
      <c r="D9" s="28"/>
      <c r="E9" s="28"/>
      <c r="F9" s="28"/>
      <c r="G9" s="28"/>
      <c r="H9" s="28"/>
      <c r="I9" s="28"/>
      <c r="J9" s="28"/>
      <c r="K9" s="28"/>
    </row>
    <row r="10" spans="2:11" ht="19" thickBot="1">
      <c r="B10" s="83" t="s">
        <v>29</v>
      </c>
      <c r="C10" s="84"/>
      <c r="D10" s="84"/>
      <c r="E10" s="85"/>
      <c r="F10" s="28"/>
      <c r="G10" s="83" t="s">
        <v>30</v>
      </c>
      <c r="H10" s="44"/>
      <c r="I10" s="242" t="s">
        <v>31</v>
      </c>
      <c r="J10" s="28"/>
      <c r="K10" s="28"/>
    </row>
    <row r="11" spans="2:11" ht="16" thickBot="1">
      <c r="B11" s="217"/>
      <c r="C11" s="219" t="s">
        <v>32</v>
      </c>
      <c r="D11" s="220"/>
      <c r="E11" s="242" t="s">
        <v>31</v>
      </c>
      <c r="F11" s="28"/>
      <c r="G11" s="99" t="s">
        <v>33</v>
      </c>
      <c r="H11" s="106"/>
      <c r="I11" s="243"/>
      <c r="J11" s="91"/>
      <c r="K11" s="91"/>
    </row>
    <row r="12" spans="2:11" ht="16" thickBot="1">
      <c r="B12" s="218"/>
      <c r="C12" s="221"/>
      <c r="D12" s="222"/>
      <c r="E12" s="243"/>
      <c r="F12" s="28"/>
      <c r="G12" s="100" t="s">
        <v>34</v>
      </c>
      <c r="H12" s="107"/>
      <c r="I12" s="48">
        <v>4000</v>
      </c>
      <c r="J12" s="92"/>
      <c r="K12" s="92"/>
    </row>
    <row r="13" spans="2:11" ht="16" thickBot="1">
      <c r="B13" s="223" t="s">
        <v>35</v>
      </c>
      <c r="C13" s="29"/>
      <c r="D13" s="30" t="s">
        <v>36</v>
      </c>
      <c r="E13" s="48">
        <v>4000</v>
      </c>
      <c r="F13" s="28"/>
      <c r="G13" s="238" t="s">
        <v>37</v>
      </c>
      <c r="H13" s="239"/>
      <c r="I13" s="48">
        <v>0</v>
      </c>
      <c r="J13" s="90"/>
      <c r="K13" s="90"/>
    </row>
    <row r="14" spans="2:11" ht="16" thickBot="1">
      <c r="B14" s="223"/>
      <c r="C14" s="32"/>
      <c r="D14" s="30" t="s">
        <v>38</v>
      </c>
      <c r="E14" s="48"/>
      <c r="F14" s="28"/>
      <c r="G14" s="240" t="s">
        <v>39</v>
      </c>
      <c r="H14" s="241"/>
      <c r="I14" s="108">
        <v>0</v>
      </c>
      <c r="J14" s="90"/>
      <c r="K14" s="90"/>
    </row>
    <row r="15" spans="2:11" ht="16" thickBot="1">
      <c r="B15" s="223"/>
      <c r="C15" s="32"/>
      <c r="D15" s="30"/>
      <c r="E15" s="48"/>
      <c r="F15" s="28"/>
      <c r="G15" s="236" t="s">
        <v>40</v>
      </c>
      <c r="H15" s="237"/>
      <c r="I15" s="78">
        <v>4000</v>
      </c>
      <c r="J15" s="90"/>
      <c r="K15" s="90"/>
    </row>
    <row r="16" spans="2:11" ht="15" thickBot="1">
      <c r="B16" s="223"/>
      <c r="C16" s="32"/>
      <c r="D16" s="30" t="s">
        <v>41</v>
      </c>
      <c r="E16" s="48"/>
      <c r="F16" s="28"/>
      <c r="G16" s="28"/>
      <c r="H16" s="28"/>
      <c r="I16" s="28"/>
      <c r="J16" s="28"/>
      <c r="K16" s="28"/>
    </row>
    <row r="17" spans="2:11" ht="15" thickBot="1">
      <c r="B17" s="223"/>
      <c r="C17" s="33"/>
      <c r="D17" s="30" t="s">
        <v>42</v>
      </c>
      <c r="E17" s="48"/>
      <c r="F17" s="28"/>
      <c r="G17" s="28"/>
      <c r="H17" s="28"/>
      <c r="I17" s="28"/>
      <c r="J17" s="28"/>
      <c r="K17" s="28"/>
    </row>
    <row r="18" spans="2:11" ht="19" thickBot="1">
      <c r="B18" s="223"/>
      <c r="C18" s="34"/>
      <c r="D18" s="30" t="s">
        <v>43</v>
      </c>
      <c r="E18" s="48"/>
      <c r="F18" s="63"/>
      <c r="G18" s="87" t="s">
        <v>44</v>
      </c>
      <c r="H18" s="88"/>
      <c r="I18" s="89"/>
      <c r="J18" s="103"/>
      <c r="K18" s="28"/>
    </row>
    <row r="19" spans="2:11" ht="23.5" thickBot="1">
      <c r="B19" s="223"/>
      <c r="C19" s="35"/>
      <c r="D19" s="30"/>
      <c r="E19" s="48"/>
      <c r="F19" s="63"/>
      <c r="G19" s="45" t="s">
        <v>45</v>
      </c>
      <c r="H19" s="46" t="s">
        <v>46</v>
      </c>
      <c r="I19" s="111" t="s">
        <v>31</v>
      </c>
      <c r="J19" s="104"/>
    </row>
    <row r="20" spans="2:11" ht="16" thickBot="1">
      <c r="B20" s="224"/>
      <c r="C20" s="32"/>
      <c r="D20" s="98" t="s">
        <v>47</v>
      </c>
      <c r="E20" s="48">
        <f>SUM(E13:E19,E19)</f>
        <v>4000</v>
      </c>
      <c r="F20" s="43"/>
      <c r="G20" s="53" t="s">
        <v>48</v>
      </c>
      <c r="H20" s="41" t="s">
        <v>49</v>
      </c>
      <c r="I20" s="48">
        <v>5500</v>
      </c>
      <c r="J20" s="105"/>
    </row>
    <row r="21" spans="2:11" ht="16" thickBot="1">
      <c r="B21" s="112"/>
      <c r="C21" s="36"/>
      <c r="D21" s="37"/>
      <c r="E21" s="109"/>
      <c r="F21" s="43"/>
      <c r="G21" s="53" t="s">
        <v>50</v>
      </c>
      <c r="H21" s="41" t="s">
        <v>51</v>
      </c>
      <c r="I21" s="48">
        <v>10000</v>
      </c>
      <c r="J21" s="92"/>
    </row>
    <row r="22" spans="2:11" ht="16" thickBot="1">
      <c r="B22" s="225" t="s">
        <v>37</v>
      </c>
      <c r="C22" s="228" t="s">
        <v>52</v>
      </c>
      <c r="D22" s="74" t="s">
        <v>53</v>
      </c>
      <c r="E22" s="78"/>
      <c r="F22" s="43"/>
      <c r="G22" s="53" t="s">
        <v>54</v>
      </c>
      <c r="H22" s="41"/>
      <c r="I22" s="48"/>
      <c r="J22" s="92"/>
    </row>
    <row r="23" spans="2:11" ht="16" thickBot="1">
      <c r="B23" s="226"/>
      <c r="C23" s="229"/>
      <c r="D23" s="30" t="s">
        <v>55</v>
      </c>
      <c r="E23" s="48"/>
      <c r="F23" s="43"/>
      <c r="G23" s="53" t="s">
        <v>56</v>
      </c>
      <c r="H23" s="41"/>
      <c r="I23" s="48"/>
      <c r="J23" s="92"/>
    </row>
    <row r="24" spans="2:11" ht="16" thickBot="1">
      <c r="B24" s="226"/>
      <c r="C24" s="229"/>
      <c r="D24" s="30" t="s">
        <v>57</v>
      </c>
      <c r="E24" s="48"/>
      <c r="F24" s="43"/>
      <c r="G24" s="53" t="s">
        <v>58</v>
      </c>
      <c r="H24" s="41"/>
      <c r="I24" s="48"/>
      <c r="J24" s="92"/>
    </row>
    <row r="25" spans="2:11" ht="16" thickBot="1">
      <c r="B25" s="226"/>
      <c r="C25" s="229"/>
      <c r="D25" s="30" t="s">
        <v>59</v>
      </c>
      <c r="E25" s="48"/>
      <c r="F25" s="43"/>
      <c r="G25" s="77"/>
      <c r="H25" s="41"/>
      <c r="I25" s="48"/>
      <c r="J25" s="92"/>
    </row>
    <row r="26" spans="2:11" ht="16" thickBot="1">
      <c r="B26" s="226"/>
      <c r="C26" s="229"/>
      <c r="D26" s="30" t="s">
        <v>60</v>
      </c>
      <c r="E26" s="48"/>
      <c r="F26" s="43"/>
      <c r="G26" s="53"/>
      <c r="H26" s="41"/>
      <c r="I26" s="48"/>
      <c r="J26" s="92"/>
    </row>
    <row r="27" spans="2:11" ht="16" thickBot="1">
      <c r="B27" s="226"/>
      <c r="C27" s="230"/>
      <c r="D27" s="30" t="s">
        <v>61</v>
      </c>
      <c r="E27" s="48"/>
      <c r="F27" s="43"/>
      <c r="G27" s="64" t="s">
        <v>62</v>
      </c>
      <c r="H27" s="110"/>
      <c r="I27" s="48">
        <v>15500</v>
      </c>
      <c r="J27" s="92"/>
    </row>
    <row r="28" spans="2:11" ht="16" thickBot="1">
      <c r="B28" s="226"/>
      <c r="C28" s="228" t="s">
        <v>63</v>
      </c>
      <c r="D28" s="30" t="s">
        <v>64</v>
      </c>
      <c r="E28" s="48"/>
      <c r="F28" s="43"/>
      <c r="G28" s="28"/>
      <c r="H28" s="28"/>
      <c r="I28" s="28"/>
      <c r="J28" s="92"/>
    </row>
    <row r="29" spans="2:11" ht="19" thickBot="1">
      <c r="B29" s="226"/>
      <c r="C29" s="230"/>
      <c r="D29" s="30" t="s">
        <v>65</v>
      </c>
      <c r="E29" s="48"/>
      <c r="F29" s="43"/>
      <c r="G29" s="87" t="s">
        <v>66</v>
      </c>
      <c r="H29" s="88"/>
      <c r="I29" s="89"/>
      <c r="J29" s="28"/>
    </row>
    <row r="30" spans="2:11" ht="26.5" thickBot="1">
      <c r="B30" s="226"/>
      <c r="C30" s="228" t="s">
        <v>67</v>
      </c>
      <c r="D30" s="30" t="s">
        <v>68</v>
      </c>
      <c r="E30" s="48"/>
      <c r="F30" s="50"/>
      <c r="G30" s="65" t="s">
        <v>69</v>
      </c>
      <c r="H30" s="65" t="s">
        <v>22</v>
      </c>
      <c r="I30" s="72" t="s">
        <v>70</v>
      </c>
      <c r="J30" s="28"/>
    </row>
    <row r="31" spans="2:11" ht="26.5" thickBot="1">
      <c r="B31" s="226"/>
      <c r="C31" s="230"/>
      <c r="D31" s="30" t="s">
        <v>71</v>
      </c>
      <c r="E31" s="48"/>
      <c r="F31" s="51"/>
      <c r="G31" s="66"/>
      <c r="H31" s="66"/>
      <c r="I31" s="52" t="s">
        <v>72</v>
      </c>
      <c r="J31" s="28"/>
    </row>
    <row r="32" spans="2:11" ht="15" thickBot="1">
      <c r="B32" s="226"/>
      <c r="C32" s="228" t="s">
        <v>73</v>
      </c>
      <c r="D32" s="30" t="s">
        <v>74</v>
      </c>
      <c r="E32" s="48"/>
      <c r="F32" s="28"/>
      <c r="G32" s="53" t="s">
        <v>75</v>
      </c>
      <c r="H32" s="54"/>
      <c r="I32" s="55"/>
      <c r="J32" s="28"/>
    </row>
    <row r="33" spans="2:11" ht="15" thickBot="1">
      <c r="B33" s="226"/>
      <c r="C33" s="229"/>
      <c r="D33" s="30" t="s">
        <v>76</v>
      </c>
      <c r="E33" s="48"/>
      <c r="F33" s="28"/>
      <c r="G33" s="53" t="s">
        <v>77</v>
      </c>
      <c r="H33" s="31"/>
      <c r="I33" s="79"/>
      <c r="J33" s="28"/>
    </row>
    <row r="34" spans="2:11" ht="15" thickBot="1">
      <c r="B34" s="226"/>
      <c r="C34" s="230"/>
      <c r="D34" s="30" t="s">
        <v>78</v>
      </c>
      <c r="E34" s="48"/>
      <c r="F34" s="28"/>
      <c r="G34" s="53" t="s">
        <v>79</v>
      </c>
      <c r="H34" s="31"/>
      <c r="I34" s="79"/>
      <c r="J34" s="28"/>
    </row>
    <row r="35" spans="2:11" ht="15" thickBot="1">
      <c r="B35" s="226"/>
      <c r="C35" s="228" t="s">
        <v>80</v>
      </c>
      <c r="D35" s="30" t="s">
        <v>81</v>
      </c>
      <c r="E35" s="48"/>
      <c r="F35" s="28"/>
      <c r="G35" s="53" t="s">
        <v>82</v>
      </c>
      <c r="H35" s="31"/>
      <c r="I35" s="79"/>
      <c r="J35" s="28"/>
      <c r="K35" s="28"/>
    </row>
    <row r="36" spans="2:11" ht="15" thickBot="1">
      <c r="B36" s="226"/>
      <c r="C36" s="230"/>
      <c r="D36" s="30" t="s">
        <v>83</v>
      </c>
      <c r="E36" s="48"/>
      <c r="F36" s="28"/>
      <c r="G36" s="53" t="s">
        <v>84</v>
      </c>
      <c r="H36" s="56"/>
      <c r="I36" s="80"/>
      <c r="J36" s="28"/>
      <c r="K36" s="28"/>
    </row>
    <row r="37" spans="2:11" ht="15" thickBot="1">
      <c r="B37" s="226"/>
      <c r="C37" s="228" t="s">
        <v>85</v>
      </c>
      <c r="D37" s="30" t="s">
        <v>86</v>
      </c>
      <c r="E37" s="48"/>
      <c r="F37" s="28"/>
      <c r="G37" s="53" t="s">
        <v>87</v>
      </c>
      <c r="H37" s="31"/>
      <c r="I37" s="79"/>
      <c r="J37" s="28"/>
      <c r="K37" s="28"/>
    </row>
    <row r="38" spans="2:11" ht="15" thickBot="1">
      <c r="B38" s="226"/>
      <c r="C38" s="229"/>
      <c r="D38" s="30" t="s">
        <v>88</v>
      </c>
      <c r="E38" s="48"/>
      <c r="F38" s="28"/>
      <c r="G38" s="53" t="s">
        <v>89</v>
      </c>
      <c r="H38" s="31"/>
      <c r="I38" s="79"/>
      <c r="J38" s="28"/>
      <c r="K38" s="28"/>
    </row>
    <row r="39" spans="2:11" ht="15" thickBot="1">
      <c r="B39" s="226"/>
      <c r="C39" s="229"/>
      <c r="D39" s="30" t="s">
        <v>90</v>
      </c>
      <c r="E39" s="48"/>
      <c r="F39" s="28"/>
      <c r="G39" s="57"/>
      <c r="H39" s="31"/>
      <c r="I39" s="79"/>
      <c r="J39" s="28"/>
      <c r="K39" s="28"/>
    </row>
    <row r="40" spans="2:11" ht="15" thickBot="1">
      <c r="B40" s="226"/>
      <c r="C40" s="230"/>
      <c r="D40" s="30" t="s">
        <v>91</v>
      </c>
      <c r="E40" s="48"/>
      <c r="F40" s="28"/>
      <c r="G40" s="58" t="s">
        <v>92</v>
      </c>
      <c r="H40" s="101">
        <v>0</v>
      </c>
      <c r="I40" s="81">
        <v>0</v>
      </c>
      <c r="J40" s="28"/>
      <c r="K40" s="28"/>
    </row>
    <row r="41" spans="2:11" ht="15" thickBot="1">
      <c r="B41" s="226"/>
      <c r="C41" s="228" t="s">
        <v>93</v>
      </c>
      <c r="D41" s="30" t="s">
        <v>94</v>
      </c>
      <c r="E41" s="48"/>
      <c r="F41" s="28"/>
      <c r="G41" s="28"/>
      <c r="H41" s="28"/>
      <c r="I41" s="28"/>
      <c r="J41" s="28"/>
      <c r="K41" s="28"/>
    </row>
    <row r="42" spans="2:11" ht="15" thickBot="1">
      <c r="B42" s="226"/>
      <c r="C42" s="230"/>
      <c r="D42" s="31" t="s">
        <v>95</v>
      </c>
      <c r="E42" s="48"/>
      <c r="F42" s="28"/>
      <c r="G42" s="82" t="s">
        <v>96</v>
      </c>
      <c r="H42" s="60"/>
      <c r="I42" s="60"/>
      <c r="J42" s="60"/>
      <c r="K42" s="60"/>
    </row>
    <row r="43" spans="2:11" ht="26.5" thickBot="1">
      <c r="B43" s="226"/>
      <c r="C43" s="53"/>
      <c r="D43" s="31"/>
      <c r="E43" s="48"/>
      <c r="F43" s="28"/>
      <c r="G43" s="68" t="s">
        <v>96</v>
      </c>
      <c r="H43" s="71"/>
      <c r="I43" s="72" t="s">
        <v>97</v>
      </c>
      <c r="J43" s="72" t="s">
        <v>98</v>
      </c>
      <c r="K43" s="72" t="s">
        <v>99</v>
      </c>
    </row>
    <row r="44" spans="2:11" ht="15" thickBot="1">
      <c r="B44" s="227"/>
      <c r="C44" s="53"/>
      <c r="D44" s="86" t="s">
        <v>100</v>
      </c>
      <c r="E44" s="48">
        <f>SUM(E22:E43)</f>
        <v>0</v>
      </c>
      <c r="F44" s="59"/>
      <c r="G44" s="70"/>
      <c r="H44" s="73"/>
      <c r="I44" s="52"/>
      <c r="J44" s="52"/>
      <c r="K44" s="52"/>
    </row>
    <row r="45" spans="2:11" ht="15" thickBot="1">
      <c r="B45" s="113"/>
      <c r="C45" s="38"/>
      <c r="D45" s="39"/>
      <c r="E45" s="109"/>
      <c r="F45" s="28"/>
      <c r="G45" s="74" t="s">
        <v>101</v>
      </c>
      <c r="H45" s="75"/>
      <c r="I45" s="31"/>
      <c r="J45" s="31"/>
      <c r="K45" s="47"/>
    </row>
    <row r="46" spans="2:11" ht="15" thickBot="1">
      <c r="B46" s="244" t="s">
        <v>39</v>
      </c>
      <c r="C46" s="62"/>
      <c r="D46" s="74" t="s">
        <v>102</v>
      </c>
      <c r="E46" s="78"/>
      <c r="F46" s="28"/>
      <c r="G46" s="74" t="s">
        <v>103</v>
      </c>
      <c r="H46" s="75"/>
      <c r="I46" s="31"/>
      <c r="J46" s="31"/>
      <c r="K46" s="47"/>
    </row>
    <row r="47" spans="2:11" ht="15" thickBot="1">
      <c r="B47" s="245"/>
      <c r="C47" s="36"/>
      <c r="D47" s="30" t="s">
        <v>104</v>
      </c>
      <c r="E47" s="48"/>
      <c r="F47" s="28"/>
      <c r="G47" s="74" t="s">
        <v>105</v>
      </c>
      <c r="H47" s="75"/>
      <c r="I47" s="31"/>
      <c r="J47" s="31"/>
      <c r="K47" s="47"/>
    </row>
    <row r="48" spans="2:11" ht="15" thickBot="1">
      <c r="B48" s="245"/>
      <c r="C48" s="38"/>
      <c r="D48" s="30" t="s">
        <v>106</v>
      </c>
      <c r="E48" s="48"/>
      <c r="F48" s="28"/>
      <c r="G48" s="74" t="s">
        <v>107</v>
      </c>
      <c r="H48" s="75"/>
      <c r="I48" s="31"/>
      <c r="J48" s="31"/>
      <c r="K48" s="47"/>
    </row>
    <row r="49" spans="2:11" ht="15" thickBot="1">
      <c r="B49" s="245"/>
      <c r="C49" s="36"/>
      <c r="D49" s="30" t="s">
        <v>108</v>
      </c>
      <c r="E49" s="48"/>
      <c r="F49" s="28"/>
      <c r="G49" s="74" t="s">
        <v>109</v>
      </c>
      <c r="H49" s="75"/>
      <c r="I49" s="31"/>
      <c r="J49" s="31"/>
      <c r="K49" s="47"/>
    </row>
    <row r="50" spans="2:11" ht="15" thickBot="1">
      <c r="B50" s="245"/>
      <c r="C50" s="36"/>
      <c r="D50" s="30" t="s">
        <v>110</v>
      </c>
      <c r="E50" s="48"/>
      <c r="F50" s="28"/>
      <c r="G50" s="93"/>
      <c r="H50" s="94"/>
      <c r="I50" s="31"/>
      <c r="J50" s="31"/>
      <c r="K50" s="47"/>
    </row>
    <row r="51" spans="2:11" ht="15" thickBot="1">
      <c r="B51" s="245"/>
      <c r="C51" s="38"/>
      <c r="D51" s="40"/>
      <c r="E51" s="48"/>
      <c r="F51" s="28"/>
      <c r="G51" s="93"/>
      <c r="H51" s="94"/>
      <c r="I51" s="31"/>
      <c r="J51" s="31"/>
      <c r="K51" s="47"/>
    </row>
    <row r="52" spans="2:11" ht="15" thickBot="1">
      <c r="B52" s="246"/>
      <c r="C52" s="36"/>
      <c r="D52" s="97" t="s">
        <v>111</v>
      </c>
      <c r="E52" s="78">
        <f>SUM(E46:E51)</f>
        <v>0</v>
      </c>
      <c r="F52" s="28"/>
      <c r="G52" s="95" t="s">
        <v>112</v>
      </c>
      <c r="H52" s="96"/>
      <c r="I52" s="61">
        <v>0</v>
      </c>
      <c r="J52" s="102">
        <v>0</v>
      </c>
      <c r="K52" s="49"/>
    </row>
    <row r="53" spans="2:11">
      <c r="B53" s="42"/>
      <c r="C53" s="28"/>
      <c r="D53" s="28"/>
      <c r="E53" s="28"/>
      <c r="F53" s="28"/>
      <c r="G53" s="28"/>
      <c r="H53" s="28"/>
      <c r="I53" s="28"/>
      <c r="J53" s="28"/>
      <c r="K53" s="28"/>
    </row>
    <row r="54" spans="2:11" ht="15.5">
      <c r="B54" s="63"/>
      <c r="C54" s="28"/>
      <c r="D54" s="28"/>
      <c r="E54" s="63"/>
      <c r="F54" s="28"/>
      <c r="G54" s="28"/>
      <c r="H54" s="28"/>
      <c r="I54" s="28"/>
      <c r="J54" s="28"/>
      <c r="K54" s="28"/>
    </row>
    <row r="55" spans="2:11">
      <c r="B55" s="28"/>
      <c r="C55" s="28"/>
      <c r="D55" s="28"/>
      <c r="E55" s="28"/>
      <c r="F55" s="28"/>
      <c r="G55" s="28"/>
      <c r="H55" s="28"/>
      <c r="I55" s="28"/>
      <c r="J55" s="28"/>
      <c r="K55" s="28"/>
    </row>
    <row r="56" spans="2:11" ht="19" thickBot="1">
      <c r="B56" s="76" t="s">
        <v>31</v>
      </c>
      <c r="C56" s="28"/>
      <c r="D56" s="28"/>
      <c r="E56" s="28"/>
      <c r="F56" s="28"/>
      <c r="G56" s="28"/>
      <c r="H56" s="28"/>
      <c r="I56" s="28"/>
      <c r="J56" s="28"/>
      <c r="K56" s="28"/>
    </row>
    <row r="57" spans="2:11">
      <c r="B57" s="67" t="s">
        <v>113</v>
      </c>
      <c r="C57" s="67" t="s">
        <v>32</v>
      </c>
      <c r="D57" s="65" t="s">
        <v>114</v>
      </c>
      <c r="E57" s="231" t="s">
        <v>115</v>
      </c>
      <c r="F57" s="71"/>
      <c r="G57" s="28"/>
      <c r="H57" s="28"/>
      <c r="I57" s="28"/>
      <c r="J57" s="28"/>
      <c r="K57" s="28"/>
    </row>
    <row r="58" spans="2:11" ht="15" thickBot="1">
      <c r="B58" s="69"/>
      <c r="C58" s="69"/>
      <c r="D58" s="66"/>
      <c r="E58" s="232"/>
      <c r="F58" s="73"/>
      <c r="G58" s="28"/>
      <c r="H58" s="28"/>
      <c r="I58" s="28"/>
      <c r="J58" s="28"/>
      <c r="K58" s="28"/>
    </row>
    <row r="59" spans="2:11" ht="15" thickBot="1">
      <c r="B59" s="114">
        <v>15500</v>
      </c>
      <c r="C59" s="31">
        <v>4000</v>
      </c>
      <c r="D59" s="115">
        <v>11500</v>
      </c>
      <c r="E59" s="116">
        <v>11500</v>
      </c>
      <c r="F59" s="117"/>
      <c r="G59" s="28"/>
      <c r="H59" s="28"/>
      <c r="I59" s="28"/>
      <c r="J59" s="28"/>
      <c r="K59" s="28"/>
    </row>
  </sheetData>
  <mergeCells count="19">
    <mergeCell ref="E57:E58"/>
    <mergeCell ref="B6:I6"/>
    <mergeCell ref="G15:H15"/>
    <mergeCell ref="G13:H13"/>
    <mergeCell ref="G14:H14"/>
    <mergeCell ref="C41:C42"/>
    <mergeCell ref="C35:C36"/>
    <mergeCell ref="C37:C40"/>
    <mergeCell ref="C30:C31"/>
    <mergeCell ref="C32:C34"/>
    <mergeCell ref="E11:E12"/>
    <mergeCell ref="I10:I11"/>
    <mergeCell ref="B46:B52"/>
    <mergeCell ref="B11:B12"/>
    <mergeCell ref="C11:D12"/>
    <mergeCell ref="B13:B20"/>
    <mergeCell ref="B22:B44"/>
    <mergeCell ref="C22:C27"/>
    <mergeCell ref="C28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6E336-0C38-466B-A304-E8315C129914}">
  <dimension ref="A1:AM115"/>
  <sheetViews>
    <sheetView zoomScale="70" zoomScaleNormal="70" workbookViewId="0">
      <selection activeCell="AG11" sqref="AG11"/>
    </sheetView>
  </sheetViews>
  <sheetFormatPr defaultRowHeight="14.5"/>
  <cols>
    <col min="17" max="17" width="19" bestFit="1" customWidth="1"/>
  </cols>
  <sheetData>
    <row r="1" spans="1:39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</row>
    <row r="2" spans="1:39">
      <c r="A2" s="137"/>
      <c r="B2" t="s">
        <v>150</v>
      </c>
      <c r="C2">
        <v>148.19999999999999</v>
      </c>
      <c r="G2" t="s">
        <v>147</v>
      </c>
      <c r="H2">
        <v>100</v>
      </c>
      <c r="L2" t="s">
        <v>146</v>
      </c>
      <c r="M2">
        <v>98</v>
      </c>
      <c r="Q2" t="s">
        <v>144</v>
      </c>
      <c r="R2">
        <v>14.5</v>
      </c>
      <c r="V2" t="s">
        <v>165</v>
      </c>
      <c r="W2">
        <v>213</v>
      </c>
      <c r="X2" t="s">
        <v>166</v>
      </c>
      <c r="Z2" t="s">
        <v>170</v>
      </c>
      <c r="AA2">
        <v>19.899999999999999</v>
      </c>
      <c r="AC2" t="s">
        <v>171</v>
      </c>
      <c r="AF2" t="s">
        <v>173</v>
      </c>
      <c r="AG2">
        <v>48.9</v>
      </c>
      <c r="AH2" s="138"/>
      <c r="AL2" s="147" t="s">
        <v>220</v>
      </c>
      <c r="AM2" s="148">
        <f ca="1">SUM(AJ31)</f>
        <v>3014.95</v>
      </c>
    </row>
    <row r="3" spans="1:39">
      <c r="A3" s="137"/>
      <c r="B3" t="s">
        <v>151</v>
      </c>
      <c r="C3">
        <v>20.52</v>
      </c>
      <c r="G3" t="s">
        <v>148</v>
      </c>
      <c r="H3">
        <v>39.700000000000003</v>
      </c>
      <c r="L3" t="s">
        <v>146</v>
      </c>
      <c r="M3">
        <v>60</v>
      </c>
      <c r="Q3" t="s">
        <v>145</v>
      </c>
      <c r="R3">
        <v>7.7</v>
      </c>
      <c r="V3" t="s">
        <v>167</v>
      </c>
      <c r="W3">
        <v>54</v>
      </c>
      <c r="X3" t="s">
        <v>168</v>
      </c>
      <c r="Z3" t="s">
        <v>172</v>
      </c>
      <c r="AA3">
        <v>79.790000000000006</v>
      </c>
      <c r="AC3" t="s">
        <v>171</v>
      </c>
      <c r="AD3" s="130"/>
      <c r="AF3" t="s">
        <v>174</v>
      </c>
      <c r="AG3">
        <v>24.9</v>
      </c>
      <c r="AH3" s="138"/>
      <c r="AL3" s="147" t="s">
        <v>221</v>
      </c>
      <c r="AM3" s="148">
        <f>SUM(AJ57)</f>
        <v>11854.53</v>
      </c>
    </row>
    <row r="4" spans="1:39">
      <c r="A4" s="137"/>
      <c r="B4" t="s">
        <v>177</v>
      </c>
      <c r="C4">
        <v>39.5</v>
      </c>
      <c r="L4" t="s">
        <v>149</v>
      </c>
      <c r="M4">
        <v>54</v>
      </c>
      <c r="Q4" t="s">
        <v>145</v>
      </c>
      <c r="R4">
        <v>21.4</v>
      </c>
      <c r="V4" t="s">
        <v>169</v>
      </c>
      <c r="W4">
        <v>0.5</v>
      </c>
      <c r="X4" t="s">
        <v>168</v>
      </c>
      <c r="Z4" t="s">
        <v>170</v>
      </c>
      <c r="AA4">
        <v>19.899999999999999</v>
      </c>
      <c r="AC4" t="s">
        <v>171</v>
      </c>
      <c r="AD4" s="130"/>
      <c r="AF4" t="s">
        <v>185</v>
      </c>
      <c r="AG4">
        <v>29.9</v>
      </c>
      <c r="AH4" s="138"/>
      <c r="AL4" s="147" t="s">
        <v>222</v>
      </c>
      <c r="AM4" s="149">
        <f ca="1">SUM(AM2:AM3)</f>
        <v>14822.48</v>
      </c>
    </row>
    <row r="5" spans="1:39">
      <c r="A5" s="137"/>
      <c r="B5" t="s">
        <v>151</v>
      </c>
      <c r="C5">
        <v>39.9</v>
      </c>
      <c r="Q5" t="s">
        <v>145</v>
      </c>
      <c r="R5">
        <v>23</v>
      </c>
      <c r="V5" t="s">
        <v>155</v>
      </c>
      <c r="W5">
        <v>100</v>
      </c>
      <c r="AA5" s="130"/>
      <c r="AD5" s="130"/>
      <c r="AH5" s="138"/>
    </row>
    <row r="6" spans="1:39">
      <c r="A6" s="137"/>
      <c r="B6" t="s">
        <v>134</v>
      </c>
      <c r="C6">
        <v>13.9</v>
      </c>
      <c r="G6" t="s">
        <v>153</v>
      </c>
      <c r="H6">
        <v>150</v>
      </c>
      <c r="Q6" t="s">
        <v>154</v>
      </c>
      <c r="R6">
        <v>13</v>
      </c>
      <c r="V6" t="s">
        <v>159</v>
      </c>
      <c r="W6">
        <v>22</v>
      </c>
      <c r="AA6" s="130"/>
      <c r="AD6" s="130"/>
      <c r="AH6" s="138"/>
    </row>
    <row r="7" spans="1:39">
      <c r="A7" s="137"/>
      <c r="B7" t="s">
        <v>177</v>
      </c>
      <c r="C7">
        <v>125.54</v>
      </c>
      <c r="G7" t="s">
        <v>157</v>
      </c>
      <c r="H7">
        <v>75</v>
      </c>
      <c r="Q7" t="s">
        <v>144</v>
      </c>
      <c r="R7">
        <v>8</v>
      </c>
      <c r="V7" t="s">
        <v>187</v>
      </c>
      <c r="W7">
        <v>11</v>
      </c>
      <c r="AA7" s="130"/>
      <c r="AD7" s="130"/>
      <c r="AH7" s="138"/>
    </row>
    <row r="8" spans="1:39">
      <c r="A8" s="137"/>
      <c r="B8" t="s">
        <v>152</v>
      </c>
      <c r="C8">
        <v>23</v>
      </c>
      <c r="G8" t="s">
        <v>160</v>
      </c>
      <c r="H8">
        <v>320.3</v>
      </c>
      <c r="Q8" t="s">
        <v>158</v>
      </c>
      <c r="R8">
        <v>65</v>
      </c>
      <c r="AA8" s="130"/>
      <c r="AD8" s="130"/>
      <c r="AH8" s="138"/>
    </row>
    <row r="9" spans="1:39">
      <c r="A9" s="137"/>
      <c r="Q9" t="s">
        <v>161</v>
      </c>
      <c r="R9">
        <v>40</v>
      </c>
      <c r="AA9" s="130"/>
      <c r="AD9" s="130"/>
      <c r="AH9" s="138"/>
    </row>
    <row r="10" spans="1:39">
      <c r="A10" s="137"/>
      <c r="G10" t="s">
        <v>179</v>
      </c>
      <c r="H10">
        <v>124.8</v>
      </c>
      <c r="Q10" t="s">
        <v>144</v>
      </c>
      <c r="R10">
        <v>8</v>
      </c>
      <c r="AD10" s="130"/>
      <c r="AH10" s="138"/>
    </row>
    <row r="11" spans="1:39">
      <c r="A11" s="137"/>
      <c r="G11" t="s">
        <v>180</v>
      </c>
      <c r="H11">
        <v>50</v>
      </c>
      <c r="Q11" t="s">
        <v>123</v>
      </c>
      <c r="R11">
        <v>7.5</v>
      </c>
      <c r="AD11" s="130"/>
      <c r="AH11" s="138"/>
    </row>
    <row r="12" spans="1:39">
      <c r="A12" s="137"/>
      <c r="G12" t="s">
        <v>124</v>
      </c>
      <c r="H12">
        <v>179.8</v>
      </c>
      <c r="Q12" t="s">
        <v>123</v>
      </c>
      <c r="R12">
        <v>6.5</v>
      </c>
      <c r="AH12" s="138"/>
    </row>
    <row r="13" spans="1:39">
      <c r="A13" s="137"/>
      <c r="Q13" t="s">
        <v>163</v>
      </c>
      <c r="R13">
        <v>20.5</v>
      </c>
      <c r="AH13" s="138"/>
    </row>
    <row r="14" spans="1:39">
      <c r="A14" s="137"/>
      <c r="Q14" t="s">
        <v>164</v>
      </c>
      <c r="R14">
        <v>61</v>
      </c>
      <c r="AH14" s="138"/>
    </row>
    <row r="15" spans="1:39">
      <c r="A15" s="137"/>
      <c r="Q15" t="s">
        <v>181</v>
      </c>
      <c r="R15">
        <v>8</v>
      </c>
      <c r="AH15" s="138"/>
    </row>
    <row r="16" spans="1:39">
      <c r="A16" s="137"/>
      <c r="Q16" t="s">
        <v>182</v>
      </c>
      <c r="R16">
        <v>14</v>
      </c>
      <c r="AH16" s="138"/>
    </row>
    <row r="17" spans="1:36">
      <c r="A17" s="137"/>
      <c r="Q17" t="s">
        <v>122</v>
      </c>
      <c r="R17">
        <v>12</v>
      </c>
      <c r="AH17" s="138"/>
    </row>
    <row r="18" spans="1:36">
      <c r="A18" s="137"/>
      <c r="Q18" t="s">
        <v>183</v>
      </c>
      <c r="R18">
        <v>6</v>
      </c>
      <c r="AA18" s="130"/>
      <c r="AH18" s="138"/>
    </row>
    <row r="19" spans="1:36">
      <c r="A19" s="137"/>
      <c r="Q19" t="s">
        <v>154</v>
      </c>
      <c r="R19">
        <v>13</v>
      </c>
      <c r="AA19" s="130"/>
      <c r="AH19" s="138"/>
    </row>
    <row r="20" spans="1:36">
      <c r="A20" s="137"/>
      <c r="Q20" t="s">
        <v>184</v>
      </c>
      <c r="R20">
        <v>16</v>
      </c>
      <c r="AA20" s="130"/>
      <c r="AH20" s="138"/>
    </row>
    <row r="21" spans="1:36">
      <c r="A21" s="137"/>
      <c r="Q21" t="s">
        <v>186</v>
      </c>
      <c r="R21">
        <v>6</v>
      </c>
      <c r="AA21" s="130"/>
      <c r="AH21" s="123"/>
    </row>
    <row r="22" spans="1:36">
      <c r="A22" s="137"/>
      <c r="Q22" t="s">
        <v>188</v>
      </c>
      <c r="R22">
        <v>37</v>
      </c>
      <c r="AA22" s="130"/>
      <c r="AH22" s="159"/>
    </row>
    <row r="23" spans="1:36">
      <c r="A23" s="137"/>
      <c r="Q23" t="s">
        <v>189</v>
      </c>
      <c r="R23">
        <v>16</v>
      </c>
      <c r="AA23" s="130"/>
      <c r="AH23" s="159"/>
    </row>
    <row r="24" spans="1:36">
      <c r="A24" s="137"/>
      <c r="Q24" t="s">
        <v>176</v>
      </c>
      <c r="R24">
        <v>60</v>
      </c>
      <c r="AA24" s="130"/>
      <c r="AH24" s="159"/>
    </row>
    <row r="25" spans="1:36">
      <c r="A25" s="137"/>
      <c r="Q25" t="s">
        <v>162</v>
      </c>
      <c r="R25">
        <v>35</v>
      </c>
      <c r="AH25" s="159"/>
    </row>
    <row r="26" spans="1:36">
      <c r="Q26" t="s">
        <v>175</v>
      </c>
      <c r="R26">
        <v>42</v>
      </c>
      <c r="AH26" s="159"/>
    </row>
    <row r="27" spans="1:36">
      <c r="Q27" t="s">
        <v>175</v>
      </c>
      <c r="R27">
        <v>9</v>
      </c>
      <c r="AH27" s="159"/>
    </row>
    <row r="28" spans="1:36">
      <c r="Q28" t="s">
        <v>178</v>
      </c>
      <c r="R28">
        <v>26</v>
      </c>
      <c r="AH28" s="159"/>
    </row>
    <row r="29" spans="1:36">
      <c r="Q29" t="s">
        <v>156</v>
      </c>
      <c r="R29">
        <v>88</v>
      </c>
      <c r="AH29" s="159"/>
    </row>
    <row r="30" spans="1:36" ht="15" thickBot="1">
      <c r="Q30" t="s">
        <v>152</v>
      </c>
      <c r="R30">
        <v>25</v>
      </c>
      <c r="AH30" s="159"/>
    </row>
    <row r="31" spans="1:36" ht="15" thickBot="1">
      <c r="A31" s="139"/>
      <c r="B31" s="140"/>
      <c r="C31" s="135">
        <f xml:space="preserve"> SUM(C2:C25)</f>
        <v>410.56</v>
      </c>
      <c r="D31" s="140"/>
      <c r="E31" s="140"/>
      <c r="F31" s="140"/>
      <c r="G31" s="140"/>
      <c r="H31" s="134">
        <f xml:space="preserve"> SUM(H2:H25)</f>
        <v>1039.5999999999999</v>
      </c>
      <c r="I31" s="140"/>
      <c r="J31" s="140"/>
      <c r="K31" s="140"/>
      <c r="L31" s="140"/>
      <c r="M31" s="133">
        <f xml:space="preserve"> SUM(M2:M25)</f>
        <v>212</v>
      </c>
      <c r="N31" s="140"/>
      <c r="O31" s="140"/>
      <c r="P31" s="140"/>
      <c r="Q31" s="140"/>
      <c r="R31" s="132">
        <f xml:space="preserve"> SUM(R2:R29)</f>
        <v>684.1</v>
      </c>
      <c r="S31" s="140"/>
      <c r="T31" s="140"/>
      <c r="U31" s="140"/>
      <c r="V31" s="140"/>
      <c r="W31" s="131">
        <f xml:space="preserve"> SUM(W2:W24)</f>
        <v>400.5</v>
      </c>
      <c r="X31" s="140"/>
      <c r="Y31" s="140"/>
      <c r="Z31" s="140"/>
      <c r="AA31" s="141">
        <f ca="1">SUM(AA2,AA2:AA33)</f>
        <v>139.49</v>
      </c>
      <c r="AB31" s="140"/>
      <c r="AC31" s="140"/>
      <c r="AD31" s="140"/>
      <c r="AE31" s="140"/>
      <c r="AF31" s="140"/>
      <c r="AG31" s="142">
        <f ca="1">SUM(AG2:AG33)</f>
        <v>103.69999999999999</v>
      </c>
      <c r="AH31" s="160"/>
      <c r="AJ31" s="145">
        <f ca="1">SUM(A31:AH31)</f>
        <v>3014.95</v>
      </c>
    </row>
    <row r="32" spans="1:36">
      <c r="A32" s="137"/>
      <c r="AH32" s="138"/>
    </row>
    <row r="33" spans="1:36" ht="15" thickBot="1">
      <c r="A33" s="137"/>
      <c r="AH33" s="138"/>
    </row>
    <row r="34" spans="1:36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</row>
    <row r="35" spans="1:36">
      <c r="A35" s="137"/>
      <c r="B35" t="s">
        <v>128</v>
      </c>
      <c r="C35">
        <v>147.08000000000001</v>
      </c>
      <c r="G35" t="s">
        <v>124</v>
      </c>
      <c r="H35">
        <v>399.5</v>
      </c>
      <c r="L35" t="s">
        <v>127</v>
      </c>
      <c r="M35">
        <v>73</v>
      </c>
      <c r="Q35" t="s">
        <v>122</v>
      </c>
      <c r="R35">
        <v>29</v>
      </c>
      <c r="V35" t="s">
        <v>135</v>
      </c>
      <c r="W35">
        <v>50</v>
      </c>
      <c r="Y35" t="s">
        <v>194</v>
      </c>
      <c r="Z35" t="s">
        <v>11</v>
      </c>
      <c r="AA35">
        <v>489</v>
      </c>
      <c r="AC35" t="s">
        <v>195</v>
      </c>
      <c r="AE35" t="s">
        <v>203</v>
      </c>
      <c r="AF35" s="144">
        <v>7370.31</v>
      </c>
      <c r="AG35">
        <v>54.04</v>
      </c>
      <c r="AH35" s="138" t="s">
        <v>204</v>
      </c>
      <c r="AJ35" s="130"/>
    </row>
    <row r="36" spans="1:36">
      <c r="A36" s="150"/>
      <c r="B36" t="s">
        <v>131</v>
      </c>
      <c r="C36">
        <v>426.9</v>
      </c>
      <c r="G36" t="s">
        <v>125</v>
      </c>
      <c r="H36">
        <v>37</v>
      </c>
      <c r="L36" t="s">
        <v>132</v>
      </c>
      <c r="M36">
        <v>78</v>
      </c>
      <c r="Q36" t="s">
        <v>123</v>
      </c>
      <c r="R36">
        <v>5.5</v>
      </c>
      <c r="V36" t="s">
        <v>13</v>
      </c>
      <c r="W36">
        <v>400</v>
      </c>
      <c r="Z36" t="s">
        <v>192</v>
      </c>
      <c r="AA36">
        <v>33</v>
      </c>
      <c r="AC36" t="s">
        <v>193</v>
      </c>
      <c r="AE36" t="s">
        <v>14</v>
      </c>
      <c r="AF36">
        <v>288</v>
      </c>
      <c r="AG36">
        <v>288</v>
      </c>
      <c r="AH36" s="138"/>
    </row>
    <row r="37" spans="1:36">
      <c r="A37" s="137"/>
      <c r="B37" t="s">
        <v>134</v>
      </c>
      <c r="C37">
        <v>17.5</v>
      </c>
      <c r="G37" t="s">
        <v>126</v>
      </c>
      <c r="H37">
        <v>45.27</v>
      </c>
      <c r="L37" t="s">
        <v>146</v>
      </c>
      <c r="M37">
        <v>97</v>
      </c>
      <c r="Q37" t="s">
        <v>122</v>
      </c>
      <c r="R37">
        <v>41</v>
      </c>
      <c r="V37" t="s">
        <v>142</v>
      </c>
      <c r="W37">
        <v>51</v>
      </c>
      <c r="AE37" t="s">
        <v>209</v>
      </c>
      <c r="AF37" s="146">
        <v>8.9499999999999993</v>
      </c>
      <c r="AG37">
        <v>33.630000000000003</v>
      </c>
      <c r="AH37" s="138"/>
    </row>
    <row r="38" spans="1:36">
      <c r="A38" s="137"/>
      <c r="B38" t="s">
        <v>134</v>
      </c>
      <c r="C38">
        <v>21.1</v>
      </c>
      <c r="G38" t="s">
        <v>205</v>
      </c>
      <c r="H38">
        <v>70</v>
      </c>
      <c r="L38" t="s">
        <v>146</v>
      </c>
      <c r="M38">
        <v>50</v>
      </c>
      <c r="Q38" t="s">
        <v>122</v>
      </c>
      <c r="R38">
        <v>17</v>
      </c>
      <c r="V38" t="s">
        <v>142</v>
      </c>
      <c r="W38">
        <v>24.5</v>
      </c>
      <c r="Z38" t="s">
        <v>12</v>
      </c>
      <c r="AA38">
        <v>320</v>
      </c>
      <c r="AC38" t="s">
        <v>196</v>
      </c>
      <c r="AE38" t="s">
        <v>213</v>
      </c>
      <c r="AF38">
        <v>13.76</v>
      </c>
      <c r="AG38">
        <v>13.76</v>
      </c>
      <c r="AH38" s="138"/>
    </row>
    <row r="39" spans="1:36">
      <c r="A39" s="137"/>
      <c r="B39" t="s">
        <v>128</v>
      </c>
      <c r="C39">
        <v>266.11</v>
      </c>
      <c r="G39" t="s">
        <v>206</v>
      </c>
      <c r="H39">
        <v>21</v>
      </c>
      <c r="L39" t="s">
        <v>210</v>
      </c>
      <c r="M39">
        <v>78</v>
      </c>
      <c r="Q39" t="s">
        <v>122</v>
      </c>
      <c r="R39">
        <v>29</v>
      </c>
      <c r="V39" t="s">
        <v>142</v>
      </c>
      <c r="W39">
        <v>38</v>
      </c>
      <c r="Z39" t="s">
        <v>13</v>
      </c>
      <c r="AA39">
        <v>611.66</v>
      </c>
      <c r="AC39" t="s">
        <v>197</v>
      </c>
      <c r="AE39" t="s">
        <v>174</v>
      </c>
      <c r="AF39">
        <v>19.8</v>
      </c>
      <c r="AG39">
        <v>19.8</v>
      </c>
      <c r="AH39" s="138"/>
    </row>
    <row r="40" spans="1:36">
      <c r="A40" s="137"/>
      <c r="B40" t="s">
        <v>141</v>
      </c>
      <c r="C40">
        <v>28</v>
      </c>
      <c r="L40" t="s">
        <v>211</v>
      </c>
      <c r="M40">
        <v>44</v>
      </c>
      <c r="Q40" t="s">
        <v>130</v>
      </c>
      <c r="R40">
        <v>12</v>
      </c>
      <c r="Z40" t="s">
        <v>14</v>
      </c>
      <c r="AA40">
        <v>518</v>
      </c>
      <c r="AC40" t="s">
        <v>198</v>
      </c>
      <c r="AE40" t="s">
        <v>213</v>
      </c>
      <c r="AF40">
        <v>4.92</v>
      </c>
      <c r="AG40">
        <v>4.92</v>
      </c>
      <c r="AH40" s="138"/>
    </row>
    <row r="41" spans="1:36">
      <c r="A41" s="137"/>
      <c r="B41" t="s">
        <v>208</v>
      </c>
      <c r="C41">
        <v>49</v>
      </c>
      <c r="L41" t="s">
        <v>212</v>
      </c>
      <c r="M41">
        <v>130</v>
      </c>
      <c r="Q41" t="s">
        <v>133</v>
      </c>
      <c r="R41">
        <v>13.04</v>
      </c>
      <c r="Z41" t="s">
        <v>199</v>
      </c>
      <c r="AA41" s="144">
        <v>5008.7700000000004</v>
      </c>
      <c r="AC41" t="s">
        <v>216</v>
      </c>
      <c r="AH41" s="138"/>
    </row>
    <row r="42" spans="1:36">
      <c r="A42" s="137"/>
      <c r="B42" t="s">
        <v>131</v>
      </c>
      <c r="C42">
        <v>495.99</v>
      </c>
      <c r="Q42" t="s">
        <v>122</v>
      </c>
      <c r="R42">
        <v>29</v>
      </c>
      <c r="Z42" t="s">
        <v>199</v>
      </c>
      <c r="AA42">
        <v>47.7</v>
      </c>
      <c r="AC42" t="s">
        <v>217</v>
      </c>
      <c r="AH42" s="138"/>
    </row>
    <row r="43" spans="1:36">
      <c r="A43" s="137"/>
      <c r="B43" t="s">
        <v>151</v>
      </c>
      <c r="C43">
        <v>56.9</v>
      </c>
      <c r="Q43" t="s">
        <v>136</v>
      </c>
      <c r="R43">
        <v>6</v>
      </c>
      <c r="Z43" t="s">
        <v>199</v>
      </c>
      <c r="AA43">
        <v>43.77</v>
      </c>
      <c r="AC43" t="s">
        <v>218</v>
      </c>
      <c r="AH43" s="138"/>
    </row>
    <row r="44" spans="1:36">
      <c r="A44" s="137"/>
      <c r="Q44" t="s">
        <v>137</v>
      </c>
      <c r="R44">
        <v>51</v>
      </c>
      <c r="Z44" t="s">
        <v>199</v>
      </c>
      <c r="AA44">
        <v>29.85</v>
      </c>
      <c r="AC44" t="s">
        <v>219</v>
      </c>
      <c r="AH44" s="138"/>
      <c r="AJ44" s="130"/>
    </row>
    <row r="45" spans="1:36">
      <c r="A45" s="137"/>
      <c r="Q45" t="s">
        <v>138</v>
      </c>
      <c r="R45">
        <v>24</v>
      </c>
      <c r="Z45" t="s">
        <v>200</v>
      </c>
      <c r="AA45">
        <v>160.54</v>
      </c>
      <c r="AC45" t="s">
        <v>171</v>
      </c>
      <c r="AH45" s="138"/>
      <c r="AJ45" s="130"/>
    </row>
    <row r="46" spans="1:36">
      <c r="A46" s="137"/>
      <c r="Q46" t="s">
        <v>139</v>
      </c>
      <c r="R46">
        <v>60</v>
      </c>
      <c r="Z46" t="s">
        <v>201</v>
      </c>
      <c r="AA46">
        <v>19.899999999999999</v>
      </c>
      <c r="AD46" s="130"/>
      <c r="AH46" s="138"/>
      <c r="AJ46" s="130"/>
    </row>
    <row r="47" spans="1:36">
      <c r="A47" s="137"/>
      <c r="Q47" t="s">
        <v>140</v>
      </c>
      <c r="R47">
        <v>25</v>
      </c>
      <c r="Z47" t="s">
        <v>202</v>
      </c>
      <c r="AA47">
        <v>119.8</v>
      </c>
      <c r="AC47" t="s">
        <v>171</v>
      </c>
      <c r="AD47" s="130"/>
      <c r="AH47" s="138"/>
      <c r="AJ47" s="130"/>
    </row>
    <row r="48" spans="1:36">
      <c r="A48" s="137"/>
      <c r="Q48" t="s">
        <v>140</v>
      </c>
      <c r="R48">
        <v>25</v>
      </c>
      <c r="Z48" t="s">
        <v>207</v>
      </c>
      <c r="AA48">
        <v>375</v>
      </c>
      <c r="AD48" s="130"/>
      <c r="AH48" s="138"/>
      <c r="AJ48" s="130"/>
    </row>
    <row r="49" spans="1:36">
      <c r="A49" s="137"/>
      <c r="Q49" t="s">
        <v>122</v>
      </c>
      <c r="R49">
        <v>29</v>
      </c>
      <c r="AA49" s="130"/>
      <c r="AD49" s="130"/>
      <c r="AH49" s="138"/>
      <c r="AJ49" s="130"/>
    </row>
    <row r="50" spans="1:36">
      <c r="A50" s="137"/>
      <c r="Q50" t="s">
        <v>214</v>
      </c>
      <c r="R50">
        <v>40</v>
      </c>
      <c r="AA50" s="130"/>
      <c r="AD50" s="130"/>
      <c r="AH50" s="138"/>
      <c r="AJ50" s="130"/>
    </row>
    <row r="51" spans="1:36">
      <c r="A51" s="137"/>
      <c r="Q51" t="s">
        <v>215</v>
      </c>
      <c r="R51">
        <v>33</v>
      </c>
      <c r="AD51" s="130"/>
      <c r="AH51" s="138"/>
      <c r="AJ51" s="130"/>
    </row>
    <row r="52" spans="1:36">
      <c r="A52" s="137"/>
      <c r="Q52" t="s">
        <v>140</v>
      </c>
      <c r="R52">
        <v>12</v>
      </c>
      <c r="AD52" s="130"/>
      <c r="AH52" s="138"/>
    </row>
    <row r="53" spans="1:36">
      <c r="A53" s="137"/>
      <c r="Q53" t="s">
        <v>129</v>
      </c>
      <c r="R53">
        <v>55</v>
      </c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1508.5800000000002</v>
      </c>
      <c r="D57" s="140"/>
      <c r="E57" s="140"/>
      <c r="F57" s="140"/>
      <c r="G57" s="140"/>
      <c r="H57" s="134">
        <f xml:space="preserve"> SUM(H34:H51)</f>
        <v>572.77</v>
      </c>
      <c r="I57" s="140"/>
      <c r="J57" s="140"/>
      <c r="K57" s="140"/>
      <c r="L57" s="140"/>
      <c r="M57" s="133">
        <f xml:space="preserve"> SUM(M34:M51)</f>
        <v>550</v>
      </c>
      <c r="N57" s="140"/>
      <c r="O57" s="140"/>
      <c r="P57" s="140"/>
      <c r="Q57" s="140"/>
      <c r="R57" s="132">
        <f xml:space="preserve"> SUM(R34:R51)</f>
        <v>468.53999999999996</v>
      </c>
      <c r="S57" s="140"/>
      <c r="T57" s="140"/>
      <c r="U57" s="140"/>
      <c r="V57" s="140"/>
      <c r="W57" s="131">
        <f xml:space="preserve"> SUM(W34:W51)</f>
        <v>563.5</v>
      </c>
      <c r="X57" s="140"/>
      <c r="Y57" s="140"/>
      <c r="Z57" s="140"/>
      <c r="AA57" s="141">
        <f>SUM(AA35:AA55)</f>
        <v>7776.9900000000007</v>
      </c>
      <c r="AB57" s="140"/>
      <c r="AC57" s="140"/>
      <c r="AD57" s="140"/>
      <c r="AE57" s="140"/>
      <c r="AF57" s="140"/>
      <c r="AG57" s="142">
        <f>SUM(AG35:AG56)</f>
        <v>414.15000000000003</v>
      </c>
      <c r="AH57" s="143"/>
      <c r="AJ57" s="145">
        <f>SUM(A57:AH57)</f>
        <v>11854.53</v>
      </c>
    </row>
    <row r="71" spans="30:30">
      <c r="AD71" s="130"/>
    </row>
    <row r="72" spans="30:30">
      <c r="AD72" s="130"/>
    </row>
    <row r="73" spans="30:30">
      <c r="AD73" s="130"/>
    </row>
    <row r="74" spans="30:30">
      <c r="AD74" s="130"/>
    </row>
    <row r="75" spans="30:30">
      <c r="AD75" s="130"/>
    </row>
    <row r="76" spans="30:30">
      <c r="AD76" s="130"/>
    </row>
    <row r="77" spans="30:30">
      <c r="AD77" s="130"/>
    </row>
    <row r="78" spans="30:30">
      <c r="AD78" s="130"/>
    </row>
    <row r="79" spans="30:30">
      <c r="AD79" s="130"/>
    </row>
    <row r="80" spans="30:30">
      <c r="AD80" s="130"/>
    </row>
    <row r="81" spans="30:36">
      <c r="AD81" s="130"/>
    </row>
    <row r="82" spans="30:36">
      <c r="AD82" s="130"/>
    </row>
    <row r="96" spans="30:36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F34:I34"/>
    <mergeCell ref="A34:D34"/>
    <mergeCell ref="Z1:AC1"/>
    <mergeCell ref="AE1:AH1"/>
    <mergeCell ref="A1:D1"/>
    <mergeCell ref="F1:I1"/>
    <mergeCell ref="K1:N1"/>
    <mergeCell ref="P1:S1"/>
    <mergeCell ref="U1:X1"/>
    <mergeCell ref="AE34:AH34"/>
    <mergeCell ref="Z34:AC34"/>
    <mergeCell ref="U34:X34"/>
    <mergeCell ref="K34:N34"/>
    <mergeCell ref="P34:S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9DF70-DF1A-429C-9C6F-65CC72999A19}">
  <dimension ref="A1:AR115"/>
  <sheetViews>
    <sheetView topLeftCell="G40" zoomScaleNormal="100" workbookViewId="0">
      <selection activeCell="G53" sqref="G53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2019'!E44</f>
        <v>-9949.880000000001</v>
      </c>
    </row>
    <row r="2" spans="1:41">
      <c r="A2" t="s">
        <v>151</v>
      </c>
      <c r="B2">
        <v>42.9</v>
      </c>
      <c r="C2">
        <v>42.9</v>
      </c>
      <c r="F2" t="s">
        <v>244</v>
      </c>
      <c r="G2">
        <v>249.8</v>
      </c>
      <c r="H2">
        <v>249.8</v>
      </c>
      <c r="K2" t="s">
        <v>250</v>
      </c>
      <c r="L2">
        <v>430</v>
      </c>
      <c r="M2">
        <v>430</v>
      </c>
      <c r="P2" t="s">
        <v>140</v>
      </c>
      <c r="Q2">
        <v>12</v>
      </c>
      <c r="R2">
        <v>12</v>
      </c>
      <c r="U2" t="s">
        <v>142</v>
      </c>
      <c r="V2">
        <v>31.4</v>
      </c>
      <c r="W2">
        <v>31.4</v>
      </c>
      <c r="Y2" t="s">
        <v>201</v>
      </c>
      <c r="Z2">
        <v>19.899999999999999</v>
      </c>
      <c r="AA2">
        <v>19.899999999999999</v>
      </c>
      <c r="AE2" t="s">
        <v>249</v>
      </c>
      <c r="AF2" t="s">
        <v>248</v>
      </c>
      <c r="AG2" s="144">
        <v>3123.98</v>
      </c>
      <c r="AH2" s="138"/>
      <c r="AL2" s="161" t="s">
        <v>220</v>
      </c>
      <c r="AM2" s="162">
        <f>-SUM(AJ31)</f>
        <v>-12144.52</v>
      </c>
    </row>
    <row r="3" spans="1:41">
      <c r="A3" t="s">
        <v>151</v>
      </c>
      <c r="B3">
        <v>38.6</v>
      </c>
      <c r="C3">
        <v>38.6</v>
      </c>
      <c r="F3" t="s">
        <v>243</v>
      </c>
      <c r="G3">
        <v>219.8</v>
      </c>
      <c r="H3">
        <v>219.8</v>
      </c>
      <c r="K3" t="s">
        <v>127</v>
      </c>
      <c r="L3">
        <v>70</v>
      </c>
      <c r="M3">
        <v>70</v>
      </c>
      <c r="P3" t="s">
        <v>178</v>
      </c>
      <c r="Q3">
        <v>52</v>
      </c>
      <c r="R3">
        <v>49.4</v>
      </c>
      <c r="U3" t="s">
        <v>142</v>
      </c>
      <c r="V3">
        <v>41.3</v>
      </c>
      <c r="W3">
        <v>41.3</v>
      </c>
      <c r="Y3" t="s">
        <v>201</v>
      </c>
      <c r="Z3">
        <v>17.899999999999999</v>
      </c>
      <c r="AA3">
        <v>17.899999999999999</v>
      </c>
      <c r="AD3" s="130"/>
      <c r="AE3" t="s">
        <v>202</v>
      </c>
      <c r="AF3">
        <v>119.8</v>
      </c>
      <c r="AG3">
        <v>119.8</v>
      </c>
      <c r="AH3" s="138"/>
      <c r="AL3" s="161" t="s">
        <v>221</v>
      </c>
      <c r="AM3" s="162">
        <f>-SUM(AJ57)</f>
        <v>-3118.84</v>
      </c>
    </row>
    <row r="4" spans="1:41">
      <c r="A4" t="s">
        <v>151</v>
      </c>
      <c r="B4">
        <v>11.5</v>
      </c>
      <c r="C4">
        <v>11.5</v>
      </c>
      <c r="F4" t="s">
        <v>240</v>
      </c>
      <c r="G4">
        <v>36</v>
      </c>
      <c r="H4">
        <v>36</v>
      </c>
      <c r="K4" t="s">
        <v>146</v>
      </c>
      <c r="L4">
        <v>260</v>
      </c>
      <c r="M4">
        <v>260</v>
      </c>
      <c r="P4" t="s">
        <v>122</v>
      </c>
      <c r="Q4">
        <v>12</v>
      </c>
      <c r="R4">
        <v>12</v>
      </c>
      <c r="U4" t="s">
        <v>142</v>
      </c>
      <c r="V4">
        <v>37.700000000000003</v>
      </c>
      <c r="W4">
        <v>37.700000000000003</v>
      </c>
      <c r="Y4" t="s">
        <v>207</v>
      </c>
      <c r="Z4">
        <v>375</v>
      </c>
      <c r="AA4">
        <v>375</v>
      </c>
      <c r="AD4" s="130"/>
      <c r="AE4" t="s">
        <v>245</v>
      </c>
      <c r="AF4" s="144">
        <v>1000</v>
      </c>
      <c r="AG4" s="144">
        <v>1000</v>
      </c>
      <c r="AH4" s="138"/>
      <c r="AL4" s="161" t="s">
        <v>225</v>
      </c>
      <c r="AM4" s="162">
        <v>8900</v>
      </c>
      <c r="AO4" s="130"/>
    </row>
    <row r="5" spans="1:41">
      <c r="A5" t="s">
        <v>151</v>
      </c>
      <c r="B5">
        <v>34.380000000000003</v>
      </c>
      <c r="C5">
        <v>34.380000000000003</v>
      </c>
      <c r="F5" t="s">
        <v>124</v>
      </c>
      <c r="G5">
        <v>188.9</v>
      </c>
      <c r="H5">
        <v>188.9</v>
      </c>
      <c r="K5" t="s">
        <v>235</v>
      </c>
      <c r="L5">
        <v>70</v>
      </c>
      <c r="M5">
        <v>70</v>
      </c>
      <c r="P5" t="s">
        <v>140</v>
      </c>
      <c r="Q5">
        <v>12</v>
      </c>
      <c r="R5">
        <v>12</v>
      </c>
      <c r="Y5" t="s">
        <v>170</v>
      </c>
      <c r="Z5">
        <v>19.899999999999999</v>
      </c>
      <c r="AA5">
        <v>19.899999999999999</v>
      </c>
      <c r="AD5" s="130"/>
      <c r="AE5" t="s">
        <v>241</v>
      </c>
      <c r="AF5">
        <v>85</v>
      </c>
      <c r="AG5">
        <v>85</v>
      </c>
      <c r="AH5" s="138"/>
      <c r="AL5" s="161" t="s">
        <v>226</v>
      </c>
      <c r="AM5" s="162">
        <v>5500</v>
      </c>
    </row>
    <row r="6" spans="1:41" ht="15" thickBot="1">
      <c r="A6" t="s">
        <v>131</v>
      </c>
      <c r="B6">
        <v>350.58</v>
      </c>
      <c r="C6">
        <v>350.58</v>
      </c>
      <c r="K6" t="s">
        <v>211</v>
      </c>
      <c r="L6">
        <v>46</v>
      </c>
      <c r="M6">
        <v>46</v>
      </c>
      <c r="P6" t="s">
        <v>122</v>
      </c>
      <c r="Q6">
        <v>12</v>
      </c>
      <c r="R6">
        <v>12</v>
      </c>
      <c r="Y6" t="s">
        <v>192</v>
      </c>
      <c r="Z6">
        <v>396</v>
      </c>
      <c r="AA6">
        <v>33</v>
      </c>
      <c r="AD6" s="130"/>
      <c r="AE6" t="s">
        <v>213</v>
      </c>
      <c r="AF6">
        <v>28.1</v>
      </c>
      <c r="AG6">
        <v>28.1</v>
      </c>
      <c r="AH6" s="138"/>
      <c r="AL6" s="163" t="s">
        <v>227</v>
      </c>
      <c r="AM6" s="164">
        <f>SUM(AM1:AM5)</f>
        <v>-10813.240000000002</v>
      </c>
    </row>
    <row r="7" spans="1:41">
      <c r="A7" t="s">
        <v>237</v>
      </c>
      <c r="B7">
        <v>345.08</v>
      </c>
      <c r="C7">
        <v>345.08</v>
      </c>
      <c r="P7" t="s">
        <v>132</v>
      </c>
      <c r="Q7">
        <v>50</v>
      </c>
      <c r="R7">
        <v>50</v>
      </c>
      <c r="Y7" t="s">
        <v>11</v>
      </c>
      <c r="Z7" s="144">
        <v>5532.84</v>
      </c>
      <c r="AA7">
        <v>489</v>
      </c>
      <c r="AD7" s="130"/>
      <c r="AE7" t="s">
        <v>205</v>
      </c>
      <c r="AF7">
        <v>70</v>
      </c>
      <c r="AG7">
        <v>70</v>
      </c>
      <c r="AH7" s="138"/>
    </row>
    <row r="8" spans="1:41">
      <c r="A8" t="s">
        <v>151</v>
      </c>
      <c r="B8">
        <v>35.049999999999997</v>
      </c>
      <c r="C8">
        <v>35.049999999999997</v>
      </c>
      <c r="P8" t="s">
        <v>132</v>
      </c>
      <c r="Q8">
        <v>50</v>
      </c>
      <c r="R8">
        <v>50</v>
      </c>
      <c r="Y8" t="s">
        <v>12</v>
      </c>
      <c r="Z8" s="144">
        <v>3200</v>
      </c>
      <c r="AA8">
        <v>320</v>
      </c>
      <c r="AD8" s="130"/>
      <c r="AE8" t="s">
        <v>236</v>
      </c>
      <c r="AF8">
        <v>60</v>
      </c>
      <c r="AG8">
        <v>60</v>
      </c>
      <c r="AH8" s="138"/>
    </row>
    <row r="9" spans="1:41">
      <c r="A9" t="s">
        <v>141</v>
      </c>
      <c r="B9">
        <v>21</v>
      </c>
      <c r="C9">
        <v>21</v>
      </c>
      <c r="P9" t="s">
        <v>233</v>
      </c>
      <c r="Q9">
        <v>100</v>
      </c>
      <c r="R9">
        <v>100</v>
      </c>
      <c r="Y9" t="s">
        <v>13</v>
      </c>
      <c r="Z9" s="144">
        <v>7340</v>
      </c>
      <c r="AA9">
        <v>611.66</v>
      </c>
      <c r="AD9" s="130"/>
      <c r="AE9" t="s">
        <v>231</v>
      </c>
      <c r="AF9">
        <v>50</v>
      </c>
      <c r="AG9">
        <v>50</v>
      </c>
      <c r="AH9" s="138"/>
      <c r="AO9" s="130"/>
    </row>
    <row r="10" spans="1:41">
      <c r="A10" t="s">
        <v>150</v>
      </c>
      <c r="B10">
        <v>184</v>
      </c>
      <c r="C10">
        <v>184</v>
      </c>
      <c r="P10" t="s">
        <v>214</v>
      </c>
      <c r="Q10">
        <v>15</v>
      </c>
      <c r="R10">
        <v>15</v>
      </c>
      <c r="Y10" t="s">
        <v>14</v>
      </c>
      <c r="Z10" s="144">
        <v>1554</v>
      </c>
      <c r="AA10">
        <v>518</v>
      </c>
      <c r="AD10" s="130"/>
      <c r="AE10" t="s">
        <v>246</v>
      </c>
      <c r="AF10">
        <v>67</v>
      </c>
      <c r="AG10">
        <v>67</v>
      </c>
      <c r="AH10" s="138"/>
      <c r="AO10" s="130"/>
    </row>
    <row r="11" spans="1:41">
      <c r="A11" t="s">
        <v>262</v>
      </c>
      <c r="B11">
        <v>34.68</v>
      </c>
      <c r="C11">
        <v>34.68</v>
      </c>
      <c r="P11" t="s">
        <v>123</v>
      </c>
      <c r="Q11">
        <v>7.5</v>
      </c>
      <c r="R11">
        <v>7.5</v>
      </c>
      <c r="Y11" t="s">
        <v>251</v>
      </c>
      <c r="Z11" s="144">
        <v>7370.31</v>
      </c>
      <c r="AA11" s="144">
        <v>1092.4000000000001</v>
      </c>
      <c r="AD11" s="130"/>
      <c r="AE11" t="s">
        <v>287</v>
      </c>
      <c r="AF11">
        <v>129.80000000000001</v>
      </c>
      <c r="AG11">
        <v>129.80000000000001</v>
      </c>
      <c r="AH11" s="138"/>
    </row>
    <row r="12" spans="1:41">
      <c r="A12" t="s">
        <v>258</v>
      </c>
      <c r="B12">
        <v>21</v>
      </c>
      <c r="C12">
        <v>21</v>
      </c>
      <c r="P12" t="s">
        <v>140</v>
      </c>
      <c r="Q12">
        <v>8</v>
      </c>
      <c r="R12">
        <v>8</v>
      </c>
      <c r="Y12" t="s">
        <v>200</v>
      </c>
      <c r="Z12">
        <v>92.27</v>
      </c>
      <c r="AA12">
        <v>92.27</v>
      </c>
      <c r="AE12" t="s">
        <v>288</v>
      </c>
      <c r="AG12">
        <v>300</v>
      </c>
      <c r="AH12" s="138"/>
      <c r="AO12" s="130"/>
    </row>
    <row r="13" spans="1:41">
      <c r="A13" t="s">
        <v>133</v>
      </c>
      <c r="B13">
        <v>15.52</v>
      </c>
      <c r="C13">
        <v>15.52</v>
      </c>
      <c r="P13" t="s">
        <v>138</v>
      </c>
      <c r="Q13">
        <v>16</v>
      </c>
      <c r="R13">
        <v>16</v>
      </c>
      <c r="AH13" s="138"/>
    </row>
    <row r="14" spans="1:41">
      <c r="A14" t="s">
        <v>134</v>
      </c>
      <c r="B14">
        <v>17.5</v>
      </c>
      <c r="C14">
        <v>17.5</v>
      </c>
      <c r="P14" t="s">
        <v>138</v>
      </c>
      <c r="Q14">
        <v>15.9</v>
      </c>
      <c r="R14">
        <v>15.9</v>
      </c>
      <c r="AH14" s="138"/>
    </row>
    <row r="15" spans="1:41">
      <c r="A15" s="137"/>
      <c r="P15" t="s">
        <v>230</v>
      </c>
      <c r="Q15">
        <v>30</v>
      </c>
      <c r="R15">
        <v>30</v>
      </c>
      <c r="AH15" s="138"/>
    </row>
    <row r="16" spans="1:41">
      <c r="A16" s="137"/>
      <c r="P16" t="s">
        <v>229</v>
      </c>
      <c r="Q16">
        <v>73.62</v>
      </c>
      <c r="R16">
        <v>73.62</v>
      </c>
      <c r="AH16" s="138"/>
    </row>
    <row r="17" spans="1:44">
      <c r="A17" s="137"/>
      <c r="P17" t="s">
        <v>228</v>
      </c>
      <c r="Q17">
        <v>20.7</v>
      </c>
      <c r="R17">
        <v>20.7</v>
      </c>
      <c r="AH17" s="138"/>
    </row>
    <row r="18" spans="1:44">
      <c r="A18" s="137"/>
      <c r="P18" t="s">
        <v>232</v>
      </c>
      <c r="Q18">
        <v>35</v>
      </c>
      <c r="R18">
        <v>35</v>
      </c>
      <c r="AA18" s="130"/>
      <c r="AH18" s="138"/>
      <c r="AO18" s="130"/>
    </row>
    <row r="19" spans="1:44">
      <c r="A19" s="137"/>
      <c r="P19" t="s">
        <v>242</v>
      </c>
      <c r="Q19">
        <v>26</v>
      </c>
      <c r="R19">
        <v>26</v>
      </c>
      <c r="AA19" s="130"/>
      <c r="AH19" s="138"/>
      <c r="AO19" s="130">
        <v>43557</v>
      </c>
      <c r="AP19" t="s">
        <v>209</v>
      </c>
      <c r="AQ19" s="146">
        <v>8.9499999999999993</v>
      </c>
      <c r="AR19">
        <v>32.630000000000003</v>
      </c>
    </row>
    <row r="20" spans="1:44">
      <c r="A20" s="137"/>
      <c r="P20" t="s">
        <v>281</v>
      </c>
      <c r="Q20">
        <v>144</v>
      </c>
      <c r="R20">
        <v>144</v>
      </c>
      <c r="AA20" s="130"/>
      <c r="AH20" s="138"/>
      <c r="AO20" s="130">
        <v>43739</v>
      </c>
      <c r="AP20" t="s">
        <v>247</v>
      </c>
      <c r="AQ20">
        <v>32.299999999999997</v>
      </c>
      <c r="AR20">
        <v>32.299999999999997</v>
      </c>
    </row>
    <row r="21" spans="1:44">
      <c r="A21" s="137"/>
      <c r="AA21" s="130"/>
      <c r="AH21" s="138"/>
      <c r="AO21" s="130"/>
    </row>
    <row r="22" spans="1:44">
      <c r="A22" s="137"/>
      <c r="AA22" s="130"/>
      <c r="AH22" s="138"/>
      <c r="AO22" s="130"/>
    </row>
    <row r="23" spans="1:44">
      <c r="A23" s="137"/>
      <c r="AA23" s="130"/>
      <c r="AH23" s="138"/>
      <c r="AO23" s="130"/>
    </row>
    <row r="24" spans="1:44">
      <c r="A24" s="137"/>
      <c r="AA24" s="130"/>
      <c r="AH24" s="138"/>
      <c r="AO24" s="130"/>
    </row>
    <row r="25" spans="1:44">
      <c r="A25" s="137"/>
    </row>
    <row r="26" spans="1:44">
      <c r="AH26" s="138"/>
    </row>
    <row r="27" spans="1:44">
      <c r="AH27" s="138"/>
      <c r="AO27" s="130"/>
    </row>
    <row r="28" spans="1:44">
      <c r="AH28" s="138"/>
      <c r="AO28" s="130"/>
    </row>
    <row r="29" spans="1:44">
      <c r="AH29" s="138"/>
      <c r="AO29" s="130"/>
    </row>
    <row r="30" spans="1:44" ht="15" thickBot="1">
      <c r="AH30" s="143"/>
      <c r="AO30" s="130"/>
    </row>
    <row r="31" spans="1:44" ht="15" thickBot="1">
      <c r="A31" s="139"/>
      <c r="B31" s="140"/>
      <c r="C31" s="135">
        <f xml:space="preserve"> SUM(C2:C25)</f>
        <v>1151.79</v>
      </c>
      <c r="D31" s="140"/>
      <c r="E31" s="140"/>
      <c r="F31" s="140"/>
      <c r="G31" s="140"/>
      <c r="H31" s="134">
        <f xml:space="preserve"> SUM(H2:H25)</f>
        <v>694.5</v>
      </c>
      <c r="I31" s="140"/>
      <c r="J31" s="140"/>
      <c r="K31" s="140"/>
      <c r="L31" s="140"/>
      <c r="M31" s="133">
        <f xml:space="preserve"> SUM(M2:M25)</f>
        <v>876</v>
      </c>
      <c r="N31" s="140"/>
      <c r="O31" s="140"/>
      <c r="P31" s="140"/>
      <c r="Q31" s="140"/>
      <c r="R31" s="132">
        <f xml:space="preserve"> SUM(R2:R29)</f>
        <v>689.11999999999989</v>
      </c>
      <c r="S31" s="140"/>
      <c r="T31" s="140"/>
      <c r="U31" s="140"/>
      <c r="V31" s="140"/>
      <c r="W31" s="131">
        <f xml:space="preserve"> SUM(W2:W24)</f>
        <v>110.39999999999999</v>
      </c>
      <c r="X31" s="140"/>
      <c r="Y31" s="140"/>
      <c r="Z31" s="140"/>
      <c r="AA31" s="141">
        <f>SUM(AA2:AA30)</f>
        <v>3589.03</v>
      </c>
      <c r="AB31" s="140"/>
      <c r="AC31" s="140"/>
      <c r="AD31" s="140"/>
      <c r="AE31" s="140"/>
      <c r="AF31" s="140"/>
      <c r="AG31" s="142">
        <f>SUM(AG2:AG30)</f>
        <v>5033.6800000000012</v>
      </c>
      <c r="AH31" s="143"/>
      <c r="AJ31" s="145">
        <f>SUM(C31,H31,M31,R31,W31,AA31,AG31)</f>
        <v>12144.52</v>
      </c>
      <c r="AO31" s="130"/>
    </row>
    <row r="32" spans="1:44">
      <c r="A32" s="137"/>
      <c r="AH32" s="138"/>
      <c r="AO32" s="130"/>
    </row>
    <row r="33" spans="1:41" ht="15" thickBot="1">
      <c r="A33" s="137"/>
      <c r="AH33" s="138"/>
      <c r="AO33" s="130"/>
    </row>
    <row r="34" spans="1:41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</row>
    <row r="35" spans="1:41">
      <c r="A35" t="s">
        <v>279</v>
      </c>
      <c r="B35">
        <v>112</v>
      </c>
      <c r="C35">
        <v>112</v>
      </c>
      <c r="F35" t="s">
        <v>284</v>
      </c>
      <c r="G35">
        <v>29.9</v>
      </c>
      <c r="H35">
        <v>29.9</v>
      </c>
      <c r="K35" t="s">
        <v>127</v>
      </c>
      <c r="L35">
        <v>39</v>
      </c>
      <c r="M35">
        <v>39</v>
      </c>
      <c r="P35" t="s">
        <v>283</v>
      </c>
      <c r="Q35">
        <v>19</v>
      </c>
      <c r="R35">
        <v>19</v>
      </c>
      <c r="U35" t="s">
        <v>165</v>
      </c>
      <c r="V35" s="144">
        <v>1278</v>
      </c>
      <c r="W35">
        <v>213</v>
      </c>
      <c r="Y35" t="s">
        <v>170</v>
      </c>
      <c r="Z35">
        <v>19.899999999999999</v>
      </c>
      <c r="AA35">
        <v>19.899999999999999</v>
      </c>
      <c r="AE35" t="s">
        <v>277</v>
      </c>
      <c r="AF35">
        <v>38</v>
      </c>
      <c r="AG35">
        <v>38</v>
      </c>
      <c r="AH35" s="138"/>
      <c r="AJ35" s="130"/>
    </row>
    <row r="36" spans="1:41">
      <c r="A36" t="s">
        <v>278</v>
      </c>
      <c r="B36">
        <v>65</v>
      </c>
      <c r="C36">
        <v>65</v>
      </c>
      <c r="F36" t="s">
        <v>275</v>
      </c>
      <c r="G36">
        <v>79.8</v>
      </c>
      <c r="H36">
        <v>79.8</v>
      </c>
      <c r="K36" t="s">
        <v>146</v>
      </c>
      <c r="L36">
        <v>120</v>
      </c>
      <c r="M36">
        <v>120</v>
      </c>
      <c r="P36" t="s">
        <v>280</v>
      </c>
      <c r="Q36">
        <v>12</v>
      </c>
      <c r="R36">
        <v>12</v>
      </c>
      <c r="U36" t="s">
        <v>265</v>
      </c>
      <c r="V36">
        <v>47.2</v>
      </c>
      <c r="W36">
        <v>47.2</v>
      </c>
      <c r="Y36" t="s">
        <v>172</v>
      </c>
      <c r="Z36">
        <v>139.97999999999999</v>
      </c>
      <c r="AA36">
        <v>139.97999999999999</v>
      </c>
      <c r="AE36" t="s">
        <v>276</v>
      </c>
      <c r="AF36">
        <v>98</v>
      </c>
      <c r="AG36">
        <v>98</v>
      </c>
      <c r="AH36" s="138"/>
    </row>
    <row r="37" spans="1:41">
      <c r="A37" t="s">
        <v>274</v>
      </c>
      <c r="B37">
        <v>193.71</v>
      </c>
      <c r="C37">
        <v>193.71</v>
      </c>
      <c r="F37" t="s">
        <v>254</v>
      </c>
      <c r="G37">
        <v>20.399999999999999</v>
      </c>
      <c r="H37">
        <v>20.399999999999999</v>
      </c>
      <c r="K37" t="s">
        <v>127</v>
      </c>
      <c r="L37">
        <v>40</v>
      </c>
      <c r="M37">
        <v>40</v>
      </c>
      <c r="P37" t="s">
        <v>270</v>
      </c>
      <c r="Q37">
        <v>29</v>
      </c>
      <c r="R37">
        <v>29</v>
      </c>
      <c r="U37" t="s">
        <v>282</v>
      </c>
      <c r="V37">
        <v>13.5</v>
      </c>
      <c r="W37">
        <v>13.5</v>
      </c>
      <c r="AE37" t="s">
        <v>272</v>
      </c>
      <c r="AF37">
        <v>115</v>
      </c>
      <c r="AG37">
        <v>115</v>
      </c>
      <c r="AH37" s="138"/>
    </row>
    <row r="38" spans="1:41">
      <c r="A38" t="s">
        <v>150</v>
      </c>
      <c r="B38">
        <v>58.4</v>
      </c>
      <c r="C38">
        <v>58.4</v>
      </c>
      <c r="F38" t="s">
        <v>124</v>
      </c>
      <c r="G38">
        <v>59.9</v>
      </c>
      <c r="H38">
        <v>59.9</v>
      </c>
      <c r="K38" t="s">
        <v>259</v>
      </c>
      <c r="L38">
        <v>110</v>
      </c>
      <c r="M38">
        <v>110</v>
      </c>
      <c r="P38" t="s">
        <v>267</v>
      </c>
      <c r="Q38">
        <v>151</v>
      </c>
      <c r="R38">
        <v>151</v>
      </c>
      <c r="U38" t="s">
        <v>273</v>
      </c>
      <c r="V38">
        <v>8.5</v>
      </c>
      <c r="W38">
        <v>8.5</v>
      </c>
      <c r="AE38" t="s">
        <v>271</v>
      </c>
      <c r="AF38">
        <v>109.7</v>
      </c>
      <c r="AG38">
        <v>109.7</v>
      </c>
      <c r="AH38" s="138"/>
    </row>
    <row r="39" spans="1:41">
      <c r="A39" t="s">
        <v>269</v>
      </c>
      <c r="B39">
        <v>57.9</v>
      </c>
      <c r="C39">
        <v>57.9</v>
      </c>
      <c r="F39" t="s">
        <v>255</v>
      </c>
      <c r="G39">
        <v>209.3</v>
      </c>
      <c r="H39">
        <v>209.3</v>
      </c>
      <c r="P39" t="s">
        <v>263</v>
      </c>
      <c r="Q39">
        <v>23</v>
      </c>
      <c r="R39">
        <v>23</v>
      </c>
      <c r="U39" t="s">
        <v>265</v>
      </c>
      <c r="V39">
        <v>47.2</v>
      </c>
      <c r="W39">
        <v>47.2</v>
      </c>
      <c r="AE39" t="s">
        <v>252</v>
      </c>
      <c r="AF39">
        <v>50</v>
      </c>
      <c r="AG39">
        <v>50</v>
      </c>
      <c r="AH39" s="138"/>
    </row>
    <row r="40" spans="1:41">
      <c r="A40" t="s">
        <v>141</v>
      </c>
      <c r="B40">
        <v>21</v>
      </c>
      <c r="C40">
        <v>21</v>
      </c>
      <c r="P40" t="s">
        <v>260</v>
      </c>
      <c r="Q40">
        <v>16</v>
      </c>
      <c r="R40">
        <v>16</v>
      </c>
      <c r="U40" t="s">
        <v>187</v>
      </c>
      <c r="V40">
        <v>29.5</v>
      </c>
      <c r="W40">
        <v>29.5</v>
      </c>
      <c r="AE40" t="s">
        <v>286</v>
      </c>
      <c r="AF40">
        <v>20</v>
      </c>
      <c r="AG40">
        <v>20</v>
      </c>
      <c r="AH40" s="138"/>
    </row>
    <row r="41" spans="1:41">
      <c r="A41" t="s">
        <v>151</v>
      </c>
      <c r="B41">
        <v>39.770000000000003</v>
      </c>
      <c r="C41">
        <v>39.770000000000003</v>
      </c>
      <c r="P41" t="s">
        <v>257</v>
      </c>
      <c r="Q41">
        <v>26.88</v>
      </c>
      <c r="R41">
        <v>26.88</v>
      </c>
      <c r="U41" t="s">
        <v>261</v>
      </c>
      <c r="V41">
        <v>100</v>
      </c>
      <c r="W41">
        <v>100</v>
      </c>
      <c r="AA41" s="144"/>
      <c r="AE41" t="s">
        <v>266</v>
      </c>
      <c r="AF41">
        <v>35</v>
      </c>
      <c r="AG41">
        <v>35</v>
      </c>
      <c r="AH41" s="138"/>
      <c r="AO41" s="130"/>
    </row>
    <row r="42" spans="1:41">
      <c r="A42" t="s">
        <v>134</v>
      </c>
      <c r="B42">
        <v>52.4</v>
      </c>
      <c r="C42">
        <v>52.4</v>
      </c>
      <c r="P42" t="s">
        <v>176</v>
      </c>
      <c r="Q42">
        <v>13</v>
      </c>
      <c r="R42">
        <v>13</v>
      </c>
      <c r="AE42" t="s">
        <v>289</v>
      </c>
      <c r="AG42">
        <v>220</v>
      </c>
      <c r="AH42" s="138"/>
      <c r="AO42" s="130"/>
    </row>
    <row r="43" spans="1:41">
      <c r="A43" s="137"/>
      <c r="P43" t="s">
        <v>256</v>
      </c>
      <c r="Q43">
        <v>47</v>
      </c>
      <c r="R43">
        <v>47</v>
      </c>
      <c r="AH43" s="138"/>
      <c r="AO43" s="130"/>
    </row>
    <row r="44" spans="1:41">
      <c r="A44" s="137"/>
      <c r="P44" t="s">
        <v>140</v>
      </c>
      <c r="Q44">
        <v>8</v>
      </c>
      <c r="R44">
        <v>8</v>
      </c>
      <c r="AH44" s="138"/>
      <c r="AJ44" s="130"/>
      <c r="AO44" s="130"/>
    </row>
    <row r="45" spans="1:41">
      <c r="A45" s="137"/>
      <c r="P45" t="s">
        <v>253</v>
      </c>
      <c r="Q45">
        <v>29</v>
      </c>
      <c r="R45">
        <v>29</v>
      </c>
      <c r="AH45" s="138"/>
      <c r="AJ45" s="130"/>
      <c r="AO45" s="130"/>
    </row>
    <row r="46" spans="1:41">
      <c r="A46" s="137"/>
      <c r="P46" t="s">
        <v>285</v>
      </c>
      <c r="Q46">
        <v>12</v>
      </c>
      <c r="R46">
        <v>12</v>
      </c>
      <c r="AD46" s="130"/>
      <c r="AH46" s="138"/>
      <c r="AJ46" s="130"/>
    </row>
    <row r="47" spans="1:41">
      <c r="A47" s="137"/>
      <c r="P47" t="s">
        <v>268</v>
      </c>
      <c r="Q47">
        <v>26</v>
      </c>
      <c r="R47">
        <v>26</v>
      </c>
      <c r="AD47" s="130"/>
      <c r="AH47" s="138"/>
      <c r="AJ47" s="130"/>
    </row>
    <row r="48" spans="1:41">
      <c r="A48" s="137"/>
      <c r="P48" t="s">
        <v>239</v>
      </c>
      <c r="Q48">
        <v>39</v>
      </c>
      <c r="R48">
        <v>39</v>
      </c>
      <c r="AD48" s="130"/>
      <c r="AH48" s="138"/>
      <c r="AJ48" s="130"/>
    </row>
    <row r="49" spans="1:36">
      <c r="A49" s="137"/>
      <c r="P49" t="s">
        <v>234</v>
      </c>
      <c r="Q49">
        <v>55</v>
      </c>
      <c r="R49">
        <v>55</v>
      </c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600.17999999999995</v>
      </c>
      <c r="D57" s="140"/>
      <c r="E57" s="140"/>
      <c r="F57" s="140"/>
      <c r="G57" s="140"/>
      <c r="H57" s="134">
        <f xml:space="preserve"> SUM(H34:H51)</f>
        <v>399.3</v>
      </c>
      <c r="I57" s="140"/>
      <c r="J57" s="140"/>
      <c r="K57" s="140"/>
      <c r="L57" s="140"/>
      <c r="M57" s="133">
        <f xml:space="preserve"> SUM(M34:M51)</f>
        <v>309</v>
      </c>
      <c r="N57" s="140"/>
      <c r="O57" s="140"/>
      <c r="P57" s="140"/>
      <c r="Q57" s="140"/>
      <c r="R57" s="132">
        <f xml:space="preserve"> SUM(R34:R51)</f>
        <v>505.88</v>
      </c>
      <c r="S57" s="140"/>
      <c r="T57" s="140"/>
      <c r="U57" s="140"/>
      <c r="V57" s="140"/>
      <c r="W57" s="131">
        <f xml:space="preserve"> SUM(W34:W51)</f>
        <v>458.9</v>
      </c>
      <c r="X57" s="140"/>
      <c r="Y57" s="140"/>
      <c r="Z57" s="140"/>
      <c r="AA57" s="141">
        <f>SUM(AA35:AA55)</f>
        <v>159.88</v>
      </c>
      <c r="AB57" s="140"/>
      <c r="AC57" s="140"/>
      <c r="AD57" s="140"/>
      <c r="AE57" s="140"/>
      <c r="AF57" s="140"/>
      <c r="AG57" s="142">
        <f>SUM(AG35:AG56)</f>
        <v>685.7</v>
      </c>
      <c r="AH57" s="143"/>
      <c r="AJ57" s="145">
        <f>SUM(A57:AH57)</f>
        <v>3118.84</v>
      </c>
    </row>
    <row r="59" spans="1:36" ht="15" thickBot="1"/>
    <row r="60" spans="1:36" ht="15" thickBot="1">
      <c r="C60" s="135">
        <f xml:space="preserve"> SUM(C31,C57)</f>
        <v>1751.9699999999998</v>
      </c>
      <c r="H60" s="134">
        <f xml:space="preserve"> SUM(H31,H57)</f>
        <v>1093.8</v>
      </c>
      <c r="M60" s="133">
        <f xml:space="preserve"> SUM(M31,M57)</f>
        <v>1185</v>
      </c>
      <c r="R60" s="132">
        <f xml:space="preserve"> SUM(R31,R57)</f>
        <v>1195</v>
      </c>
      <c r="W60" s="171">
        <f xml:space="preserve"> SUM(W31,W57)</f>
        <v>569.29999999999995</v>
      </c>
      <c r="AA60" s="169">
        <f xml:space="preserve"> SUM(AA31,AA57)</f>
        <v>3748.9100000000003</v>
      </c>
      <c r="AG60" s="170">
        <f xml:space="preserve"> SUM(AG31,AG57)</f>
        <v>5719.380000000001</v>
      </c>
    </row>
    <row r="71" spans="30:41">
      <c r="AD71" s="130"/>
    </row>
    <row r="72" spans="30:41">
      <c r="AD72" s="130"/>
    </row>
    <row r="73" spans="30:41">
      <c r="AD73" s="130"/>
      <c r="AO73" t="s">
        <v>264</v>
      </c>
    </row>
    <row r="74" spans="30:41">
      <c r="AD74" s="130"/>
    </row>
    <row r="75" spans="30:41">
      <c r="AD75" s="130"/>
    </row>
    <row r="76" spans="30:41">
      <c r="AD76" s="130"/>
    </row>
    <row r="77" spans="30:41">
      <c r="AD77" s="130"/>
    </row>
    <row r="78" spans="30:41">
      <c r="AD78" s="130"/>
    </row>
    <row r="79" spans="30:41">
      <c r="AD79" s="130"/>
    </row>
    <row r="80" spans="30:41">
      <c r="AD80" s="130"/>
    </row>
    <row r="81" spans="30:41">
      <c r="AD81" s="130"/>
    </row>
    <row r="82" spans="30:41">
      <c r="AD82" s="130"/>
    </row>
    <row r="88" spans="30:41">
      <c r="AO88" t="s">
        <v>238</v>
      </c>
    </row>
    <row r="96" spans="30:41">
      <c r="AJ96" s="130"/>
    </row>
    <row r="97" spans="36:44">
      <c r="AJ97" s="130"/>
    </row>
    <row r="98" spans="36:44">
      <c r="AJ98" s="130"/>
    </row>
    <row r="99" spans="36:44">
      <c r="AJ99" s="130"/>
    </row>
    <row r="100" spans="36:44">
      <c r="AJ100" s="130"/>
    </row>
    <row r="101" spans="36:44">
      <c r="AJ101" s="130"/>
    </row>
    <row r="102" spans="36:44">
      <c r="AJ102" s="130"/>
    </row>
    <row r="103" spans="36:44">
      <c r="AJ103" s="130"/>
      <c r="AO103" s="130"/>
    </row>
    <row r="104" spans="36:44">
      <c r="AJ104" s="130"/>
      <c r="AR104" s="144"/>
    </row>
    <row r="105" spans="36:44">
      <c r="AJ105" s="130"/>
    </row>
    <row r="106" spans="36:44">
      <c r="AJ106" s="130"/>
    </row>
    <row r="107" spans="36:44">
      <c r="AJ107" s="130"/>
    </row>
    <row r="108" spans="36:44">
      <c r="AJ108" s="130"/>
    </row>
    <row r="109" spans="36:44">
      <c r="AJ109" s="130"/>
    </row>
    <row r="110" spans="36:44">
      <c r="AJ110" s="130"/>
    </row>
    <row r="111" spans="36:44">
      <c r="AJ111" s="130"/>
    </row>
    <row r="112" spans="36:44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2FB-ABBE-47C1-A7A5-51FDAF64893D}">
  <dimension ref="A1:AR115"/>
  <sheetViews>
    <sheetView zoomScale="55" zoomScaleNormal="55" workbookViewId="0">
      <selection activeCell="U35" sqref="U35:U42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2019'!F44</f>
        <v>-8283.32</v>
      </c>
    </row>
    <row r="2" spans="1:41">
      <c r="A2" t="s">
        <v>151</v>
      </c>
      <c r="B2">
        <v>71.58</v>
      </c>
      <c r="C2">
        <v>71.58</v>
      </c>
      <c r="K2" t="s">
        <v>293</v>
      </c>
      <c r="L2">
        <v>174</v>
      </c>
      <c r="M2">
        <v>174</v>
      </c>
      <c r="P2" t="s">
        <v>132</v>
      </c>
      <c r="Q2">
        <v>67</v>
      </c>
      <c r="R2">
        <v>67</v>
      </c>
      <c r="V2" t="s">
        <v>297</v>
      </c>
      <c r="W2">
        <v>133.5</v>
      </c>
      <c r="Y2" t="s">
        <v>170</v>
      </c>
      <c r="Z2">
        <v>19.899999999999999</v>
      </c>
      <c r="AA2">
        <v>19.899999999999999</v>
      </c>
      <c r="AE2" t="s">
        <v>199</v>
      </c>
      <c r="AF2" s="144">
        <v>2373.9699999999998</v>
      </c>
      <c r="AG2" s="144">
        <v>2394.25</v>
      </c>
      <c r="AH2" s="138"/>
      <c r="AL2" s="161" t="s">
        <v>220</v>
      </c>
      <c r="AM2" s="162">
        <f>-SUM(AJ31)</f>
        <v>-4599.7299999999996</v>
      </c>
    </row>
    <row r="3" spans="1:41">
      <c r="A3" t="s">
        <v>151</v>
      </c>
      <c r="B3">
        <v>51.25</v>
      </c>
      <c r="C3">
        <v>51.25</v>
      </c>
      <c r="K3" t="s">
        <v>235</v>
      </c>
      <c r="L3">
        <v>80</v>
      </c>
      <c r="M3">
        <v>80</v>
      </c>
      <c r="P3" t="s">
        <v>214</v>
      </c>
      <c r="Q3">
        <v>13</v>
      </c>
      <c r="R3">
        <v>13</v>
      </c>
      <c r="Y3" t="s">
        <v>200</v>
      </c>
      <c r="Z3">
        <v>92</v>
      </c>
      <c r="AA3">
        <v>92</v>
      </c>
      <c r="AD3" s="130"/>
      <c r="AE3" t="s">
        <v>252</v>
      </c>
      <c r="AF3">
        <v>1.1200000000000001</v>
      </c>
      <c r="AG3">
        <v>1.1200000000000001</v>
      </c>
      <c r="AH3" s="138"/>
      <c r="AL3" s="161" t="s">
        <v>221</v>
      </c>
      <c r="AM3" s="162">
        <f>-SUM(AJ57)</f>
        <v>-2805.1400000000003</v>
      </c>
    </row>
    <row r="4" spans="1:41">
      <c r="A4" t="s">
        <v>151</v>
      </c>
      <c r="B4">
        <v>27.5</v>
      </c>
      <c r="C4">
        <v>27.5</v>
      </c>
      <c r="K4" t="s">
        <v>132</v>
      </c>
      <c r="L4">
        <v>115</v>
      </c>
      <c r="M4">
        <v>115</v>
      </c>
      <c r="P4" t="s">
        <v>214</v>
      </c>
      <c r="Q4">
        <v>35</v>
      </c>
      <c r="R4">
        <v>35</v>
      </c>
      <c r="Y4" t="s">
        <v>201</v>
      </c>
      <c r="Z4">
        <v>19.899999999999999</v>
      </c>
      <c r="AA4">
        <v>19.899999999999999</v>
      </c>
      <c r="AD4" s="130"/>
      <c r="AE4" t="s">
        <v>294</v>
      </c>
      <c r="AF4">
        <v>62.29</v>
      </c>
      <c r="AG4">
        <v>62.29</v>
      </c>
      <c r="AH4" s="138"/>
      <c r="AL4" s="161" t="s">
        <v>225</v>
      </c>
      <c r="AM4" s="162">
        <v>9000</v>
      </c>
      <c r="AO4" s="130"/>
    </row>
    <row r="5" spans="1:41">
      <c r="A5" t="s">
        <v>151</v>
      </c>
      <c r="B5">
        <v>18</v>
      </c>
      <c r="C5">
        <v>18</v>
      </c>
      <c r="K5" t="s">
        <v>132</v>
      </c>
      <c r="L5">
        <v>109</v>
      </c>
      <c r="M5">
        <v>109</v>
      </c>
      <c r="P5" t="s">
        <v>123</v>
      </c>
      <c r="Q5">
        <v>8.5</v>
      </c>
      <c r="R5">
        <v>8.5</v>
      </c>
      <c r="Y5" t="s">
        <v>201</v>
      </c>
      <c r="Z5">
        <v>17.899999999999999</v>
      </c>
      <c r="AA5">
        <v>17.899999999999999</v>
      </c>
      <c r="AD5" s="130"/>
      <c r="AE5" t="s">
        <v>231</v>
      </c>
      <c r="AF5">
        <v>150</v>
      </c>
      <c r="AG5">
        <v>150</v>
      </c>
      <c r="AH5" s="138"/>
      <c r="AL5" s="161" t="s">
        <v>226</v>
      </c>
      <c r="AM5" s="162">
        <v>8000</v>
      </c>
    </row>
    <row r="6" spans="1:41" ht="15" thickBot="1">
      <c r="A6" s="177" t="s">
        <v>151</v>
      </c>
      <c r="B6" s="178">
        <v>43.6</v>
      </c>
      <c r="C6" s="178">
        <v>43.6</v>
      </c>
      <c r="K6" s="177" t="s">
        <v>146</v>
      </c>
      <c r="L6" s="177" t="s">
        <v>299</v>
      </c>
      <c r="M6" s="178">
        <v>49</v>
      </c>
      <c r="N6" s="178"/>
      <c r="P6" t="s">
        <v>144</v>
      </c>
      <c r="Q6">
        <v>9.5</v>
      </c>
      <c r="R6">
        <v>9.5</v>
      </c>
      <c r="Y6" t="s">
        <v>296</v>
      </c>
      <c r="Z6">
        <v>66.86</v>
      </c>
      <c r="AA6">
        <v>66.86</v>
      </c>
      <c r="AD6" s="177"/>
      <c r="AE6" s="177" t="s">
        <v>300</v>
      </c>
      <c r="AF6" s="178">
        <v>28.8</v>
      </c>
      <c r="AG6" s="178">
        <v>28.8</v>
      </c>
      <c r="AH6" s="138"/>
      <c r="AL6" s="163" t="s">
        <v>227</v>
      </c>
      <c r="AM6" s="164">
        <f>SUM(AM1:AM5)</f>
        <v>1311.8100000000013</v>
      </c>
    </row>
    <row r="7" spans="1:41">
      <c r="K7" s="177" t="s">
        <v>146</v>
      </c>
      <c r="L7" s="177" t="s">
        <v>299</v>
      </c>
      <c r="M7" s="178">
        <v>40</v>
      </c>
      <c r="N7" s="178"/>
      <c r="P7" t="s">
        <v>214</v>
      </c>
      <c r="Q7">
        <v>13.5</v>
      </c>
      <c r="R7">
        <v>13.5</v>
      </c>
      <c r="Y7" s="176" t="s">
        <v>202</v>
      </c>
      <c r="Z7" s="176">
        <v>31.17</v>
      </c>
      <c r="AA7" s="176">
        <v>31.17</v>
      </c>
      <c r="AD7" s="130"/>
      <c r="AE7" s="177" t="s">
        <v>298</v>
      </c>
      <c r="AF7" s="178">
        <v>153.16999999999999</v>
      </c>
      <c r="AG7" s="178">
        <v>153.16999999999999</v>
      </c>
      <c r="AH7" s="138"/>
    </row>
    <row r="8" spans="1:41">
      <c r="A8" s="137"/>
      <c r="P8" t="s">
        <v>140</v>
      </c>
      <c r="Q8">
        <v>8</v>
      </c>
      <c r="R8">
        <v>8</v>
      </c>
      <c r="Y8" t="s">
        <v>295</v>
      </c>
      <c r="Z8">
        <v>303</v>
      </c>
      <c r="AA8">
        <v>303</v>
      </c>
      <c r="AD8" s="130"/>
      <c r="AH8" s="138"/>
      <c r="AM8" t="s">
        <v>316</v>
      </c>
      <c r="AN8" t="s">
        <v>15</v>
      </c>
    </row>
    <row r="9" spans="1:41">
      <c r="A9" s="137"/>
      <c r="P9" t="s">
        <v>214</v>
      </c>
      <c r="Q9">
        <v>8</v>
      </c>
      <c r="R9">
        <v>8</v>
      </c>
      <c r="Y9" s="177" t="s">
        <v>301</v>
      </c>
      <c r="Z9" s="178">
        <v>112.44</v>
      </c>
      <c r="AA9" s="178">
        <v>112.44</v>
      </c>
      <c r="AD9" s="130"/>
      <c r="AH9" s="138"/>
      <c r="AM9" t="s">
        <v>317</v>
      </c>
      <c r="AO9" s="130"/>
    </row>
    <row r="10" spans="1:41">
      <c r="A10" s="137"/>
      <c r="P10" t="s">
        <v>123</v>
      </c>
      <c r="Q10">
        <v>7.5</v>
      </c>
      <c r="R10">
        <v>7.5</v>
      </c>
      <c r="AD10" s="130"/>
      <c r="AH10" s="138"/>
      <c r="AO10" s="130"/>
    </row>
    <row r="11" spans="1:41">
      <c r="A11" s="137"/>
      <c r="P11" t="s">
        <v>123</v>
      </c>
      <c r="Q11">
        <v>7.5</v>
      </c>
      <c r="R11">
        <v>7.5</v>
      </c>
      <c r="AD11" s="130"/>
      <c r="AH11" s="138"/>
      <c r="AO11" s="130"/>
    </row>
    <row r="12" spans="1:41">
      <c r="A12" s="137"/>
      <c r="P12" s="177" t="s">
        <v>122</v>
      </c>
      <c r="Q12" s="178">
        <v>25</v>
      </c>
      <c r="R12" s="178">
        <v>25</v>
      </c>
      <c r="AH12" s="138"/>
      <c r="AO12" s="130"/>
    </row>
    <row r="13" spans="1:41">
      <c r="A13" s="137"/>
      <c r="P13" s="177" t="s">
        <v>302</v>
      </c>
      <c r="Q13" s="178">
        <v>32</v>
      </c>
      <c r="R13" s="178">
        <v>32</v>
      </c>
      <c r="AH13" s="138"/>
      <c r="AO13" s="130"/>
    </row>
    <row r="14" spans="1:41" ht="15" thickBot="1">
      <c r="A14" s="137"/>
      <c r="AH14" s="138"/>
      <c r="AO14" s="130"/>
    </row>
    <row r="15" spans="1:41">
      <c r="A15" s="137"/>
      <c r="AH15" s="138"/>
      <c r="AL15" s="167"/>
      <c r="AM15" s="168"/>
      <c r="AO15" s="130"/>
    </row>
    <row r="16" spans="1:41">
      <c r="A16" s="137"/>
      <c r="AH16" s="138"/>
      <c r="AL16" s="161"/>
      <c r="AM16" s="162"/>
      <c r="AO16" s="130"/>
    </row>
    <row r="17" spans="1:41">
      <c r="A17" s="137"/>
      <c r="AH17" s="138"/>
      <c r="AL17" s="161"/>
      <c r="AM17" s="162"/>
      <c r="AO17" s="130"/>
    </row>
    <row r="18" spans="1:41">
      <c r="A18" s="137"/>
      <c r="AA18" s="130"/>
      <c r="AH18" s="138"/>
      <c r="AL18" s="161"/>
      <c r="AM18" s="162"/>
      <c r="AO18" s="130"/>
    </row>
    <row r="19" spans="1:41">
      <c r="A19" s="137"/>
      <c r="AA19" s="130"/>
      <c r="AH19" s="138"/>
      <c r="AL19" s="161"/>
      <c r="AM19" s="162"/>
      <c r="AO19" s="130"/>
    </row>
    <row r="20" spans="1:41" ht="15" thickBot="1">
      <c r="A20" s="137"/>
      <c r="AA20" s="130"/>
      <c r="AH20" s="138"/>
      <c r="AL20" s="163"/>
      <c r="AM20" s="164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</row>
    <row r="24" spans="1:41">
      <c r="A24" s="137"/>
      <c r="AA24" s="130"/>
      <c r="AH24" s="138"/>
      <c r="AL24" s="130"/>
    </row>
    <row r="25" spans="1:41">
      <c r="A25" s="137"/>
      <c r="AH25" s="173"/>
      <c r="AI25" s="174"/>
      <c r="AN25" s="144"/>
    </row>
    <row r="26" spans="1:41">
      <c r="AH26" s="138"/>
      <c r="AN26" s="144"/>
    </row>
    <row r="27" spans="1:41">
      <c r="AH27" s="138"/>
      <c r="AN27" s="144"/>
    </row>
    <row r="28" spans="1:41">
      <c r="AH28" s="138"/>
      <c r="AL28" s="130"/>
      <c r="AN28" s="144"/>
    </row>
    <row r="29" spans="1:41">
      <c r="AH29" s="138"/>
      <c r="AN29" s="144"/>
      <c r="AO29" s="144"/>
    </row>
    <row r="30" spans="1:41" ht="15" thickBot="1">
      <c r="AH30" s="143"/>
      <c r="AN30" s="144"/>
      <c r="AO30" s="144"/>
    </row>
    <row r="31" spans="1:41" ht="15" thickBot="1">
      <c r="A31" s="139"/>
      <c r="B31" s="140"/>
      <c r="C31" s="135">
        <f xml:space="preserve"> SUM(C2:C25)</f>
        <v>211.92999999999998</v>
      </c>
      <c r="D31" s="140"/>
      <c r="E31" s="140"/>
      <c r="F31" s="140"/>
      <c r="G31" s="140"/>
      <c r="H31" s="134">
        <f xml:space="preserve"> SUM(H2:H25)</f>
        <v>0</v>
      </c>
      <c r="I31" s="140"/>
      <c r="J31" s="140"/>
      <c r="K31" s="140"/>
      <c r="L31" s="140"/>
      <c r="M31" s="133">
        <f xml:space="preserve"> SUM(M2:M25)</f>
        <v>567</v>
      </c>
      <c r="N31" s="140"/>
      <c r="O31" s="140"/>
      <c r="P31" s="140"/>
      <c r="Q31" s="140"/>
      <c r="R31" s="132">
        <f xml:space="preserve"> SUM(R2:R29)</f>
        <v>234.5</v>
      </c>
      <c r="S31" s="140"/>
      <c r="T31" s="140"/>
      <c r="U31" s="140"/>
      <c r="V31" s="140"/>
      <c r="W31" s="131">
        <f xml:space="preserve"> SUM(W2:W24)</f>
        <v>133.5</v>
      </c>
      <c r="X31" s="140"/>
      <c r="Y31" s="140"/>
      <c r="Z31" s="140"/>
      <c r="AA31" s="169">
        <f>SUM(AA2:AA30)</f>
        <v>663.17000000000007</v>
      </c>
      <c r="AB31" s="140"/>
      <c r="AC31" s="140"/>
      <c r="AD31" s="140"/>
      <c r="AE31" s="140"/>
      <c r="AF31" s="140"/>
      <c r="AG31" s="175">
        <f>SUM(AG2:AG30)</f>
        <v>2789.63</v>
      </c>
      <c r="AH31" s="143"/>
      <c r="AJ31" s="145">
        <f>SUM(C31,H31,M31,R31,W31,AA31,AG31)</f>
        <v>4599.7299999999996</v>
      </c>
      <c r="AN31" s="144"/>
      <c r="AO31" s="144"/>
    </row>
    <row r="32" spans="1:41">
      <c r="A32" s="137"/>
      <c r="AH32" s="138"/>
      <c r="AL32" s="130"/>
      <c r="AN32" s="144"/>
      <c r="AO32" s="144"/>
    </row>
    <row r="33" spans="1:44" ht="15" thickBot="1">
      <c r="A33" s="137"/>
      <c r="AH33" s="138"/>
      <c r="AL33" s="130"/>
      <c r="AN33" s="144"/>
      <c r="AO33" s="144"/>
    </row>
    <row r="34" spans="1:44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L34" s="130"/>
    </row>
    <row r="35" spans="1:44">
      <c r="A35" t="s">
        <v>177</v>
      </c>
      <c r="B35">
        <v>278.62</v>
      </c>
      <c r="C35">
        <v>273.05</v>
      </c>
      <c r="F35" t="s">
        <v>305</v>
      </c>
      <c r="G35">
        <v>99.32</v>
      </c>
      <c r="H35">
        <v>99.32</v>
      </c>
      <c r="I35" t="s">
        <v>314</v>
      </c>
      <c r="K35" t="s">
        <v>132</v>
      </c>
      <c r="L35">
        <v>230</v>
      </c>
      <c r="M35">
        <v>230</v>
      </c>
      <c r="P35" t="s">
        <v>310</v>
      </c>
      <c r="Q35">
        <v>55</v>
      </c>
      <c r="R35">
        <v>55</v>
      </c>
      <c r="U35" t="s">
        <v>261</v>
      </c>
      <c r="V35">
        <v>100</v>
      </c>
      <c r="W35">
        <v>100</v>
      </c>
      <c r="Z35" s="176" t="s">
        <v>172</v>
      </c>
      <c r="AA35" s="176">
        <v>169.86</v>
      </c>
      <c r="AB35" s="176">
        <v>169.86</v>
      </c>
      <c r="AE35" t="s">
        <v>313</v>
      </c>
      <c r="AF35">
        <v>342.3</v>
      </c>
      <c r="AG35">
        <v>342.3</v>
      </c>
      <c r="AH35" s="138"/>
      <c r="AJ35" s="130"/>
      <c r="AN35" s="144"/>
    </row>
    <row r="36" spans="1:44">
      <c r="A36" t="s">
        <v>309</v>
      </c>
      <c r="B36">
        <v>55</v>
      </c>
      <c r="C36">
        <v>55</v>
      </c>
      <c r="P36" t="s">
        <v>310</v>
      </c>
      <c r="Q36">
        <v>44.3</v>
      </c>
      <c r="R36">
        <v>44.3</v>
      </c>
      <c r="U36" t="s">
        <v>142</v>
      </c>
      <c r="V36">
        <v>32</v>
      </c>
      <c r="W36">
        <v>32</v>
      </c>
      <c r="AE36" t="s">
        <v>312</v>
      </c>
      <c r="AF36">
        <v>12.5</v>
      </c>
      <c r="AG36">
        <v>12.5</v>
      </c>
      <c r="AH36" s="138"/>
      <c r="AL36" s="130"/>
      <c r="AR36" s="178"/>
    </row>
    <row r="37" spans="1:44">
      <c r="A37" t="s">
        <v>237</v>
      </c>
      <c r="B37">
        <v>398.93</v>
      </c>
      <c r="C37">
        <v>398.93</v>
      </c>
      <c r="P37" t="s">
        <v>230</v>
      </c>
      <c r="Q37">
        <v>14</v>
      </c>
      <c r="R37">
        <v>14</v>
      </c>
      <c r="U37" t="s">
        <v>142</v>
      </c>
      <c r="V37">
        <v>88.4</v>
      </c>
      <c r="W37">
        <v>88.4</v>
      </c>
      <c r="AE37" t="s">
        <v>311</v>
      </c>
      <c r="AF37">
        <v>33.799999999999997</v>
      </c>
      <c r="AG37">
        <v>33.799999999999997</v>
      </c>
      <c r="AH37" s="138"/>
      <c r="AL37" s="130"/>
    </row>
    <row r="38" spans="1:44">
      <c r="A38" t="s">
        <v>151</v>
      </c>
      <c r="B38">
        <v>122.2</v>
      </c>
      <c r="C38">
        <v>122.2</v>
      </c>
      <c r="P38" t="s">
        <v>230</v>
      </c>
      <c r="Q38">
        <v>44</v>
      </c>
      <c r="R38">
        <v>44</v>
      </c>
      <c r="U38" s="176" t="s">
        <v>308</v>
      </c>
      <c r="V38" s="176">
        <v>120</v>
      </c>
      <c r="W38" s="176">
        <v>120</v>
      </c>
      <c r="AE38" t="s">
        <v>170</v>
      </c>
      <c r="AF38">
        <v>19.899999999999999</v>
      </c>
      <c r="AG38">
        <v>19.899999999999999</v>
      </c>
      <c r="AH38" s="138"/>
      <c r="AL38" s="130"/>
    </row>
    <row r="39" spans="1:44">
      <c r="A39" s="137"/>
      <c r="P39" t="s">
        <v>123</v>
      </c>
      <c r="Q39">
        <v>5.5</v>
      </c>
      <c r="R39">
        <v>5.5</v>
      </c>
      <c r="U39" s="176" t="s">
        <v>307</v>
      </c>
      <c r="V39" s="176">
        <v>60</v>
      </c>
      <c r="W39" s="176">
        <v>60</v>
      </c>
      <c r="AE39" t="s">
        <v>173</v>
      </c>
      <c r="AF39">
        <v>106.7</v>
      </c>
      <c r="AG39">
        <v>106.7</v>
      </c>
      <c r="AH39" s="138"/>
      <c r="AL39" s="130"/>
    </row>
    <row r="40" spans="1:44">
      <c r="A40" s="137"/>
      <c r="P40" t="s">
        <v>138</v>
      </c>
      <c r="Q40">
        <v>37</v>
      </c>
      <c r="R40">
        <v>37</v>
      </c>
      <c r="U40" t="s">
        <v>155</v>
      </c>
      <c r="V40">
        <v>30</v>
      </c>
      <c r="W40">
        <v>30</v>
      </c>
      <c r="AE40" s="176" t="s">
        <v>306</v>
      </c>
      <c r="AF40" s="176">
        <v>44.69</v>
      </c>
      <c r="AG40" s="176">
        <v>44.69</v>
      </c>
      <c r="AH40" s="138"/>
      <c r="AL40" s="130"/>
    </row>
    <row r="41" spans="1:44">
      <c r="A41" s="137"/>
      <c r="P41" t="s">
        <v>214</v>
      </c>
      <c r="Q41">
        <v>6.5</v>
      </c>
      <c r="R41">
        <v>6.5</v>
      </c>
      <c r="U41" t="s">
        <v>142</v>
      </c>
      <c r="V41">
        <v>31.1</v>
      </c>
      <c r="W41">
        <v>31.1</v>
      </c>
      <c r="AA41" s="144"/>
      <c r="AE41" t="s">
        <v>252</v>
      </c>
      <c r="AF41">
        <v>1.55</v>
      </c>
      <c r="AG41">
        <v>1.55</v>
      </c>
      <c r="AH41" s="138"/>
      <c r="AL41" s="130"/>
    </row>
    <row r="42" spans="1:44">
      <c r="A42" s="137"/>
      <c r="P42" t="s">
        <v>304</v>
      </c>
      <c r="Q42">
        <v>12</v>
      </c>
      <c r="R42">
        <v>12</v>
      </c>
      <c r="U42" t="s">
        <v>142</v>
      </c>
      <c r="V42">
        <v>103.1</v>
      </c>
      <c r="W42">
        <v>103.1</v>
      </c>
      <c r="AE42" t="s">
        <v>252</v>
      </c>
      <c r="AF42">
        <v>6.44</v>
      </c>
      <c r="AG42">
        <v>6.44</v>
      </c>
      <c r="AH42" s="138"/>
      <c r="AL42" s="130"/>
    </row>
    <row r="43" spans="1:44">
      <c r="A43" s="137"/>
      <c r="P43" t="s">
        <v>233</v>
      </c>
      <c r="Q43">
        <v>100</v>
      </c>
      <c r="R43">
        <v>100</v>
      </c>
      <c r="AE43" t="s">
        <v>213</v>
      </c>
      <c r="AF43">
        <v>6</v>
      </c>
      <c r="AG43">
        <v>6</v>
      </c>
      <c r="AH43" s="138"/>
    </row>
    <row r="44" spans="1:44">
      <c r="A44" s="137"/>
      <c r="AH44" s="138"/>
      <c r="AJ44" s="130"/>
    </row>
    <row r="45" spans="1:44">
      <c r="A45" s="137"/>
      <c r="AE45" t="s">
        <v>303</v>
      </c>
      <c r="AG45" s="144">
        <f>SUM(AO37:AO84)</f>
        <v>0</v>
      </c>
      <c r="AH45" s="138"/>
      <c r="AJ45" s="130"/>
    </row>
    <row r="46" spans="1:44">
      <c r="A46" s="137"/>
      <c r="AD46" s="130"/>
      <c r="AH46" s="138"/>
      <c r="AJ46" s="130"/>
    </row>
    <row r="47" spans="1:44">
      <c r="A47" s="137"/>
      <c r="AD47" s="130"/>
      <c r="AH47" s="138"/>
      <c r="AJ47" s="130"/>
    </row>
    <row r="48" spans="1:44">
      <c r="A48" s="137"/>
      <c r="AD48" s="130"/>
      <c r="AH48" s="138"/>
      <c r="AJ48" s="130"/>
    </row>
    <row r="49" spans="1:43">
      <c r="A49" s="137"/>
      <c r="AA49" s="130"/>
      <c r="AD49" s="130"/>
      <c r="AH49" s="138"/>
      <c r="AJ49" s="130"/>
    </row>
    <row r="50" spans="1:43">
      <c r="A50" s="137"/>
      <c r="AA50" s="130"/>
      <c r="AD50" s="130"/>
      <c r="AH50" s="138"/>
      <c r="AJ50" s="130"/>
    </row>
    <row r="51" spans="1:43">
      <c r="A51" s="137"/>
      <c r="AD51" s="130"/>
      <c r="AH51" s="138"/>
      <c r="AJ51" s="130"/>
    </row>
    <row r="52" spans="1:43">
      <c r="A52" s="137"/>
      <c r="AD52" s="130"/>
      <c r="AH52" s="138"/>
    </row>
    <row r="53" spans="1:43">
      <c r="A53" s="137"/>
      <c r="AD53" s="130"/>
      <c r="AH53" s="138"/>
    </row>
    <row r="54" spans="1:43">
      <c r="A54" s="137"/>
      <c r="AD54" s="130"/>
      <c r="AH54" s="138"/>
    </row>
    <row r="55" spans="1:43">
      <c r="A55" s="137"/>
      <c r="AD55" s="130"/>
      <c r="AH55" s="138"/>
    </row>
    <row r="56" spans="1:43" ht="15" thickBot="1">
      <c r="A56" s="137"/>
      <c r="AD56" s="130"/>
      <c r="AH56" s="138"/>
    </row>
    <row r="57" spans="1:43" ht="15" thickBot="1">
      <c r="A57" s="139"/>
      <c r="B57" s="140"/>
      <c r="C57" s="135">
        <f xml:space="preserve"> SUM(C34:C51)</f>
        <v>849.18000000000006</v>
      </c>
      <c r="D57" s="140"/>
      <c r="E57" s="140"/>
      <c r="F57" s="140"/>
      <c r="G57" s="140"/>
      <c r="H57" s="134">
        <f xml:space="preserve"> SUM(H34:H51)</f>
        <v>99.32</v>
      </c>
      <c r="I57" s="140"/>
      <c r="J57" s="140"/>
      <c r="K57" s="140"/>
      <c r="L57" s="140"/>
      <c r="M57" s="133">
        <f xml:space="preserve"> SUM(M34:M51)</f>
        <v>230</v>
      </c>
      <c r="N57" s="140"/>
      <c r="O57" s="140"/>
      <c r="P57" s="140"/>
      <c r="Q57" s="140"/>
      <c r="R57" s="132">
        <f xml:space="preserve"> SUM(R34:R51)</f>
        <v>318.3</v>
      </c>
      <c r="S57" s="140"/>
      <c r="T57" s="140"/>
      <c r="U57" s="140"/>
      <c r="V57" s="140"/>
      <c r="W57" s="131">
        <f xml:space="preserve"> SUM(W34:W51)</f>
        <v>564.6</v>
      </c>
      <c r="X57" s="140"/>
      <c r="Y57" s="140"/>
      <c r="Z57" s="140"/>
      <c r="AA57" s="141">
        <f>SUM(AA35:AA55)</f>
        <v>169.86</v>
      </c>
      <c r="AB57" s="140"/>
      <c r="AC57" s="140"/>
      <c r="AD57" s="140"/>
      <c r="AE57" s="140"/>
      <c r="AF57" s="140"/>
      <c r="AG57" s="142">
        <f>SUM(AG35:AG56)</f>
        <v>573.88000000000011</v>
      </c>
      <c r="AH57" s="143"/>
      <c r="AJ57" s="145">
        <f>SUM(A57:AH57)</f>
        <v>2805.1400000000003</v>
      </c>
    </row>
    <row r="58" spans="1:43">
      <c r="AQ58" s="146"/>
    </row>
    <row r="59" spans="1:43" ht="15" thickBot="1"/>
    <row r="60" spans="1:43" ht="15" thickBot="1">
      <c r="C60" s="135">
        <f xml:space="preserve"> SUM(C31,C57)</f>
        <v>1061.1100000000001</v>
      </c>
      <c r="H60" s="172">
        <f xml:space="preserve"> SUM(H31,H57)</f>
        <v>99.32</v>
      </c>
      <c r="M60" s="133">
        <f xml:space="preserve"> SUM(M31,M57)</f>
        <v>797</v>
      </c>
      <c r="R60" s="132">
        <f xml:space="preserve"> SUM(R31,R57)</f>
        <v>552.79999999999995</v>
      </c>
      <c r="W60" s="171">
        <f xml:space="preserve"> SUM(W31,W57)</f>
        <v>698.1</v>
      </c>
      <c r="AA60" s="169">
        <f xml:space="preserve"> SUM(AA31,AA57)</f>
        <v>833.03000000000009</v>
      </c>
      <c r="AG60" s="170">
        <f xml:space="preserve"> SUM(AG31,AG57)</f>
        <v>3363.51</v>
      </c>
    </row>
    <row r="71" spans="30:38">
      <c r="AD71" s="130"/>
    </row>
    <row r="72" spans="30:38">
      <c r="AD72" s="130"/>
    </row>
    <row r="73" spans="30:38">
      <c r="AD73" s="130"/>
    </row>
    <row r="74" spans="30:38">
      <c r="AD74" s="130"/>
    </row>
    <row r="75" spans="30:38">
      <c r="AD75" s="130"/>
    </row>
    <row r="76" spans="30:38">
      <c r="AD76" s="130"/>
    </row>
    <row r="77" spans="30:38">
      <c r="AD77" s="130"/>
    </row>
    <row r="78" spans="30:38">
      <c r="AD78" s="130"/>
    </row>
    <row r="79" spans="30:38">
      <c r="AD79" s="130"/>
    </row>
    <row r="80" spans="30:38">
      <c r="AD80" s="130"/>
      <c r="AL80" s="130"/>
    </row>
    <row r="81" spans="30:38">
      <c r="AD81" s="130"/>
      <c r="AL81" s="130"/>
    </row>
    <row r="82" spans="30:38">
      <c r="AD82" s="130"/>
      <c r="AL82" s="130"/>
    </row>
    <row r="83" spans="30:38">
      <c r="AL83" s="130"/>
    </row>
    <row r="84" spans="30:38">
      <c r="AL84" s="130"/>
    </row>
    <row r="96" spans="30:38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71E0-1F86-422D-B013-1F0387D4F0B5}">
  <dimension ref="A1:AP115"/>
  <sheetViews>
    <sheetView topLeftCell="A34" zoomScale="70" zoomScaleNormal="70" workbookViewId="0">
      <selection activeCell="AM2" sqref="AM2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372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v>-5000</v>
      </c>
    </row>
    <row r="2" spans="1:41">
      <c r="A2" s="137"/>
      <c r="F2" t="s">
        <v>330</v>
      </c>
      <c r="G2">
        <v>479.7</v>
      </c>
      <c r="H2">
        <v>479.7</v>
      </c>
      <c r="K2" t="s">
        <v>210</v>
      </c>
      <c r="L2">
        <v>78</v>
      </c>
      <c r="M2">
        <v>78</v>
      </c>
      <c r="P2" t="s">
        <v>138</v>
      </c>
      <c r="Q2">
        <v>37</v>
      </c>
      <c r="R2">
        <v>37</v>
      </c>
      <c r="U2" t="s">
        <v>13</v>
      </c>
      <c r="V2">
        <v>380</v>
      </c>
      <c r="W2">
        <v>380</v>
      </c>
      <c r="Y2" t="s">
        <v>172</v>
      </c>
      <c r="Z2">
        <v>0.7</v>
      </c>
      <c r="AA2">
        <v>0.7</v>
      </c>
      <c r="AC2" t="s">
        <v>171</v>
      </c>
      <c r="AH2" s="138"/>
      <c r="AL2" s="161" t="s">
        <v>220</v>
      </c>
      <c r="AM2" s="162">
        <f>-SUM(AJ31)</f>
        <v>-10908.300000000001</v>
      </c>
    </row>
    <row r="3" spans="1:41">
      <c r="A3" t="s">
        <v>151</v>
      </c>
      <c r="B3">
        <v>21.45</v>
      </c>
      <c r="C3" s="180">
        <v>21.45</v>
      </c>
      <c r="K3" t="s">
        <v>211</v>
      </c>
      <c r="L3">
        <v>41</v>
      </c>
      <c r="M3">
        <v>41</v>
      </c>
      <c r="P3" t="s">
        <v>144</v>
      </c>
      <c r="Q3">
        <v>12</v>
      </c>
      <c r="R3">
        <v>12</v>
      </c>
      <c r="U3" t="s">
        <v>320</v>
      </c>
      <c r="V3">
        <v>13</v>
      </c>
      <c r="W3">
        <v>13</v>
      </c>
      <c r="Y3" t="s">
        <v>200</v>
      </c>
      <c r="Z3">
        <v>91.91</v>
      </c>
      <c r="AA3">
        <v>91.91</v>
      </c>
      <c r="AD3" s="130"/>
      <c r="AH3" s="138"/>
      <c r="AL3" s="161" t="s">
        <v>221</v>
      </c>
      <c r="AM3" s="162">
        <f>-SUM(AJ57)</f>
        <v>-3381.0199999999995</v>
      </c>
    </row>
    <row r="4" spans="1:41">
      <c r="A4" t="s">
        <v>177</v>
      </c>
      <c r="B4">
        <v>561.67999999999995</v>
      </c>
      <c r="C4">
        <v>561.67999999999995</v>
      </c>
      <c r="K4" t="s">
        <v>127</v>
      </c>
      <c r="L4">
        <v>80</v>
      </c>
      <c r="M4">
        <v>80</v>
      </c>
      <c r="P4" t="s">
        <v>123</v>
      </c>
      <c r="Q4">
        <v>5.5</v>
      </c>
      <c r="R4">
        <v>5.5</v>
      </c>
      <c r="Y4" t="s">
        <v>251</v>
      </c>
      <c r="Z4" s="144">
        <v>7370.31</v>
      </c>
      <c r="AA4" s="144">
        <v>1092.3900000000001</v>
      </c>
      <c r="AD4" s="130"/>
      <c r="AE4" t="s">
        <v>337</v>
      </c>
      <c r="AF4" s="144">
        <v>3030</v>
      </c>
      <c r="AG4" s="144">
        <v>3030</v>
      </c>
      <c r="AH4" s="138"/>
      <c r="AL4" s="161" t="s">
        <v>225</v>
      </c>
      <c r="AM4" s="162">
        <v>10000</v>
      </c>
      <c r="AO4" s="130"/>
    </row>
    <row r="5" spans="1:41">
      <c r="A5" t="s">
        <v>237</v>
      </c>
      <c r="B5">
        <v>371.84</v>
      </c>
      <c r="C5">
        <v>371.84</v>
      </c>
      <c r="K5" t="s">
        <v>127</v>
      </c>
      <c r="L5">
        <v>62</v>
      </c>
      <c r="M5">
        <v>62</v>
      </c>
      <c r="P5" t="s">
        <v>214</v>
      </c>
      <c r="Q5">
        <v>35</v>
      </c>
      <c r="R5">
        <v>35</v>
      </c>
      <c r="Y5" t="s">
        <v>11</v>
      </c>
      <c r="Z5" s="144">
        <v>4205.91</v>
      </c>
      <c r="AA5">
        <v>489</v>
      </c>
      <c r="AD5" s="130"/>
      <c r="AE5" t="s">
        <v>336</v>
      </c>
      <c r="AF5">
        <v>285.55</v>
      </c>
      <c r="AG5">
        <v>285.55</v>
      </c>
      <c r="AH5" s="138"/>
      <c r="AL5" s="161" t="s">
        <v>226</v>
      </c>
      <c r="AM5" s="162">
        <v>6500</v>
      </c>
    </row>
    <row r="6" spans="1:41" ht="15" thickBot="1">
      <c r="A6" t="s">
        <v>151</v>
      </c>
      <c r="B6">
        <v>10</v>
      </c>
      <c r="C6">
        <v>10</v>
      </c>
      <c r="K6" t="s">
        <v>127</v>
      </c>
      <c r="L6">
        <v>82</v>
      </c>
      <c r="M6">
        <v>82</v>
      </c>
      <c r="P6" t="s">
        <v>214</v>
      </c>
      <c r="Q6">
        <v>27</v>
      </c>
      <c r="R6">
        <v>27</v>
      </c>
      <c r="Y6" t="s">
        <v>12</v>
      </c>
      <c r="Z6" s="144">
        <v>3200</v>
      </c>
      <c r="AA6">
        <v>320</v>
      </c>
      <c r="AD6" s="130"/>
      <c r="AE6" t="s">
        <v>202</v>
      </c>
      <c r="AF6">
        <v>9.9</v>
      </c>
      <c r="AG6">
        <v>9.9</v>
      </c>
      <c r="AH6" s="138"/>
      <c r="AL6" s="163" t="s">
        <v>227</v>
      </c>
      <c r="AM6" s="164">
        <f>SUM(AM1:AM5)</f>
        <v>-2789.3199999999997</v>
      </c>
    </row>
    <row r="7" spans="1:41">
      <c r="A7" t="s">
        <v>262</v>
      </c>
      <c r="B7">
        <v>14.53</v>
      </c>
      <c r="C7">
        <v>14.53</v>
      </c>
      <c r="K7" t="s">
        <v>324</v>
      </c>
      <c r="L7">
        <v>100</v>
      </c>
      <c r="M7">
        <v>100</v>
      </c>
      <c r="P7" t="s">
        <v>132</v>
      </c>
      <c r="Q7">
        <v>80</v>
      </c>
      <c r="R7">
        <v>80</v>
      </c>
      <c r="Y7" t="s">
        <v>13</v>
      </c>
      <c r="Z7" s="144">
        <v>7340</v>
      </c>
      <c r="AA7">
        <v>611.66</v>
      </c>
      <c r="AD7" s="130"/>
      <c r="AE7" t="s">
        <v>335</v>
      </c>
      <c r="AF7">
        <v>14.9</v>
      </c>
      <c r="AG7">
        <v>14.9</v>
      </c>
      <c r="AH7" s="138"/>
    </row>
    <row r="8" spans="1:41">
      <c r="A8" t="s">
        <v>151</v>
      </c>
      <c r="B8">
        <v>97.75</v>
      </c>
      <c r="C8">
        <v>97.75</v>
      </c>
      <c r="K8" t="s">
        <v>146</v>
      </c>
      <c r="L8">
        <v>164</v>
      </c>
      <c r="M8">
        <v>164</v>
      </c>
      <c r="P8" t="s">
        <v>331</v>
      </c>
      <c r="Q8">
        <v>30</v>
      </c>
      <c r="R8">
        <v>30</v>
      </c>
      <c r="Y8" t="s">
        <v>192</v>
      </c>
      <c r="Z8">
        <v>396</v>
      </c>
      <c r="AA8">
        <v>33</v>
      </c>
      <c r="AD8" s="130"/>
      <c r="AE8" t="s">
        <v>334</v>
      </c>
      <c r="AF8">
        <v>134.32</v>
      </c>
      <c r="AG8">
        <v>134.32</v>
      </c>
      <c r="AH8" s="138"/>
    </row>
    <row r="9" spans="1:41">
      <c r="A9" t="s">
        <v>328</v>
      </c>
      <c r="B9">
        <v>90</v>
      </c>
      <c r="C9">
        <v>90</v>
      </c>
      <c r="K9" t="s">
        <v>323</v>
      </c>
      <c r="L9">
        <v>127</v>
      </c>
      <c r="M9">
        <v>127</v>
      </c>
      <c r="P9" t="s">
        <v>123</v>
      </c>
      <c r="Q9">
        <v>5.5</v>
      </c>
      <c r="R9">
        <v>5.5</v>
      </c>
      <c r="AA9" s="130"/>
      <c r="AD9" s="130"/>
      <c r="AE9" t="s">
        <v>296</v>
      </c>
      <c r="AF9">
        <v>24.64</v>
      </c>
      <c r="AG9">
        <v>24.64</v>
      </c>
      <c r="AH9" s="138"/>
      <c r="AO9" s="130"/>
    </row>
    <row r="10" spans="1:41">
      <c r="A10" t="s">
        <v>329</v>
      </c>
      <c r="B10">
        <v>100</v>
      </c>
      <c r="C10">
        <v>100</v>
      </c>
      <c r="K10" t="s">
        <v>322</v>
      </c>
      <c r="L10">
        <v>272</v>
      </c>
      <c r="M10">
        <v>261.12</v>
      </c>
      <c r="P10" t="s">
        <v>123</v>
      </c>
      <c r="Q10">
        <v>7.5</v>
      </c>
      <c r="R10">
        <v>7.5</v>
      </c>
      <c r="AD10" s="130"/>
      <c r="AE10" t="s">
        <v>333</v>
      </c>
      <c r="AF10">
        <v>200</v>
      </c>
      <c r="AG10">
        <v>200</v>
      </c>
      <c r="AH10" s="138"/>
      <c r="AO10" s="130"/>
    </row>
    <row r="11" spans="1:41">
      <c r="K11" t="s">
        <v>321</v>
      </c>
      <c r="L11">
        <v>106</v>
      </c>
      <c r="M11">
        <v>106</v>
      </c>
      <c r="P11" t="s">
        <v>132</v>
      </c>
      <c r="Q11">
        <v>24</v>
      </c>
      <c r="R11">
        <v>24</v>
      </c>
      <c r="AD11" s="130"/>
      <c r="AE11" t="s">
        <v>332</v>
      </c>
      <c r="AF11">
        <v>173.1</v>
      </c>
      <c r="AG11">
        <v>173.1</v>
      </c>
      <c r="AH11" s="138"/>
      <c r="AO11" s="130"/>
    </row>
    <row r="12" spans="1:41">
      <c r="K12" t="s">
        <v>127</v>
      </c>
      <c r="L12">
        <v>110</v>
      </c>
      <c r="M12">
        <v>110</v>
      </c>
      <c r="P12" t="s">
        <v>214</v>
      </c>
      <c r="Q12">
        <v>24</v>
      </c>
      <c r="R12">
        <v>24</v>
      </c>
      <c r="AE12" t="s">
        <v>213</v>
      </c>
      <c r="AF12">
        <v>33.56</v>
      </c>
      <c r="AG12">
        <v>33.56</v>
      </c>
      <c r="AH12" s="138"/>
      <c r="AO12" s="130"/>
    </row>
    <row r="13" spans="1:41">
      <c r="A13" t="s">
        <v>326</v>
      </c>
      <c r="B13">
        <v>111.9</v>
      </c>
      <c r="C13">
        <v>111.9</v>
      </c>
      <c r="K13" t="s">
        <v>307</v>
      </c>
      <c r="L13">
        <v>67</v>
      </c>
      <c r="M13">
        <v>67</v>
      </c>
      <c r="P13" t="s">
        <v>138</v>
      </c>
      <c r="Q13">
        <v>37</v>
      </c>
      <c r="R13">
        <v>37</v>
      </c>
      <c r="AE13" s="182" t="s">
        <v>325</v>
      </c>
      <c r="AF13" s="183">
        <v>19.420000000000002</v>
      </c>
      <c r="AG13" s="182">
        <v>71.3</v>
      </c>
      <c r="AH13" s="138"/>
      <c r="AO13" s="130"/>
    </row>
    <row r="14" spans="1:41" ht="15" thickBot="1">
      <c r="A14" t="s">
        <v>319</v>
      </c>
      <c r="B14">
        <v>110</v>
      </c>
      <c r="C14">
        <v>110</v>
      </c>
      <c r="K14" t="s">
        <v>307</v>
      </c>
      <c r="L14">
        <v>22</v>
      </c>
      <c r="M14">
        <v>22</v>
      </c>
      <c r="P14" t="s">
        <v>214</v>
      </c>
      <c r="Q14">
        <v>32</v>
      </c>
      <c r="R14">
        <v>32</v>
      </c>
      <c r="AE14" t="s">
        <v>170</v>
      </c>
      <c r="AF14">
        <v>19.899999999999999</v>
      </c>
      <c r="AG14">
        <v>19.899999999999999</v>
      </c>
      <c r="AH14" s="138"/>
      <c r="AO14" s="130"/>
    </row>
    <row r="15" spans="1:41">
      <c r="P15" t="s">
        <v>352</v>
      </c>
      <c r="R15">
        <v>16</v>
      </c>
      <c r="AE15" t="s">
        <v>294</v>
      </c>
      <c r="AF15">
        <v>38.700000000000003</v>
      </c>
      <c r="AG15">
        <v>38.700000000000003</v>
      </c>
      <c r="AH15" s="138"/>
      <c r="AL15" s="167"/>
      <c r="AM15" s="168"/>
      <c r="AO15" s="130"/>
    </row>
    <row r="16" spans="1:41">
      <c r="A16" s="137"/>
      <c r="AE16" t="s">
        <v>205</v>
      </c>
      <c r="AF16">
        <v>70</v>
      </c>
      <c r="AG16">
        <v>70</v>
      </c>
      <c r="AH16" s="138"/>
      <c r="AL16" s="161"/>
      <c r="AM16" s="162"/>
      <c r="AO16" s="130"/>
    </row>
    <row r="17" spans="1:41">
      <c r="A17" s="137"/>
      <c r="AE17" t="s">
        <v>327</v>
      </c>
      <c r="AF17">
        <v>129.30000000000001</v>
      </c>
      <c r="AG17">
        <v>129.30000000000001</v>
      </c>
      <c r="AH17" s="138"/>
      <c r="AL17" s="161"/>
      <c r="AM17" s="162"/>
      <c r="AO17" s="130"/>
    </row>
    <row r="18" spans="1:41">
      <c r="A18" s="137"/>
      <c r="AA18" s="130"/>
      <c r="AH18" s="138"/>
      <c r="AL18" s="161"/>
      <c r="AM18" s="162"/>
      <c r="AO18" s="130"/>
    </row>
    <row r="19" spans="1:41">
      <c r="A19" s="137"/>
      <c r="AA19" s="130"/>
      <c r="AH19" s="138"/>
      <c r="AL19" s="161"/>
      <c r="AM19" s="162"/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</row>
    <row r="31" spans="1:41" ht="15" thickBot="1">
      <c r="A31" s="139"/>
      <c r="B31" s="140"/>
      <c r="C31" s="135">
        <f xml:space="preserve"> SUM(C2:C25)</f>
        <v>1489.15</v>
      </c>
      <c r="D31" s="140"/>
      <c r="E31" s="140"/>
      <c r="F31" s="140"/>
      <c r="G31" s="140"/>
      <c r="H31" s="134">
        <f xml:space="preserve"> SUM(H2:H25)</f>
        <v>479.7</v>
      </c>
      <c r="I31" s="140"/>
      <c r="J31" s="140"/>
      <c r="K31" s="140"/>
      <c r="L31" s="140"/>
      <c r="M31" s="133">
        <f xml:space="preserve"> SUM(M2:M25)</f>
        <v>1300.1199999999999</v>
      </c>
      <c r="N31" s="140"/>
      <c r="O31" s="140"/>
      <c r="P31" s="140"/>
      <c r="Q31" s="140"/>
      <c r="R31" s="132">
        <f xml:space="preserve"> SUM(R2:R29)</f>
        <v>372.5</v>
      </c>
      <c r="S31" s="140"/>
      <c r="T31" s="140"/>
      <c r="U31" s="140"/>
      <c r="V31" s="140"/>
      <c r="W31" s="131">
        <f xml:space="preserve"> SUM(W2:W24)</f>
        <v>393</v>
      </c>
      <c r="X31" s="140"/>
      <c r="Y31" s="140"/>
      <c r="Z31" s="140"/>
      <c r="AA31" s="169">
        <f>SUM(AA2:AA30)</f>
        <v>2638.66</v>
      </c>
      <c r="AB31" s="140"/>
      <c r="AC31" s="140"/>
      <c r="AD31" s="140"/>
      <c r="AE31" s="140"/>
      <c r="AF31" s="140"/>
      <c r="AG31" s="175">
        <f>SUM(AG2:AG30)</f>
        <v>4235.170000000001</v>
      </c>
      <c r="AH31" s="143"/>
      <c r="AJ31" s="145">
        <f>SUM(C31,H31,M31,R31,W31,AA31,AG31)</f>
        <v>10908.300000000001</v>
      </c>
    </row>
    <row r="32" spans="1:41">
      <c r="A32" s="137"/>
      <c r="AH32" s="138"/>
    </row>
    <row r="33" spans="1:39" ht="15" thickBot="1">
      <c r="A33" s="137"/>
      <c r="AH33" s="138"/>
      <c r="AM33" s="130"/>
    </row>
    <row r="34" spans="1:39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372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39">
      <c r="A35" t="s">
        <v>151</v>
      </c>
      <c r="B35">
        <v>17</v>
      </c>
      <c r="C35">
        <v>17</v>
      </c>
      <c r="F35" t="s">
        <v>343</v>
      </c>
      <c r="G35">
        <v>85</v>
      </c>
      <c r="H35">
        <v>85</v>
      </c>
      <c r="K35" t="s">
        <v>342</v>
      </c>
      <c r="L35">
        <v>136.85</v>
      </c>
      <c r="M35">
        <v>136.85</v>
      </c>
      <c r="P35" t="s">
        <v>338</v>
      </c>
      <c r="Q35">
        <v>25</v>
      </c>
      <c r="R35">
        <v>25</v>
      </c>
      <c r="U35" t="s">
        <v>142</v>
      </c>
      <c r="V35">
        <v>31.1</v>
      </c>
      <c r="W35">
        <v>31.1</v>
      </c>
      <c r="Y35" t="s">
        <v>165</v>
      </c>
      <c r="Z35" s="144">
        <v>1278</v>
      </c>
      <c r="AA35">
        <v>213</v>
      </c>
      <c r="AE35" t="s">
        <v>339</v>
      </c>
      <c r="AF35">
        <v>300</v>
      </c>
      <c r="AG35">
        <v>300</v>
      </c>
      <c r="AH35" s="138"/>
      <c r="AJ35" s="130"/>
      <c r="AM35" s="130"/>
    </row>
    <row r="36" spans="1:39">
      <c r="A36" t="s">
        <v>177</v>
      </c>
      <c r="B36">
        <v>61.75</v>
      </c>
      <c r="C36">
        <v>60.51</v>
      </c>
      <c r="F36" t="s">
        <v>351</v>
      </c>
      <c r="G36">
        <v>49.9</v>
      </c>
      <c r="H36">
        <v>49.9</v>
      </c>
      <c r="P36" t="s">
        <v>340</v>
      </c>
      <c r="Q36">
        <v>8</v>
      </c>
      <c r="R36">
        <v>8</v>
      </c>
      <c r="U36" t="s">
        <v>356</v>
      </c>
      <c r="W36">
        <v>100</v>
      </c>
      <c r="Y36" t="s">
        <v>170</v>
      </c>
      <c r="Z36">
        <v>19.899999999999999</v>
      </c>
      <c r="AA36">
        <v>19.899999999999999</v>
      </c>
      <c r="AE36" t="s">
        <v>339</v>
      </c>
      <c r="AF36" s="144">
        <v>1400</v>
      </c>
      <c r="AG36">
        <v>175</v>
      </c>
      <c r="AH36" s="138"/>
      <c r="AM36" s="130"/>
    </row>
    <row r="37" spans="1:39">
      <c r="A37" t="s">
        <v>208</v>
      </c>
      <c r="B37">
        <v>7.08</v>
      </c>
      <c r="C37">
        <v>7.08</v>
      </c>
      <c r="F37" t="s">
        <v>354</v>
      </c>
      <c r="H37">
        <v>100</v>
      </c>
      <c r="P37" t="s">
        <v>341</v>
      </c>
      <c r="Q37">
        <v>34</v>
      </c>
      <c r="R37">
        <v>34</v>
      </c>
      <c r="U37" t="s">
        <v>356</v>
      </c>
      <c r="W37">
        <v>100</v>
      </c>
      <c r="AH37" s="138"/>
      <c r="AM37" s="130"/>
    </row>
    <row r="38" spans="1:39">
      <c r="A38" t="s">
        <v>344</v>
      </c>
      <c r="B38">
        <v>52.7</v>
      </c>
      <c r="C38">
        <v>52.7</v>
      </c>
      <c r="F38" t="s">
        <v>360</v>
      </c>
      <c r="H38">
        <v>200</v>
      </c>
      <c r="P38" t="s">
        <v>140</v>
      </c>
      <c r="Q38">
        <v>8</v>
      </c>
      <c r="R38">
        <v>8</v>
      </c>
      <c r="AE38" t="s">
        <v>359</v>
      </c>
      <c r="AG38">
        <v>21</v>
      </c>
      <c r="AH38" s="138"/>
      <c r="AM38" s="130"/>
    </row>
    <row r="39" spans="1:39">
      <c r="A39" t="s">
        <v>345</v>
      </c>
      <c r="B39">
        <v>62</v>
      </c>
      <c r="C39">
        <v>62</v>
      </c>
      <c r="F39" t="s">
        <v>367</v>
      </c>
      <c r="H39">
        <v>118</v>
      </c>
      <c r="AE39" t="s">
        <v>361</v>
      </c>
      <c r="AG39">
        <v>149</v>
      </c>
      <c r="AH39" s="138"/>
      <c r="AM39" s="130"/>
    </row>
    <row r="40" spans="1:39">
      <c r="A40" t="s">
        <v>346</v>
      </c>
      <c r="B40">
        <v>85</v>
      </c>
      <c r="C40">
        <v>85</v>
      </c>
      <c r="P40" t="s">
        <v>350</v>
      </c>
      <c r="Q40">
        <v>42</v>
      </c>
      <c r="R40">
        <v>42</v>
      </c>
      <c r="AG40">
        <v>12.5</v>
      </c>
      <c r="AH40" s="138"/>
      <c r="AM40" s="130"/>
    </row>
    <row r="41" spans="1:39">
      <c r="A41" t="s">
        <v>347</v>
      </c>
      <c r="B41">
        <v>55</v>
      </c>
      <c r="C41">
        <v>55</v>
      </c>
      <c r="P41" t="s">
        <v>140</v>
      </c>
      <c r="Q41">
        <v>12</v>
      </c>
      <c r="R41">
        <v>12</v>
      </c>
      <c r="AA41" s="144"/>
      <c r="AE41" t="s">
        <v>362</v>
      </c>
      <c r="AG41">
        <v>70</v>
      </c>
      <c r="AH41" s="138"/>
      <c r="AM41" s="130"/>
    </row>
    <row r="42" spans="1:39">
      <c r="A42" t="s">
        <v>348</v>
      </c>
      <c r="B42">
        <v>112</v>
      </c>
      <c r="C42">
        <v>112</v>
      </c>
      <c r="P42" t="s">
        <v>355</v>
      </c>
      <c r="R42">
        <v>39</v>
      </c>
      <c r="AE42" t="s">
        <v>363</v>
      </c>
      <c r="AG42">
        <v>75.5</v>
      </c>
      <c r="AH42" s="138"/>
      <c r="AM42" s="130"/>
    </row>
    <row r="43" spans="1:39">
      <c r="A43" t="s">
        <v>349</v>
      </c>
      <c r="B43">
        <v>25.4</v>
      </c>
      <c r="C43">
        <v>25.4</v>
      </c>
      <c r="P43" t="s">
        <v>357</v>
      </c>
      <c r="R43">
        <v>74</v>
      </c>
      <c r="AE43" t="s">
        <v>366</v>
      </c>
      <c r="AG43">
        <v>20</v>
      </c>
      <c r="AH43" s="138"/>
      <c r="AM43" s="130"/>
    </row>
    <row r="44" spans="1:39">
      <c r="A44" s="137" t="s">
        <v>353</v>
      </c>
      <c r="C44">
        <v>61.75</v>
      </c>
      <c r="P44" t="s">
        <v>358</v>
      </c>
      <c r="R44">
        <v>23</v>
      </c>
      <c r="AE44" s="181" t="s">
        <v>172</v>
      </c>
      <c r="AF44" s="181">
        <v>81.28</v>
      </c>
      <c r="AG44" s="181">
        <v>81.28</v>
      </c>
      <c r="AH44" s="138"/>
      <c r="AJ44" s="130"/>
      <c r="AM44" s="130"/>
    </row>
    <row r="45" spans="1:39">
      <c r="A45" s="137" t="s">
        <v>364</v>
      </c>
      <c r="C45">
        <v>68.400000000000006</v>
      </c>
      <c r="P45" t="s">
        <v>357</v>
      </c>
      <c r="R45">
        <v>16</v>
      </c>
      <c r="AH45" s="138"/>
      <c r="AJ45" s="130"/>
      <c r="AM45" s="130"/>
    </row>
    <row r="46" spans="1:39">
      <c r="A46" t="s">
        <v>150</v>
      </c>
      <c r="B46">
        <v>254.75</v>
      </c>
      <c r="C46">
        <v>254.75</v>
      </c>
      <c r="P46" t="s">
        <v>285</v>
      </c>
      <c r="R46">
        <v>36</v>
      </c>
      <c r="AD46" s="130"/>
      <c r="AH46" s="138"/>
      <c r="AJ46" s="130"/>
      <c r="AM46" s="130"/>
    </row>
    <row r="47" spans="1:39">
      <c r="A47" s="137" t="s">
        <v>371</v>
      </c>
      <c r="C47">
        <v>16.899999999999999</v>
      </c>
      <c r="P47" t="s">
        <v>365</v>
      </c>
      <c r="R47">
        <v>45</v>
      </c>
      <c r="AD47" s="130"/>
      <c r="AH47" s="138"/>
      <c r="AJ47" s="130"/>
    </row>
    <row r="48" spans="1:39">
      <c r="A48" s="137"/>
      <c r="P48" t="s">
        <v>285</v>
      </c>
      <c r="R48">
        <v>8</v>
      </c>
      <c r="AD48" s="130"/>
      <c r="AH48" s="138"/>
      <c r="AJ48" s="130"/>
    </row>
    <row r="49" spans="1:36">
      <c r="A49" s="137"/>
      <c r="P49" t="s">
        <v>285</v>
      </c>
      <c r="R49">
        <v>29</v>
      </c>
      <c r="AA49" s="130"/>
      <c r="AD49" s="130"/>
      <c r="AH49" s="138"/>
      <c r="AJ49" s="130"/>
    </row>
    <row r="50" spans="1:36">
      <c r="A50" s="137"/>
      <c r="P50" t="s">
        <v>355</v>
      </c>
      <c r="R50">
        <v>17</v>
      </c>
      <c r="AA50" s="130"/>
      <c r="AD50" s="130"/>
      <c r="AH50" s="138"/>
      <c r="AJ50" s="130"/>
    </row>
    <row r="51" spans="1:36">
      <c r="A51" s="137"/>
      <c r="P51" t="s">
        <v>368</v>
      </c>
      <c r="R51">
        <v>28.5</v>
      </c>
      <c r="AD51" s="130"/>
      <c r="AH51" s="138"/>
      <c r="AJ51" s="130"/>
    </row>
    <row r="52" spans="1:36">
      <c r="A52" s="137"/>
      <c r="P52" t="s">
        <v>369</v>
      </c>
      <c r="R52">
        <v>18</v>
      </c>
      <c r="AD52" s="130"/>
      <c r="AH52" s="138"/>
    </row>
    <row r="53" spans="1:36">
      <c r="A53" s="137"/>
      <c r="P53" t="s">
        <v>285</v>
      </c>
      <c r="R53">
        <v>8</v>
      </c>
      <c r="AD53" s="130"/>
      <c r="AH53" s="138"/>
    </row>
    <row r="54" spans="1:36">
      <c r="A54" s="137"/>
      <c r="P54" t="s">
        <v>370</v>
      </c>
      <c r="R54">
        <v>33</v>
      </c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878.4899999999999</v>
      </c>
      <c r="D57" s="140"/>
      <c r="E57" s="140"/>
      <c r="F57" s="140"/>
      <c r="G57" s="140"/>
      <c r="H57" s="134">
        <f xml:space="preserve"> SUM(H34:H51)</f>
        <v>552.9</v>
      </c>
      <c r="I57" s="140"/>
      <c r="J57" s="140"/>
      <c r="K57" s="140"/>
      <c r="L57" s="140"/>
      <c r="M57" s="133">
        <f xml:space="preserve"> SUM(M34:M51)</f>
        <v>136.85</v>
      </c>
      <c r="N57" s="140"/>
      <c r="O57" s="140"/>
      <c r="P57" s="140"/>
      <c r="Q57" s="140"/>
      <c r="R57" s="132">
        <f xml:space="preserve"> SUM(R34:R51)</f>
        <v>444.5</v>
      </c>
      <c r="S57" s="140"/>
      <c r="T57" s="140"/>
      <c r="U57" s="140"/>
      <c r="V57" s="140"/>
      <c r="W57" s="131">
        <f xml:space="preserve"> SUM(W34:W51)</f>
        <v>231.1</v>
      </c>
      <c r="X57" s="140"/>
      <c r="Y57" s="140"/>
      <c r="Z57" s="140"/>
      <c r="AA57" s="141">
        <f>SUM(AA35:AA55)</f>
        <v>232.9</v>
      </c>
      <c r="AB57" s="140"/>
      <c r="AC57" s="140"/>
      <c r="AD57" s="140"/>
      <c r="AE57" s="140"/>
      <c r="AF57" s="140"/>
      <c r="AG57" s="142">
        <f>SUM(AG35:AG56)</f>
        <v>904.28</v>
      </c>
      <c r="AH57" s="143"/>
      <c r="AJ57" s="145">
        <f>SUM(A57:AH57)</f>
        <v>3381.0199999999995</v>
      </c>
    </row>
    <row r="59" spans="1:36" ht="15" thickBot="1"/>
    <row r="60" spans="1:36" ht="15" thickBot="1">
      <c r="C60" s="135">
        <f xml:space="preserve"> SUM(C31,C57)</f>
        <v>2367.64</v>
      </c>
      <c r="H60" s="172">
        <f xml:space="preserve"> SUM(H31,H57)</f>
        <v>1032.5999999999999</v>
      </c>
      <c r="M60" s="133">
        <f xml:space="preserve"> SUM(M31,M57)</f>
        <v>1436.9699999999998</v>
      </c>
      <c r="R60" s="132">
        <f xml:space="preserve"> SUM(R31,R57)</f>
        <v>817</v>
      </c>
      <c r="W60" s="171">
        <f xml:space="preserve"> SUM(W31,W57)</f>
        <v>624.1</v>
      </c>
      <c r="AA60" s="169">
        <f xml:space="preserve"> SUM(AA31,AA57)</f>
        <v>2871.56</v>
      </c>
      <c r="AG60" s="170">
        <f xml:space="preserve"> SUM(AG31,AG57)</f>
        <v>5139.4500000000007</v>
      </c>
    </row>
    <row r="71" spans="30:39">
      <c r="AD71" s="130"/>
    </row>
    <row r="72" spans="30:39">
      <c r="AD72" s="130"/>
    </row>
    <row r="73" spans="30:39">
      <c r="AD73" s="130"/>
    </row>
    <row r="74" spans="30:39">
      <c r="AD74" s="130"/>
    </row>
    <row r="75" spans="30:39">
      <c r="AD75" s="130"/>
    </row>
    <row r="76" spans="30:39">
      <c r="AD76" s="130"/>
      <c r="AM76" s="130"/>
    </row>
    <row r="77" spans="30:39">
      <c r="AD77" s="130"/>
      <c r="AM77" s="130"/>
    </row>
    <row r="78" spans="30:39">
      <c r="AD78" s="130"/>
      <c r="AM78" s="130"/>
    </row>
    <row r="79" spans="30:39">
      <c r="AD79" s="130"/>
      <c r="AM79" s="130"/>
    </row>
    <row r="80" spans="30:39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A784-3A85-4B9C-8D69-1D980B0A670F}">
  <dimension ref="A1:AS115"/>
  <sheetViews>
    <sheetView topLeftCell="A45" zoomScale="87" zoomScaleNormal="115" workbookViewId="0">
      <selection activeCell="AK22" sqref="AK22"/>
    </sheetView>
  </sheetViews>
  <sheetFormatPr defaultRowHeight="14.5"/>
  <cols>
    <col min="2" max="3" width="9.26953125" bestFit="1" customWidth="1"/>
    <col min="7" max="8" width="9.26953125" bestFit="1" customWidth="1"/>
    <col min="12" max="13" width="9.26953125" bestFit="1" customWidth="1"/>
    <col min="17" max="17" width="19.1796875" bestFit="1" customWidth="1"/>
    <col min="18" max="18" width="9.26953125" bestFit="1" customWidth="1"/>
    <col min="22" max="23" width="9.26953125" bestFit="1" customWidth="1"/>
    <col min="26" max="27" width="9.26953125" bestFit="1" customWidth="1"/>
    <col min="32" max="33" width="9.26953125" bestFit="1" customWidth="1"/>
    <col min="36" max="36" width="9.26953125" bestFit="1" customWidth="1"/>
    <col min="38" max="38" width="17.453125" bestFit="1" customWidth="1"/>
    <col min="39" max="39" width="9.7265625" bestFit="1" customWidth="1"/>
    <col min="41" max="41" width="9.26953125" bestFit="1" customWidth="1"/>
  </cols>
  <sheetData>
    <row r="1" spans="1:39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39">
      <c r="A2" t="s">
        <v>382</v>
      </c>
      <c r="B2">
        <v>21</v>
      </c>
      <c r="C2">
        <v>21</v>
      </c>
      <c r="F2" t="s">
        <v>386</v>
      </c>
      <c r="G2">
        <v>129</v>
      </c>
      <c r="H2">
        <v>129</v>
      </c>
      <c r="K2" t="s">
        <v>259</v>
      </c>
      <c r="L2">
        <v>43.7</v>
      </c>
      <c r="M2">
        <v>43.7</v>
      </c>
      <c r="P2" t="s">
        <v>132</v>
      </c>
      <c r="Q2">
        <v>45</v>
      </c>
      <c r="R2">
        <v>45</v>
      </c>
      <c r="U2" t="s">
        <v>384</v>
      </c>
      <c r="V2">
        <v>22</v>
      </c>
      <c r="W2">
        <v>22</v>
      </c>
      <c r="Y2" t="s">
        <v>192</v>
      </c>
      <c r="Z2">
        <v>396</v>
      </c>
      <c r="AA2">
        <v>33</v>
      </c>
      <c r="AB2" t="s">
        <v>378</v>
      </c>
      <c r="AH2" s="138"/>
      <c r="AL2" s="161" t="s">
        <v>220</v>
      </c>
      <c r="AM2" s="162">
        <f>-SUM(AJ31)</f>
        <v>-8146.13</v>
      </c>
    </row>
    <row r="3" spans="1:39">
      <c r="A3" t="s">
        <v>321</v>
      </c>
      <c r="B3">
        <v>170</v>
      </c>
      <c r="C3">
        <v>170</v>
      </c>
      <c r="F3" t="s">
        <v>244</v>
      </c>
      <c r="G3">
        <v>598</v>
      </c>
      <c r="H3">
        <v>598</v>
      </c>
      <c r="K3" t="s">
        <v>321</v>
      </c>
      <c r="L3">
        <v>140</v>
      </c>
      <c r="M3">
        <v>140</v>
      </c>
      <c r="P3" t="s">
        <v>132</v>
      </c>
      <c r="Q3">
        <v>108</v>
      </c>
      <c r="R3">
        <v>108</v>
      </c>
      <c r="U3" t="s">
        <v>135</v>
      </c>
      <c r="V3">
        <v>30</v>
      </c>
      <c r="W3">
        <v>30</v>
      </c>
      <c r="Y3" t="s">
        <v>11</v>
      </c>
      <c r="Z3" s="144">
        <v>4205.91</v>
      </c>
      <c r="AA3">
        <v>489</v>
      </c>
      <c r="AB3" t="s">
        <v>379</v>
      </c>
      <c r="AD3" s="130"/>
      <c r="AH3" s="138"/>
      <c r="AL3" s="161" t="s">
        <v>221</v>
      </c>
      <c r="AM3" s="162">
        <f>-SUM(AJ57)</f>
        <v>-969.2</v>
      </c>
    </row>
    <row r="4" spans="1:39">
      <c r="A4" t="s">
        <v>214</v>
      </c>
      <c r="B4">
        <v>27</v>
      </c>
      <c r="C4">
        <v>27</v>
      </c>
      <c r="K4" t="s">
        <v>127</v>
      </c>
      <c r="L4">
        <v>115</v>
      </c>
      <c r="M4">
        <v>115</v>
      </c>
      <c r="P4" t="s">
        <v>385</v>
      </c>
      <c r="Q4">
        <v>32</v>
      </c>
      <c r="R4">
        <v>32</v>
      </c>
      <c r="U4" t="s">
        <v>405</v>
      </c>
      <c r="V4">
        <v>11</v>
      </c>
      <c r="W4">
        <v>11</v>
      </c>
      <c r="Y4" t="s">
        <v>12</v>
      </c>
      <c r="Z4" s="144">
        <v>3200</v>
      </c>
      <c r="AA4">
        <v>320</v>
      </c>
      <c r="AB4" t="s">
        <v>166</v>
      </c>
      <c r="AD4" s="130"/>
      <c r="AE4" t="s">
        <v>296</v>
      </c>
      <c r="AF4">
        <v>55.68</v>
      </c>
      <c r="AG4">
        <v>55.68</v>
      </c>
      <c r="AH4" s="138"/>
      <c r="AL4" s="161" t="s">
        <v>225</v>
      </c>
      <c r="AM4" s="162">
        <v>9000</v>
      </c>
    </row>
    <row r="5" spans="1:39">
      <c r="A5" t="s">
        <v>151</v>
      </c>
      <c r="B5">
        <v>15.78</v>
      </c>
      <c r="C5">
        <v>15.78</v>
      </c>
      <c r="K5" t="s">
        <v>389</v>
      </c>
      <c r="L5">
        <v>49</v>
      </c>
      <c r="M5">
        <v>49</v>
      </c>
      <c r="P5" t="s">
        <v>388</v>
      </c>
      <c r="Q5">
        <v>130</v>
      </c>
      <c r="R5">
        <v>130</v>
      </c>
      <c r="U5" t="s">
        <v>384</v>
      </c>
      <c r="V5">
        <v>11</v>
      </c>
      <c r="W5">
        <v>11</v>
      </c>
      <c r="Y5" t="s">
        <v>13</v>
      </c>
      <c r="Z5" s="144">
        <v>7340</v>
      </c>
      <c r="AA5">
        <v>611.66</v>
      </c>
      <c r="AB5" t="s">
        <v>380</v>
      </c>
      <c r="AD5" s="130"/>
      <c r="AE5" t="s">
        <v>383</v>
      </c>
      <c r="AF5">
        <v>57.2</v>
      </c>
      <c r="AG5">
        <v>57.2</v>
      </c>
      <c r="AH5" s="138"/>
      <c r="AL5" s="161" t="s">
        <v>226</v>
      </c>
      <c r="AM5" s="162">
        <v>9000</v>
      </c>
    </row>
    <row r="6" spans="1:39" ht="15" thickBot="1">
      <c r="A6" t="s">
        <v>237</v>
      </c>
      <c r="B6">
        <v>322.83</v>
      </c>
      <c r="C6">
        <v>322.83</v>
      </c>
      <c r="K6" t="s">
        <v>393</v>
      </c>
      <c r="L6">
        <v>113.2</v>
      </c>
      <c r="M6">
        <v>113.2</v>
      </c>
      <c r="P6" t="s">
        <v>400</v>
      </c>
      <c r="Q6">
        <v>24</v>
      </c>
      <c r="R6">
        <v>24</v>
      </c>
      <c r="Y6" t="s">
        <v>251</v>
      </c>
      <c r="Z6" s="144">
        <v>7370.31</v>
      </c>
      <c r="AA6" s="144">
        <v>1092.3900000000001</v>
      </c>
      <c r="AB6" t="s">
        <v>381</v>
      </c>
      <c r="AD6" s="130"/>
      <c r="AE6" t="s">
        <v>294</v>
      </c>
      <c r="AF6">
        <v>80.12</v>
      </c>
      <c r="AG6">
        <v>80.12</v>
      </c>
      <c r="AH6" s="138"/>
      <c r="AL6" s="163" t="s">
        <v>227</v>
      </c>
      <c r="AM6" s="164">
        <f>SUM(AM1:AM5)</f>
        <v>1154.3499999999985</v>
      </c>
    </row>
    <row r="7" spans="1:39">
      <c r="A7" t="s">
        <v>151</v>
      </c>
      <c r="B7">
        <v>69.900000000000006</v>
      </c>
      <c r="C7">
        <v>69.900000000000006</v>
      </c>
      <c r="K7" t="s">
        <v>393</v>
      </c>
      <c r="L7">
        <v>12</v>
      </c>
      <c r="M7">
        <v>12</v>
      </c>
      <c r="P7" t="s">
        <v>392</v>
      </c>
      <c r="Q7">
        <v>44</v>
      </c>
      <c r="R7">
        <v>44</v>
      </c>
      <c r="Y7" t="s">
        <v>200</v>
      </c>
      <c r="Z7">
        <v>126</v>
      </c>
      <c r="AA7">
        <v>126</v>
      </c>
      <c r="AB7" t="s">
        <v>171</v>
      </c>
      <c r="AD7" s="130"/>
      <c r="AE7" t="s">
        <v>387</v>
      </c>
      <c r="AF7">
        <v>46</v>
      </c>
      <c r="AG7">
        <v>46</v>
      </c>
      <c r="AH7" s="138"/>
    </row>
    <row r="8" spans="1:39">
      <c r="A8" t="s">
        <v>307</v>
      </c>
      <c r="B8">
        <v>25</v>
      </c>
      <c r="C8">
        <v>25</v>
      </c>
      <c r="K8" t="s">
        <v>394</v>
      </c>
      <c r="L8">
        <v>187</v>
      </c>
      <c r="M8">
        <v>187</v>
      </c>
      <c r="P8" t="s">
        <v>404</v>
      </c>
      <c r="Q8">
        <v>27</v>
      </c>
      <c r="R8">
        <v>27</v>
      </c>
      <c r="AA8" s="130"/>
      <c r="AD8" s="130"/>
      <c r="AE8" s="181" t="s">
        <v>172</v>
      </c>
      <c r="AF8" s="181">
        <v>9.9</v>
      </c>
      <c r="AG8" s="181">
        <v>9.9</v>
      </c>
      <c r="AH8" s="138"/>
    </row>
    <row r="9" spans="1:39">
      <c r="A9" t="s">
        <v>307</v>
      </c>
      <c r="B9">
        <v>58</v>
      </c>
      <c r="C9">
        <v>58</v>
      </c>
      <c r="K9" t="s">
        <v>395</v>
      </c>
      <c r="L9">
        <v>130</v>
      </c>
      <c r="M9">
        <v>130</v>
      </c>
      <c r="P9" t="s">
        <v>406</v>
      </c>
      <c r="Q9">
        <v>10</v>
      </c>
      <c r="R9">
        <v>10</v>
      </c>
      <c r="AA9" s="130"/>
      <c r="AD9" s="130"/>
      <c r="AE9" t="s">
        <v>170</v>
      </c>
      <c r="AF9">
        <v>19.899999999999999</v>
      </c>
      <c r="AG9">
        <v>19.899999999999999</v>
      </c>
      <c r="AH9" s="138"/>
    </row>
    <row r="10" spans="1:39">
      <c r="A10" t="s">
        <v>390</v>
      </c>
      <c r="B10">
        <v>102.8</v>
      </c>
      <c r="C10">
        <v>102.8</v>
      </c>
      <c r="K10" t="s">
        <v>396</v>
      </c>
      <c r="L10">
        <v>8.1999999999999993</v>
      </c>
      <c r="M10">
        <v>8.1999999999999993</v>
      </c>
      <c r="P10" t="s">
        <v>214</v>
      </c>
      <c r="Q10">
        <v>27</v>
      </c>
      <c r="R10">
        <v>27</v>
      </c>
      <c r="AD10" s="130"/>
      <c r="AE10" t="s">
        <v>14</v>
      </c>
      <c r="AF10">
        <v>284</v>
      </c>
      <c r="AG10">
        <v>284</v>
      </c>
      <c r="AH10" s="138"/>
    </row>
    <row r="11" spans="1:39">
      <c r="A11" t="s">
        <v>391</v>
      </c>
      <c r="B11">
        <v>249.08</v>
      </c>
      <c r="C11">
        <v>249.08</v>
      </c>
      <c r="K11" t="s">
        <v>397</v>
      </c>
      <c r="L11">
        <v>50</v>
      </c>
      <c r="M11">
        <v>50</v>
      </c>
      <c r="AD11" s="130"/>
      <c r="AE11" s="181" t="s">
        <v>247</v>
      </c>
      <c r="AF11" s="181">
        <v>48</v>
      </c>
      <c r="AG11" s="181">
        <v>48</v>
      </c>
      <c r="AH11" s="138"/>
    </row>
    <row r="12" spans="1:39">
      <c r="A12" t="s">
        <v>344</v>
      </c>
      <c r="B12">
        <v>90.8</v>
      </c>
      <c r="C12">
        <v>90.8</v>
      </c>
      <c r="K12" t="s">
        <v>398</v>
      </c>
      <c r="L12">
        <v>30</v>
      </c>
      <c r="M12">
        <v>30</v>
      </c>
      <c r="AE12" t="s">
        <v>170</v>
      </c>
      <c r="AF12">
        <v>19.899999999999999</v>
      </c>
      <c r="AG12">
        <v>19.899999999999999</v>
      </c>
      <c r="AH12" s="138"/>
    </row>
    <row r="13" spans="1:39">
      <c r="A13" t="s">
        <v>399</v>
      </c>
      <c r="B13">
        <v>87.6</v>
      </c>
      <c r="C13">
        <v>87.6</v>
      </c>
      <c r="K13" t="s">
        <v>342</v>
      </c>
      <c r="L13">
        <v>117.3</v>
      </c>
      <c r="M13">
        <v>117.3</v>
      </c>
      <c r="AH13" s="138"/>
    </row>
    <row r="14" spans="1:39" ht="15" thickBot="1">
      <c r="A14" t="s">
        <v>382</v>
      </c>
      <c r="B14">
        <v>21</v>
      </c>
      <c r="C14">
        <v>21</v>
      </c>
      <c r="K14" t="s">
        <v>146</v>
      </c>
      <c r="L14">
        <v>135</v>
      </c>
      <c r="M14">
        <v>135</v>
      </c>
      <c r="AE14" t="s">
        <v>327</v>
      </c>
      <c r="AF14">
        <v>58.3</v>
      </c>
      <c r="AG14">
        <v>58.3</v>
      </c>
      <c r="AH14" s="138"/>
    </row>
    <row r="15" spans="1:39">
      <c r="A15" t="s">
        <v>151</v>
      </c>
      <c r="B15">
        <v>21.3</v>
      </c>
      <c r="C15">
        <v>21.3</v>
      </c>
      <c r="K15" t="s">
        <v>132</v>
      </c>
      <c r="L15">
        <v>20</v>
      </c>
      <c r="M15">
        <v>20</v>
      </c>
      <c r="AE15" s="181" t="s">
        <v>401</v>
      </c>
      <c r="AF15" s="181">
        <v>140</v>
      </c>
      <c r="AG15" s="181">
        <v>140</v>
      </c>
      <c r="AH15" s="138"/>
      <c r="AL15" s="167"/>
      <c r="AM15" s="168"/>
    </row>
    <row r="16" spans="1:39" ht="29">
      <c r="A16" t="s">
        <v>133</v>
      </c>
      <c r="B16">
        <v>19.579999999999998</v>
      </c>
      <c r="C16">
        <v>19.579999999999998</v>
      </c>
      <c r="K16" t="s">
        <v>146</v>
      </c>
      <c r="L16">
        <v>60</v>
      </c>
      <c r="M16">
        <v>60</v>
      </c>
      <c r="AE16" s="186" t="s">
        <v>408</v>
      </c>
      <c r="AF16">
        <v>40</v>
      </c>
      <c r="AG16">
        <v>40</v>
      </c>
      <c r="AH16" s="138"/>
      <c r="AL16" s="161"/>
      <c r="AM16" s="162"/>
    </row>
    <row r="17" spans="1:41">
      <c r="A17" t="s">
        <v>177</v>
      </c>
      <c r="B17">
        <v>113.28</v>
      </c>
      <c r="C17">
        <v>113.28</v>
      </c>
      <c r="K17" t="s">
        <v>402</v>
      </c>
      <c r="L17">
        <v>40</v>
      </c>
      <c r="M17">
        <v>40</v>
      </c>
      <c r="AE17" s="181" t="s">
        <v>401</v>
      </c>
      <c r="AF17" s="181">
        <v>239</v>
      </c>
      <c r="AG17" s="181">
        <v>239</v>
      </c>
      <c r="AH17" s="138"/>
      <c r="AL17" s="161"/>
      <c r="AM17" s="162"/>
    </row>
    <row r="18" spans="1:41">
      <c r="A18" t="s">
        <v>150</v>
      </c>
      <c r="B18">
        <v>300.2</v>
      </c>
      <c r="C18">
        <v>300.2</v>
      </c>
      <c r="K18" t="s">
        <v>403</v>
      </c>
      <c r="L18">
        <v>52</v>
      </c>
      <c r="M18">
        <v>52</v>
      </c>
      <c r="AA18" s="130"/>
      <c r="AH18" s="138"/>
      <c r="AL18" s="161"/>
      <c r="AM18" s="162"/>
    </row>
    <row r="19" spans="1:41">
      <c r="A19" t="s">
        <v>407</v>
      </c>
      <c r="B19">
        <v>62.2</v>
      </c>
      <c r="C19">
        <v>62.2</v>
      </c>
      <c r="AA19" s="130"/>
      <c r="AH19" s="138"/>
      <c r="AL19" s="161"/>
      <c r="AM19" s="162"/>
    </row>
    <row r="20" spans="1:41" ht="15" thickBot="1">
      <c r="A20" s="181" t="s">
        <v>208</v>
      </c>
      <c r="B20" s="181">
        <v>19.829999999999998</v>
      </c>
      <c r="C20" s="181">
        <v>19.829999999999998</v>
      </c>
      <c r="AA20" s="130"/>
      <c r="AH20" s="138"/>
      <c r="AL20" s="163"/>
      <c r="AM20" s="162"/>
    </row>
    <row r="21" spans="1:41">
      <c r="A21" t="s">
        <v>382</v>
      </c>
      <c r="B21">
        <v>28.5</v>
      </c>
      <c r="C21">
        <v>28.5</v>
      </c>
      <c r="AA21" s="130"/>
      <c r="AH21" s="138"/>
    </row>
    <row r="22" spans="1:41">
      <c r="A22" s="137"/>
      <c r="AA22" s="130"/>
      <c r="AH22" s="138"/>
    </row>
    <row r="23" spans="1:41">
      <c r="A23" s="137"/>
      <c r="AA23" s="130"/>
      <c r="AH23" s="138"/>
    </row>
    <row r="24" spans="1:41">
      <c r="A24" s="137"/>
      <c r="AA24" s="130"/>
      <c r="AH24" s="138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30"/>
    </row>
    <row r="31" spans="1:41" ht="15" thickBot="1">
      <c r="A31" s="139"/>
      <c r="B31" s="140"/>
      <c r="C31" s="135">
        <f xml:space="preserve"> SUM(C2:C25)</f>
        <v>1825.6799999999996</v>
      </c>
      <c r="D31" s="140"/>
      <c r="E31" s="140"/>
      <c r="F31" s="140"/>
      <c r="G31" s="140"/>
      <c r="H31" s="134">
        <f xml:space="preserve"> SUM(H2:H25)</f>
        <v>727</v>
      </c>
      <c r="I31" s="140"/>
      <c r="J31" s="140"/>
      <c r="K31" s="140"/>
      <c r="L31" s="140"/>
      <c r="M31" s="133">
        <f xml:space="preserve"> SUM(M2:M25)</f>
        <v>1302.4000000000001</v>
      </c>
      <c r="N31" s="140"/>
      <c r="O31" s="140"/>
      <c r="P31" s="140"/>
      <c r="Q31" s="140"/>
      <c r="R31" s="132">
        <f xml:space="preserve"> SUM(R2:R29)</f>
        <v>447</v>
      </c>
      <c r="S31" s="140"/>
      <c r="T31" s="140"/>
      <c r="U31" s="140"/>
      <c r="V31" s="140"/>
      <c r="W31" s="131">
        <f xml:space="preserve"> SUM(W2:W24)</f>
        <v>74</v>
      </c>
      <c r="X31" s="140"/>
      <c r="Y31" s="140"/>
      <c r="Z31" s="140"/>
      <c r="AA31" s="169">
        <f>SUM(AA2:AA30)</f>
        <v>2672.05</v>
      </c>
      <c r="AB31" s="140"/>
      <c r="AC31" s="140"/>
      <c r="AD31" s="140"/>
      <c r="AE31" s="140"/>
      <c r="AF31" s="140"/>
      <c r="AG31" s="175">
        <f>SUM(AG2:AG30)</f>
        <v>1098</v>
      </c>
      <c r="AH31" s="143"/>
      <c r="AJ31" s="145">
        <f>SUM(C31,H31,M31,R31,W31,AA31,AG31)</f>
        <v>8146.13</v>
      </c>
      <c r="AO31" s="130"/>
    </row>
    <row r="32" spans="1:41">
      <c r="A32" s="137"/>
      <c r="AH32" s="138"/>
      <c r="AO32" s="130"/>
    </row>
    <row r="33" spans="1:45" ht="15" thickBot="1">
      <c r="A33" s="137"/>
      <c r="AH33" s="138"/>
      <c r="AM33" s="130"/>
      <c r="AO33" s="130"/>
    </row>
    <row r="34" spans="1:45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  <c r="AO34" s="130"/>
      <c r="AP34" s="186"/>
      <c r="AS34" s="144"/>
    </row>
    <row r="35" spans="1:45">
      <c r="A35" t="s">
        <v>382</v>
      </c>
      <c r="B35">
        <v>28.5</v>
      </c>
      <c r="C35">
        <v>28.5</v>
      </c>
      <c r="K35" t="s">
        <v>259</v>
      </c>
      <c r="L35">
        <v>48.3</v>
      </c>
      <c r="M35">
        <v>48.3</v>
      </c>
      <c r="P35" t="s">
        <v>418</v>
      </c>
      <c r="Q35">
        <v>47</v>
      </c>
      <c r="R35">
        <v>47</v>
      </c>
      <c r="AE35" t="s">
        <v>415</v>
      </c>
      <c r="AF35">
        <v>70</v>
      </c>
      <c r="AG35">
        <v>70</v>
      </c>
      <c r="AH35" s="138"/>
      <c r="AJ35" s="130"/>
      <c r="AM35" s="130"/>
    </row>
    <row r="36" spans="1:45">
      <c r="A36" t="s">
        <v>258</v>
      </c>
      <c r="B36">
        <v>32</v>
      </c>
      <c r="C36">
        <v>32</v>
      </c>
      <c r="K36" t="s">
        <v>127</v>
      </c>
      <c r="L36">
        <v>45</v>
      </c>
      <c r="M36">
        <v>45</v>
      </c>
      <c r="P36" t="s">
        <v>418</v>
      </c>
      <c r="Q36">
        <v>48</v>
      </c>
      <c r="R36">
        <v>48</v>
      </c>
      <c r="AE36" t="s">
        <v>416</v>
      </c>
      <c r="AF36">
        <v>35</v>
      </c>
      <c r="AG36">
        <v>35</v>
      </c>
      <c r="AH36" s="138"/>
      <c r="AM36" s="130"/>
    </row>
    <row r="37" spans="1:45">
      <c r="A37" t="s">
        <v>344</v>
      </c>
      <c r="B37">
        <v>33.700000000000003</v>
      </c>
      <c r="C37">
        <v>33.700000000000003</v>
      </c>
      <c r="K37" t="s">
        <v>417</v>
      </c>
      <c r="L37">
        <v>200</v>
      </c>
      <c r="M37">
        <v>200</v>
      </c>
      <c r="P37" t="s">
        <v>123</v>
      </c>
      <c r="Q37">
        <v>7.5</v>
      </c>
      <c r="R37">
        <v>7.5</v>
      </c>
      <c r="AE37" t="s">
        <v>414</v>
      </c>
      <c r="AF37">
        <v>50</v>
      </c>
      <c r="AG37">
        <v>50</v>
      </c>
      <c r="AH37" s="138"/>
      <c r="AM37" s="130"/>
    </row>
    <row r="38" spans="1:45">
      <c r="A38" t="s">
        <v>134</v>
      </c>
      <c r="B38">
        <v>25</v>
      </c>
      <c r="C38">
        <v>25</v>
      </c>
      <c r="P38" t="s">
        <v>214</v>
      </c>
      <c r="Q38">
        <v>32</v>
      </c>
      <c r="R38">
        <v>32</v>
      </c>
      <c r="AE38" t="s">
        <v>387</v>
      </c>
      <c r="AF38">
        <v>96.3</v>
      </c>
      <c r="AG38">
        <v>96.3</v>
      </c>
      <c r="AH38" s="138"/>
      <c r="AM38" s="130"/>
    </row>
    <row r="39" spans="1:45">
      <c r="A39" t="s">
        <v>413</v>
      </c>
      <c r="B39">
        <v>10.9</v>
      </c>
      <c r="C39">
        <v>10.9</v>
      </c>
      <c r="P39" t="s">
        <v>132</v>
      </c>
      <c r="Q39">
        <v>54</v>
      </c>
      <c r="R39">
        <v>54</v>
      </c>
      <c r="AE39" t="s">
        <v>412</v>
      </c>
      <c r="AF39">
        <v>60</v>
      </c>
      <c r="AG39">
        <v>60</v>
      </c>
      <c r="AH39" s="138"/>
      <c r="AM39" s="130"/>
    </row>
    <row r="40" spans="1:45">
      <c r="P40" t="s">
        <v>411</v>
      </c>
      <c r="Q40">
        <v>17</v>
      </c>
      <c r="R40">
        <v>17</v>
      </c>
      <c r="AE40" s="181" t="s">
        <v>180</v>
      </c>
      <c r="AF40" s="181">
        <v>29</v>
      </c>
      <c r="AG40" s="181">
        <v>29</v>
      </c>
      <c r="AH40" s="138"/>
      <c r="AM40" s="130"/>
    </row>
    <row r="41" spans="1:45">
      <c r="A41" s="137"/>
      <c r="AA41" s="144"/>
      <c r="AH41" s="138"/>
      <c r="AM41" s="130"/>
    </row>
    <row r="42" spans="1:45">
      <c r="A42" s="137"/>
      <c r="AH42" s="138"/>
      <c r="AM42" s="130"/>
    </row>
    <row r="43" spans="1:45">
      <c r="A43" s="137"/>
      <c r="AH43" s="138"/>
      <c r="AM43" s="130"/>
    </row>
    <row r="44" spans="1:45">
      <c r="A44" s="137"/>
      <c r="AH44" s="138"/>
      <c r="AJ44" s="130"/>
      <c r="AM44" s="130"/>
    </row>
    <row r="45" spans="1:45">
      <c r="A45" s="137"/>
      <c r="AH45" s="138"/>
      <c r="AJ45" s="130"/>
      <c r="AM45" s="130"/>
    </row>
    <row r="46" spans="1:45">
      <c r="A46" s="137"/>
      <c r="AD46" s="130"/>
      <c r="AH46" s="138"/>
      <c r="AJ46" s="130"/>
      <c r="AM46" s="130"/>
    </row>
    <row r="47" spans="1:45">
      <c r="A47" s="137"/>
      <c r="AD47" s="130"/>
      <c r="AH47" s="138"/>
      <c r="AJ47" s="130"/>
    </row>
    <row r="48" spans="1:45">
      <c r="A48" s="137"/>
      <c r="AD48" s="130"/>
      <c r="AH48" s="138"/>
      <c r="AJ48" s="130"/>
    </row>
    <row r="49" spans="1:41">
      <c r="A49" s="137"/>
      <c r="AA49" s="130"/>
      <c r="AD49" s="130"/>
      <c r="AH49" s="138"/>
      <c r="AJ49" s="130"/>
    </row>
    <row r="50" spans="1:41">
      <c r="A50" s="137"/>
      <c r="AA50" s="130"/>
      <c r="AD50" s="130"/>
      <c r="AH50" s="138"/>
      <c r="AJ50" s="130"/>
    </row>
    <row r="51" spans="1:41">
      <c r="A51" s="137"/>
      <c r="AD51" s="130"/>
      <c r="AH51" s="138"/>
      <c r="AJ51" s="130"/>
    </row>
    <row r="52" spans="1:41">
      <c r="A52" s="137"/>
      <c r="AD52" s="130"/>
      <c r="AH52" s="138"/>
    </row>
    <row r="53" spans="1:41">
      <c r="A53" s="137"/>
      <c r="AD53" s="130"/>
      <c r="AH53" s="138"/>
    </row>
    <row r="54" spans="1:41">
      <c r="A54" s="137"/>
      <c r="AD54" s="130"/>
      <c r="AH54" s="138"/>
    </row>
    <row r="55" spans="1:41">
      <c r="A55" s="137"/>
      <c r="AD55" s="130"/>
      <c r="AH55" s="138"/>
    </row>
    <row r="56" spans="1:41" ht="15" thickBot="1">
      <c r="A56" s="137"/>
      <c r="AD56" s="130"/>
      <c r="AH56" s="138"/>
    </row>
    <row r="57" spans="1:41" ht="15" thickBot="1">
      <c r="A57" s="139"/>
      <c r="B57" s="140"/>
      <c r="C57" s="135">
        <f xml:space="preserve"> SUM(C34:C51)</f>
        <v>130.1</v>
      </c>
      <c r="D57" s="140"/>
      <c r="E57" s="140"/>
      <c r="F57" s="140"/>
      <c r="G57" s="140"/>
      <c r="H57" s="134">
        <f xml:space="preserve"> SUM(H34:H51)</f>
        <v>0</v>
      </c>
      <c r="I57" s="140"/>
      <c r="J57" s="140"/>
      <c r="K57" s="140"/>
      <c r="L57" s="140"/>
      <c r="M57" s="133">
        <f xml:space="preserve"> SUM(M34:M51)</f>
        <v>293.3</v>
      </c>
      <c r="N57" s="140"/>
      <c r="O57" s="140"/>
      <c r="P57" s="140"/>
      <c r="Q57" s="140"/>
      <c r="R57" s="132">
        <f xml:space="preserve"> SUM(R34:R51)</f>
        <v>205.5</v>
      </c>
      <c r="S57" s="140"/>
      <c r="T57" s="140"/>
      <c r="U57" s="140"/>
      <c r="V57" s="140"/>
      <c r="W57" s="131">
        <f xml:space="preserve"> SUM(W34:W51)</f>
        <v>0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340.3</v>
      </c>
      <c r="AH57" s="143"/>
      <c r="AJ57" s="145">
        <f>SUM(A57:AH57)</f>
        <v>969.2</v>
      </c>
    </row>
    <row r="59" spans="1:41" ht="15" thickBot="1"/>
    <row r="60" spans="1:41" ht="15" thickBot="1">
      <c r="C60" s="135">
        <f xml:space="preserve"> SUM(C31,C57)</f>
        <v>1955.7799999999995</v>
      </c>
      <c r="H60" s="172">
        <f xml:space="preserve"> SUM(H31,H57)</f>
        <v>727</v>
      </c>
      <c r="M60" s="133">
        <f xml:space="preserve"> SUM(M31,M57)</f>
        <v>1595.7</v>
      </c>
      <c r="R60" s="132">
        <f xml:space="preserve"> SUM(R31,R57)</f>
        <v>652.5</v>
      </c>
      <c r="W60" s="171">
        <f xml:space="preserve"> SUM(W31,W57)</f>
        <v>74</v>
      </c>
      <c r="AA60" s="169">
        <f xml:space="preserve"> SUM(AA31,AA57)</f>
        <v>2672.05</v>
      </c>
      <c r="AG60" s="170">
        <f xml:space="preserve"> SUM(AG31,AG57)</f>
        <v>1438.3</v>
      </c>
    </row>
    <row r="62" spans="1:41">
      <c r="AO62" s="130"/>
    </row>
    <row r="63" spans="1:41">
      <c r="AO63" s="130"/>
    </row>
    <row r="64" spans="1:41">
      <c r="AO64" s="130"/>
    </row>
    <row r="65" spans="30:44">
      <c r="AO65" s="130"/>
    </row>
    <row r="66" spans="30:44">
      <c r="AO66" s="130"/>
    </row>
    <row r="67" spans="30:44">
      <c r="AO67" s="130"/>
    </row>
    <row r="68" spans="30:44">
      <c r="AO68" s="130"/>
    </row>
    <row r="69" spans="30:44">
      <c r="AO69" s="130"/>
    </row>
    <row r="70" spans="30:44">
      <c r="AO70" s="130"/>
    </row>
    <row r="71" spans="30:44">
      <c r="AD71" s="130"/>
      <c r="AO71" s="130"/>
    </row>
    <row r="72" spans="30:44">
      <c r="AD72" s="130"/>
      <c r="AO72" s="130"/>
    </row>
    <row r="73" spans="30:44">
      <c r="AD73" s="130"/>
      <c r="AO73" s="130"/>
    </row>
    <row r="74" spans="30:44">
      <c r="AD74" s="130"/>
      <c r="AO74" s="130"/>
    </row>
    <row r="75" spans="30:44">
      <c r="AD75" s="130"/>
      <c r="AO75" s="130"/>
    </row>
    <row r="76" spans="30:44">
      <c r="AD76" s="130"/>
      <c r="AM76" s="130"/>
      <c r="AR76" s="144"/>
    </row>
    <row r="77" spans="30:44">
      <c r="AD77" s="130"/>
      <c r="AM77" s="130"/>
    </row>
    <row r="78" spans="30:44">
      <c r="AD78" s="130"/>
      <c r="AM78" s="130"/>
    </row>
    <row r="79" spans="30:44">
      <c r="AD79" s="130"/>
      <c r="AM79" s="130"/>
    </row>
    <row r="80" spans="30:44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70F5-124E-4F10-A433-4BCDCE61757E}">
  <dimension ref="A1:AP115"/>
  <sheetViews>
    <sheetView topLeftCell="A38" zoomScaleNormal="100" workbookViewId="0">
      <selection activeCell="AJ57" sqref="AJ57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 t="s">
        <v>423</v>
      </c>
      <c r="B2" t="s">
        <v>150</v>
      </c>
      <c r="C2">
        <v>109.17</v>
      </c>
      <c r="F2">
        <v>43682</v>
      </c>
      <c r="G2" t="s">
        <v>247</v>
      </c>
      <c r="H2">
        <v>43.1</v>
      </c>
      <c r="K2">
        <v>43804</v>
      </c>
      <c r="L2" t="s">
        <v>437</v>
      </c>
      <c r="M2">
        <v>102</v>
      </c>
      <c r="P2">
        <v>43682</v>
      </c>
      <c r="Q2" t="s">
        <v>123</v>
      </c>
      <c r="R2">
        <v>9.5</v>
      </c>
      <c r="U2" t="s">
        <v>439</v>
      </c>
      <c r="V2" t="s">
        <v>13</v>
      </c>
      <c r="W2">
        <v>611.66</v>
      </c>
      <c r="Y2">
        <v>43169</v>
      </c>
      <c r="Z2" t="s">
        <v>192</v>
      </c>
      <c r="AA2">
        <v>33</v>
      </c>
      <c r="AE2" t="s">
        <v>427</v>
      </c>
      <c r="AF2" t="s">
        <v>296</v>
      </c>
      <c r="AG2">
        <v>64.14</v>
      </c>
      <c r="AH2" s="138"/>
      <c r="AL2" s="161" t="s">
        <v>220</v>
      </c>
      <c r="AM2" s="162">
        <f>-SUM(AJ31)</f>
        <v>-7176.630000000001</v>
      </c>
    </row>
    <row r="3" spans="1:41">
      <c r="A3" t="s">
        <v>434</v>
      </c>
      <c r="B3" t="s">
        <v>150</v>
      </c>
      <c r="C3">
        <v>87.06</v>
      </c>
      <c r="F3">
        <v>43743</v>
      </c>
      <c r="G3" t="s">
        <v>420</v>
      </c>
      <c r="H3">
        <v>305</v>
      </c>
      <c r="K3" t="s">
        <v>438</v>
      </c>
      <c r="L3" t="s">
        <v>321</v>
      </c>
      <c r="M3">
        <v>95</v>
      </c>
      <c r="P3">
        <v>43774</v>
      </c>
      <c r="Q3" t="s">
        <v>123</v>
      </c>
      <c r="R3">
        <v>5.8</v>
      </c>
      <c r="U3" t="s">
        <v>423</v>
      </c>
      <c r="V3" t="s">
        <v>135</v>
      </c>
      <c r="W3">
        <v>30</v>
      </c>
      <c r="Y3" t="s">
        <v>194</v>
      </c>
      <c r="Z3" t="s">
        <v>11</v>
      </c>
      <c r="AA3">
        <v>489</v>
      </c>
      <c r="AD3" s="130"/>
      <c r="AE3" t="s">
        <v>428</v>
      </c>
      <c r="AF3" t="s">
        <v>429</v>
      </c>
      <c r="AG3" s="144">
        <v>1573</v>
      </c>
      <c r="AH3" s="138"/>
      <c r="AL3" s="161" t="s">
        <v>221</v>
      </c>
      <c r="AM3" s="162">
        <f>-SUM(AJ57)</f>
        <v>-5131.7800000000007</v>
      </c>
    </row>
    <row r="4" spans="1:41">
      <c r="F4" t="s">
        <v>421</v>
      </c>
      <c r="G4" t="s">
        <v>420</v>
      </c>
      <c r="H4">
        <v>455.9</v>
      </c>
      <c r="P4" t="s">
        <v>423</v>
      </c>
      <c r="Q4" t="s">
        <v>140</v>
      </c>
      <c r="R4">
        <v>24</v>
      </c>
      <c r="U4" t="s">
        <v>423</v>
      </c>
      <c r="V4" t="s">
        <v>440</v>
      </c>
      <c r="W4">
        <v>15.5</v>
      </c>
      <c r="Y4" t="s">
        <v>426</v>
      </c>
      <c r="Z4" t="s">
        <v>12</v>
      </c>
      <c r="AA4">
        <v>320</v>
      </c>
      <c r="AD4" s="130"/>
      <c r="AE4" t="s">
        <v>428</v>
      </c>
      <c r="AF4" t="s">
        <v>332</v>
      </c>
      <c r="AG4">
        <v>70.8</v>
      </c>
      <c r="AH4" s="138"/>
      <c r="AL4" s="161" t="s">
        <v>225</v>
      </c>
      <c r="AM4" s="162">
        <v>9000</v>
      </c>
      <c r="AO4" s="130"/>
    </row>
    <row r="5" spans="1:41">
      <c r="A5" s="137"/>
      <c r="F5" t="s">
        <v>422</v>
      </c>
      <c r="G5" t="s">
        <v>247</v>
      </c>
      <c r="H5">
        <v>35.299999999999997</v>
      </c>
      <c r="P5" t="s">
        <v>424</v>
      </c>
      <c r="Q5" t="s">
        <v>425</v>
      </c>
      <c r="R5">
        <v>18.899999999999999</v>
      </c>
      <c r="U5" t="s">
        <v>424</v>
      </c>
      <c r="V5" t="s">
        <v>135</v>
      </c>
      <c r="W5">
        <v>50</v>
      </c>
      <c r="Y5">
        <v>43446</v>
      </c>
      <c r="Z5" t="s">
        <v>251</v>
      </c>
      <c r="AA5" s="144">
        <v>1092.3900000000001</v>
      </c>
      <c r="AD5" s="130"/>
      <c r="AE5" t="s">
        <v>430</v>
      </c>
      <c r="AF5" t="s">
        <v>252</v>
      </c>
      <c r="AG5">
        <v>1.65</v>
      </c>
      <c r="AH5" s="138"/>
      <c r="AL5" s="161" t="s">
        <v>226</v>
      </c>
      <c r="AM5" s="162">
        <v>9000</v>
      </c>
    </row>
    <row r="6" spans="1:41" ht="15" thickBot="1">
      <c r="A6" s="137"/>
      <c r="O6" t="s">
        <v>441</v>
      </c>
      <c r="P6" t="s">
        <v>427</v>
      </c>
      <c r="Q6" t="s">
        <v>442</v>
      </c>
      <c r="R6">
        <v>50</v>
      </c>
      <c r="Y6">
        <v>43501</v>
      </c>
      <c r="Z6" t="s">
        <v>200</v>
      </c>
      <c r="AA6">
        <v>92.46</v>
      </c>
      <c r="AD6" s="130"/>
      <c r="AE6" t="s">
        <v>431</v>
      </c>
      <c r="AF6" t="s">
        <v>231</v>
      </c>
      <c r="AG6">
        <v>450</v>
      </c>
      <c r="AH6" s="138"/>
      <c r="AL6" s="163" t="s">
        <v>227</v>
      </c>
      <c r="AM6" s="164">
        <f>SUM(AM1:AM5)</f>
        <v>-2038.7300000000032</v>
      </c>
    </row>
    <row r="7" spans="1:41">
      <c r="A7" s="137"/>
      <c r="P7" t="s">
        <v>421</v>
      </c>
      <c r="Q7" t="s">
        <v>132</v>
      </c>
      <c r="R7">
        <v>169</v>
      </c>
      <c r="AA7" s="130"/>
      <c r="AD7" s="130"/>
      <c r="AE7" t="s">
        <v>431</v>
      </c>
      <c r="AF7" t="s">
        <v>432</v>
      </c>
      <c r="AG7">
        <v>35.9</v>
      </c>
      <c r="AH7" s="138"/>
    </row>
    <row r="8" spans="1:41">
      <c r="A8" s="137"/>
      <c r="P8" t="s">
        <v>443</v>
      </c>
      <c r="Q8" t="s">
        <v>444</v>
      </c>
      <c r="R8">
        <v>17</v>
      </c>
      <c r="AA8" s="130"/>
      <c r="AD8" s="130"/>
      <c r="AE8" t="s">
        <v>433</v>
      </c>
      <c r="AF8" t="s">
        <v>172</v>
      </c>
      <c r="AG8">
        <v>9.9</v>
      </c>
      <c r="AH8" s="138"/>
    </row>
    <row r="9" spans="1:41">
      <c r="A9" s="137"/>
      <c r="P9" t="s">
        <v>431</v>
      </c>
      <c r="Q9" t="s">
        <v>232</v>
      </c>
      <c r="R9">
        <v>38</v>
      </c>
      <c r="AA9" s="130"/>
      <c r="AD9" s="130"/>
      <c r="AE9" t="s">
        <v>434</v>
      </c>
      <c r="AF9" t="s">
        <v>170</v>
      </c>
      <c r="AG9">
        <v>19.899999999999999</v>
      </c>
      <c r="AH9" s="138"/>
      <c r="AO9" s="130"/>
    </row>
    <row r="10" spans="1:41">
      <c r="A10" s="137"/>
      <c r="P10" t="s">
        <v>422</v>
      </c>
      <c r="Q10" t="s">
        <v>445</v>
      </c>
      <c r="R10">
        <v>35</v>
      </c>
      <c r="AD10" s="130"/>
      <c r="AE10" t="s">
        <v>424</v>
      </c>
      <c r="AF10" t="s">
        <v>170</v>
      </c>
      <c r="AG10">
        <v>19.899999999999999</v>
      </c>
      <c r="AH10" s="138"/>
      <c r="AO10" s="130"/>
    </row>
    <row r="11" spans="1:41">
      <c r="A11" s="137"/>
      <c r="P11" t="s">
        <v>446</v>
      </c>
      <c r="Q11" t="s">
        <v>214</v>
      </c>
      <c r="R11">
        <v>24</v>
      </c>
      <c r="AD11" s="130"/>
      <c r="AE11" t="s">
        <v>435</v>
      </c>
      <c r="AF11" t="s">
        <v>205</v>
      </c>
      <c r="AG11">
        <v>70</v>
      </c>
      <c r="AH11" s="138"/>
      <c r="AO11" s="130"/>
    </row>
    <row r="12" spans="1:41">
      <c r="A12" s="137"/>
      <c r="P12" t="s">
        <v>438</v>
      </c>
      <c r="Q12" t="s">
        <v>304</v>
      </c>
      <c r="R12">
        <v>15</v>
      </c>
      <c r="AE12">
        <v>43530</v>
      </c>
      <c r="AF12" t="s">
        <v>436</v>
      </c>
      <c r="AG12">
        <v>50</v>
      </c>
      <c r="AH12" s="138"/>
      <c r="AO12" s="130"/>
    </row>
    <row r="13" spans="1:41">
      <c r="A13" s="137"/>
      <c r="P13">
        <v>43502</v>
      </c>
      <c r="Q13" t="s">
        <v>411</v>
      </c>
      <c r="R13">
        <v>60</v>
      </c>
      <c r="AE13">
        <v>43530</v>
      </c>
      <c r="AF13" t="s">
        <v>231</v>
      </c>
      <c r="AG13">
        <v>200</v>
      </c>
      <c r="AH13" s="138"/>
      <c r="AO13" s="130"/>
    </row>
    <row r="14" spans="1:41" ht="15" thickBot="1">
      <c r="A14" s="137"/>
      <c r="P14">
        <v>43502</v>
      </c>
      <c r="Q14" t="s">
        <v>447</v>
      </c>
      <c r="R14">
        <v>79.8</v>
      </c>
      <c r="AE14">
        <v>43530</v>
      </c>
      <c r="AF14" t="s">
        <v>174</v>
      </c>
      <c r="AG14">
        <v>15.9</v>
      </c>
      <c r="AH14" s="138"/>
      <c r="AO14" s="130"/>
    </row>
    <row r="15" spans="1:41">
      <c r="A15" s="137"/>
      <c r="P15">
        <v>43622</v>
      </c>
      <c r="Q15" t="s">
        <v>442</v>
      </c>
      <c r="R15">
        <v>83</v>
      </c>
      <c r="AG15" s="144"/>
      <c r="AH15" s="138"/>
      <c r="AL15" s="167"/>
      <c r="AM15" s="168">
        <v>0</v>
      </c>
      <c r="AO15" s="130"/>
    </row>
    <row r="16" spans="1:41">
      <c r="A16" s="137"/>
      <c r="AH16" s="138"/>
      <c r="AL16" s="161"/>
      <c r="AM16" s="162">
        <v>-5000</v>
      </c>
      <c r="AO16" s="130"/>
    </row>
    <row r="17" spans="1:41">
      <c r="A17" s="137"/>
      <c r="AH17" s="138"/>
      <c r="AL17" s="161"/>
      <c r="AM17" s="162">
        <v>-7000</v>
      </c>
      <c r="AO17" s="130"/>
    </row>
    <row r="18" spans="1:41">
      <c r="A18" s="137"/>
      <c r="AA18" s="130"/>
      <c r="AH18" s="138"/>
      <c r="AL18" s="161"/>
      <c r="AM18" s="162"/>
      <c r="AO18" s="130"/>
    </row>
    <row r="19" spans="1:41">
      <c r="A19" s="137"/>
      <c r="AA19" s="130"/>
      <c r="AH19" s="138"/>
      <c r="AL19" s="161"/>
      <c r="AM19" s="162">
        <f>SUM(AM15:AM18)</f>
        <v>-12000</v>
      </c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196.23000000000002</v>
      </c>
      <c r="D31" s="140"/>
      <c r="E31" s="140"/>
      <c r="F31" s="140"/>
      <c r="G31" s="140"/>
      <c r="H31" s="134">
        <f xml:space="preserve"> SUM(H2:H25)</f>
        <v>839.3</v>
      </c>
      <c r="I31" s="140"/>
      <c r="J31" s="140"/>
      <c r="K31" s="140"/>
      <c r="L31" s="140"/>
      <c r="M31" s="133">
        <f xml:space="preserve"> SUM(M2:M25)</f>
        <v>197</v>
      </c>
      <c r="N31" s="140"/>
      <c r="O31" s="140"/>
      <c r="P31" s="140"/>
      <c r="Q31" s="140"/>
      <c r="R31" s="132">
        <f xml:space="preserve"> SUM(R2:R29)</f>
        <v>629</v>
      </c>
      <c r="S31" s="140"/>
      <c r="T31" s="140"/>
      <c r="U31" s="140"/>
      <c r="V31" s="140"/>
      <c r="W31" s="131">
        <f xml:space="preserve"> SUM(W2:W24)</f>
        <v>707.16</v>
      </c>
      <c r="X31" s="140"/>
      <c r="Y31" s="140"/>
      <c r="Z31" s="140"/>
      <c r="AA31" s="169">
        <f>SUM(AA2:AA30)</f>
        <v>2026.8500000000001</v>
      </c>
      <c r="AB31" s="140"/>
      <c r="AC31" s="140"/>
      <c r="AD31" s="140"/>
      <c r="AE31" s="140"/>
      <c r="AF31" s="140"/>
      <c r="AG31" s="175">
        <f>SUM(AG2:AG30)</f>
        <v>2581.0900000000006</v>
      </c>
      <c r="AH31" s="143"/>
      <c r="AJ31" s="145">
        <f>SUM(C31,H31,M31,R31,W31,AA31,AG31)</f>
        <v>7176.630000000001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43682</v>
      </c>
      <c r="B35" t="s">
        <v>382</v>
      </c>
      <c r="C35">
        <v>38</v>
      </c>
      <c r="F35">
        <v>43682</v>
      </c>
      <c r="G35" t="s">
        <v>284</v>
      </c>
      <c r="H35">
        <v>59.8</v>
      </c>
      <c r="K35" t="s">
        <v>428</v>
      </c>
      <c r="L35" t="s">
        <v>535</v>
      </c>
      <c r="M35">
        <v>61</v>
      </c>
      <c r="P35">
        <v>43804</v>
      </c>
      <c r="Q35" t="s">
        <v>520</v>
      </c>
      <c r="R35">
        <v>11</v>
      </c>
      <c r="U35" t="s">
        <v>523</v>
      </c>
      <c r="V35" t="s">
        <v>135</v>
      </c>
      <c r="W35">
        <v>100</v>
      </c>
      <c r="AF35" s="144" t="s">
        <v>502</v>
      </c>
      <c r="AG35">
        <f>SUM([1]Sheet1!O9:O44)</f>
        <v>0</v>
      </c>
      <c r="AH35" s="138"/>
      <c r="AJ35" s="130"/>
      <c r="AM35" s="130"/>
    </row>
    <row r="36" spans="1:42">
      <c r="A36">
        <v>43804</v>
      </c>
      <c r="B36" t="s">
        <v>173</v>
      </c>
      <c r="C36">
        <v>114.6</v>
      </c>
      <c r="F36" t="s">
        <v>427</v>
      </c>
      <c r="G36" t="s">
        <v>124</v>
      </c>
      <c r="H36">
        <v>129</v>
      </c>
      <c r="K36" t="s">
        <v>514</v>
      </c>
      <c r="L36" t="s">
        <v>536</v>
      </c>
      <c r="M36">
        <v>23</v>
      </c>
      <c r="P36">
        <v>43804</v>
      </c>
      <c r="Q36" t="s">
        <v>123</v>
      </c>
      <c r="R36">
        <v>5.8</v>
      </c>
      <c r="U36" t="s">
        <v>422</v>
      </c>
      <c r="V36" t="s">
        <v>135</v>
      </c>
      <c r="W36">
        <v>100</v>
      </c>
      <c r="AE36">
        <v>43804</v>
      </c>
      <c r="AF36" t="s">
        <v>534</v>
      </c>
      <c r="AG36">
        <v>30</v>
      </c>
      <c r="AH36" s="138"/>
      <c r="AM36" s="130"/>
    </row>
    <row r="37" spans="1:42">
      <c r="A37" t="s">
        <v>427</v>
      </c>
      <c r="B37" t="s">
        <v>177</v>
      </c>
      <c r="C37">
        <v>142.75</v>
      </c>
      <c r="F37" t="s">
        <v>427</v>
      </c>
      <c r="G37" t="s">
        <v>513</v>
      </c>
      <c r="H37">
        <v>146.9</v>
      </c>
      <c r="K37" t="s">
        <v>517</v>
      </c>
      <c r="L37" t="s">
        <v>127</v>
      </c>
      <c r="M37">
        <v>70</v>
      </c>
      <c r="P37">
        <v>43804</v>
      </c>
      <c r="Q37" t="s">
        <v>123</v>
      </c>
      <c r="R37">
        <v>5.8</v>
      </c>
      <c r="U37" t="s">
        <v>422</v>
      </c>
      <c r="V37" t="s">
        <v>540</v>
      </c>
      <c r="W37">
        <v>22</v>
      </c>
      <c r="AE37" t="s">
        <v>421</v>
      </c>
      <c r="AF37" t="s">
        <v>533</v>
      </c>
      <c r="AG37">
        <v>100</v>
      </c>
      <c r="AH37" s="138"/>
      <c r="AM37" s="130"/>
      <c r="AO37" s="144"/>
      <c r="AP37" s="144"/>
    </row>
    <row r="38" spans="1:42">
      <c r="A38" t="s">
        <v>514</v>
      </c>
      <c r="B38" t="s">
        <v>208</v>
      </c>
      <c r="C38">
        <v>19.829999999999998</v>
      </c>
      <c r="F38" t="s">
        <v>514</v>
      </c>
      <c r="G38" t="s">
        <v>515</v>
      </c>
      <c r="H38">
        <v>340</v>
      </c>
      <c r="K38" t="s">
        <v>431</v>
      </c>
      <c r="L38" t="s">
        <v>321</v>
      </c>
      <c r="M38">
        <v>28</v>
      </c>
      <c r="P38">
        <v>43804</v>
      </c>
      <c r="Q38" t="s">
        <v>521</v>
      </c>
      <c r="R38">
        <v>70</v>
      </c>
      <c r="AE38">
        <v>43591</v>
      </c>
      <c r="AF38" t="s">
        <v>532</v>
      </c>
      <c r="AG38">
        <v>39</v>
      </c>
      <c r="AH38" s="138"/>
      <c r="AM38" s="130"/>
    </row>
    <row r="39" spans="1:42">
      <c r="A39" t="s">
        <v>430</v>
      </c>
      <c r="B39" t="s">
        <v>134</v>
      </c>
      <c r="C39">
        <v>40.9</v>
      </c>
      <c r="F39" t="s">
        <v>514</v>
      </c>
      <c r="G39" t="s">
        <v>516</v>
      </c>
      <c r="H39">
        <v>70</v>
      </c>
      <c r="K39">
        <v>43622</v>
      </c>
      <c r="L39" t="s">
        <v>146</v>
      </c>
      <c r="M39">
        <v>54</v>
      </c>
      <c r="P39" t="s">
        <v>428</v>
      </c>
      <c r="Q39" t="s">
        <v>522</v>
      </c>
      <c r="R39">
        <v>16</v>
      </c>
      <c r="AE39">
        <v>43591</v>
      </c>
      <c r="AF39" t="s">
        <v>531</v>
      </c>
      <c r="AG39">
        <v>106.6</v>
      </c>
      <c r="AH39" s="138"/>
      <c r="AM39" s="130"/>
    </row>
    <row r="40" spans="1:42">
      <c r="A40" t="s">
        <v>430</v>
      </c>
      <c r="B40" t="s">
        <v>274</v>
      </c>
      <c r="C40">
        <v>202.41</v>
      </c>
      <c r="F40" t="s">
        <v>517</v>
      </c>
      <c r="G40" t="s">
        <v>518</v>
      </c>
      <c r="H40">
        <v>287.04000000000002</v>
      </c>
      <c r="K40" t="s">
        <v>424</v>
      </c>
      <c r="L40" t="s">
        <v>127</v>
      </c>
      <c r="M40">
        <v>105</v>
      </c>
      <c r="P40" t="s">
        <v>523</v>
      </c>
      <c r="Q40" t="s">
        <v>524</v>
      </c>
      <c r="R40">
        <v>14</v>
      </c>
      <c r="AH40" s="138"/>
      <c r="AM40" s="130"/>
    </row>
    <row r="41" spans="1:42">
      <c r="A41" t="s">
        <v>430</v>
      </c>
      <c r="B41" t="s">
        <v>274</v>
      </c>
      <c r="C41">
        <v>44.4</v>
      </c>
      <c r="F41">
        <v>43622</v>
      </c>
      <c r="G41" t="s">
        <v>519</v>
      </c>
      <c r="H41">
        <v>30</v>
      </c>
      <c r="K41" t="s">
        <v>446</v>
      </c>
      <c r="L41" t="s">
        <v>127</v>
      </c>
      <c r="M41">
        <v>40</v>
      </c>
      <c r="P41" t="s">
        <v>514</v>
      </c>
      <c r="Q41" t="s">
        <v>525</v>
      </c>
      <c r="R41">
        <v>21</v>
      </c>
      <c r="AA41" s="144"/>
      <c r="AH41" s="138"/>
      <c r="AM41" s="130"/>
    </row>
    <row r="42" spans="1:42">
      <c r="A42" t="s">
        <v>431</v>
      </c>
      <c r="B42" t="s">
        <v>537</v>
      </c>
      <c r="C42">
        <v>35.799999999999997</v>
      </c>
      <c r="P42" t="s">
        <v>514</v>
      </c>
      <c r="Q42" t="s">
        <v>526</v>
      </c>
      <c r="R42">
        <v>20</v>
      </c>
      <c r="AH42" s="138"/>
      <c r="AM42" s="130"/>
    </row>
    <row r="43" spans="1:42">
      <c r="A43" t="s">
        <v>446</v>
      </c>
      <c r="B43" t="s">
        <v>538</v>
      </c>
      <c r="C43">
        <v>114.8</v>
      </c>
      <c r="P43" t="s">
        <v>517</v>
      </c>
      <c r="Q43" t="s">
        <v>527</v>
      </c>
      <c r="R43">
        <v>66</v>
      </c>
      <c r="AH43" s="138"/>
      <c r="AM43" s="130"/>
    </row>
    <row r="44" spans="1:42">
      <c r="A44" t="s">
        <v>435</v>
      </c>
      <c r="B44" t="s">
        <v>274</v>
      </c>
      <c r="C44">
        <v>636.95000000000005</v>
      </c>
      <c r="P44" t="s">
        <v>431</v>
      </c>
      <c r="Q44" t="s">
        <v>280</v>
      </c>
      <c r="R44">
        <v>32</v>
      </c>
      <c r="AH44" s="138"/>
      <c r="AJ44" s="130"/>
      <c r="AM44" s="130"/>
    </row>
    <row r="45" spans="1:42">
      <c r="A45">
        <v>43530</v>
      </c>
      <c r="B45" t="s">
        <v>309</v>
      </c>
      <c r="C45">
        <v>12</v>
      </c>
      <c r="P45" t="s">
        <v>433</v>
      </c>
      <c r="Q45" t="s">
        <v>528</v>
      </c>
      <c r="R45">
        <v>51.9</v>
      </c>
      <c r="AH45" s="138"/>
      <c r="AJ45" s="130"/>
      <c r="AM45" s="130"/>
    </row>
    <row r="46" spans="1:42">
      <c r="A46">
        <v>43530</v>
      </c>
      <c r="B46" t="s">
        <v>539</v>
      </c>
      <c r="C46">
        <v>90</v>
      </c>
      <c r="P46" t="s">
        <v>433</v>
      </c>
      <c r="Q46" t="s">
        <v>529</v>
      </c>
      <c r="R46">
        <v>14</v>
      </c>
      <c r="AD46" s="130"/>
      <c r="AH46" s="138"/>
      <c r="AJ46" s="130"/>
      <c r="AM46" s="130"/>
    </row>
    <row r="47" spans="1:42">
      <c r="A47">
        <v>43561</v>
      </c>
      <c r="B47" t="s">
        <v>151</v>
      </c>
      <c r="C47">
        <v>22</v>
      </c>
      <c r="P47" t="s">
        <v>422</v>
      </c>
      <c r="Q47" t="s">
        <v>530</v>
      </c>
      <c r="R47">
        <v>29</v>
      </c>
      <c r="AD47" s="130"/>
      <c r="AH47" s="138"/>
      <c r="AJ47" s="130"/>
    </row>
    <row r="48" spans="1:42">
      <c r="A48">
        <v>43622</v>
      </c>
      <c r="B48" t="s">
        <v>151</v>
      </c>
      <c r="C48">
        <v>18.100000000000001</v>
      </c>
      <c r="Q48" t="s">
        <v>554</v>
      </c>
      <c r="R48">
        <f>R92</f>
        <v>1239.7000000000003</v>
      </c>
      <c r="AD48" s="130"/>
      <c r="AH48" s="138"/>
      <c r="AJ48" s="130"/>
    </row>
    <row r="49" spans="1:36">
      <c r="A49">
        <v>43622</v>
      </c>
      <c r="B49" t="s">
        <v>271</v>
      </c>
      <c r="C49">
        <v>61.7</v>
      </c>
      <c r="AA49" s="130"/>
      <c r="AD49" s="130"/>
      <c r="AH49" s="138"/>
      <c r="AJ49" s="130"/>
    </row>
    <row r="50" spans="1:36">
      <c r="A50" s="137"/>
      <c r="AA50" s="130"/>
      <c r="AD50" s="130"/>
      <c r="AH50" s="138"/>
      <c r="AJ50" s="130"/>
    </row>
    <row r="51" spans="1:36">
      <c r="A51" s="137"/>
      <c r="AD51" s="130"/>
      <c r="AH51" s="138"/>
      <c r="AJ51" s="130"/>
    </row>
    <row r="52" spans="1:36">
      <c r="A52" s="137"/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1594.24</v>
      </c>
      <c r="D57" s="140"/>
      <c r="E57" s="140"/>
      <c r="F57" s="140"/>
      <c r="G57" s="140"/>
      <c r="H57" s="134">
        <f xml:space="preserve"> SUM(H34:H51)</f>
        <v>1062.74</v>
      </c>
      <c r="I57" s="140"/>
      <c r="J57" s="140"/>
      <c r="K57" s="140"/>
      <c r="L57" s="140"/>
      <c r="M57" s="133">
        <f xml:space="preserve"> SUM(M34:M51)</f>
        <v>381</v>
      </c>
      <c r="N57" s="140"/>
      <c r="O57" s="140"/>
      <c r="P57" s="140"/>
      <c r="Q57" s="140"/>
      <c r="R57" s="132">
        <f xml:space="preserve"> SUM(R34:R51)</f>
        <v>1596.2000000000003</v>
      </c>
      <c r="S57" s="140"/>
      <c r="T57" s="140"/>
      <c r="U57" s="140"/>
      <c r="V57" s="140"/>
      <c r="W57" s="131">
        <f xml:space="preserve"> SUM(W34:W51)</f>
        <v>222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275.60000000000002</v>
      </c>
      <c r="AH57" s="143"/>
      <c r="AJ57" s="145">
        <f>SUM(A57:AH57)</f>
        <v>5131.7800000000007</v>
      </c>
    </row>
    <row r="59" spans="1:36" ht="15" thickBot="1"/>
    <row r="60" spans="1:36" ht="15" thickBot="1">
      <c r="C60" s="135">
        <f xml:space="preserve"> SUM(C31,C57)</f>
        <v>1790.47</v>
      </c>
      <c r="H60" s="172">
        <f xml:space="preserve"> SUM(H31,H57)</f>
        <v>1902.04</v>
      </c>
      <c r="M60" s="133">
        <f xml:space="preserve"> SUM(M31,M57)</f>
        <v>578</v>
      </c>
      <c r="R60" s="132">
        <f xml:space="preserve"> SUM(R31,R57)</f>
        <v>2225.2000000000003</v>
      </c>
      <c r="W60" s="171">
        <f xml:space="preserve"> SUM(W31,W57)</f>
        <v>929.16</v>
      </c>
      <c r="AA60" s="169">
        <f xml:space="preserve"> SUM(AA31,AA57)</f>
        <v>2026.8500000000001</v>
      </c>
      <c r="AG60" s="170">
        <f xml:space="preserve"> SUM(AG31,AG57)</f>
        <v>2856.6900000000005</v>
      </c>
    </row>
    <row r="62" spans="1:36">
      <c r="Q62" t="s">
        <v>555</v>
      </c>
    </row>
    <row r="63" spans="1:36">
      <c r="P63">
        <v>43682</v>
      </c>
      <c r="Q63" t="s">
        <v>253</v>
      </c>
      <c r="R63">
        <v>32</v>
      </c>
    </row>
    <row r="64" spans="1:36">
      <c r="P64">
        <v>43713</v>
      </c>
      <c r="Q64" t="s">
        <v>541</v>
      </c>
      <c r="R64">
        <v>70</v>
      </c>
    </row>
    <row r="65" spans="16:41">
      <c r="P65">
        <v>43743</v>
      </c>
      <c r="Q65" t="s">
        <v>542</v>
      </c>
      <c r="R65">
        <v>31.9</v>
      </c>
    </row>
    <row r="66" spans="16:41">
      <c r="P66">
        <v>43743</v>
      </c>
      <c r="Q66" t="s">
        <v>543</v>
      </c>
      <c r="R66">
        <v>105.9</v>
      </c>
    </row>
    <row r="67" spans="16:41">
      <c r="P67">
        <v>43804</v>
      </c>
      <c r="Q67" t="s">
        <v>544</v>
      </c>
      <c r="R67">
        <v>47</v>
      </c>
    </row>
    <row r="68" spans="16:41">
      <c r="P68">
        <v>43804</v>
      </c>
      <c r="Q68" t="s">
        <v>545</v>
      </c>
      <c r="R68">
        <v>33</v>
      </c>
    </row>
    <row r="69" spans="16:41">
      <c r="P69" t="s">
        <v>427</v>
      </c>
      <c r="Q69" t="s">
        <v>145</v>
      </c>
      <c r="R69">
        <v>20.7</v>
      </c>
    </row>
    <row r="70" spans="16:41">
      <c r="P70" t="s">
        <v>427</v>
      </c>
      <c r="Q70" t="s">
        <v>546</v>
      </c>
      <c r="R70">
        <v>19</v>
      </c>
      <c r="AO70" s="146"/>
    </row>
    <row r="71" spans="16:41">
      <c r="P71" t="s">
        <v>428</v>
      </c>
      <c r="Q71" t="s">
        <v>547</v>
      </c>
      <c r="R71">
        <v>17.5</v>
      </c>
      <c r="AD71" s="130"/>
    </row>
    <row r="72" spans="16:41">
      <c r="P72" t="s">
        <v>523</v>
      </c>
      <c r="Q72" t="s">
        <v>548</v>
      </c>
      <c r="R72">
        <v>35</v>
      </c>
      <c r="AD72" s="130"/>
    </row>
    <row r="73" spans="16:41">
      <c r="P73" t="s">
        <v>514</v>
      </c>
      <c r="Q73" t="s">
        <v>536</v>
      </c>
      <c r="R73">
        <v>23</v>
      </c>
      <c r="AD73" s="130"/>
    </row>
    <row r="74" spans="16:41">
      <c r="P74" t="s">
        <v>514</v>
      </c>
      <c r="Q74" t="s">
        <v>526</v>
      </c>
      <c r="R74">
        <v>12</v>
      </c>
      <c r="AD74" s="130"/>
    </row>
    <row r="75" spans="16:41">
      <c r="P75" t="s">
        <v>443</v>
      </c>
      <c r="Q75" t="s">
        <v>145</v>
      </c>
      <c r="R75">
        <v>20.7</v>
      </c>
      <c r="AD75" s="130"/>
    </row>
    <row r="76" spans="16:41">
      <c r="P76" t="s">
        <v>431</v>
      </c>
      <c r="Q76" t="s">
        <v>549</v>
      </c>
      <c r="R76">
        <v>46</v>
      </c>
      <c r="AD76" s="130"/>
      <c r="AM76" s="130"/>
    </row>
    <row r="77" spans="16:41">
      <c r="P77" t="s">
        <v>433</v>
      </c>
      <c r="Q77" t="s">
        <v>132</v>
      </c>
      <c r="R77">
        <v>166</v>
      </c>
      <c r="AD77" s="130"/>
      <c r="AM77" s="130"/>
    </row>
    <row r="78" spans="16:41">
      <c r="P78" t="s">
        <v>550</v>
      </c>
      <c r="Q78" t="s">
        <v>551</v>
      </c>
      <c r="R78">
        <v>196.6</v>
      </c>
      <c r="AD78" s="130"/>
      <c r="AM78" s="130"/>
    </row>
    <row r="79" spans="16:41">
      <c r="P79" t="s">
        <v>446</v>
      </c>
      <c r="Q79" t="s">
        <v>145</v>
      </c>
      <c r="R79">
        <v>30.1</v>
      </c>
      <c r="AD79" s="130"/>
      <c r="AM79" s="130"/>
    </row>
    <row r="80" spans="16:41">
      <c r="AD80" s="130"/>
      <c r="AM80" s="130"/>
    </row>
    <row r="81" spans="16:42">
      <c r="P81" t="s">
        <v>434</v>
      </c>
      <c r="Q81" t="s">
        <v>552</v>
      </c>
      <c r="R81">
        <v>19</v>
      </c>
      <c r="AD81" s="130"/>
      <c r="AM81" s="130"/>
    </row>
    <row r="82" spans="16:42">
      <c r="P82" t="s">
        <v>438</v>
      </c>
      <c r="Q82" t="s">
        <v>145</v>
      </c>
      <c r="R82">
        <v>7.7</v>
      </c>
      <c r="AD82" s="130"/>
      <c r="AM82" s="130"/>
    </row>
    <row r="83" spans="16:42">
      <c r="P83" t="s">
        <v>438</v>
      </c>
      <c r="Q83" t="s">
        <v>145</v>
      </c>
      <c r="R83">
        <v>26.7</v>
      </c>
      <c r="AM83" s="130"/>
    </row>
    <row r="84" spans="16:42">
      <c r="AM84" s="130"/>
    </row>
    <row r="85" spans="16:42">
      <c r="P85">
        <v>43502</v>
      </c>
      <c r="Q85" t="s">
        <v>553</v>
      </c>
      <c r="R85">
        <v>41</v>
      </c>
      <c r="AM85" s="130"/>
    </row>
    <row r="86" spans="16:42">
      <c r="P86">
        <v>43530</v>
      </c>
      <c r="Q86" t="s">
        <v>145</v>
      </c>
      <c r="R86">
        <v>23</v>
      </c>
      <c r="AM86" s="130"/>
    </row>
    <row r="87" spans="16:42">
      <c r="P87">
        <v>43530</v>
      </c>
      <c r="Q87" t="s">
        <v>145</v>
      </c>
      <c r="R87">
        <v>15</v>
      </c>
      <c r="AM87" s="130"/>
    </row>
    <row r="88" spans="16:42">
      <c r="P88">
        <v>43561</v>
      </c>
      <c r="Q88" t="s">
        <v>323</v>
      </c>
      <c r="R88">
        <v>59</v>
      </c>
      <c r="AM88" s="130"/>
    </row>
    <row r="89" spans="16:42">
      <c r="P89">
        <v>43591</v>
      </c>
      <c r="Q89" t="s">
        <v>132</v>
      </c>
      <c r="R89">
        <v>52</v>
      </c>
      <c r="AP89" s="144"/>
    </row>
    <row r="90" spans="16:42">
      <c r="P90">
        <v>43591</v>
      </c>
      <c r="Q90" t="s">
        <v>531</v>
      </c>
      <c r="R90">
        <v>19.899999999999999</v>
      </c>
    </row>
    <row r="91" spans="16:42">
      <c r="P91">
        <v>43591</v>
      </c>
      <c r="Q91" t="s">
        <v>516</v>
      </c>
      <c r="R91">
        <v>70</v>
      </c>
    </row>
    <row r="92" spans="16:42">
      <c r="R92">
        <f>SUM(R63:R91)</f>
        <v>1239.7000000000003</v>
      </c>
    </row>
    <row r="96" spans="16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2FA6D-EB70-4C89-A470-365B6D07EE77}">
  <dimension ref="A1:AP115"/>
  <sheetViews>
    <sheetView topLeftCell="A47" zoomScaleNormal="100" workbookViewId="0">
      <selection activeCell="AM10" sqref="AM10"/>
    </sheetView>
  </sheetViews>
  <sheetFormatPr defaultRowHeight="14.5"/>
  <cols>
    <col min="17" max="17" width="19" bestFit="1" customWidth="1"/>
    <col min="38" max="38" width="17.453125" bestFit="1" customWidth="1"/>
  </cols>
  <sheetData>
    <row r="1" spans="1:41">
      <c r="A1" s="209" t="s">
        <v>118</v>
      </c>
      <c r="B1" s="210"/>
      <c r="C1" s="210"/>
      <c r="D1" s="210"/>
      <c r="E1" s="136"/>
      <c r="F1" s="208" t="s">
        <v>119</v>
      </c>
      <c r="G1" s="208"/>
      <c r="H1" s="208"/>
      <c r="I1" s="208"/>
      <c r="J1" s="136"/>
      <c r="K1" s="214" t="s">
        <v>120</v>
      </c>
      <c r="L1" s="214"/>
      <c r="M1" s="214"/>
      <c r="N1" s="214"/>
      <c r="O1" s="136"/>
      <c r="P1" s="215" t="s">
        <v>121</v>
      </c>
      <c r="Q1" s="215"/>
      <c r="R1" s="215"/>
      <c r="S1" s="215"/>
      <c r="T1" s="136"/>
      <c r="U1" s="216" t="s">
        <v>143</v>
      </c>
      <c r="V1" s="216"/>
      <c r="W1" s="216"/>
      <c r="X1" s="216"/>
      <c r="Y1" s="136"/>
      <c r="Z1" s="211" t="s">
        <v>190</v>
      </c>
      <c r="AA1" s="211"/>
      <c r="AB1" s="211"/>
      <c r="AC1" s="211"/>
      <c r="AD1" s="136"/>
      <c r="AE1" s="212" t="s">
        <v>191</v>
      </c>
      <c r="AF1" s="212"/>
      <c r="AG1" s="212"/>
      <c r="AH1" s="213"/>
      <c r="AL1" s="167" t="s">
        <v>224</v>
      </c>
      <c r="AM1" s="168">
        <f>-'חיובים קבועים באשראי 2019'!H44</f>
        <v>-7730.32</v>
      </c>
    </row>
    <row r="2" spans="1:41">
      <c r="A2">
        <v>43775</v>
      </c>
      <c r="B2" t="s">
        <v>492</v>
      </c>
      <c r="C2">
        <v>6.5</v>
      </c>
      <c r="E2" t="s">
        <v>512</v>
      </c>
      <c r="F2" t="s">
        <v>448</v>
      </c>
      <c r="G2" t="s">
        <v>449</v>
      </c>
      <c r="H2">
        <v>444.01</v>
      </c>
      <c r="K2">
        <v>43652</v>
      </c>
      <c r="L2" t="s">
        <v>293</v>
      </c>
      <c r="M2">
        <v>110</v>
      </c>
      <c r="P2" t="s">
        <v>465</v>
      </c>
      <c r="Q2" t="s">
        <v>466</v>
      </c>
      <c r="R2">
        <v>12.65</v>
      </c>
      <c r="U2" t="s">
        <v>439</v>
      </c>
      <c r="V2" t="s">
        <v>13</v>
      </c>
      <c r="W2">
        <v>611.66</v>
      </c>
      <c r="Y2">
        <v>43169</v>
      </c>
      <c r="Z2" t="s">
        <v>192</v>
      </c>
      <c r="AA2">
        <v>33</v>
      </c>
      <c r="AE2">
        <v>43775</v>
      </c>
      <c r="AF2" t="s">
        <v>296</v>
      </c>
      <c r="AG2">
        <v>64.14</v>
      </c>
      <c r="AH2" s="138"/>
      <c r="AL2" s="161" t="s">
        <v>220</v>
      </c>
      <c r="AM2" s="162">
        <f>-SUM(AJ31)</f>
        <v>-17198.189999999999</v>
      </c>
    </row>
    <row r="3" spans="1:41">
      <c r="A3" t="s">
        <v>469</v>
      </c>
      <c r="B3" t="s">
        <v>493</v>
      </c>
      <c r="C3">
        <v>35.799999999999997</v>
      </c>
      <c r="F3" t="s">
        <v>448</v>
      </c>
      <c r="G3" t="s">
        <v>450</v>
      </c>
      <c r="H3">
        <v>387.9</v>
      </c>
      <c r="K3">
        <v>43652</v>
      </c>
      <c r="L3" t="s">
        <v>485</v>
      </c>
      <c r="M3">
        <v>140</v>
      </c>
      <c r="P3" t="s">
        <v>465</v>
      </c>
      <c r="Q3" t="s">
        <v>467</v>
      </c>
      <c r="R3">
        <v>10.99</v>
      </c>
      <c r="Y3" t="s">
        <v>194</v>
      </c>
      <c r="Z3" t="s">
        <v>11</v>
      </c>
      <c r="AA3">
        <v>489</v>
      </c>
      <c r="AD3" s="130"/>
      <c r="AE3" t="s">
        <v>465</v>
      </c>
      <c r="AF3" t="s">
        <v>474</v>
      </c>
      <c r="AG3">
        <v>92.77</v>
      </c>
      <c r="AH3" s="138"/>
      <c r="AL3" s="161" t="s">
        <v>221</v>
      </c>
      <c r="AM3" s="162">
        <f>-SUM(AJ57)</f>
        <v>-3990.7400000000002</v>
      </c>
    </row>
    <row r="4" spans="1:41">
      <c r="A4" t="s">
        <v>481</v>
      </c>
      <c r="B4" t="s">
        <v>382</v>
      </c>
      <c r="C4">
        <v>23</v>
      </c>
      <c r="F4" t="s">
        <v>451</v>
      </c>
      <c r="G4" t="s">
        <v>452</v>
      </c>
      <c r="H4">
        <v>530.71</v>
      </c>
      <c r="K4">
        <v>43652</v>
      </c>
      <c r="L4" t="s">
        <v>486</v>
      </c>
      <c r="M4">
        <v>46</v>
      </c>
      <c r="P4" t="s">
        <v>448</v>
      </c>
      <c r="Q4" t="s">
        <v>468</v>
      </c>
      <c r="R4">
        <v>16.309999999999999</v>
      </c>
      <c r="Y4" t="s">
        <v>426</v>
      </c>
      <c r="Z4" t="s">
        <v>12</v>
      </c>
      <c r="AA4">
        <v>320</v>
      </c>
      <c r="AD4" s="130"/>
      <c r="AE4" t="s">
        <v>465</v>
      </c>
      <c r="AF4" t="s">
        <v>475</v>
      </c>
      <c r="AG4">
        <v>254</v>
      </c>
      <c r="AH4" s="138"/>
      <c r="AL4" s="161" t="s">
        <v>225</v>
      </c>
      <c r="AM4" s="162">
        <v>8500</v>
      </c>
      <c r="AO4" s="130"/>
    </row>
    <row r="5" spans="1:41">
      <c r="A5" t="s">
        <v>481</v>
      </c>
      <c r="B5" t="s">
        <v>151</v>
      </c>
      <c r="C5">
        <v>5.6</v>
      </c>
      <c r="F5" t="s">
        <v>451</v>
      </c>
      <c r="G5" t="s">
        <v>453</v>
      </c>
      <c r="H5">
        <v>262.52</v>
      </c>
      <c r="K5">
        <v>43652</v>
      </c>
      <c r="L5" t="s">
        <v>146</v>
      </c>
      <c r="M5">
        <v>65</v>
      </c>
      <c r="P5" t="s">
        <v>469</v>
      </c>
      <c r="Q5" t="s">
        <v>470</v>
      </c>
      <c r="R5">
        <v>13</v>
      </c>
      <c r="Y5">
        <v>43446</v>
      </c>
      <c r="Z5" t="s">
        <v>251</v>
      </c>
      <c r="AA5" s="144">
        <v>1092.3900000000001</v>
      </c>
      <c r="AD5" s="130"/>
      <c r="AE5" t="s">
        <v>476</v>
      </c>
      <c r="AF5" t="s">
        <v>477</v>
      </c>
      <c r="AG5" s="144">
        <v>2947.95</v>
      </c>
      <c r="AH5" s="138"/>
      <c r="AL5" s="161" t="s">
        <v>226</v>
      </c>
      <c r="AM5" s="162">
        <v>12000</v>
      </c>
    </row>
    <row r="6" spans="1:41" ht="15" thickBot="1">
      <c r="A6" t="s">
        <v>482</v>
      </c>
      <c r="B6" t="s">
        <v>150</v>
      </c>
      <c r="C6">
        <v>40.880000000000003</v>
      </c>
      <c r="F6" t="s">
        <v>451</v>
      </c>
      <c r="G6" t="s">
        <v>454</v>
      </c>
      <c r="H6">
        <v>706.53</v>
      </c>
      <c r="K6">
        <v>43714</v>
      </c>
      <c r="L6" t="s">
        <v>487</v>
      </c>
      <c r="M6">
        <v>50</v>
      </c>
      <c r="P6" s="187" t="s">
        <v>471</v>
      </c>
      <c r="Q6" s="187" t="s">
        <v>472</v>
      </c>
      <c r="R6" s="187">
        <v>15</v>
      </c>
      <c r="Y6">
        <v>43561</v>
      </c>
      <c r="Z6" t="s">
        <v>200</v>
      </c>
      <c r="AA6">
        <v>121.74</v>
      </c>
      <c r="AD6" s="130"/>
      <c r="AE6" t="s">
        <v>451</v>
      </c>
      <c r="AF6" t="s">
        <v>478</v>
      </c>
      <c r="AG6">
        <v>30</v>
      </c>
      <c r="AH6" s="138"/>
      <c r="AL6" s="163" t="s">
        <v>227</v>
      </c>
      <c r="AM6" s="164">
        <f>SUM(AM1:AM5)</f>
        <v>-8419.25</v>
      </c>
    </row>
    <row r="7" spans="1:41">
      <c r="A7" t="s">
        <v>464</v>
      </c>
      <c r="B7" t="s">
        <v>382</v>
      </c>
      <c r="C7">
        <v>53</v>
      </c>
      <c r="F7" t="s">
        <v>451</v>
      </c>
      <c r="G7" t="s">
        <v>455</v>
      </c>
      <c r="H7">
        <v>231.4</v>
      </c>
      <c r="K7" t="s">
        <v>469</v>
      </c>
      <c r="L7" t="s">
        <v>146</v>
      </c>
      <c r="M7">
        <v>200</v>
      </c>
      <c r="O7" t="s">
        <v>491</v>
      </c>
      <c r="P7">
        <v>43744</v>
      </c>
      <c r="Q7" t="s">
        <v>214</v>
      </c>
      <c r="R7">
        <v>32</v>
      </c>
      <c r="Y7" t="s">
        <v>473</v>
      </c>
      <c r="Z7" t="s">
        <v>11</v>
      </c>
      <c r="AA7" s="144">
        <v>2468.66</v>
      </c>
      <c r="AD7" s="130"/>
      <c r="AE7" t="s">
        <v>460</v>
      </c>
      <c r="AF7" t="s">
        <v>479</v>
      </c>
      <c r="AG7">
        <v>64</v>
      </c>
      <c r="AH7" s="138"/>
    </row>
    <row r="8" spans="1:41">
      <c r="A8" t="s">
        <v>464</v>
      </c>
      <c r="B8" t="s">
        <v>151</v>
      </c>
      <c r="C8">
        <v>32.39</v>
      </c>
      <c r="F8" t="s">
        <v>451</v>
      </c>
      <c r="G8" t="s">
        <v>455</v>
      </c>
      <c r="H8">
        <v>12.83</v>
      </c>
      <c r="K8" t="s">
        <v>488</v>
      </c>
      <c r="L8" t="s">
        <v>489</v>
      </c>
      <c r="M8">
        <v>55</v>
      </c>
      <c r="P8">
        <v>43744</v>
      </c>
      <c r="Q8" t="s">
        <v>214</v>
      </c>
      <c r="R8">
        <v>18</v>
      </c>
      <c r="AA8" s="130"/>
      <c r="AD8" s="130"/>
      <c r="AE8" t="s">
        <v>469</v>
      </c>
      <c r="AF8" t="s">
        <v>480</v>
      </c>
      <c r="AG8">
        <v>9.5</v>
      </c>
      <c r="AH8" s="138"/>
    </row>
    <row r="9" spans="1:41">
      <c r="A9" s="137"/>
      <c r="F9" t="s">
        <v>451</v>
      </c>
      <c r="G9" t="s">
        <v>456</v>
      </c>
      <c r="H9">
        <v>302.43</v>
      </c>
      <c r="K9" t="s">
        <v>473</v>
      </c>
      <c r="L9" t="s">
        <v>490</v>
      </c>
      <c r="M9">
        <v>94</v>
      </c>
      <c r="P9">
        <v>43744</v>
      </c>
      <c r="Q9" t="s">
        <v>132</v>
      </c>
      <c r="R9">
        <v>46</v>
      </c>
      <c r="AA9" s="130"/>
      <c r="AD9" s="130"/>
      <c r="AE9" t="s">
        <v>481</v>
      </c>
      <c r="AF9" t="s">
        <v>246</v>
      </c>
      <c r="AG9">
        <v>14</v>
      </c>
      <c r="AH9" s="138"/>
      <c r="AO9" s="130"/>
    </row>
    <row r="10" spans="1:41">
      <c r="A10" s="137"/>
      <c r="F10" t="s">
        <v>451</v>
      </c>
      <c r="G10" t="s">
        <v>457</v>
      </c>
      <c r="H10">
        <v>43.16</v>
      </c>
      <c r="P10" t="s">
        <v>494</v>
      </c>
      <c r="Q10" t="s">
        <v>323</v>
      </c>
      <c r="R10">
        <v>147.19999999999999</v>
      </c>
      <c r="AD10" s="130"/>
      <c r="AE10" t="s">
        <v>482</v>
      </c>
      <c r="AF10" t="s">
        <v>172</v>
      </c>
      <c r="AG10">
        <v>9.9</v>
      </c>
      <c r="AH10" s="138"/>
      <c r="AO10" s="130"/>
    </row>
    <row r="11" spans="1:41">
      <c r="A11" s="137"/>
      <c r="F11" t="s">
        <v>458</v>
      </c>
      <c r="G11" t="s">
        <v>459</v>
      </c>
      <c r="H11">
        <v>266.39999999999998</v>
      </c>
      <c r="P11" t="s">
        <v>481</v>
      </c>
      <c r="Q11" t="s">
        <v>495</v>
      </c>
      <c r="R11">
        <v>41</v>
      </c>
      <c r="AD11" s="130"/>
      <c r="AE11" t="s">
        <v>482</v>
      </c>
      <c r="AF11" t="s">
        <v>483</v>
      </c>
      <c r="AG11">
        <v>138</v>
      </c>
      <c r="AH11" s="138"/>
      <c r="AO11" s="130"/>
    </row>
    <row r="12" spans="1:41">
      <c r="A12" s="137"/>
      <c r="F12" t="s">
        <v>460</v>
      </c>
      <c r="G12" t="s">
        <v>461</v>
      </c>
      <c r="H12">
        <v>240.88</v>
      </c>
      <c r="P12" t="s">
        <v>473</v>
      </c>
      <c r="Q12" t="s">
        <v>496</v>
      </c>
      <c r="R12">
        <v>148</v>
      </c>
      <c r="AE12" t="s">
        <v>482</v>
      </c>
      <c r="AF12" t="s">
        <v>231</v>
      </c>
      <c r="AG12">
        <v>350</v>
      </c>
      <c r="AH12" s="138"/>
      <c r="AO12" s="130"/>
    </row>
    <row r="13" spans="1:41">
      <c r="A13" s="137"/>
      <c r="F13" t="s">
        <v>462</v>
      </c>
      <c r="G13" t="s">
        <v>463</v>
      </c>
      <c r="H13">
        <v>424.41</v>
      </c>
      <c r="P13" t="s">
        <v>464</v>
      </c>
      <c r="Q13" t="s">
        <v>214</v>
      </c>
      <c r="R13">
        <v>7</v>
      </c>
      <c r="AE13" t="s">
        <v>482</v>
      </c>
      <c r="AF13" t="s">
        <v>246</v>
      </c>
      <c r="AG13">
        <v>108</v>
      </c>
      <c r="AH13" s="138"/>
      <c r="AO13" s="130"/>
    </row>
    <row r="14" spans="1:41" ht="15" thickBot="1">
      <c r="A14" s="137"/>
      <c r="F14" t="s">
        <v>464</v>
      </c>
      <c r="G14" t="s">
        <v>420</v>
      </c>
      <c r="H14">
        <v>100</v>
      </c>
      <c r="P14" t="s">
        <v>484</v>
      </c>
      <c r="Q14" t="s">
        <v>149</v>
      </c>
      <c r="R14">
        <v>130</v>
      </c>
      <c r="AE14" t="s">
        <v>473</v>
      </c>
      <c r="AF14" t="s">
        <v>213</v>
      </c>
      <c r="AG14">
        <v>5.28</v>
      </c>
      <c r="AH14" s="138"/>
      <c r="AO14" s="130"/>
    </row>
    <row r="15" spans="1:41">
      <c r="A15" s="137"/>
      <c r="P15" t="s">
        <v>497</v>
      </c>
      <c r="Q15" t="s">
        <v>498</v>
      </c>
      <c r="R15">
        <v>101.6</v>
      </c>
      <c r="AE15" t="s">
        <v>464</v>
      </c>
      <c r="AF15" t="s">
        <v>231</v>
      </c>
      <c r="AG15" s="144">
        <v>2200</v>
      </c>
      <c r="AH15" s="138"/>
      <c r="AL15" s="167"/>
      <c r="AM15" s="168">
        <v>20529</v>
      </c>
      <c r="AO15" s="130"/>
    </row>
    <row r="16" spans="1:41">
      <c r="A16" s="137"/>
      <c r="P16" t="s">
        <v>471</v>
      </c>
      <c r="Q16" t="s">
        <v>214</v>
      </c>
      <c r="R16">
        <v>16</v>
      </c>
      <c r="AE16" t="s">
        <v>484</v>
      </c>
      <c r="AF16" t="s">
        <v>170</v>
      </c>
      <c r="AG16">
        <v>19.899999999999999</v>
      </c>
      <c r="AH16" s="138"/>
      <c r="AL16" s="161"/>
      <c r="AM16" s="162">
        <v>-4500</v>
      </c>
      <c r="AO16" s="130"/>
    </row>
    <row r="17" spans="1:41">
      <c r="A17" s="137"/>
      <c r="P17" t="s">
        <v>471</v>
      </c>
      <c r="Q17" t="s">
        <v>232</v>
      </c>
      <c r="R17">
        <v>69</v>
      </c>
      <c r="AE17" t="s">
        <v>471</v>
      </c>
      <c r="AF17" t="s">
        <v>170</v>
      </c>
      <c r="AG17">
        <v>19.899999999999999</v>
      </c>
      <c r="AH17" s="138"/>
      <c r="AL17" s="161"/>
      <c r="AM17" s="162">
        <f>-17198+2000+600</f>
        <v>-14598</v>
      </c>
      <c r="AO17" s="130"/>
    </row>
    <row r="18" spans="1:41">
      <c r="A18" s="137"/>
      <c r="AA18" s="130"/>
      <c r="AE18" t="s">
        <v>471</v>
      </c>
      <c r="AF18" t="s">
        <v>252</v>
      </c>
      <c r="AG18">
        <v>0.3</v>
      </c>
      <c r="AH18" s="138"/>
      <c r="AL18" s="161"/>
      <c r="AM18" s="162">
        <v>-3990</v>
      </c>
      <c r="AO18" s="130"/>
    </row>
    <row r="19" spans="1:41">
      <c r="A19" s="137"/>
      <c r="AA19" s="130"/>
      <c r="AH19" s="138"/>
      <c r="AL19" s="161" t="s">
        <v>556</v>
      </c>
      <c r="AM19" s="162">
        <f>SUM(AM15:AM18)</f>
        <v>-2559</v>
      </c>
      <c r="AO19" s="130"/>
    </row>
    <row r="20" spans="1:41" ht="15" thickBot="1">
      <c r="A20" s="137"/>
      <c r="AA20" s="130"/>
      <c r="AH20" s="138"/>
      <c r="AL20" s="163"/>
      <c r="AM20" s="162"/>
      <c r="AO20" s="130"/>
    </row>
    <row r="21" spans="1:41">
      <c r="A21" s="137"/>
      <c r="AA21" s="130"/>
      <c r="AH21" s="138"/>
      <c r="AO21" s="130"/>
    </row>
    <row r="22" spans="1:41">
      <c r="A22" s="137"/>
      <c r="AA22" s="130"/>
      <c r="AH22" s="138"/>
      <c r="AO22" s="130"/>
    </row>
    <row r="23" spans="1:41">
      <c r="A23" s="137"/>
      <c r="AA23" s="130"/>
      <c r="AH23" s="138"/>
      <c r="AO23" s="130"/>
    </row>
    <row r="24" spans="1:41">
      <c r="A24" s="137"/>
      <c r="AA24" s="130"/>
      <c r="AH24" s="138"/>
      <c r="AO24" s="130"/>
    </row>
    <row r="25" spans="1:41">
      <c r="A25" s="137"/>
      <c r="AH25" s="173"/>
      <c r="AI25" s="174"/>
    </row>
    <row r="26" spans="1:41">
      <c r="AH26" s="138"/>
    </row>
    <row r="27" spans="1:41">
      <c r="AH27" s="138"/>
    </row>
    <row r="28" spans="1:41">
      <c r="AH28" s="138"/>
    </row>
    <row r="29" spans="1:41">
      <c r="AH29" s="138"/>
      <c r="AM29" s="130"/>
    </row>
    <row r="30" spans="1:41" ht="15" thickBot="1">
      <c r="AH30" s="143"/>
      <c r="AO30" s="144"/>
    </row>
    <row r="31" spans="1:41" ht="15" thickBot="1">
      <c r="A31" s="139"/>
      <c r="B31" s="140"/>
      <c r="C31" s="135">
        <f xml:space="preserve"> SUM(C2:C25)</f>
        <v>197.17000000000002</v>
      </c>
      <c r="D31" s="140"/>
      <c r="E31" s="140"/>
      <c r="F31" s="140"/>
      <c r="G31" s="140"/>
      <c r="H31" s="134">
        <f xml:space="preserve"> SUM(H2:H25)</f>
        <v>3953.18</v>
      </c>
      <c r="I31" s="140"/>
      <c r="J31" s="140"/>
      <c r="K31" s="140"/>
      <c r="L31" s="140"/>
      <c r="M31" s="133">
        <f xml:space="preserve"> SUM(M2:M25)</f>
        <v>760</v>
      </c>
      <c r="N31" s="140"/>
      <c r="O31" s="140"/>
      <c r="P31" s="140"/>
      <c r="Q31" s="140"/>
      <c r="R31" s="132">
        <f xml:space="preserve"> SUM(R2:R29)</f>
        <v>823.75</v>
      </c>
      <c r="S31" s="140"/>
      <c r="T31" s="140"/>
      <c r="U31" s="140"/>
      <c r="V31" s="140"/>
      <c r="W31" s="131">
        <f xml:space="preserve"> SUM(W2:W24)</f>
        <v>611.66</v>
      </c>
      <c r="X31" s="140"/>
      <c r="Y31" s="140"/>
      <c r="Z31" s="140"/>
      <c r="AA31" s="169">
        <f>SUM(AA2:AA30)</f>
        <v>4524.79</v>
      </c>
      <c r="AB31" s="140"/>
      <c r="AC31" s="140"/>
      <c r="AD31" s="140"/>
      <c r="AE31" s="140"/>
      <c r="AF31" s="140"/>
      <c r="AG31" s="175">
        <f>SUM(AG2:AG30)</f>
        <v>6327.6399999999994</v>
      </c>
      <c r="AH31" s="143"/>
      <c r="AJ31" s="145">
        <f>SUM(C31,H31,M31,R31,W31,AA31,AG31)</f>
        <v>17198.189999999999</v>
      </c>
      <c r="AO31" s="144"/>
    </row>
    <row r="32" spans="1:41">
      <c r="A32" s="137"/>
      <c r="AH32" s="138"/>
      <c r="AO32" s="144"/>
    </row>
    <row r="33" spans="1:42" ht="15" thickBot="1">
      <c r="A33" s="137"/>
      <c r="AH33" s="138"/>
      <c r="AM33" s="130"/>
      <c r="AO33" s="144"/>
      <c r="AP33" s="144"/>
    </row>
    <row r="34" spans="1:42">
      <c r="A34" s="209" t="s">
        <v>118</v>
      </c>
      <c r="B34" s="210"/>
      <c r="C34" s="210"/>
      <c r="D34" s="210"/>
      <c r="E34" s="136"/>
      <c r="F34" s="208" t="s">
        <v>119</v>
      </c>
      <c r="G34" s="208"/>
      <c r="H34" s="208"/>
      <c r="I34" s="208"/>
      <c r="J34" s="136"/>
      <c r="K34" s="214" t="s">
        <v>120</v>
      </c>
      <c r="L34" s="214"/>
      <c r="M34" s="214"/>
      <c r="N34" s="214"/>
      <c r="O34" s="136"/>
      <c r="P34" s="215" t="s">
        <v>121</v>
      </c>
      <c r="Q34" s="215"/>
      <c r="R34" s="215"/>
      <c r="S34" s="215"/>
      <c r="T34" s="136"/>
      <c r="U34" s="216" t="s">
        <v>143</v>
      </c>
      <c r="V34" s="216"/>
      <c r="W34" s="216"/>
      <c r="X34" s="216"/>
      <c r="Y34" s="136"/>
      <c r="Z34" s="211" t="s">
        <v>190</v>
      </c>
      <c r="AA34" s="211"/>
      <c r="AB34" s="211"/>
      <c r="AC34" s="211"/>
      <c r="AD34" s="136"/>
      <c r="AE34" s="212" t="s">
        <v>191</v>
      </c>
      <c r="AF34" s="212"/>
      <c r="AG34" s="212"/>
      <c r="AH34" s="213"/>
      <c r="AM34" s="130"/>
    </row>
    <row r="35" spans="1:42">
      <c r="A35">
        <v>43744</v>
      </c>
      <c r="B35" t="s">
        <v>274</v>
      </c>
      <c r="C35">
        <v>295.77999999999997</v>
      </c>
      <c r="F35">
        <v>43775</v>
      </c>
      <c r="G35" t="s">
        <v>499</v>
      </c>
      <c r="H35">
        <v>443</v>
      </c>
      <c r="K35">
        <v>43714</v>
      </c>
      <c r="L35" t="s">
        <v>487</v>
      </c>
      <c r="M35">
        <v>14</v>
      </c>
      <c r="P35">
        <v>43744</v>
      </c>
      <c r="Q35" t="s">
        <v>501</v>
      </c>
      <c r="R35">
        <v>51</v>
      </c>
      <c r="U35" t="s">
        <v>448</v>
      </c>
      <c r="V35" t="s">
        <v>155</v>
      </c>
      <c r="W35">
        <v>50</v>
      </c>
      <c r="AF35" t="s">
        <v>401</v>
      </c>
      <c r="AG35">
        <v>439</v>
      </c>
      <c r="AH35" s="138"/>
      <c r="AJ35" s="130"/>
      <c r="AM35" s="130"/>
    </row>
    <row r="36" spans="1:42">
      <c r="A36">
        <v>43775</v>
      </c>
      <c r="B36" t="s">
        <v>505</v>
      </c>
      <c r="C36">
        <v>280</v>
      </c>
      <c r="F36">
        <v>43805</v>
      </c>
      <c r="G36" t="s">
        <v>500</v>
      </c>
      <c r="H36">
        <v>299</v>
      </c>
      <c r="K36" t="s">
        <v>465</v>
      </c>
      <c r="L36" t="s">
        <v>146</v>
      </c>
      <c r="M36">
        <v>55</v>
      </c>
      <c r="P36" t="s">
        <v>448</v>
      </c>
      <c r="Q36" t="s">
        <v>140</v>
      </c>
      <c r="R36">
        <v>37</v>
      </c>
      <c r="U36">
        <v>43472</v>
      </c>
      <c r="V36" t="s">
        <v>155</v>
      </c>
      <c r="W36">
        <v>100</v>
      </c>
      <c r="AF36" t="s">
        <v>503</v>
      </c>
      <c r="AG36">
        <v>17.899999999999999</v>
      </c>
      <c r="AH36" s="138"/>
      <c r="AM36" s="130"/>
    </row>
    <row r="37" spans="1:42">
      <c r="A37" t="s">
        <v>465</v>
      </c>
      <c r="B37" t="s">
        <v>506</v>
      </c>
      <c r="C37">
        <v>33</v>
      </c>
      <c r="K37" t="s">
        <v>488</v>
      </c>
      <c r="L37" t="s">
        <v>490</v>
      </c>
      <c r="M37">
        <v>72.5</v>
      </c>
      <c r="P37" t="s">
        <v>471</v>
      </c>
      <c r="Q37" t="s">
        <v>122</v>
      </c>
      <c r="R37">
        <v>38</v>
      </c>
      <c r="AF37" t="s">
        <v>504</v>
      </c>
      <c r="AG37">
        <v>30</v>
      </c>
      <c r="AH37" s="138"/>
      <c r="AM37" s="130"/>
      <c r="AO37" s="144"/>
      <c r="AP37" s="144"/>
    </row>
    <row r="38" spans="1:42">
      <c r="A38" t="s">
        <v>448</v>
      </c>
      <c r="B38" t="s">
        <v>173</v>
      </c>
      <c r="C38">
        <v>14.9</v>
      </c>
      <c r="O38" t="s">
        <v>511</v>
      </c>
      <c r="P38">
        <v>43652</v>
      </c>
      <c r="Q38" t="s">
        <v>149</v>
      </c>
      <c r="R38">
        <v>181</v>
      </c>
      <c r="AF38" t="s">
        <v>332</v>
      </c>
      <c r="AG38">
        <v>52.7</v>
      </c>
      <c r="AH38" s="138"/>
      <c r="AM38" s="130"/>
    </row>
    <row r="39" spans="1:42">
      <c r="A39" t="s">
        <v>460</v>
      </c>
      <c r="B39" t="s">
        <v>208</v>
      </c>
      <c r="C39">
        <v>19.829999999999998</v>
      </c>
      <c r="P39">
        <v>43744</v>
      </c>
      <c r="Q39" t="s">
        <v>257</v>
      </c>
      <c r="R39">
        <v>13.68</v>
      </c>
      <c r="AF39" t="s">
        <v>502</v>
      </c>
      <c r="AG39">
        <v>148.96</v>
      </c>
      <c r="AH39" s="138"/>
      <c r="AM39" s="130"/>
    </row>
    <row r="40" spans="1:42">
      <c r="A40" t="s">
        <v>460</v>
      </c>
      <c r="B40" t="s">
        <v>150</v>
      </c>
      <c r="C40">
        <v>81.11</v>
      </c>
      <c r="P40">
        <v>43805</v>
      </c>
      <c r="Q40" t="s">
        <v>132</v>
      </c>
      <c r="R40">
        <v>20</v>
      </c>
      <c r="AH40" s="138"/>
      <c r="AM40" s="130"/>
    </row>
    <row r="41" spans="1:42">
      <c r="A41" t="s">
        <v>462</v>
      </c>
      <c r="B41" t="s">
        <v>151</v>
      </c>
      <c r="C41">
        <v>39.799999999999997</v>
      </c>
      <c r="P41">
        <v>43805</v>
      </c>
      <c r="Q41" t="s">
        <v>162</v>
      </c>
      <c r="R41">
        <v>19</v>
      </c>
      <c r="AA41" s="144"/>
      <c r="AH41" s="138"/>
      <c r="AM41" s="130"/>
    </row>
    <row r="42" spans="1:42">
      <c r="A42" t="s">
        <v>484</v>
      </c>
      <c r="B42" t="s">
        <v>507</v>
      </c>
      <c r="C42">
        <v>57</v>
      </c>
      <c r="P42" t="s">
        <v>448</v>
      </c>
      <c r="Q42" t="s">
        <v>508</v>
      </c>
      <c r="R42">
        <v>23</v>
      </c>
      <c r="AH42" s="138"/>
      <c r="AM42" s="130"/>
    </row>
    <row r="43" spans="1:42">
      <c r="A43" t="s">
        <v>484</v>
      </c>
      <c r="B43" t="s">
        <v>151</v>
      </c>
      <c r="C43">
        <v>249.45</v>
      </c>
      <c r="P43" t="s">
        <v>458</v>
      </c>
      <c r="Q43" t="s">
        <v>509</v>
      </c>
      <c r="R43">
        <v>18.43</v>
      </c>
      <c r="AH43" s="138"/>
      <c r="AM43" s="130"/>
    </row>
    <row r="44" spans="1:42">
      <c r="A44" t="s">
        <v>471</v>
      </c>
      <c r="B44" t="s">
        <v>271</v>
      </c>
      <c r="C44">
        <v>58.7</v>
      </c>
      <c r="P44" t="s">
        <v>458</v>
      </c>
      <c r="Q44" t="s">
        <v>132</v>
      </c>
      <c r="R44">
        <v>70</v>
      </c>
      <c r="AH44" s="138"/>
      <c r="AJ44" s="130"/>
      <c r="AM44" s="130"/>
    </row>
    <row r="45" spans="1:42">
      <c r="A45" s="137"/>
      <c r="P45" t="s">
        <v>460</v>
      </c>
      <c r="Q45" t="s">
        <v>214</v>
      </c>
      <c r="R45">
        <v>32</v>
      </c>
      <c r="AH45" s="138"/>
      <c r="AJ45" s="130"/>
      <c r="AM45" s="130"/>
    </row>
    <row r="46" spans="1:42">
      <c r="A46" s="137"/>
      <c r="P46" t="s">
        <v>469</v>
      </c>
      <c r="Q46" t="s">
        <v>132</v>
      </c>
      <c r="R46">
        <v>40</v>
      </c>
      <c r="AD46" s="130"/>
      <c r="AH46" s="138"/>
      <c r="AJ46" s="130"/>
      <c r="AM46" s="130"/>
    </row>
    <row r="47" spans="1:42">
      <c r="A47" s="137"/>
      <c r="P47" t="s">
        <v>469</v>
      </c>
      <c r="Q47" t="s">
        <v>132</v>
      </c>
      <c r="R47">
        <v>78</v>
      </c>
      <c r="AD47" s="130"/>
      <c r="AH47" s="138"/>
      <c r="AJ47" s="130"/>
    </row>
    <row r="48" spans="1:42">
      <c r="A48" s="137"/>
      <c r="P48" t="s">
        <v>481</v>
      </c>
      <c r="Q48" t="s">
        <v>132</v>
      </c>
      <c r="R48">
        <v>29</v>
      </c>
      <c r="AD48" s="130"/>
      <c r="AH48" s="138"/>
      <c r="AJ48" s="130"/>
    </row>
    <row r="49" spans="1:36">
      <c r="A49" s="137"/>
      <c r="P49" t="s">
        <v>482</v>
      </c>
      <c r="Q49" t="s">
        <v>418</v>
      </c>
      <c r="R49">
        <v>102</v>
      </c>
      <c r="AA49" s="130"/>
      <c r="AD49" s="130"/>
      <c r="AH49" s="138"/>
      <c r="AJ49" s="130"/>
    </row>
    <row r="50" spans="1:36">
      <c r="A50" s="137"/>
      <c r="P50" t="s">
        <v>482</v>
      </c>
      <c r="Q50" t="s">
        <v>510</v>
      </c>
      <c r="R50">
        <v>163</v>
      </c>
      <c r="AA50" s="130"/>
      <c r="AD50" s="130"/>
      <c r="AH50" s="138"/>
      <c r="AJ50" s="130"/>
    </row>
    <row r="51" spans="1:36">
      <c r="A51" s="137"/>
      <c r="P51" t="s">
        <v>488</v>
      </c>
      <c r="Q51" t="s">
        <v>132</v>
      </c>
      <c r="R51">
        <v>20</v>
      </c>
      <c r="AD51" s="130"/>
      <c r="AH51" s="138"/>
      <c r="AJ51" s="130"/>
    </row>
    <row r="52" spans="1:36">
      <c r="A52" s="137"/>
      <c r="P52" t="s">
        <v>488</v>
      </c>
      <c r="Q52" t="s">
        <v>132</v>
      </c>
      <c r="R52">
        <v>204</v>
      </c>
      <c r="AD52" s="130"/>
      <c r="AH52" s="138"/>
    </row>
    <row r="53" spans="1:36">
      <c r="A53" s="137"/>
      <c r="AD53" s="130"/>
      <c r="AH53" s="138"/>
    </row>
    <row r="54" spans="1:36">
      <c r="A54" s="137"/>
      <c r="AD54" s="130"/>
      <c r="AH54" s="138"/>
    </row>
    <row r="55" spans="1:36">
      <c r="A55" s="137"/>
      <c r="AD55" s="130"/>
      <c r="AH55" s="138"/>
    </row>
    <row r="56" spans="1:36" ht="15" thickBot="1">
      <c r="A56" s="137"/>
      <c r="AD56" s="130"/>
      <c r="AH56" s="138"/>
    </row>
    <row r="57" spans="1:36" ht="15" thickBot="1">
      <c r="A57" s="139"/>
      <c r="B57" s="140"/>
      <c r="C57" s="135">
        <f xml:space="preserve"> SUM(C34:C51)</f>
        <v>1129.57</v>
      </c>
      <c r="D57" s="140"/>
      <c r="E57" s="140"/>
      <c r="F57" s="140"/>
      <c r="G57" s="140"/>
      <c r="H57" s="134">
        <f xml:space="preserve"> SUM(H34:H51)</f>
        <v>742</v>
      </c>
      <c r="I57" s="140"/>
      <c r="J57" s="140"/>
      <c r="K57" s="140"/>
      <c r="L57" s="140"/>
      <c r="M57" s="133">
        <f xml:space="preserve"> SUM(M34:M51)</f>
        <v>141.5</v>
      </c>
      <c r="N57" s="140"/>
      <c r="O57" s="140"/>
      <c r="P57" s="140"/>
      <c r="Q57" s="140"/>
      <c r="R57" s="132">
        <f xml:space="preserve"> SUM(R34:R55)</f>
        <v>1139.1100000000001</v>
      </c>
      <c r="S57" s="140"/>
      <c r="T57" s="140"/>
      <c r="U57" s="140"/>
      <c r="V57" s="140"/>
      <c r="W57" s="131">
        <f xml:space="preserve"> SUM(W34:W51)</f>
        <v>150</v>
      </c>
      <c r="X57" s="140"/>
      <c r="Y57" s="140"/>
      <c r="Z57" s="140"/>
      <c r="AA57" s="141">
        <f>SUM(AA35:AA55)</f>
        <v>0</v>
      </c>
      <c r="AB57" s="140"/>
      <c r="AC57" s="140"/>
      <c r="AD57" s="140"/>
      <c r="AE57" s="140"/>
      <c r="AF57" s="140"/>
      <c r="AG57" s="142">
        <f>SUM(AG35:AG56)</f>
        <v>688.56000000000006</v>
      </c>
      <c r="AH57" s="143"/>
      <c r="AJ57" s="145">
        <f>SUM(A57:AH57)</f>
        <v>3990.7400000000002</v>
      </c>
    </row>
    <row r="59" spans="1:36" ht="15" thickBot="1"/>
    <row r="60" spans="1:36" ht="15" thickBot="1">
      <c r="C60" s="135">
        <f xml:space="preserve"> SUM(C31,C57)</f>
        <v>1326.74</v>
      </c>
      <c r="H60" s="172">
        <f xml:space="preserve"> SUM(H31,H57)</f>
        <v>4695.18</v>
      </c>
      <c r="M60" s="133">
        <f xml:space="preserve"> SUM(M31,M57)</f>
        <v>901.5</v>
      </c>
      <c r="R60" s="132">
        <f xml:space="preserve"> SUM(R31,R57)</f>
        <v>1962.8600000000001</v>
      </c>
      <c r="W60" s="171">
        <f xml:space="preserve"> SUM(W31,W57)</f>
        <v>761.66</v>
      </c>
      <c r="AA60" s="169">
        <f xml:space="preserve"> SUM(AA31,AA57)</f>
        <v>4524.79</v>
      </c>
      <c r="AG60" s="170">
        <f xml:space="preserve"> SUM(AG31,AG57)</f>
        <v>7016.2</v>
      </c>
    </row>
    <row r="70" spans="30:41">
      <c r="AO70" s="146"/>
    </row>
    <row r="71" spans="30:41">
      <c r="AD71" s="130"/>
    </row>
    <row r="72" spans="30:41">
      <c r="AD72" s="130"/>
    </row>
    <row r="73" spans="30:41">
      <c r="AD73" s="130"/>
    </row>
    <row r="74" spans="30:41">
      <c r="AD74" s="130"/>
    </row>
    <row r="75" spans="30:41">
      <c r="AD75" s="130"/>
    </row>
    <row r="76" spans="30:41">
      <c r="AD76" s="130"/>
      <c r="AM76" s="130"/>
    </row>
    <row r="77" spans="30:41">
      <c r="AD77" s="130"/>
      <c r="AM77" s="130"/>
    </row>
    <row r="78" spans="30:41">
      <c r="AD78" s="130"/>
      <c r="AM78" s="130"/>
    </row>
    <row r="79" spans="30:41">
      <c r="AD79" s="130"/>
      <c r="AM79" s="130"/>
    </row>
    <row r="80" spans="30:41">
      <c r="AD80" s="130"/>
      <c r="AM80" s="130"/>
    </row>
    <row r="81" spans="30:42">
      <c r="AD81" s="130"/>
      <c r="AM81" s="130"/>
    </row>
    <row r="82" spans="30:42">
      <c r="AD82" s="130"/>
      <c r="AM82" s="130"/>
    </row>
    <row r="83" spans="30:42">
      <c r="AM83" s="130"/>
    </row>
    <row r="84" spans="30:42">
      <c r="AM84" s="130"/>
    </row>
    <row r="85" spans="30:42">
      <c r="AM85" s="130"/>
    </row>
    <row r="86" spans="30:42">
      <c r="AM86" s="130"/>
    </row>
    <row r="87" spans="30:42">
      <c r="AM87" s="130"/>
    </row>
    <row r="88" spans="30:42">
      <c r="AM88" s="130"/>
    </row>
    <row r="89" spans="30:42">
      <c r="AP89" s="144"/>
    </row>
    <row r="96" spans="30:42">
      <c r="AJ96" s="130"/>
    </row>
    <row r="97" spans="36:36">
      <c r="AJ97" s="130"/>
    </row>
    <row r="98" spans="36:36">
      <c r="AJ98" s="130"/>
    </row>
    <row r="99" spans="36:36">
      <c r="AJ99" s="130"/>
    </row>
    <row r="100" spans="36:36">
      <c r="AJ100" s="130"/>
    </row>
    <row r="101" spans="36:36">
      <c r="AJ101" s="130"/>
    </row>
    <row r="102" spans="36:36">
      <c r="AJ102" s="130"/>
    </row>
    <row r="103" spans="36:36">
      <c r="AJ103" s="130"/>
    </row>
    <row r="104" spans="36:36">
      <c r="AJ104" s="130"/>
    </row>
    <row r="105" spans="36:36">
      <c r="AJ105" s="130"/>
    </row>
    <row r="106" spans="36:36">
      <c r="AJ106" s="130"/>
    </row>
    <row r="107" spans="36:36">
      <c r="AJ107" s="130"/>
    </row>
    <row r="108" spans="36:36">
      <c r="AJ108" s="130"/>
    </row>
    <row r="109" spans="36:36">
      <c r="AJ109" s="130"/>
    </row>
    <row r="110" spans="36:36">
      <c r="AJ110" s="130"/>
    </row>
    <row r="111" spans="36:36">
      <c r="AJ111" s="130"/>
    </row>
    <row r="112" spans="36:36">
      <c r="AJ112" s="130"/>
    </row>
    <row r="113" spans="36:39">
      <c r="AJ113" s="130"/>
    </row>
    <row r="114" spans="36:39">
      <c r="AJ114" s="130"/>
    </row>
    <row r="115" spans="36:39">
      <c r="AM115" s="144"/>
    </row>
  </sheetData>
  <mergeCells count="14">
    <mergeCell ref="AE1:AH1"/>
    <mergeCell ref="A34:D34"/>
    <mergeCell ref="F34:I34"/>
    <mergeCell ref="K34:N34"/>
    <mergeCell ref="P34:S34"/>
    <mergeCell ref="U34:X34"/>
    <mergeCell ref="Z34:AC34"/>
    <mergeCell ref="AE34:AH34"/>
    <mergeCell ref="A1:D1"/>
    <mergeCell ref="F1:I1"/>
    <mergeCell ref="K1:N1"/>
    <mergeCell ref="P1:S1"/>
    <mergeCell ref="U1:X1"/>
    <mergeCell ref="Z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פרוט כולל של החשבון </vt:lpstr>
      <vt:lpstr>חיובים קבועים באשראי 2019</vt:lpstr>
      <vt:lpstr>פרוט הוצאות 10.1</vt:lpstr>
      <vt:lpstr>פרוט הוצאות 10.2</vt:lpstr>
      <vt:lpstr>פרוט הוצאות 10.3</vt:lpstr>
      <vt:lpstr>פרוט הוצאות 10.4</vt:lpstr>
      <vt:lpstr>פרוט הוצאות 10.5</vt:lpstr>
      <vt:lpstr>פרוט הוצאות 10.6</vt:lpstr>
      <vt:lpstr>פרוט הוצאות 10.7</vt:lpstr>
      <vt:lpstr>פרוט הוצאות 10.8</vt:lpstr>
      <vt:lpstr>פרוט הוצאות 10.9</vt:lpstr>
      <vt:lpstr>פרוט הוצאות 10.10</vt:lpstr>
      <vt:lpstr>10.11</vt:lpstr>
      <vt:lpstr>10.12</vt:lpstr>
      <vt:lpstr>10.1</vt:lpstr>
      <vt:lpstr>1</vt:lpstr>
      <vt:lpstr>2</vt:lpstr>
      <vt:lpstr>2 (2)</vt:lpstr>
      <vt:lpstr>חיובים קבועים באשראי 2020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2020-03-26T23:14:09Z</dcterms:modified>
</cp:coreProperties>
</file>