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CEE91EB8-FA05-4651-A3FA-C3D526A1CC6C}" xr6:coauthVersionLast="41" xr6:coauthVersionMax="41" xr10:uidLastSave="{00000000-0000-0000-0000-000000000000}"/>
  <bookViews>
    <workbookView xWindow="-120" yWindow="-120" windowWidth="29040" windowHeight="15840" xr2:uid="{62E40685-8569-48A2-98E8-A504D3602E9A}"/>
  </bookViews>
  <sheets>
    <sheet name="K17" sheetId="1" r:id="rId1"/>
    <sheet name="FedSampCores03-K17_2003.04.30" sheetId="2" r:id="rId2"/>
    <sheet name="Probe98-K17_2003.08.22" sheetId="6" r:id="rId3"/>
    <sheet name="FedSampCores03-K17_2003.08.22" sheetId="7"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6" i="1" l="1"/>
  <c r="P17" i="1"/>
  <c r="L17" i="1"/>
  <c r="E17" i="1"/>
  <c r="I24" i="1"/>
  <c r="G24" i="1"/>
  <c r="E24" i="1"/>
  <c r="S8" i="1"/>
  <c r="C30" i="1"/>
  <c r="C29" i="1"/>
  <c r="C28" i="1"/>
  <c r="C27" i="1"/>
  <c r="C26" i="1"/>
  <c r="C25" i="1"/>
  <c r="P18" i="1"/>
  <c r="X18" i="1"/>
  <c r="L7" i="1"/>
  <c r="T17" i="1"/>
  <c r="U16" i="1"/>
  <c r="V17" i="1"/>
  <c r="S17" i="1"/>
  <c r="Q17" i="1"/>
  <c r="G17" i="1"/>
  <c r="O12" i="7"/>
  <c r="I1" i="7"/>
  <c r="I4" i="7"/>
  <c r="Q8" i="1"/>
  <c r="E13" i="7"/>
  <c r="E14" i="7"/>
  <c r="E15" i="7"/>
  <c r="E16" i="7"/>
  <c r="E12" i="7"/>
  <c r="I12" i="7"/>
  <c r="I3" i="7"/>
  <c r="I2" i="7"/>
  <c r="I1" i="6"/>
  <c r="I2" i="6"/>
  <c r="I4" i="6"/>
  <c r="I3" i="6"/>
  <c r="I3" i="2"/>
  <c r="G16" i="1"/>
  <c r="P16" i="1"/>
  <c r="I1" i="2"/>
  <c r="I2" i="2"/>
  <c r="O12" i="2"/>
  <c r="S16" i="1"/>
  <c r="Q16" i="1"/>
  <c r="I4" i="2"/>
  <c r="G13" i="2"/>
  <c r="G14" i="2"/>
  <c r="G12" i="2"/>
  <c r="Q7" i="1"/>
  <c r="E13" i="2"/>
  <c r="E14" i="2"/>
  <c r="E12" i="2"/>
  <c r="E16" i="1"/>
  <c r="S6" i="1"/>
  <c r="P7" i="1"/>
  <c r="S7" i="1"/>
  <c r="T7" i="1"/>
  <c r="G8" i="1"/>
  <c r="P8" i="1"/>
  <c r="T8" i="1"/>
  <c r="U8" i="1"/>
  <c r="C8" i="1"/>
  <c r="L8" i="1"/>
  <c r="N8" i="1"/>
  <c r="C7" i="1"/>
  <c r="O6" i="1"/>
  <c r="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 xml:space="preserve"> </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C10C9BE3-9D01-4220-82B3-020B5FFD81CD}">
      <text>
        <r>
          <rPr>
            <sz val="8"/>
            <color indexed="81"/>
            <rFont val="Tahoma"/>
            <family val="2"/>
          </rPr>
          <t>There seems to be some superimposed ice on this day since the stake reading is above the last summer surface.</t>
        </r>
      </text>
    </comment>
    <comment ref="L6" authorId="1" shapeId="0" xr:uid="{19F03ABE-CEB4-48A8-90EF-7C61AE5945BE}">
      <text>
        <r>
          <rPr>
            <b/>
            <sz val="9"/>
            <color indexed="81"/>
            <rFont val="Tahoma"/>
            <charset val="1"/>
          </rPr>
          <t>ehbaker:</t>
        </r>
        <r>
          <rPr>
            <sz val="9"/>
            <color indexed="81"/>
            <rFont val="Tahoma"/>
            <charset val="1"/>
          </rPr>
          <t xml:space="preserve">
This is as probed in spring 2002</t>
        </r>
      </text>
    </comment>
    <comment ref="C7" authorId="2" shapeId="0" xr:uid="{5CB8BACA-EEE5-47B7-9D7B-AE50167363D7}">
      <text>
        <r>
          <rPr>
            <b/>
            <sz val="8"/>
            <color indexed="81"/>
            <rFont val="Tahoma"/>
            <family val="2"/>
          </rPr>
          <t xml:space="preserve"> RAB:  New stake</t>
        </r>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3" shapeId="0" xr:uid="{4562BC12-2417-4815-B730-142DF6FE11ED}">
      <text>
        <r>
          <rPr>
            <b/>
            <sz val="9"/>
            <color indexed="81"/>
            <rFont val="Tahoma"/>
            <family val="2"/>
          </rPr>
          <t>cmcneil:</t>
        </r>
        <r>
          <rPr>
            <sz val="9"/>
            <color indexed="81"/>
            <rFont val="Tahoma"/>
            <family val="2"/>
          </rPr>
          <t xml:space="preserve">
Total length of stake</t>
        </r>
      </text>
    </comment>
    <comment ref="D12" authorId="3"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3"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S12" authorId="1" shapeId="0" xr:uid="{08C4289D-0BAB-4E60-9497-D9CDE615C963}">
      <text>
        <r>
          <rPr>
            <b/>
            <sz val="9"/>
            <color indexed="81"/>
            <rFont val="Tahoma"/>
            <charset val="1"/>
          </rPr>
          <t xml:space="preserve">ehbaker:
</t>
        </r>
        <r>
          <rPr>
            <sz val="9"/>
            <color indexed="81"/>
            <rFont val="Tahoma"/>
            <family val="2"/>
          </rPr>
          <t>maximum fraction of snowpack captured by measured density.</t>
        </r>
      </text>
    </comment>
    <comment ref="T12" authorId="3"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3"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3"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3"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3"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F15" authorId="1" shapeId="0" xr:uid="{E1DA09D5-7259-472F-A738-8D24BC3B700A}">
      <text>
        <r>
          <rPr>
            <b/>
            <sz val="9"/>
            <color indexed="81"/>
            <rFont val="Tahoma"/>
            <charset val="1"/>
          </rPr>
          <t>ehbaker:</t>
        </r>
        <r>
          <rPr>
            <sz val="9"/>
            <color indexed="81"/>
            <rFont val="Tahoma"/>
            <charset val="1"/>
          </rPr>
          <t xml:space="preserve">
inferred from stake reading. Some of the 2001 new firn has melted during summer 2002.</t>
        </r>
      </text>
    </comment>
    <comment ref="M15" authorId="1" shapeId="0" xr:uid="{D5A444DC-F80E-4E1F-B5D8-12FECC7F45F6}">
      <text>
        <r>
          <rPr>
            <b/>
            <sz val="9"/>
            <color indexed="81"/>
            <rFont val="Tahoma"/>
            <family val="2"/>
          </rPr>
          <t>ehbaker:</t>
        </r>
        <r>
          <rPr>
            <sz val="9"/>
            <color indexed="81"/>
            <rFont val="Tahoma"/>
            <family val="2"/>
          </rPr>
          <t xml:space="preserve">
assumed density for old firn
</t>
        </r>
      </text>
    </comment>
    <comment ref="I18" authorId="1" shapeId="0" xr:uid="{951D3B99-E408-42DE-A371-49E0F2C6714D}">
      <text>
        <r>
          <rPr>
            <b/>
            <sz val="9"/>
            <color indexed="81"/>
            <rFont val="Tahoma"/>
            <charset val="1"/>
          </rPr>
          <t>ehbaker:</t>
        </r>
        <r>
          <rPr>
            <sz val="9"/>
            <color indexed="81"/>
            <rFont val="Tahoma"/>
            <charset val="1"/>
          </rPr>
          <t xml:space="preserve">
note of 1" new snow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EEC5E53-CC20-4F6E-967B-14CC59C7241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ED9739C-5565-48E7-AF2E-A4C2072B207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23A5830-7FDC-4C0B-B3B9-35A354D38DD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9D2C672-9921-4C93-83AF-D20B8118389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80CBB86-C9D7-4071-80DC-83C38FDBD460}">
      <text>
        <r>
          <rPr>
            <sz val="8"/>
            <color indexed="81"/>
            <rFont val="Tahoma"/>
            <family val="2"/>
          </rPr>
          <t xml:space="preserve">Sipre coring auger=45.6cm2 
large tube 41.05 cm2       
small tube 25.6   cm2          
Snow Metrics 1000 cm^3
</t>
        </r>
      </text>
    </comment>
    <comment ref="A10" authorId="2" shapeId="0" xr:uid="{0476C22E-5180-45E8-B88B-5BC93A01AA75}">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F0EBDB78-6EA4-41A3-86B3-B896A4FD8156}">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F99DB7D8-42E1-486E-BC62-6D7A5472987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7973609C-7B79-4DBE-A468-CBED44501F7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2D0FCA2-DC67-471B-8C22-402B7B030AE3}">
      <text>
        <r>
          <rPr>
            <b/>
            <sz val="9"/>
            <color indexed="81"/>
            <rFont val="Tahoma"/>
            <family val="2"/>
          </rPr>
          <t>cmcneil:</t>
        </r>
        <r>
          <rPr>
            <sz val="9"/>
            <color indexed="81"/>
            <rFont val="Tahoma"/>
            <family val="2"/>
          </rPr>
          <t xml:space="preserve">
What was used to measure snow depth</t>
        </r>
      </text>
    </comment>
    <comment ref="I10" authorId="0" shapeId="0" xr:uid="{D1ADFF6C-0493-4BA9-9520-E0CF4573A4E4}">
      <text>
        <r>
          <rPr>
            <b/>
            <sz val="9"/>
            <color indexed="81"/>
            <rFont val="Tahoma"/>
            <family val="2"/>
          </rPr>
          <t>cmcneil:</t>
        </r>
        <r>
          <rPr>
            <sz val="9"/>
            <color indexed="81"/>
            <rFont val="Tahoma"/>
            <family val="2"/>
          </rPr>
          <t xml:space="preserve">
snow depth observed</t>
        </r>
      </text>
    </comment>
    <comment ref="O10" authorId="2" shapeId="0" xr:uid="{055CF5E7-5848-48E8-823D-57EDE9335561}">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DF82D52B-BAED-4343-A8E7-C97D5B82FCFD}">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726B4519-2EA2-4603-8B96-002915537E5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7B92A82-E61C-4AA6-8298-08D43255ED6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57BAAE2-E9ED-4754-8BEB-AE61EE0EF73C}">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7437B1B-1FF9-4D92-BE91-9AFAFD841232}">
      <text>
        <r>
          <rPr>
            <sz val="8"/>
            <color indexed="81"/>
            <rFont val="Tahoma"/>
            <family val="2"/>
          </rPr>
          <t xml:space="preserve">Sipre coring auger=45.6cm2 
large tube 41.05 cm2       
small tube 25.6   cm2          
Snow Metrics 1000 cm^3
</t>
        </r>
      </text>
    </comment>
    <comment ref="A10" authorId="2" shapeId="0" xr:uid="{7ED59D7D-773C-4C5D-AABD-83E271D55ACE}">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107B2580-56D0-4687-BE90-C1A46668B707}">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9CC33251-CA57-4762-B05E-6980D0A4C35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FE1B86FB-388E-4F35-A81D-5E9B5EFEA32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F66D28C5-BEC6-4752-A111-6FF558B55621}">
      <text>
        <r>
          <rPr>
            <b/>
            <sz val="9"/>
            <color indexed="81"/>
            <rFont val="Tahoma"/>
            <family val="2"/>
          </rPr>
          <t>cmcneil:</t>
        </r>
        <r>
          <rPr>
            <sz val="9"/>
            <color indexed="81"/>
            <rFont val="Tahoma"/>
            <family val="2"/>
          </rPr>
          <t xml:space="preserve">
What was used to measure snow depth</t>
        </r>
      </text>
    </comment>
    <comment ref="I10" authorId="0" shapeId="0" xr:uid="{73D3DD26-1153-413C-8099-3DBD1647D6ED}">
      <text>
        <r>
          <rPr>
            <b/>
            <sz val="9"/>
            <color indexed="81"/>
            <rFont val="Tahoma"/>
            <family val="2"/>
          </rPr>
          <t>cmcneil:</t>
        </r>
        <r>
          <rPr>
            <sz val="9"/>
            <color indexed="81"/>
            <rFont val="Tahoma"/>
            <family val="2"/>
          </rPr>
          <t xml:space="preserve">
snow depth observed</t>
        </r>
      </text>
    </comment>
    <comment ref="O10" authorId="2" shapeId="0" xr:uid="{85471B1D-8B2E-4630-B648-0864201814AE}">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14C2FB9C-FA2F-4736-A340-77A99343F38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9F289277-F2EF-4C7D-96C4-E21839BC14A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21458C8-BDCA-476C-A480-E3624A7222B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293270F-3D8A-484B-ACC5-B7174CBC039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C61FDAD-6166-43C1-9032-4A2F57E7BDAB}">
      <text>
        <r>
          <rPr>
            <sz val="8"/>
            <color indexed="81"/>
            <rFont val="Tahoma"/>
            <family val="2"/>
          </rPr>
          <t xml:space="preserve">Sipre coring auger=45.6cm2 
large tube 41.05 cm2       
small tube 25.6   cm2          
Snow Metrics 1000 cm^3
</t>
        </r>
      </text>
    </comment>
    <comment ref="A10" authorId="2" shapeId="0" xr:uid="{F0350ABC-D244-4A5D-8106-6C70FF8A595A}">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B9D43205-3E6D-4861-8F72-D0A5262BDD0F}">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325AFF3C-C40F-4102-9F0A-E36FDD687E7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82B1F3E0-A6E7-4E46-803E-F79ADD552A00}">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DFA0D7D9-EA25-42B3-ACA5-41D2F7020EBC}">
      <text>
        <r>
          <rPr>
            <b/>
            <sz val="9"/>
            <color indexed="81"/>
            <rFont val="Tahoma"/>
            <family val="2"/>
          </rPr>
          <t>cmcneil:</t>
        </r>
        <r>
          <rPr>
            <sz val="9"/>
            <color indexed="81"/>
            <rFont val="Tahoma"/>
            <family val="2"/>
          </rPr>
          <t xml:space="preserve">
What was used to measure snow depth</t>
        </r>
      </text>
    </comment>
    <comment ref="I10" authorId="0" shapeId="0" xr:uid="{E181D444-26E4-4C50-898F-CF3809BEB5BE}">
      <text>
        <r>
          <rPr>
            <b/>
            <sz val="9"/>
            <color indexed="81"/>
            <rFont val="Tahoma"/>
            <family val="2"/>
          </rPr>
          <t>cmcneil:</t>
        </r>
        <r>
          <rPr>
            <sz val="9"/>
            <color indexed="81"/>
            <rFont val="Tahoma"/>
            <family val="2"/>
          </rPr>
          <t xml:space="preserve">
snow depth observed</t>
        </r>
      </text>
    </comment>
    <comment ref="O10" authorId="2" shapeId="0" xr:uid="{4B775E5A-F6AA-447D-A9A6-72AE3F5FD1BD}">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<sst xmlns="http://schemas.openxmlformats.org/spreadsheetml/2006/main" count="272" uniqueCount="133">
  <si>
    <t>03-K17-9M</t>
  </si>
  <si>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</si>
  <si>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</si>
  <si>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</si>
  <si>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</si>
  <si>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</si>
  <si>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</si>
  <si>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</si>
  <si>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</si>
  <si>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</si>
  <si>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</si>
  <si>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</si>
  <si>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</si>
  <si>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</si>
  <si>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</si>
  <si>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</si>
  <si>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</si>
  <si>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</si>
  <si>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</si>
  <si>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</si>
  <si>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</si>
  <si>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</si>
  <si>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</si>
  <si>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</si>
  <si>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</si>
  <si>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</si>
  <si>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</si>
  <si>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</si>
  <si>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</si>
  <si>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</si>
  <si>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</si>
  <si>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</si>
  <si>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</si>
  <si>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</si>
  <si>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</si>
  <si>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</si>
  <si>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</si>
  <si>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</si>
  <si>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</si>
  <si>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</si>
  <si>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</si>
  <si>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</si>
  <si>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</si>
  <si>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</si>
  <si>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</si>
  <si>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</si>
  <si>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</si>
  <si>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</si>
  <si>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</si>
  <si>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</si>
  <si>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</si>
  <si>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</si>
  <si>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</si>
  <si>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</si>
  <si>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</si>
  <si>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</si>
  <si>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</si>
  <si>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</si>
  <si>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</si>
  <si>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</si>
  <si>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</si>
  <si>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</si>
  <si>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</si>
  <si>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</si>
  <si>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</si>
  <si>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</si>
  <si>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</si>
  <si>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</si>
  <si>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 xml:space="preserve"> Glacier:</t>
  </si>
  <si>
    <t>Kahiltna</t>
  </si>
  <si>
    <t>Total Core Depth (m):</t>
  </si>
  <si>
    <t>* for the federal sampler, this is simply the depth of the deepest density measurement</t>
  </si>
  <si>
    <t>Location:</t>
  </si>
  <si>
    <t>Depth of Previous Year's Summer Surface at stake (m):</t>
  </si>
  <si>
    <t>*probe at stake</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</si>
  <si>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</si>
  <si>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</si>
  <si>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</si>
  <si>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</si>
  <si>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</si>
  <si>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</si>
  <si>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</si>
  <si>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</si>
  <si>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</si>
  <si>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</si>
  <si>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</si>
  <si>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</si>
  <si>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</si>
  <si>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</si>
  <si>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</si>
  <si>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</si>
  <si>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</si>
  <si>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</si>
  <si>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</si>
  <si>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</si>
  <si>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</si>
  <si>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</si>
  <si>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</si>
  <si>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</si>
  <si>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K17</t>
  </si>
  <si>
    <t>depth at stake/pit</t>
  </si>
  <si>
    <t>NA</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</si>
  <si>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</si>
  <si>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</si>
  <si>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</si>
  <si>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</si>
  <si>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</si>
  <si>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</si>
  <si>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</si>
  <si>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</si>
  <si>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</si>
  <si>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</si>
  <si>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</si>
  <si>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</si>
  <si>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</si>
  <si>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</si>
  <si>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98-K17</t>
  </si>
  <si>
    <t>Sice</t>
  </si>
  <si>
    <t>old firn</t>
  </si>
  <si>
    <t>03-K17</t>
  </si>
  <si>
    <t>snow</t>
  </si>
  <si>
    <t>2003_04_30_Kah_Field_Datasheet.pdf</t>
  </si>
  <si>
    <t>depth-weighted density (sum to get bulk density)</t>
  </si>
  <si>
    <t>new firn</t>
  </si>
  <si>
    <t>new snow</t>
  </si>
  <si>
    <t>2003_08_22_OldKah_Field_Datasheet.pdf</t>
  </si>
  <si>
    <t>not measured</t>
  </si>
  <si>
    <t>only measurement</t>
  </si>
  <si>
    <t>removed</t>
  </si>
  <si>
    <t>2003_08_22_Kah_Field_Datasheet.pdf</t>
  </si>
  <si>
    <t>snow pit</t>
  </si>
  <si>
    <t>NA (new stake)</t>
  </si>
  <si>
    <t xml:space="preserve">Estimate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</si>
</sst>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5"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sz val="9"/>
      <color indexed="81"/>
      <name val="Tahoma"/>
      <charset val="1"/>
    </font>
    <font>
      <b/>
      <sz val="10"/>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rgb="FFFF0000"/>
      <name val="Arial"/>
      <family val="2"/>
    </font>
    <font>
      <b/>
      <sz val="9"/>
      <color indexed="81"/>
      <name val="Tahoma"/>
      <charset val="1"/>
    </font>
    <font>
      <b/>
      <u/>
      <sz val="18"/>
      <color rgb="FF000000"/>
      <name val="Calibri"/>
      <family val="2"/>
    </font>
    <font>
      <b/>
      <u/>
      <sz val="10"/>
      <name val="Arial"/>
      <family val="2"/>
    </font>
    <font>
      <sz val="10"/>
      <color rgb="FF000000"/>
      <name val="Arial"/>
      <family val="2"/>
    </font>
    <font>
      <sz val="8"/>
      <color rgb="FF000000"/>
      <name val="Arial"/>
      <family val="2"/>
    </font>
    <font>
      <sz val="8"/>
      <color theme="1"/>
      <name val="Arial"/>
      <family val="2"/>
    </font>
    <font>
      <b/>
      <sz val="8"/>
      <color rgb="FF000000"/>
      <name val="Calibri"/>
      <family val="2"/>
    </font>
    <font>
      <sz val="11"/>
      <color rgb="FFFF0000"/>
      <name val="Calibri"/>
      <family val="2"/>
      <scheme val="minor"/>
    </font>
    <font>
      <sz val="8"/>
      <color rgb="FFFF0000"/>
      <name val="Calibri"/>
      <family val="2"/>
      <scheme val="minor"/>
    </font>
  </fonts>
  <fills count="11">
    <fill>
      <patternFill patternType="none"/>
    </fill>
    <fill>
      <patternFill patternType="gray125"/>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15"/>
        <bgColor indexed="64"/>
      </patternFill>
    </fill>
    <fill>
      <patternFill patternType="solid">
        <fgColor indexed="41"/>
        <bgColor indexed="64"/>
      </patternFill>
    </fill>
    <fill>
      <patternFill patternType="solid">
        <fgColor rgb="FFFFFF00"/>
        <bgColor rgb="FFFFFF00"/>
      </patternFill>
    </fill>
    <fill>
      <patternFill patternType="solid">
        <fgColor rgb="FFFFFF00"/>
        <bgColor indexed="64"/>
      </patternFill>
    </fill>
  </fills>
  <borders count="35">
    <border>
      <left/>
      <right/>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20" fillId="0" borderId="0" applyNumberFormat="0" applyFill="0" applyBorder="0" applyAlignment="0" applyProtection="0">
      <alignment horizontal="left"/>
      <protection locked="0"/>
    </xf>
    <xf numFmtId="166" fontId="22"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2"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284">
    <xf numFmtId="0" fontId="0" fillId="0" borderId="0" xfId="0"/>
    <xf numFmtId="0" fontId="0" fillId="0" borderId="1" xfId="0" applyFill="1" applyBorder="1" applyAlignment="1">
      <alignment horizontal="center"/>
    </xf>
    <xf numFmtId="164" fontId="2" fillId="0" borderId="2" xfId="0" applyNumberFormat="1" applyFont="1" applyFill="1" applyBorder="1" applyAlignment="1" applyProtection="1">
      <alignment horizontal="center"/>
    </xf>
    <xf numFmtId="165" fontId="2" fillId="0" borderId="3" xfId="0" applyNumberFormat="1" applyFont="1" applyFill="1" applyBorder="1" applyAlignment="1" applyProtection="1">
      <alignment horizontal="center"/>
    </xf>
    <xf numFmtId="2" fontId="3" fillId="0" borderId="4" xfId="0" applyNumberFormat="1" applyFont="1" applyFill="1" applyBorder="1" applyAlignment="1">
      <alignment horizontal="center"/>
    </xf>
    <xf numFmtId="2" fontId="3" fillId="0" borderId="5" xfId="0" applyNumberFormat="1" applyFont="1" applyFill="1" applyBorder="1" applyAlignment="1">
      <alignment horizontal="center"/>
    </xf>
    <xf numFmtId="165" fontId="2" fillId="0" borderId="6" xfId="0" applyNumberFormat="1" applyFont="1" applyFill="1" applyBorder="1" applyAlignment="1">
      <alignment horizontal="center"/>
    </xf>
    <xf numFmtId="165" fontId="2" fillId="0" borderId="7" xfId="0" applyNumberFormat="1" applyFont="1" applyFill="1" applyBorder="1" applyAlignment="1">
      <alignment horizontal="center"/>
    </xf>
    <xf numFmtId="165"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2" fontId="2" fillId="0" borderId="6" xfId="0" applyNumberFormat="1" applyFont="1" applyFill="1" applyBorder="1" applyAlignment="1" applyProtection="1">
      <alignment horizontal="center"/>
    </xf>
    <xf numFmtId="2" fontId="2" fillId="0" borderId="7" xfId="0" applyNumberFormat="1" applyFont="1" applyFill="1" applyBorder="1" applyAlignment="1">
      <alignment horizontal="center"/>
    </xf>
    <xf numFmtId="2" fontId="2" fillId="0" borderId="4" xfId="0" applyNumberFormat="1" applyFont="1" applyFill="1" applyBorder="1" applyAlignment="1" applyProtection="1">
      <alignment horizontal="center"/>
    </xf>
    <xf numFmtId="2" fontId="2" fillId="0" borderId="8" xfId="0" applyNumberFormat="1" applyFont="1" applyFill="1" applyBorder="1" applyAlignment="1" applyProtection="1">
      <alignment horizontal="center"/>
    </xf>
    <xf numFmtId="2" fontId="2" fillId="0" borderId="5" xfId="0" applyNumberFormat="1" applyFont="1" applyFill="1" applyBorder="1" applyAlignment="1">
      <alignment horizontal="center"/>
    </xf>
    <xf numFmtId="2" fontId="3" fillId="0" borderId="3"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0" fontId="5" fillId="0" borderId="0" xfId="1" applyFont="1" applyProtection="1"/>
    <xf numFmtId="0" fontId="3" fillId="0" borderId="0" xfId="1" applyProtection="1"/>
    <xf numFmtId="0" fontId="3" fillId="0" borderId="0" xfId="1" applyBorder="1" applyProtection="1"/>
    <xf numFmtId="0" fontId="3" fillId="2" borderId="10" xfId="1" applyFill="1" applyBorder="1" applyProtection="1">
      <protection locked="0"/>
    </xf>
    <xf numFmtId="0" fontId="3" fillId="2" borderId="10" xfId="1" applyFill="1" applyBorder="1" applyProtection="1"/>
    <xf numFmtId="0" fontId="3" fillId="2" borderId="10" xfId="1" applyFill="1" applyBorder="1" applyAlignment="1" applyProtection="1">
      <alignment horizontal="centerContinuous"/>
    </xf>
    <xf numFmtId="0" fontId="3" fillId="0" borderId="10" xfId="1" applyBorder="1" applyAlignment="1" applyProtection="1">
      <alignment horizontal="left"/>
      <protection locked="0"/>
    </xf>
    <xf numFmtId="0" fontId="3" fillId="0" borderId="11" xfId="1" applyFill="1" applyBorder="1" applyAlignment="1" applyProtection="1">
      <alignment horizontal="center"/>
      <protection locked="0"/>
    </xf>
    <xf numFmtId="0" fontId="3" fillId="0" borderId="12"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2" borderId="1" xfId="1" applyFill="1" applyBorder="1" applyAlignment="1" applyProtection="1">
      <alignment horizontal="center"/>
      <protection locked="0"/>
    </xf>
    <xf numFmtId="0" fontId="3" fillId="3" borderId="14" xfId="1" applyFill="1" applyBorder="1" applyAlignment="1" applyProtection="1">
      <alignment horizontal="center"/>
      <protection locked="0"/>
    </xf>
    <xf numFmtId="0" fontId="3" fillId="2" borderId="14" xfId="1" applyFill="1" applyBorder="1" applyAlignment="1" applyProtection="1">
      <alignment horizontal="center"/>
      <protection locked="0"/>
    </xf>
    <xf numFmtId="0" fontId="3" fillId="2" borderId="0" xfId="1" applyFill="1" applyBorder="1" applyAlignment="1" applyProtection="1">
      <alignment horizontal="center"/>
      <protection locked="0"/>
    </xf>
    <xf numFmtId="1" fontId="3" fillId="2" borderId="15"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14" xfId="1" applyBorder="1" applyAlignment="1" applyProtection="1">
      <alignment horizontal="center"/>
      <protection locked="0"/>
    </xf>
    <xf numFmtId="0" fontId="3" fillId="0" borderId="0" xfId="1" applyBorder="1" applyAlignment="1" applyProtection="1">
      <alignment horizontal="center"/>
      <protection locked="0"/>
    </xf>
    <xf numFmtId="0" fontId="3" fillId="0" borderId="15" xfId="1" applyBorder="1" applyAlignment="1" applyProtection="1">
      <alignment horizontal="centerContinuous"/>
      <protection locked="0"/>
    </xf>
    <xf numFmtId="165" fontId="3" fillId="2" borderId="0" xfId="1" applyNumberFormat="1" applyFill="1" applyBorder="1" applyAlignment="1" applyProtection="1">
      <alignment horizontal="left"/>
    </xf>
    <xf numFmtId="0" fontId="3" fillId="0" borderId="15" xfId="1" applyBorder="1" applyAlignment="1" applyProtection="1">
      <alignment horizontal="center"/>
      <protection locked="0"/>
    </xf>
    <xf numFmtId="0" fontId="3" fillId="0" borderId="14"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3" borderId="0" xfId="1" applyFill="1" applyBorder="1" applyAlignment="1" applyProtection="1">
      <alignment horizontal="center"/>
      <protection locked="0"/>
    </xf>
    <xf numFmtId="0" fontId="3" fillId="3" borderId="15" xfId="1" applyFill="1" applyBorder="1" applyAlignment="1" applyProtection="1">
      <alignment horizontal="center"/>
      <protection locked="0"/>
    </xf>
    <xf numFmtId="0" fontId="3" fillId="2" borderId="1" xfId="1" applyFill="1" applyBorder="1" applyAlignment="1" applyProtection="1">
      <alignment horizontal="center"/>
    </xf>
    <xf numFmtId="165" fontId="3" fillId="2" borderId="0" xfId="1" applyNumberFormat="1" applyFill="1" applyBorder="1" applyAlignment="1" applyProtection="1">
      <alignment horizontal="centerContinuous"/>
      <protection locked="0"/>
    </xf>
    <xf numFmtId="0" fontId="3" fillId="4" borderId="14" xfId="1" applyFill="1" applyBorder="1" applyAlignment="1" applyProtection="1">
      <alignment horizontal="center"/>
      <protection locked="0"/>
    </xf>
    <xf numFmtId="0" fontId="3" fillId="2" borderId="16" xfId="1" applyFill="1" applyBorder="1" applyAlignment="1" applyProtection="1">
      <alignment horizontal="center"/>
      <protection locked="0"/>
    </xf>
    <xf numFmtId="0" fontId="3" fillId="3" borderId="17" xfId="1" applyFill="1" applyBorder="1" applyAlignment="1" applyProtection="1">
      <alignment horizontal="center"/>
      <protection locked="0"/>
    </xf>
    <xf numFmtId="0" fontId="3" fillId="3" borderId="18" xfId="1" applyFill="1" applyBorder="1" applyAlignment="1" applyProtection="1">
      <alignment horizontal="center"/>
      <protection locked="0"/>
    </xf>
    <xf numFmtId="0" fontId="3" fillId="3" borderId="19" xfId="1" applyFill="1" applyBorder="1" applyAlignment="1" applyProtection="1">
      <alignment horizontal="center"/>
      <protection locked="0"/>
    </xf>
    <xf numFmtId="0" fontId="3" fillId="2" borderId="16" xfId="1" applyFill="1" applyBorder="1" applyAlignment="1" applyProtection="1">
      <alignment horizontal="center"/>
    </xf>
    <xf numFmtId="0" fontId="3" fillId="2" borderId="17" xfId="1" applyFill="1" applyBorder="1" applyAlignment="1" applyProtection="1">
      <alignment horizontal="center"/>
      <protection locked="0"/>
    </xf>
    <xf numFmtId="0" fontId="3" fillId="2" borderId="18" xfId="1" applyFill="1" applyBorder="1" applyAlignment="1" applyProtection="1">
      <alignment horizontal="center"/>
      <protection locked="0"/>
    </xf>
    <xf numFmtId="1" fontId="3" fillId="2" borderId="19" xfId="1" applyNumberFormat="1" applyFill="1" applyBorder="1" applyAlignment="1" applyProtection="1">
      <alignment horizontal="center"/>
      <protection locked="0"/>
    </xf>
    <xf numFmtId="0" fontId="3" fillId="0" borderId="17" xfId="1" applyBorder="1" applyAlignment="1" applyProtection="1">
      <alignment horizontal="center"/>
      <protection locked="0"/>
    </xf>
    <xf numFmtId="0" fontId="3" fillId="0" borderId="18" xfId="1" applyBorder="1" applyAlignment="1" applyProtection="1">
      <alignment horizontal="center"/>
      <protection locked="0"/>
    </xf>
    <xf numFmtId="0" fontId="3" fillId="0" borderId="19" xfId="1" applyBorder="1" applyAlignment="1" applyProtection="1">
      <alignment horizontal="center"/>
      <protection locked="0"/>
    </xf>
    <xf numFmtId="165" fontId="3" fillId="2" borderId="18" xfId="1" applyNumberFormat="1" applyFill="1" applyBorder="1" applyAlignment="1" applyProtection="1">
      <alignment horizontal="centerContinuous"/>
      <protection locked="0"/>
    </xf>
    <xf numFmtId="0" fontId="3" fillId="4" borderId="17" xfId="1" applyFill="1" applyBorder="1" applyAlignment="1" applyProtection="1">
      <alignment horizontal="center"/>
      <protection locked="0"/>
    </xf>
    <xf numFmtId="0" fontId="3" fillId="0" borderId="18" xfId="1" applyFill="1" applyBorder="1" applyProtection="1"/>
    <xf numFmtId="0" fontId="5" fillId="0" borderId="18" xfId="1" applyFont="1" applyBorder="1" applyProtection="1"/>
    <xf numFmtId="164" fontId="8" fillId="0" borderId="18" xfId="0" applyNumberFormat="1" applyFont="1" applyFill="1" applyBorder="1" applyAlignment="1" applyProtection="1">
      <alignment horizontal="center"/>
    </xf>
    <xf numFmtId="165" fontId="8" fillId="0" borderId="18" xfId="0" applyNumberFormat="1" applyFont="1" applyFill="1" applyBorder="1" applyAlignment="1" applyProtection="1">
      <alignment horizontal="left"/>
    </xf>
    <xf numFmtId="2" fontId="7" fillId="0" borderId="18" xfId="0" applyNumberFormat="1" applyFont="1" applyFill="1" applyBorder="1" applyAlignment="1">
      <alignment horizontal="center"/>
    </xf>
    <xf numFmtId="165" fontId="8" fillId="0" borderId="18" xfId="0" applyNumberFormat="1" applyFont="1" applyFill="1" applyBorder="1" applyAlignment="1">
      <alignment horizontal="center"/>
    </xf>
    <xf numFmtId="2" fontId="8" fillId="0" borderId="18" xfId="0" applyNumberFormat="1" applyFont="1" applyFill="1" applyBorder="1" applyAlignment="1">
      <alignment horizontal="center"/>
    </xf>
    <xf numFmtId="1" fontId="8" fillId="0" borderId="18" xfId="0" applyNumberFormat="1" applyFont="1" applyFill="1" applyBorder="1" applyAlignment="1">
      <alignment horizontal="center"/>
    </xf>
    <xf numFmtId="2" fontId="8" fillId="0" borderId="18" xfId="0" applyNumberFormat="1" applyFont="1" applyFill="1" applyBorder="1" applyAlignment="1" applyProtection="1">
      <alignment horizontal="center"/>
    </xf>
    <xf numFmtId="0" fontId="6" fillId="0" borderId="18" xfId="0" applyFont="1" applyFill="1" applyBorder="1"/>
    <xf numFmtId="2" fontId="9" fillId="0" borderId="18" xfId="0" applyNumberFormat="1" applyFont="1" applyFill="1" applyBorder="1" applyAlignment="1" applyProtection="1">
      <alignment horizontal="center" vertical="center"/>
    </xf>
    <xf numFmtId="2" fontId="7" fillId="0" borderId="18" xfId="0" applyNumberFormat="1" applyFont="1" applyFill="1" applyBorder="1" applyAlignment="1" applyProtection="1">
      <alignment horizontal="center" vertical="center"/>
    </xf>
    <xf numFmtId="0" fontId="3" fillId="2" borderId="1" xfId="1" applyFill="1" applyBorder="1" applyAlignment="1" applyProtection="1">
      <alignment horizontal="center" vertical="center"/>
      <protection locked="0"/>
    </xf>
    <xf numFmtId="0" fontId="3" fillId="2"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14"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15" xfId="1" applyBorder="1" applyAlignment="1" applyProtection="1">
      <alignment horizontal="center" vertical="center"/>
    </xf>
    <xf numFmtId="165" fontId="3" fillId="0" borderId="14" xfId="1" applyNumberFormat="1" applyBorder="1" applyAlignment="1" applyProtection="1">
      <alignment horizontal="center" vertical="center"/>
      <protection locked="0"/>
    </xf>
    <xf numFmtId="0" fontId="3" fillId="0" borderId="14" xfId="1" applyBorder="1" applyAlignment="1" applyProtection="1">
      <alignment horizontal="center" vertical="center"/>
    </xf>
    <xf numFmtId="0" fontId="3" fillId="0" borderId="12" xfId="1" applyBorder="1" applyAlignment="1" applyProtection="1">
      <alignment horizontal="center" vertical="center"/>
    </xf>
    <xf numFmtId="0" fontId="3" fillId="0" borderId="13" xfId="1" applyBorder="1" applyAlignment="1" applyProtection="1">
      <alignment horizontal="center" vertical="center"/>
    </xf>
    <xf numFmtId="0" fontId="3" fillId="3" borderId="14" xfId="1" applyFill="1" applyBorder="1" applyAlignment="1" applyProtection="1">
      <alignment horizontal="center" vertical="center"/>
      <protection locked="0"/>
    </xf>
    <xf numFmtId="0" fontId="3" fillId="3" borderId="0" xfId="1" applyFill="1" applyBorder="1" applyAlignment="1" applyProtection="1">
      <alignment horizontal="center" vertical="center" wrapText="1"/>
    </xf>
    <xf numFmtId="0" fontId="3" fillId="3" borderId="15" xfId="1" applyFill="1" applyBorder="1" applyAlignment="1" applyProtection="1">
      <alignment horizontal="center" vertical="center" wrapText="1"/>
    </xf>
    <xf numFmtId="0" fontId="3" fillId="2" borderId="14" xfId="1" applyFill="1" applyBorder="1" applyAlignment="1" applyProtection="1">
      <alignment horizontal="center" vertical="center"/>
      <protection locked="0"/>
    </xf>
    <xf numFmtId="0" fontId="3" fillId="2" borderId="0" xfId="1" applyFill="1" applyBorder="1" applyAlignment="1" applyProtection="1">
      <alignment horizontal="center" vertical="center"/>
      <protection locked="0"/>
    </xf>
    <xf numFmtId="1" fontId="3" fillId="2" borderId="15"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15" xfId="1" applyBorder="1" applyAlignment="1" applyProtection="1">
      <alignment horizontal="center" vertical="center"/>
      <protection locked="0"/>
    </xf>
    <xf numFmtId="165" fontId="3" fillId="2" borderId="0" xfId="1" applyNumberFormat="1" applyFill="1" applyBorder="1" applyAlignment="1" applyProtection="1">
      <alignment horizontal="center" vertical="center"/>
    </xf>
    <xf numFmtId="4" fontId="10" fillId="0" borderId="14"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15"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2"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2" borderId="16" xfId="1" applyFill="1" applyBorder="1" applyAlignment="1" applyProtection="1">
      <alignment horizontal="center" vertical="center"/>
      <protection locked="0"/>
    </xf>
    <xf numFmtId="0" fontId="3" fillId="3" borderId="17" xfId="1" applyFill="1" applyBorder="1" applyAlignment="1" applyProtection="1">
      <alignment horizontal="center" vertical="center"/>
      <protection locked="0"/>
    </xf>
    <xf numFmtId="0" fontId="3" fillId="3" borderId="18" xfId="1" applyFill="1" applyBorder="1" applyAlignment="1" applyProtection="1">
      <alignment horizontal="center" vertical="center"/>
      <protection locked="0"/>
    </xf>
    <xf numFmtId="0" fontId="3" fillId="3" borderId="19" xfId="1" applyFill="1" applyBorder="1" applyAlignment="1" applyProtection="1">
      <alignment horizontal="center" vertical="center"/>
      <protection locked="0"/>
    </xf>
    <xf numFmtId="0" fontId="3" fillId="2" borderId="16" xfId="1" applyFill="1" applyBorder="1" applyAlignment="1" applyProtection="1">
      <alignment horizontal="center" vertical="center"/>
    </xf>
    <xf numFmtId="0" fontId="3" fillId="2" borderId="17" xfId="1" applyFill="1" applyBorder="1" applyAlignment="1" applyProtection="1">
      <alignment horizontal="center" vertical="center"/>
      <protection locked="0"/>
    </xf>
    <xf numFmtId="0" fontId="3" fillId="2" borderId="18" xfId="1" applyFill="1" applyBorder="1" applyAlignment="1" applyProtection="1">
      <alignment horizontal="center" vertical="center"/>
      <protection locked="0"/>
    </xf>
    <xf numFmtId="1" fontId="3" fillId="2" borderId="19"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protection locked="0"/>
    </xf>
    <xf numFmtId="0" fontId="3" fillId="0" borderId="18" xfId="1" applyBorder="1" applyAlignment="1" applyProtection="1">
      <alignment horizontal="center" vertical="center"/>
      <protection locked="0"/>
    </xf>
    <xf numFmtId="0" fontId="3" fillId="0" borderId="19" xfId="1" applyBorder="1" applyAlignment="1" applyProtection="1">
      <alignment horizontal="center" vertical="center"/>
      <protection locked="0"/>
    </xf>
    <xf numFmtId="165" fontId="3" fillId="2" borderId="18"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xf>
    <xf numFmtId="0" fontId="3" fillId="0" borderId="18" xfId="1" applyBorder="1" applyAlignment="1" applyProtection="1">
      <alignment horizontal="center" vertical="center"/>
    </xf>
    <xf numFmtId="0" fontId="3" fillId="0" borderId="19" xfId="1" applyBorder="1" applyAlignment="1" applyProtection="1">
      <alignment horizontal="center" vertical="center"/>
    </xf>
    <xf numFmtId="0" fontId="19" fillId="0" borderId="12" xfId="2" applyFont="1" applyBorder="1" applyAlignment="1" applyProtection="1">
      <alignment horizontal="right"/>
    </xf>
    <xf numFmtId="0" fontId="19" fillId="0" borderId="0" xfId="1" applyFont="1" applyProtection="1"/>
    <xf numFmtId="1" fontId="21" fillId="0" borderId="12" xfId="3" applyNumberFormat="1" applyFont="1" applyBorder="1" applyAlignment="1" applyProtection="1">
      <alignment horizontal="left"/>
      <protection locked="0"/>
    </xf>
    <xf numFmtId="1" fontId="21" fillId="0" borderId="12" xfId="3" applyNumberFormat="1" applyFont="1" applyBorder="1" applyAlignment="1" applyProtection="1">
      <alignment horizontal="left"/>
    </xf>
    <xf numFmtId="166" fontId="23" fillId="0" borderId="12" xfId="4" applyFont="1" applyBorder="1"/>
    <xf numFmtId="1" fontId="19" fillId="0" borderId="12" xfId="5" applyNumberFormat="1" applyFont="1" applyBorder="1" applyAlignment="1" applyProtection="1">
      <alignment horizontal="right"/>
    </xf>
    <xf numFmtId="2" fontId="23" fillId="0" borderId="12" xfId="5" applyNumberFormat="1" applyFont="1" applyBorder="1" applyAlignment="1" applyProtection="1">
      <alignment horizontal="center"/>
      <protection locked="0"/>
    </xf>
    <xf numFmtId="166" fontId="3" fillId="0" borderId="0" xfId="4" applyFont="1" applyFill="1" applyBorder="1" applyAlignment="1" applyProtection="1">
      <alignment horizontal="left"/>
    </xf>
    <xf numFmtId="0" fontId="13" fillId="0" borderId="0" xfId="1" applyFont="1" applyProtection="1"/>
    <xf numFmtId="0" fontId="13" fillId="0" borderId="0" xfId="1" applyFont="1" applyBorder="1" applyProtection="1"/>
    <xf numFmtId="0" fontId="19" fillId="0" borderId="0" xfId="2" applyFont="1" applyBorder="1" applyAlignment="1" applyProtection="1">
      <alignment horizontal="right"/>
    </xf>
    <xf numFmtId="1" fontId="21" fillId="0" borderId="0" xfId="3" applyNumberFormat="1" applyFont="1" applyBorder="1" applyAlignment="1" applyProtection="1">
      <alignment horizontal="left"/>
      <protection locked="0"/>
    </xf>
    <xf numFmtId="1" fontId="21" fillId="0" borderId="0" xfId="3" applyNumberFormat="1" applyFont="1" applyBorder="1" applyAlignment="1" applyProtection="1">
      <alignment horizontal="left"/>
    </xf>
    <xf numFmtId="166" fontId="23" fillId="0" borderId="0" xfId="4" applyFont="1" applyBorder="1"/>
    <xf numFmtId="1" fontId="19" fillId="0" borderId="0" xfId="5" applyNumberFormat="1" applyFont="1" applyBorder="1" applyAlignment="1" applyProtection="1">
      <alignment horizontal="right"/>
    </xf>
    <xf numFmtId="2" fontId="23" fillId="0" borderId="0" xfId="5" applyNumberFormat="1" applyFont="1" applyAlignment="1" applyProtection="1">
      <alignment horizontal="center"/>
    </xf>
    <xf numFmtId="0" fontId="13" fillId="0" borderId="0" xfId="1" applyFont="1" applyBorder="1" applyAlignment="1" applyProtection="1">
      <alignment horizontal="left"/>
    </xf>
    <xf numFmtId="2" fontId="19" fillId="0" borderId="0" xfId="2" applyNumberFormat="1" applyFont="1" applyBorder="1" applyAlignment="1" applyProtection="1">
      <alignment horizontal="right"/>
    </xf>
    <xf numFmtId="14" fontId="19"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0" fontId="23" fillId="0" borderId="0" xfId="0" applyFont="1" applyFill="1" applyBorder="1" applyAlignment="1">
      <alignment horizontal="left"/>
    </xf>
    <xf numFmtId="0" fontId="24"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166" fontId="23" fillId="0" borderId="0" xfId="4" applyFont="1" applyFill="1" applyBorder="1" applyAlignment="1" applyProtection="1">
      <alignment horizontal="center"/>
    </xf>
    <xf numFmtId="0" fontId="13" fillId="0" borderId="0" xfId="2" applyFont="1" applyBorder="1" applyAlignment="1" applyProtection="1"/>
    <xf numFmtId="0" fontId="13" fillId="0" borderId="0" xfId="2"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8" xfId="4" applyFont="1" applyBorder="1" applyAlignment="1" applyProtection="1">
      <alignment horizontal="center"/>
    </xf>
    <xf numFmtId="167" fontId="3" fillId="0" borderId="0" xfId="8" applyFont="1" applyAlignment="1" applyProtection="1">
      <alignment horizontal="center"/>
    </xf>
    <xf numFmtId="0" fontId="3" fillId="0" borderId="18" xfId="1" applyFont="1" applyBorder="1" applyProtection="1"/>
    <xf numFmtId="0" fontId="3" fillId="0" borderId="11" xfId="1" applyFont="1" applyBorder="1" applyProtection="1"/>
    <xf numFmtId="0" fontId="3" fillId="0" borderId="12" xfId="1" applyFont="1" applyBorder="1" applyProtection="1"/>
    <xf numFmtId="0" fontId="3" fillId="0" borderId="13" xfId="1" applyFont="1" applyBorder="1" applyAlignment="1" applyProtection="1">
      <alignment wrapText="1"/>
    </xf>
    <xf numFmtId="0" fontId="3" fillId="0" borderId="13" xfId="1" applyFont="1" applyBorder="1" applyProtection="1"/>
    <xf numFmtId="0" fontId="3" fillId="0" borderId="1" xfId="1" applyFont="1" applyBorder="1" applyProtection="1"/>
    <xf numFmtId="0" fontId="13" fillId="0" borderId="11" xfId="1" applyFont="1" applyBorder="1" applyProtection="1"/>
    <xf numFmtId="0" fontId="13" fillId="0" borderId="12" xfId="1" applyFont="1" applyBorder="1" applyProtection="1"/>
    <xf numFmtId="0" fontId="13" fillId="0" borderId="13" xfId="1" applyFont="1" applyBorder="1" applyProtection="1"/>
    <xf numFmtId="0" fontId="13" fillId="0" borderId="14"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167" fontId="13" fillId="0" borderId="15" xfId="8" applyFont="1" applyBorder="1" applyAlignment="1" applyProtection="1">
      <alignment horizontal="center"/>
    </xf>
    <xf numFmtId="0" fontId="13" fillId="0" borderId="14" xfId="1" applyFont="1" applyBorder="1" applyAlignment="1" applyProtection="1">
      <alignment horizontal="left"/>
    </xf>
    <xf numFmtId="0" fontId="13" fillId="0" borderId="15" xfId="1" applyFont="1" applyBorder="1" applyAlignment="1" applyProtection="1">
      <alignment horizontal="left"/>
    </xf>
    <xf numFmtId="0" fontId="25" fillId="0" borderId="17" xfId="2" applyFont="1" applyBorder="1" applyAlignment="1" applyProtection="1">
      <alignment horizontal="center" vertical="center"/>
    </xf>
    <xf numFmtId="0" fontId="25" fillId="0" borderId="18" xfId="2" applyFont="1" applyBorder="1" applyAlignment="1" applyProtection="1">
      <alignment horizontal="center" vertical="center"/>
    </xf>
    <xf numFmtId="167" fontId="25" fillId="0" borderId="0" xfId="8" applyFont="1" applyBorder="1" applyAlignment="1" applyProtection="1">
      <alignment horizontal="center" vertical="center"/>
    </xf>
    <xf numFmtId="0" fontId="25"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8" xfId="8" applyFont="1" applyBorder="1" applyAlignment="1" applyProtection="1">
      <alignment horizontal="center" vertical="center"/>
    </xf>
    <xf numFmtId="0" fontId="3" fillId="0" borderId="19" xfId="1" applyFont="1" applyBorder="1" applyProtection="1"/>
    <xf numFmtId="0" fontId="3" fillId="0" borderId="19" xfId="2" applyFont="1" applyBorder="1" applyAlignment="1" applyProtection="1">
      <alignment horizontal="center" vertical="center"/>
    </xf>
    <xf numFmtId="0" fontId="3" fillId="0" borderId="17" xfId="1" applyFont="1" applyBorder="1" applyProtection="1"/>
    <xf numFmtId="20" fontId="3" fillId="0" borderId="19" xfId="1" applyNumberFormat="1" applyFont="1" applyBorder="1" applyProtection="1"/>
    <xf numFmtId="1" fontId="3" fillId="0" borderId="0" xfId="4" applyNumberFormat="1" applyFont="1" applyAlignment="1" applyProtection="1">
      <alignment horizontal="center"/>
    </xf>
    <xf numFmtId="1" fontId="3" fillId="0" borderId="12" xfId="1" applyNumberFormat="1" applyFont="1" applyBorder="1" applyAlignment="1" applyProtection="1">
      <alignment horizontal="center"/>
    </xf>
    <xf numFmtId="1" fontId="3" fillId="0" borderId="12" xfId="4" applyNumberFormat="1" applyFont="1" applyBorder="1" applyAlignment="1" applyProtection="1">
      <alignment horizontal="center"/>
    </xf>
    <xf numFmtId="2" fontId="3" fillId="0" borderId="12" xfId="1" applyNumberFormat="1" applyFont="1" applyBorder="1" applyAlignment="1" applyProtection="1">
      <alignment horizontal="center"/>
    </xf>
    <xf numFmtId="2" fontId="3" fillId="0" borderId="0" xfId="1" applyNumberFormat="1" applyFont="1" applyProtection="1"/>
    <xf numFmtId="20" fontId="3" fillId="0" borderId="0" xfId="1" applyNumberFormat="1" applyFont="1" applyProtection="1"/>
    <xf numFmtId="2" fontId="0" fillId="0" borderId="0" xfId="0" applyNumberFormat="1" applyAlignment="1">
      <alignment horizontal="center"/>
    </xf>
    <xf numFmtId="1" fontId="0" fillId="0" borderId="0" xfId="0" applyNumberFormat="1"/>
    <xf numFmtId="0" fontId="6" fillId="0" borderId="0" xfId="0" applyFont="1" applyAlignment="1">
      <alignment horizontal="center"/>
    </xf>
    <xf numFmtId="2" fontId="6" fillId="0" borderId="0" xfId="0" applyNumberFormat="1" applyFont="1" applyAlignment="1">
      <alignment horizontal="center"/>
    </xf>
    <xf numFmtId="0" fontId="6" fillId="0" borderId="0" xfId="0" applyFont="1" applyFill="1"/>
    <xf numFmtId="0" fontId="6" fillId="0" borderId="0" xfId="0" applyFont="1"/>
    <xf numFmtId="0" fontId="6" fillId="5" borderId="0" xfId="0" applyFont="1" applyFill="1"/>
    <xf numFmtId="0" fontId="6" fillId="6" borderId="0" xfId="0" applyFont="1" applyFill="1"/>
    <xf numFmtId="0" fontId="0" fillId="7" borderId="1" xfId="0" applyFill="1" applyBorder="1" applyAlignment="1">
      <alignment horizontal="center"/>
    </xf>
    <xf numFmtId="164" fontId="2" fillId="8" borderId="2" xfId="0" applyNumberFormat="1" applyFont="1" applyFill="1" applyBorder="1" applyAlignment="1" applyProtection="1">
      <alignment horizontal="center"/>
    </xf>
    <xf numFmtId="165" fontId="2" fillId="8" borderId="3" xfId="0" applyNumberFormat="1" applyFont="1" applyFill="1" applyBorder="1" applyAlignment="1" applyProtection="1">
      <alignment horizontal="center"/>
    </xf>
    <xf numFmtId="2" fontId="3" fillId="8" borderId="4" xfId="0" applyNumberFormat="1" applyFont="1" applyFill="1" applyBorder="1" applyAlignment="1">
      <alignment horizontal="center"/>
    </xf>
    <xf numFmtId="2" fontId="3" fillId="8" borderId="5" xfId="0" applyNumberFormat="1" applyFont="1" applyFill="1" applyBorder="1" applyAlignment="1">
      <alignment horizontal="center"/>
    </xf>
    <xf numFmtId="165" fontId="2" fillId="8" borderId="6" xfId="0" applyNumberFormat="1" applyFont="1" applyFill="1" applyBorder="1" applyAlignment="1">
      <alignment horizontal="center"/>
    </xf>
    <xf numFmtId="165" fontId="2" fillId="8" borderId="7" xfId="0" applyNumberFormat="1" applyFont="1" applyFill="1" applyBorder="1" applyAlignment="1">
      <alignment horizontal="center"/>
    </xf>
    <xf numFmtId="165" fontId="2" fillId="8" borderId="4" xfId="0" applyNumberFormat="1" applyFont="1" applyFill="1" applyBorder="1" applyAlignment="1">
      <alignment horizontal="center"/>
    </xf>
    <xf numFmtId="2" fontId="2" fillId="8" borderId="4" xfId="0" applyNumberFormat="1" applyFont="1" applyFill="1" applyBorder="1" applyAlignment="1">
      <alignment horizontal="center"/>
    </xf>
    <xf numFmtId="1" fontId="2" fillId="8" borderId="5" xfId="0" applyNumberFormat="1" applyFont="1" applyFill="1" applyBorder="1" applyAlignment="1">
      <alignment horizontal="center"/>
    </xf>
    <xf numFmtId="2" fontId="2" fillId="8" borderId="6" xfId="0" applyNumberFormat="1" applyFont="1" applyFill="1" applyBorder="1" applyAlignment="1" applyProtection="1">
      <alignment horizontal="center"/>
    </xf>
    <xf numFmtId="2" fontId="2" fillId="8" borderId="7" xfId="0" applyNumberFormat="1" applyFont="1" applyFill="1" applyBorder="1" applyAlignment="1">
      <alignment horizontal="center"/>
    </xf>
    <xf numFmtId="2" fontId="2" fillId="8" borderId="4" xfId="0" applyNumberFormat="1" applyFont="1" applyFill="1" applyBorder="1" applyAlignment="1" applyProtection="1">
      <alignment horizontal="center"/>
    </xf>
    <xf numFmtId="2" fontId="2" fillId="8" borderId="8" xfId="0" applyNumberFormat="1" applyFont="1" applyFill="1" applyBorder="1" applyAlignment="1" applyProtection="1">
      <alignment horizontal="center"/>
    </xf>
    <xf numFmtId="2" fontId="2" fillId="7" borderId="5" xfId="0" applyNumberFormat="1" applyFont="1" applyFill="1" applyBorder="1" applyAlignment="1">
      <alignment horizontal="center"/>
    </xf>
    <xf numFmtId="2" fontId="3" fillId="8" borderId="3" xfId="0" applyNumberFormat="1" applyFont="1" applyFill="1" applyBorder="1" applyAlignment="1" applyProtection="1">
      <alignment horizontal="center" vertical="center"/>
    </xf>
    <xf numFmtId="2" fontId="3" fillId="8" borderId="9" xfId="0" applyNumberFormat="1" applyFont="1" applyFill="1" applyBorder="1" applyAlignment="1" applyProtection="1">
      <alignment horizontal="center" vertical="center"/>
    </xf>
    <xf numFmtId="2" fontId="2" fillId="8" borderId="5" xfId="0" applyNumberFormat="1" applyFont="1" applyFill="1" applyBorder="1" applyAlignment="1">
      <alignment horizontal="center"/>
    </xf>
    <xf numFmtId="2" fontId="0" fillId="0" borderId="0" xfId="0" applyNumberFormat="1"/>
    <xf numFmtId="4" fontId="19" fillId="10" borderId="12" xfId="0" applyNumberFormat="1" applyFont="1" applyFill="1" applyBorder="1" applyAlignment="1">
      <alignment horizontal="center"/>
    </xf>
    <xf numFmtId="0" fontId="19" fillId="10" borderId="12" xfId="0" applyFont="1" applyFill="1" applyBorder="1"/>
    <xf numFmtId="4" fontId="19" fillId="10" borderId="13" xfId="0" applyNumberFormat="1" applyFont="1" applyFill="1" applyBorder="1" applyAlignment="1">
      <alignment horizontal="center"/>
    </xf>
    <xf numFmtId="0" fontId="29" fillId="9" borderId="14" xfId="0" applyFont="1" applyFill="1" applyBorder="1"/>
    <xf numFmtId="2" fontId="29" fillId="9" borderId="0" xfId="0" applyNumberFormat="1" applyFont="1" applyFill="1" applyBorder="1"/>
    <xf numFmtId="0" fontId="29" fillId="9" borderId="0" xfId="0" applyFont="1" applyFill="1" applyBorder="1"/>
    <xf numFmtId="0" fontId="0" fillId="10" borderId="0" xfId="0" applyFill="1" applyBorder="1"/>
    <xf numFmtId="0" fontId="29" fillId="9" borderId="15" xfId="0" applyFont="1" applyFill="1" applyBorder="1"/>
    <xf numFmtId="0" fontId="29" fillId="9" borderId="17" xfId="0" applyFont="1" applyFill="1" applyBorder="1"/>
    <xf numFmtId="2" fontId="29" fillId="9" borderId="18" xfId="0" applyNumberFormat="1" applyFont="1" applyFill="1" applyBorder="1"/>
    <xf numFmtId="0" fontId="29" fillId="9" borderId="18" xfId="0" applyFont="1" applyFill="1" applyBorder="1"/>
    <xf numFmtId="4" fontId="29" fillId="9" borderId="18" xfId="0" applyNumberFormat="1" applyFont="1" applyFill="1" applyBorder="1"/>
    <xf numFmtId="0" fontId="29" fillId="9" borderId="19" xfId="0" applyFont="1" applyFill="1" applyBorder="1"/>
    <xf numFmtId="0" fontId="27" fillId="9" borderId="21" xfId="0" applyFont="1" applyFill="1" applyBorder="1" applyAlignment="1">
      <alignment horizontal="center" vertical="center"/>
    </xf>
    <xf numFmtId="0" fontId="27" fillId="9" borderId="22" xfId="0" applyFont="1" applyFill="1" applyBorder="1" applyAlignment="1">
      <alignment horizontal="center" vertical="center"/>
    </xf>
    <xf numFmtId="0" fontId="27" fillId="9" borderId="23" xfId="0" applyFont="1" applyFill="1" applyBorder="1" applyAlignment="1">
      <alignment horizontal="center" vertical="center"/>
    </xf>
    <xf numFmtId="0" fontId="27" fillId="9" borderId="11" xfId="0" applyFont="1" applyFill="1" applyBorder="1" applyAlignment="1">
      <alignment horizontal="left" vertical="center"/>
    </xf>
    <xf numFmtId="0" fontId="30" fillId="9" borderId="25" xfId="0" applyFont="1" applyFill="1" applyBorder="1" applyAlignment="1">
      <alignment horizontal="right"/>
    </xf>
    <xf numFmtId="0" fontId="31" fillId="10" borderId="25" xfId="0" applyFont="1" applyFill="1" applyBorder="1" applyAlignment="1">
      <alignment horizontal="right"/>
    </xf>
    <xf numFmtId="0" fontId="6" fillId="10" borderId="25" xfId="0" applyFont="1" applyFill="1" applyBorder="1" applyAlignment="1">
      <alignment horizontal="right"/>
    </xf>
    <xf numFmtId="0" fontId="6" fillId="10" borderId="26" xfId="0" applyFont="1" applyFill="1" applyBorder="1" applyAlignment="1">
      <alignment horizontal="right"/>
    </xf>
    <xf numFmtId="0" fontId="32" fillId="9" borderId="24" xfId="0" applyFont="1" applyFill="1" applyBorder="1"/>
    <xf numFmtId="168" fontId="32" fillId="9" borderId="24" xfId="0" applyNumberFormat="1" applyFont="1" applyFill="1" applyBorder="1"/>
    <xf numFmtId="0" fontId="32" fillId="9" borderId="24" xfId="0" applyFont="1" applyFill="1" applyBorder="1" applyAlignment="1">
      <alignment horizontal="center"/>
    </xf>
    <xf numFmtId="0" fontId="3" fillId="0" borderId="15" xfId="1" applyBorder="1" applyAlignment="1" applyProtection="1">
      <alignment horizontal="center" vertical="center" wrapText="1"/>
      <protection locked="0"/>
    </xf>
    <xf numFmtId="0" fontId="6" fillId="0" borderId="0" xfId="0" applyFont="1" applyBorder="1"/>
    <xf numFmtId="168" fontId="13" fillId="10" borderId="27" xfId="0" applyNumberFormat="1" applyFont="1" applyFill="1" applyBorder="1"/>
    <xf numFmtId="0" fontId="0" fillId="8" borderId="28" xfId="0" applyFill="1" applyBorder="1" applyAlignment="1">
      <alignment horizontal="center"/>
    </xf>
    <xf numFmtId="164" fontId="2" fillId="8" borderId="29" xfId="0" applyNumberFormat="1" applyFont="1" applyFill="1" applyBorder="1" applyAlignment="1" applyProtection="1">
      <alignment horizontal="center"/>
    </xf>
    <xf numFmtId="165" fontId="2" fillId="8" borderId="30" xfId="0" applyNumberFormat="1" applyFont="1" applyFill="1" applyBorder="1" applyAlignment="1" applyProtection="1">
      <alignment horizontal="center"/>
    </xf>
    <xf numFmtId="2" fontId="3" fillId="8" borderId="31" xfId="0" applyNumberFormat="1" applyFont="1" applyFill="1" applyBorder="1" applyAlignment="1">
      <alignment horizontal="center"/>
    </xf>
    <xf numFmtId="2" fontId="3" fillId="8" borderId="32" xfId="0" applyNumberFormat="1" applyFont="1" applyFill="1" applyBorder="1" applyAlignment="1">
      <alignment horizontal="center"/>
    </xf>
    <xf numFmtId="165" fontId="2" fillId="8" borderId="28" xfId="0" applyNumberFormat="1" applyFont="1" applyFill="1" applyBorder="1" applyAlignment="1">
      <alignment horizontal="center"/>
    </xf>
    <xf numFmtId="165" fontId="2" fillId="8" borderId="33" xfId="0" applyNumberFormat="1" applyFont="1" applyFill="1" applyBorder="1" applyAlignment="1">
      <alignment horizontal="center"/>
    </xf>
    <xf numFmtId="165" fontId="2" fillId="8" borderId="31" xfId="0" applyNumberFormat="1" applyFont="1" applyFill="1" applyBorder="1" applyAlignment="1">
      <alignment horizontal="center"/>
    </xf>
    <xf numFmtId="2" fontId="2" fillId="8" borderId="31" xfId="0" applyNumberFormat="1" applyFont="1" applyFill="1" applyBorder="1" applyAlignment="1">
      <alignment horizontal="center"/>
    </xf>
    <xf numFmtId="1" fontId="2" fillId="8" borderId="32" xfId="0" applyNumberFormat="1" applyFont="1" applyFill="1" applyBorder="1" applyAlignment="1">
      <alignment horizontal="center"/>
    </xf>
    <xf numFmtId="2" fontId="2" fillId="8" borderId="28" xfId="0" applyNumberFormat="1" applyFont="1" applyFill="1" applyBorder="1" applyAlignment="1" applyProtection="1">
      <alignment horizontal="center"/>
    </xf>
    <xf numFmtId="2" fontId="2" fillId="8" borderId="33" xfId="0" applyNumberFormat="1" applyFont="1" applyFill="1" applyBorder="1" applyAlignment="1">
      <alignment horizontal="center"/>
    </xf>
    <xf numFmtId="2" fontId="2" fillId="8" borderId="31" xfId="0" applyNumberFormat="1" applyFont="1" applyFill="1" applyBorder="1" applyAlignment="1" applyProtection="1">
      <alignment horizontal="center"/>
    </xf>
    <xf numFmtId="2" fontId="2" fillId="8" borderId="34" xfId="0" applyNumberFormat="1" applyFont="1" applyFill="1" applyBorder="1" applyAlignment="1" applyProtection="1">
      <alignment horizontal="center"/>
    </xf>
    <xf numFmtId="2" fontId="3" fillId="7" borderId="5" xfId="0" applyNumberFormat="1" applyFont="1" applyFill="1" applyBorder="1" applyAlignment="1">
      <alignment horizontal="center"/>
    </xf>
    <xf numFmtId="0" fontId="0" fillId="6" borderId="0" xfId="0" applyFill="1"/>
    <xf numFmtId="14" fontId="0" fillId="6" borderId="0" xfId="0" applyNumberFormat="1" applyFill="1"/>
    <xf numFmtId="0" fontId="33" fillId="6" borderId="20" xfId="0" applyFont="1" applyFill="1" applyBorder="1" applyAlignment="1">
      <alignment horizontal="center"/>
    </xf>
    <xf numFmtId="2" fontId="0" fillId="6" borderId="0" xfId="0" applyNumberFormat="1" applyFill="1"/>
    <xf numFmtId="0" fontId="0" fillId="5" borderId="0" xfId="0" applyFill="1"/>
    <xf numFmtId="14" fontId="0" fillId="5" borderId="0" xfId="0" applyNumberFormat="1" applyFill="1"/>
    <xf numFmtId="2" fontId="0" fillId="5" borderId="0" xfId="0" applyNumberFormat="1" applyFill="1"/>
    <xf numFmtId="0" fontId="13" fillId="0" borderId="15" xfId="1" applyFont="1" applyBorder="1" applyAlignment="1" applyProtection="1">
      <alignment horizontal="center" wrapText="1"/>
    </xf>
    <xf numFmtId="14" fontId="6" fillId="6" borderId="0" xfId="0" applyNumberFormat="1" applyFont="1" applyFill="1"/>
    <xf numFmtId="166" fontId="0" fillId="5" borderId="0" xfId="0" applyNumberFormat="1" applyFill="1"/>
    <xf numFmtId="166" fontId="0" fillId="6" borderId="0" xfId="0" applyNumberFormat="1" applyFill="1"/>
    <xf numFmtId="2" fontId="6" fillId="6" borderId="0" xfId="0" applyNumberFormat="1" applyFont="1" applyFill="1"/>
    <xf numFmtId="0" fontId="34" fillId="6" borderId="20" xfId="0" applyFont="1" applyFill="1" applyBorder="1"/>
    <xf numFmtId="165" fontId="3" fillId="0" borderId="11" xfId="1" applyNumberFormat="1" applyBorder="1" applyAlignment="1" applyProtection="1">
      <alignment horizontal="left"/>
      <protection locked="0"/>
    </xf>
    <xf numFmtId="0" fontId="3" fillId="0" borderId="12" xfId="1" applyBorder="1" applyAlignment="1" applyProtection="1"/>
    <xf numFmtId="0" fontId="3" fillId="0" borderId="13" xfId="1" applyBorder="1" applyAlignment="1" applyProtection="1"/>
    <xf numFmtId="0" fontId="3" fillId="3" borderId="0" xfId="1" applyFill="1" applyBorder="1" applyAlignment="1" applyProtection="1">
      <alignment horizontal="center"/>
    </xf>
    <xf numFmtId="0" fontId="3" fillId="3" borderId="15" xfId="1" applyFill="1" applyBorder="1" applyAlignment="1" applyProtection="1">
      <alignment horizontal="center"/>
    </xf>
    <xf numFmtId="0" fontId="28" fillId="10" borderId="12" xfId="0" applyFont="1" applyFill="1" applyBorder="1" applyAlignment="1">
      <alignment horizontal="center"/>
    </xf>
    <xf numFmtId="0" fontId="3" fillId="3" borderId="11" xfId="1" applyFill="1" applyBorder="1" applyAlignment="1" applyProtection="1">
      <alignment horizontal="center" vertical="center"/>
      <protection locked="0"/>
    </xf>
    <xf numFmtId="0" fontId="3" fillId="3" borderId="12" xfId="1" applyFill="1" applyBorder="1" applyAlignment="1" applyProtection="1">
      <alignment horizontal="center" vertical="center"/>
      <protection locked="0"/>
    </xf>
    <xf numFmtId="0" fontId="3" fillId="3" borderId="13" xfId="1" applyFill="1" applyBorder="1" applyAlignment="1" applyProtection="1">
      <alignment horizontal="center" vertical="center"/>
      <protection locked="0"/>
    </xf>
    <xf numFmtId="0" fontId="3" fillId="2" borderId="11" xfId="1" applyFill="1" applyBorder="1" applyAlignment="1" applyProtection="1">
      <alignment horizontal="center" vertical="center"/>
      <protection locked="0"/>
    </xf>
    <xf numFmtId="0" fontId="3" fillId="2" borderId="12" xfId="1" applyFill="1" applyBorder="1" applyAlignment="1" applyProtection="1">
      <alignment horizontal="center" vertical="center"/>
      <protection locked="0"/>
    </xf>
    <xf numFmtId="0" fontId="3" fillId="2" borderId="13" xfId="1" applyFill="1" applyBorder="1" applyAlignment="1" applyProtection="1">
      <alignment horizontal="center" vertical="center"/>
      <protection locked="0"/>
    </xf>
    <xf numFmtId="0" fontId="3" fillId="3" borderId="11" xfId="1" applyFill="1" applyBorder="1" applyAlignment="1" applyProtection="1">
      <alignment horizontal="left"/>
      <protection locked="0"/>
    </xf>
    <xf numFmtId="0" fontId="3" fillId="3" borderId="12" xfId="1" applyFill="1" applyBorder="1" applyAlignment="1" applyProtection="1"/>
    <xf numFmtId="0" fontId="3" fillId="3" borderId="13" xfId="1" applyFill="1" applyBorder="1" applyAlignment="1" applyProtection="1"/>
    <xf numFmtId="0" fontId="3" fillId="2" borderId="11" xfId="1" applyFill="1" applyBorder="1" applyAlignment="1" applyProtection="1">
      <protection locked="0"/>
    </xf>
    <xf numFmtId="0" fontId="3" fillId="2" borderId="12" xfId="1" applyFill="1" applyBorder="1" applyAlignment="1" applyProtection="1"/>
    <xf numFmtId="0" fontId="3" fillId="2" borderId="13" xfId="1" applyFill="1" applyBorder="1" applyAlignment="1" applyProtection="1"/>
    <xf numFmtId="0" fontId="3" fillId="0" borderId="11" xfId="1" applyBorder="1" applyAlignment="1" applyProtection="1">
      <alignment horizontal="center"/>
      <protection locked="0"/>
    </xf>
    <xf numFmtId="0" fontId="3" fillId="0" borderId="12" xfId="1" applyBorder="1" applyAlignment="1" applyProtection="1">
      <alignment horizontal="center"/>
    </xf>
    <xf numFmtId="0" fontId="3" fillId="0" borderId="13" xfId="1" applyBorder="1" applyAlignment="1" applyProtection="1">
      <alignment horizont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D08E8314-38CB-4B81-92E6-6E54DFC381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285750</xdr:colOff>
      <xdr:row>19</xdr:row>
      <xdr:rowOff>9523</xdr:rowOff>
    </xdr:from>
    <xdr:to>
      <xdr:col>18</xdr:col>
      <xdr:colOff>257175</xdr:colOff>
      <xdr:row>37</xdr:row>
      <xdr:rowOff>66675</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7115175" y="3924298"/>
          <a:ext cx="5000625" cy="3667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old calculation</a:t>
          </a:r>
        </a:p>
        <a:p>
          <a:endParaRPr lang="en-US" sz="1100" b="0" baseline="0"/>
        </a:p>
        <a:p>
          <a:r>
            <a:rPr lang="en-US" sz="1100" b="1" baseline="0"/>
            <a:t>bw</a:t>
          </a:r>
          <a:r>
            <a:rPr lang="en-US" sz="1100" b="0" i="0" baseline="0"/>
            <a:t>: product of 2.67 m depth and 0.41 density. </a:t>
          </a:r>
          <a:r>
            <a:rPr lang="en-US" sz="1100" b="1" i="0" baseline="0"/>
            <a:t>This density includes previous year's firn, so is too high</a:t>
          </a:r>
          <a:r>
            <a:rPr lang="en-US" sz="1100" b="0" i="0" baseline="0"/>
            <a:t> (based off field measurement notes).</a:t>
          </a:r>
        </a:p>
        <a:p>
          <a:endParaRPr lang="en-US" sz="1100" b="0" i="0" baseline="0"/>
        </a:p>
        <a:p>
          <a:r>
            <a:rPr lang="en-US" sz="1100" b="1" baseline="0"/>
            <a:t>ba: </a:t>
          </a:r>
          <a:r>
            <a:rPr lang="en-US" sz="1100" b="0" baseline="0"/>
            <a:t>identical to new calculation</a:t>
          </a:r>
        </a:p>
        <a:p>
          <a:endParaRPr lang="en-US" sz="1100" b="1" baseline="0"/>
        </a:p>
        <a:p>
          <a:r>
            <a:rPr lang="en-US" sz="1100" b="1" baseline="0"/>
            <a:t>bs: </a:t>
          </a:r>
          <a:r>
            <a:rPr lang="en-US" sz="1100" b="0" baseline="0"/>
            <a:t>residual</a:t>
          </a:r>
        </a:p>
        <a:p>
          <a:endParaRPr lang="en-US" sz="1100" b="1" baseline="0"/>
        </a:p>
        <a:p>
          <a:r>
            <a:rPr lang="en-US" sz="1100" b="1" baseline="0"/>
            <a:t>new calculation</a:t>
          </a:r>
        </a:p>
        <a:p>
          <a:endParaRPr lang="en-US" sz="1100" b="1" baseline="0"/>
        </a:p>
        <a:p>
          <a:r>
            <a:rPr lang="en-US" sz="1100" b="1" baseline="0"/>
            <a:t>bw: </a:t>
          </a:r>
          <a:r>
            <a:rPr lang="en-US" sz="1100" b="0" baseline="0"/>
            <a:t>product of 2.67 and measured density of 0.35.  This density EXCLUDES what was marked as the previous year's firn in field notes (why it is lower than the previous version).</a:t>
          </a:r>
        </a:p>
        <a:p>
          <a:endParaRPr lang="en-US" sz="1100" b="1" baseline="0"/>
        </a:p>
        <a:p>
          <a:r>
            <a:rPr lang="en-US" sz="1100" b="1" baseline="0"/>
            <a:t>ba: </a:t>
          </a:r>
          <a:r>
            <a:rPr lang="en-US" sz="1100" b="0" baseline="0"/>
            <a:t>product of firn depth and density measured on fall visit (1.47m, 0.53).</a:t>
          </a:r>
        </a:p>
        <a:p>
          <a:endParaRPr lang="en-US" sz="1100" b="1" baseline="0"/>
        </a:p>
        <a:p>
          <a:r>
            <a:rPr lang="en-US" sz="1100" b="1" baseline="0"/>
            <a:t>bs: </a:t>
          </a:r>
          <a:r>
            <a:rPr lang="en-US" sz="1100" b="0" baseline="0"/>
            <a:t>residual</a:t>
          </a:r>
        </a:p>
        <a:p>
          <a:endParaRPr lang="en-US" sz="1100" b="0" baseline="0"/>
        </a:p>
        <a:p>
          <a:r>
            <a:rPr lang="en-US" sz="1100" b="1" baseline="0"/>
            <a:t>summer_accum</a:t>
          </a:r>
          <a:r>
            <a:rPr lang="en-US" sz="1100" b="0" baseline="0"/>
            <a:t>: note of 3" fresh snow on fall visit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390525</xdr:colOff>
      <xdr:row>20</xdr:row>
      <xdr:rowOff>114300</xdr:rowOff>
    </xdr:from>
    <xdr:to>
      <xdr:col>17</xdr:col>
      <xdr:colOff>476250</xdr:colOff>
      <xdr:row>34</xdr:row>
      <xdr:rowOff>0</xdr:rowOff>
    </xdr:to>
    <xdr:sp macro="" textlink="">
      <xdr:nvSpPr>
        <xdr:cNvPr id="2" name="TextBox 1">
          <a:extLst>
            <a:ext uri="{FF2B5EF4-FFF2-40B4-BE49-F238E27FC236}">
              <a16:creationId xmlns:a16="http://schemas.microsoft.com/office/drawing/2014/main" id="{73E5E9D5-D107-4809-AD1F-4074BC0B0972}"/>
            </a:ext>
          </a:extLst>
        </xdr:cNvPr>
        <xdr:cNvSpPr txBox="1"/>
      </xdr:nvSpPr>
      <xdr:spPr>
        <a:xfrm>
          <a:off x="11134725" y="3943350"/>
          <a:ext cx="325755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THIS YEAR IS DIFFERENT! It appears that the federal sammpler was used to take sequential samples from the SAME HOLE, sampling the entire snowpack.</a:t>
          </a:r>
        </a:p>
        <a:p>
          <a:endParaRPr lang="en-US" sz="1100" baseline="0"/>
        </a:p>
        <a:p>
          <a:r>
            <a:rPr lang="en-US" sz="1100" baseline="0"/>
            <a:t>Original databaes hasdensity as  "=AVERAGE(0.35,0.29,0.54,0.3,0.57)"</a:t>
          </a:r>
        </a:p>
        <a:p>
          <a:endParaRPr lang="en-US" sz="1100" baseline="0"/>
        </a:p>
        <a:p>
          <a:r>
            <a:rPr lang="en-US" sz="1100" baseline="0"/>
            <a:t>Their notes indicate that the first 3 samples are the seasonal snowpack, and below that is firn. FIRN should not be included in the winter accumulation!</a:t>
          </a:r>
        </a:p>
        <a:p>
          <a:endParaRPr lang="en-US" sz="1100" baseline="0"/>
        </a:p>
        <a:p>
          <a:r>
            <a:rPr lang="en-US" sz="1100" baseline="0"/>
            <a:t>Bulk density is weighted by sample length.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Z30"/>
  <sheetViews>
    <sheetView tabSelected="1" workbookViewId="0">
      <selection activeCell="C7" sqref="C7"/>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10.140625" customWidth="1"/>
    <col min="8" max="8" width="6.42578125" customWidth="1"/>
    <col min="9" max="9" width="9.42578125" customWidth="1"/>
    <col min="12" max="12" width="11.42578125" customWidth="1"/>
    <col min="20" max="20" width="13.140625" bestFit="1" customWidth="1"/>
    <col min="21" max="21" width="9" customWidth="1"/>
    <col min="24" max="24" width="8.7109375" customWidth="1"/>
    <col min="25" max="25" width="39.28515625" customWidth="1"/>
  </cols>
  <sheetData>
    <row r="1" spans="1:26" ht="16.5" thickBot="1" x14ac:dyDescent="0.3">
      <c r="A1" s="18" t="s">
        <v>4</v>
      </c>
      <c r="B1" s="19"/>
      <c r="C1" s="19"/>
      <c r="D1" s="19"/>
      <c r="E1" s="19"/>
      <c r="F1" s="19"/>
      <c r="G1" s="19"/>
      <c r="H1" s="19"/>
      <c r="I1" s="19"/>
      <c r="J1" s="19"/>
      <c r="K1" s="19"/>
      <c r="L1" s="19"/>
      <c r="M1" s="19"/>
      <c r="N1" s="19"/>
      <c r="O1" s="19"/>
      <c r="P1" s="19"/>
      <c r="Q1" s="19"/>
      <c r="R1" s="19"/>
      <c r="S1" s="19"/>
      <c r="T1" s="19"/>
      <c r="U1" s="19"/>
      <c r="V1" s="19"/>
      <c r="W1" s="19"/>
      <c r="X1" s="20"/>
      <c r="Y1" s="19"/>
    </row>
    <row r="2" spans="1:26" x14ac:dyDescent="0.25">
      <c r="A2" s="21"/>
      <c r="B2" s="22"/>
      <c r="C2" s="275" t="s">
        <v>5</v>
      </c>
      <c r="D2" s="276"/>
      <c r="E2" s="277"/>
      <c r="F2" s="23"/>
      <c r="G2" s="278" t="s">
        <v>6</v>
      </c>
      <c r="H2" s="279"/>
      <c r="I2" s="279"/>
      <c r="J2" s="279"/>
      <c r="K2" s="280"/>
      <c r="L2" s="24" t="s">
        <v>7</v>
      </c>
      <c r="M2" s="281" t="s">
        <v>8</v>
      </c>
      <c r="N2" s="282"/>
      <c r="O2" s="283"/>
      <c r="P2" s="263" t="s">
        <v>9</v>
      </c>
      <c r="Q2" s="264"/>
      <c r="R2" s="264"/>
      <c r="S2" s="265"/>
      <c r="T2" s="25" t="s">
        <v>10</v>
      </c>
      <c r="U2" s="26" t="s">
        <v>11</v>
      </c>
      <c r="V2" s="27"/>
      <c r="W2" s="27"/>
      <c r="X2" s="28"/>
      <c r="Y2" s="27"/>
    </row>
    <row r="3" spans="1:26" x14ac:dyDescent="0.25">
      <c r="A3" s="29" t="s">
        <v>12</v>
      </c>
      <c r="B3" s="29" t="s">
        <v>13</v>
      </c>
      <c r="C3" s="30" t="s">
        <v>14</v>
      </c>
      <c r="D3" s="266" t="s">
        <v>15</v>
      </c>
      <c r="E3" s="267"/>
      <c r="F3" s="29" t="s">
        <v>16</v>
      </c>
      <c r="G3" s="31" t="s">
        <v>17</v>
      </c>
      <c r="H3" s="32" t="s">
        <v>18</v>
      </c>
      <c r="I3" s="32" t="s">
        <v>19</v>
      </c>
      <c r="J3" s="32" t="s">
        <v>20</v>
      </c>
      <c r="K3" s="33" t="s">
        <v>21</v>
      </c>
      <c r="L3" s="34" t="s">
        <v>22</v>
      </c>
      <c r="M3" s="35" t="s">
        <v>23</v>
      </c>
      <c r="N3" s="36" t="s">
        <v>12</v>
      </c>
      <c r="O3" s="37" t="s">
        <v>24</v>
      </c>
      <c r="P3" s="35" t="s">
        <v>25</v>
      </c>
      <c r="Q3" s="38" t="s">
        <v>26</v>
      </c>
      <c r="R3" s="36" t="s">
        <v>27</v>
      </c>
      <c r="S3" s="39" t="s">
        <v>28</v>
      </c>
      <c r="T3" s="40" t="s">
        <v>29</v>
      </c>
      <c r="U3" s="41" t="s">
        <v>29</v>
      </c>
      <c r="V3" s="27"/>
      <c r="W3" s="27"/>
      <c r="X3" s="28"/>
      <c r="Y3" s="27"/>
    </row>
    <row r="4" spans="1:26" x14ac:dyDescent="0.25">
      <c r="A4" s="29" t="s">
        <v>30</v>
      </c>
      <c r="B4" s="29"/>
      <c r="C4" s="30" t="s">
        <v>31</v>
      </c>
      <c r="D4" s="42" t="s">
        <v>32</v>
      </c>
      <c r="E4" s="43" t="s">
        <v>33</v>
      </c>
      <c r="F4" s="44"/>
      <c r="G4" s="31" t="s">
        <v>34</v>
      </c>
      <c r="H4" s="32" t="s">
        <v>34</v>
      </c>
      <c r="I4" s="32" t="s">
        <v>34</v>
      </c>
      <c r="J4" s="32"/>
      <c r="K4" s="33"/>
      <c r="L4" s="29" t="s">
        <v>35</v>
      </c>
      <c r="M4" s="35" t="s">
        <v>36</v>
      </c>
      <c r="N4" s="36" t="s">
        <v>37</v>
      </c>
      <c r="O4" s="39" t="s">
        <v>38</v>
      </c>
      <c r="P4" s="35" t="s">
        <v>34</v>
      </c>
      <c r="Q4" s="45" t="s">
        <v>36</v>
      </c>
      <c r="R4" s="36" t="s">
        <v>39</v>
      </c>
      <c r="S4" s="39" t="s">
        <v>40</v>
      </c>
      <c r="T4" s="46" t="s">
        <v>41</v>
      </c>
      <c r="U4" s="46" t="s">
        <v>42</v>
      </c>
      <c r="V4" s="27"/>
      <c r="W4" s="27"/>
      <c r="X4" s="28"/>
      <c r="Y4" s="27"/>
    </row>
    <row r="5" spans="1:26" ht="15.75" thickBot="1" x14ac:dyDescent="0.3">
      <c r="A5" s="47"/>
      <c r="B5" s="47" t="s">
        <v>43</v>
      </c>
      <c r="C5" s="48" t="s">
        <v>44</v>
      </c>
      <c r="D5" s="49" t="s">
        <v>44</v>
      </c>
      <c r="E5" s="50" t="s">
        <v>44</v>
      </c>
      <c r="F5" s="51"/>
      <c r="G5" s="52" t="s">
        <v>44</v>
      </c>
      <c r="H5" s="53" t="s">
        <v>44</v>
      </c>
      <c r="I5" s="53" t="s">
        <v>45</v>
      </c>
      <c r="J5" s="53" t="s">
        <v>44</v>
      </c>
      <c r="K5" s="54"/>
      <c r="L5" s="47" t="s">
        <v>44</v>
      </c>
      <c r="M5" s="55" t="s">
        <v>46</v>
      </c>
      <c r="N5" s="56" t="s">
        <v>47</v>
      </c>
      <c r="O5" s="57" t="s">
        <v>47</v>
      </c>
      <c r="P5" s="55" t="s">
        <v>44</v>
      </c>
      <c r="Q5" s="58" t="s">
        <v>46</v>
      </c>
      <c r="R5" s="56" t="s">
        <v>2</v>
      </c>
      <c r="S5" s="57" t="s">
        <v>47</v>
      </c>
      <c r="T5" s="59" t="s">
        <v>47</v>
      </c>
      <c r="U5" s="59" t="s">
        <v>47</v>
      </c>
      <c r="V5" s="60"/>
      <c r="W5" s="60"/>
      <c r="X5" s="60"/>
      <c r="Y5" s="60"/>
    </row>
    <row r="6" spans="1:26" x14ac:dyDescent="0.25">
      <c r="A6" s="235" t="s">
        <v>116</v>
      </c>
      <c r="B6" s="236">
        <v>37509</v>
      </c>
      <c r="C6" s="237">
        <f>12-2.57</f>
        <v>9.43</v>
      </c>
      <c r="D6" s="238">
        <v>9.4600000000000009</v>
      </c>
      <c r="E6" s="239">
        <v>9.4600000000000009</v>
      </c>
      <c r="F6" s="240" t="s">
        <v>117</v>
      </c>
      <c r="G6" s="241"/>
      <c r="H6" s="242"/>
      <c r="I6" s="242"/>
      <c r="J6" s="243"/>
      <c r="K6" s="244"/>
      <c r="L6" s="245">
        <v>9.23</v>
      </c>
      <c r="M6" s="246"/>
      <c r="N6" s="247"/>
      <c r="O6" s="248">
        <f>N6*M6</f>
        <v>0</v>
      </c>
      <c r="P6" s="200">
        <v>0.23</v>
      </c>
      <c r="Q6" s="197">
        <v>0.9</v>
      </c>
      <c r="R6" s="196" t="s">
        <v>27</v>
      </c>
      <c r="S6" s="206">
        <f>Q6*P6</f>
        <v>0.20700000000000002</v>
      </c>
      <c r="T6" s="204"/>
      <c r="U6" s="205"/>
      <c r="V6" s="193"/>
    </row>
    <row r="7" spans="1:26" x14ac:dyDescent="0.25">
      <c r="A7" s="1" t="s">
        <v>0</v>
      </c>
      <c r="B7" s="2">
        <v>37741</v>
      </c>
      <c r="C7" s="3">
        <f>9-1.9</f>
        <v>7.1</v>
      </c>
      <c r="D7" s="4"/>
      <c r="E7" s="5">
        <v>7.1</v>
      </c>
      <c r="F7" s="6" t="s">
        <v>1</v>
      </c>
      <c r="G7" s="7">
        <v>2.67</v>
      </c>
      <c r="H7" s="8"/>
      <c r="I7" s="8"/>
      <c r="J7" s="9">
        <v>0.03</v>
      </c>
      <c r="K7" s="10">
        <v>1</v>
      </c>
      <c r="L7" s="11">
        <f>E7-G7</f>
        <v>4.43</v>
      </c>
      <c r="M7" s="12"/>
      <c r="N7" s="13"/>
      <c r="O7" s="14">
        <v>0</v>
      </c>
      <c r="P7" s="12">
        <f>G7</f>
        <v>2.67</v>
      </c>
      <c r="Q7" s="9">
        <f>AVERAGE(0.35,0.29,0.54,0.3,0.57)</f>
        <v>0.41</v>
      </c>
      <c r="R7" s="8" t="s">
        <v>2</v>
      </c>
      <c r="S7" s="15">
        <f>Q7*P7</f>
        <v>1.0947</v>
      </c>
      <c r="T7" s="16">
        <f>S7</f>
        <v>1.0947</v>
      </c>
      <c r="U7" s="17"/>
      <c r="V7" s="5"/>
    </row>
    <row r="8" spans="1:26" x14ac:dyDescent="0.25">
      <c r="A8" s="189" t="s">
        <v>0</v>
      </c>
      <c r="B8" s="190">
        <v>37855</v>
      </c>
      <c r="C8" s="191">
        <f>9-3.28</f>
        <v>5.7200000000000006</v>
      </c>
      <c r="D8" s="192"/>
      <c r="E8" s="193"/>
      <c r="F8" s="194" t="s">
        <v>3</v>
      </c>
      <c r="G8" s="195">
        <f>58*2.54/100</f>
        <v>1.4731999999999998</v>
      </c>
      <c r="H8" s="196"/>
      <c r="I8" s="196"/>
      <c r="J8" s="197"/>
      <c r="K8" s="198"/>
      <c r="L8" s="199">
        <f>C8-G8</f>
        <v>4.2468000000000004</v>
      </c>
      <c r="M8" s="200">
        <v>0.6</v>
      </c>
      <c r="N8" s="201">
        <f t="shared" ref="N8" si="0">L8*M8</f>
        <v>2.5480800000000001</v>
      </c>
      <c r="O8" s="202">
        <v>0</v>
      </c>
      <c r="P8" s="200">
        <f>G8</f>
        <v>1.4731999999999998</v>
      </c>
      <c r="Q8" s="197">
        <f>AVERAGE(0.52,0.54,0.52,0.53,0.55)</f>
        <v>0.53200000000000003</v>
      </c>
      <c r="R8" s="196" t="s">
        <v>2</v>
      </c>
      <c r="S8" s="203">
        <f>Q8*P8</f>
        <v>0.78374239999999995</v>
      </c>
      <c r="T8" s="204">
        <f>S8-T7</f>
        <v>-0.31095760000000006</v>
      </c>
      <c r="U8" s="205">
        <f>T7+T8</f>
        <v>0.78374239999999995</v>
      </c>
      <c r="V8" s="249"/>
    </row>
    <row r="9" spans="1:26" x14ac:dyDescent="0.25">
      <c r="L9" s="207"/>
      <c r="N9" s="207"/>
    </row>
    <row r="10" spans="1:26" ht="16.5" thickBot="1" x14ac:dyDescent="0.3">
      <c r="A10" s="61" t="s">
        <v>48</v>
      </c>
      <c r="B10" s="62"/>
      <c r="C10" s="63"/>
      <c r="D10" s="64"/>
      <c r="E10" s="64"/>
      <c r="F10" s="65"/>
      <c r="G10" s="65"/>
      <c r="H10" s="65"/>
      <c r="I10" s="65"/>
      <c r="J10" s="66"/>
      <c r="K10" s="67"/>
      <c r="L10" s="68"/>
      <c r="M10" s="69"/>
      <c r="N10" s="68"/>
      <c r="O10" s="68"/>
      <c r="P10" s="66"/>
      <c r="Q10" s="66"/>
      <c r="R10" s="65"/>
      <c r="S10" s="66"/>
      <c r="T10" s="70"/>
      <c r="U10" s="71"/>
    </row>
    <row r="11" spans="1:26" x14ac:dyDescent="0.25">
      <c r="A11" s="72"/>
      <c r="B11" s="73"/>
      <c r="C11" s="269" t="s">
        <v>5</v>
      </c>
      <c r="D11" s="270"/>
      <c r="E11" s="271"/>
      <c r="F11" s="73"/>
      <c r="G11" s="272" t="s">
        <v>6</v>
      </c>
      <c r="H11" s="273"/>
      <c r="I11" s="273"/>
      <c r="J11" s="273"/>
      <c r="K11" s="274"/>
      <c r="L11" s="74"/>
      <c r="M11" s="75"/>
      <c r="N11" s="76" t="s">
        <v>49</v>
      </c>
      <c r="O11" s="77"/>
      <c r="P11" s="78"/>
      <c r="Q11" s="76" t="s">
        <v>50</v>
      </c>
      <c r="R11" s="76"/>
      <c r="S11" s="77"/>
      <c r="T11" s="79" t="s">
        <v>51</v>
      </c>
      <c r="U11" s="76"/>
      <c r="V11" s="80"/>
      <c r="W11" s="80"/>
      <c r="X11" s="80"/>
      <c r="Y11" s="81"/>
    </row>
    <row r="12" spans="1:26" s="188" customFormat="1" ht="33.75" x14ac:dyDescent="0.25">
      <c r="A12" s="72" t="s">
        <v>12</v>
      </c>
      <c r="B12" s="72" t="s">
        <v>13</v>
      </c>
      <c r="C12" s="82" t="s">
        <v>52</v>
      </c>
      <c r="D12" s="83" t="s">
        <v>53</v>
      </c>
      <c r="E12" s="84" t="s">
        <v>54</v>
      </c>
      <c r="F12" s="72" t="s">
        <v>16</v>
      </c>
      <c r="G12" s="85" t="s">
        <v>55</v>
      </c>
      <c r="H12" s="86"/>
      <c r="I12" s="86" t="s">
        <v>19</v>
      </c>
      <c r="J12" s="86"/>
      <c r="K12" s="87"/>
      <c r="L12" s="88" t="s">
        <v>56</v>
      </c>
      <c r="M12" s="75" t="s">
        <v>23</v>
      </c>
      <c r="N12" s="89" t="s">
        <v>57</v>
      </c>
      <c r="O12" s="90"/>
      <c r="P12" s="75" t="s">
        <v>25</v>
      </c>
      <c r="Q12" s="91" t="s">
        <v>26</v>
      </c>
      <c r="R12" s="89" t="s">
        <v>58</v>
      </c>
      <c r="S12" s="232" t="s">
        <v>93</v>
      </c>
      <c r="T12" s="92" t="s">
        <v>59</v>
      </c>
      <c r="U12" s="93" t="s">
        <v>60</v>
      </c>
      <c r="V12" s="93" t="s">
        <v>61</v>
      </c>
      <c r="W12" s="94" t="s">
        <v>62</v>
      </c>
      <c r="X12" s="94" t="s">
        <v>63</v>
      </c>
      <c r="Y12" s="95" t="s">
        <v>64</v>
      </c>
      <c r="Z12"/>
    </row>
    <row r="13" spans="1:26" s="187" customFormat="1" x14ac:dyDescent="0.25">
      <c r="A13" s="72" t="s">
        <v>30</v>
      </c>
      <c r="B13" s="72"/>
      <c r="C13" s="82"/>
      <c r="D13" s="83"/>
      <c r="E13" s="84"/>
      <c r="F13" s="73"/>
      <c r="G13" s="85"/>
      <c r="H13" s="86"/>
      <c r="I13" s="86"/>
      <c r="J13" s="86"/>
      <c r="K13" s="87"/>
      <c r="L13" s="72"/>
      <c r="M13" s="75"/>
      <c r="N13" s="96" t="s">
        <v>65</v>
      </c>
      <c r="O13" s="90"/>
      <c r="P13" s="75" t="s">
        <v>34</v>
      </c>
      <c r="Q13" s="97" t="s">
        <v>36</v>
      </c>
      <c r="R13" s="96"/>
      <c r="S13" s="90"/>
      <c r="T13" s="79"/>
      <c r="U13" s="76"/>
      <c r="V13" s="76"/>
      <c r="W13" s="98"/>
      <c r="X13" s="98"/>
      <c r="Y13" s="77"/>
      <c r="Z13"/>
    </row>
    <row r="14" spans="1:26" s="188" customFormat="1" ht="15.75" thickBot="1" x14ac:dyDescent="0.3">
      <c r="A14" s="99"/>
      <c r="B14" s="99" t="s">
        <v>43</v>
      </c>
      <c r="C14" s="100" t="s">
        <v>44</v>
      </c>
      <c r="D14" s="101" t="s">
        <v>44</v>
      </c>
      <c r="E14" s="102" t="s">
        <v>44</v>
      </c>
      <c r="F14" s="103"/>
      <c r="G14" s="104" t="s">
        <v>44</v>
      </c>
      <c r="H14" s="105"/>
      <c r="I14" s="105" t="s">
        <v>45</v>
      </c>
      <c r="J14" s="105"/>
      <c r="K14" s="106"/>
      <c r="L14" s="99" t="s">
        <v>44</v>
      </c>
      <c r="M14" s="107" t="s">
        <v>66</v>
      </c>
      <c r="N14" s="108" t="s">
        <v>44</v>
      </c>
      <c r="O14" s="109"/>
      <c r="P14" s="107" t="s">
        <v>44</v>
      </c>
      <c r="Q14" s="110" t="s">
        <v>46</v>
      </c>
      <c r="R14" s="108"/>
      <c r="S14" s="109" t="s">
        <v>98</v>
      </c>
      <c r="T14" s="111" t="s">
        <v>67</v>
      </c>
      <c r="U14" s="112" t="s">
        <v>67</v>
      </c>
      <c r="V14" s="112" t="s">
        <v>67</v>
      </c>
      <c r="W14" s="112" t="s">
        <v>67</v>
      </c>
      <c r="X14" s="112" t="s">
        <v>67</v>
      </c>
      <c r="Y14" s="113"/>
      <c r="Z14"/>
    </row>
    <row r="15" spans="1:26" x14ac:dyDescent="0.25">
      <c r="A15" s="250" t="s">
        <v>116</v>
      </c>
      <c r="B15" s="251">
        <v>37509</v>
      </c>
      <c r="C15" s="250">
        <v>12</v>
      </c>
      <c r="D15" s="250">
        <v>2.57</v>
      </c>
      <c r="E15" s="250">
        <v>9.43</v>
      </c>
      <c r="F15" s="250" t="s">
        <v>118</v>
      </c>
      <c r="G15" s="250"/>
      <c r="H15" s="250"/>
      <c r="I15" s="250"/>
      <c r="J15" s="250"/>
      <c r="K15" s="250"/>
      <c r="L15" s="250"/>
      <c r="M15" s="252">
        <v>0.6</v>
      </c>
      <c r="N15" s="253">
        <v>-0.57000000000000028</v>
      </c>
      <c r="O15" s="250"/>
      <c r="P15" s="250"/>
      <c r="Q15" s="250"/>
      <c r="R15" s="250"/>
      <c r="S15" s="250"/>
      <c r="T15" s="253"/>
      <c r="U15" s="250"/>
      <c r="V15" s="253"/>
      <c r="W15" s="250"/>
      <c r="X15" s="250" t="s">
        <v>101</v>
      </c>
    </row>
    <row r="16" spans="1:26" s="254" customFormat="1" x14ac:dyDescent="0.25">
      <c r="A16" s="254" t="s">
        <v>119</v>
      </c>
      <c r="B16" s="255">
        <v>37741</v>
      </c>
      <c r="C16" s="254">
        <v>9</v>
      </c>
      <c r="D16" s="254">
        <v>1.9</v>
      </c>
      <c r="E16" s="254">
        <f>C16-D16</f>
        <v>7.1</v>
      </c>
      <c r="F16" s="254" t="s">
        <v>120</v>
      </c>
      <c r="G16" s="256">
        <f>'FedSampCores03-K17_2003.04.30'!I2</f>
        <v>2.67</v>
      </c>
      <c r="L16" s="256">
        <f>E16-G16</f>
        <v>4.43</v>
      </c>
      <c r="P16" s="256">
        <f>'FedSampCores03-K17_2003.04.30'!I3</f>
        <v>2.67</v>
      </c>
      <c r="Q16" s="256">
        <f>'FedSampCores03-K17_2003.04.30'!I4</f>
        <v>0.35483870967741932</v>
      </c>
      <c r="R16" s="254" t="s">
        <v>2</v>
      </c>
      <c r="S16" s="256">
        <f>'FedSampCores03-K17_2003.04.30'!O12</f>
        <v>0.88471910112359553</v>
      </c>
      <c r="U16" s="256">
        <f>P16*Q16</f>
        <v>0.94741935483870954</v>
      </c>
      <c r="V16" s="259"/>
      <c r="W16" s="254" t="s">
        <v>131</v>
      </c>
    </row>
    <row r="17" spans="1:26" s="250" customFormat="1" x14ac:dyDescent="0.25">
      <c r="A17" s="188" t="s">
        <v>0</v>
      </c>
      <c r="B17" s="258">
        <v>37855</v>
      </c>
      <c r="C17" s="188">
        <v>9</v>
      </c>
      <c r="D17" s="188">
        <v>3.28</v>
      </c>
      <c r="E17" s="188">
        <f>C17-D17</f>
        <v>5.7200000000000006</v>
      </c>
      <c r="F17" s="250" t="s">
        <v>123</v>
      </c>
      <c r="G17" s="253">
        <f>'FedSampCores03-K17_2003.08.22'!I2</f>
        <v>1.4731999999999998</v>
      </c>
      <c r="L17" s="253">
        <f>E17-G17</f>
        <v>4.2468000000000004</v>
      </c>
      <c r="P17" s="253">
        <f>G17</f>
        <v>1.4731999999999998</v>
      </c>
      <c r="Q17" s="253">
        <f>'FedSampCores03-K17_2003.08.22'!I4</f>
        <v>0.53050560877306041</v>
      </c>
      <c r="R17" s="250" t="s">
        <v>2</v>
      </c>
      <c r="S17" s="253">
        <f>'FedSampCores03-K17_2003.08.22'!O12</f>
        <v>1</v>
      </c>
      <c r="T17" s="253">
        <f>V17-U16</f>
        <v>-0.16587849199423699</v>
      </c>
      <c r="U17" s="260"/>
      <c r="V17" s="253">
        <f>P17*Q17</f>
        <v>0.78154086284447255</v>
      </c>
    </row>
    <row r="18" spans="1:26" s="250" customFormat="1" x14ac:dyDescent="0.25">
      <c r="A18" s="188" t="s">
        <v>0</v>
      </c>
      <c r="B18" s="258">
        <v>37855</v>
      </c>
      <c r="C18" s="188"/>
      <c r="D18" s="188"/>
      <c r="E18" s="188"/>
      <c r="F18" s="250" t="s">
        <v>124</v>
      </c>
      <c r="G18" s="261"/>
      <c r="H18" s="188"/>
      <c r="I18" s="188">
        <v>0.03</v>
      </c>
      <c r="J18" s="188"/>
      <c r="K18" s="188"/>
      <c r="L18" s="261"/>
      <c r="M18" s="188"/>
      <c r="N18" s="188"/>
      <c r="O18" s="188"/>
      <c r="P18" s="261">
        <f>I18</f>
        <v>0.03</v>
      </c>
      <c r="Q18" s="262">
        <v>0.25</v>
      </c>
      <c r="R18" s="188" t="s">
        <v>132</v>
      </c>
      <c r="S18" s="188"/>
      <c r="T18" s="261"/>
      <c r="U18" s="188"/>
      <c r="V18" s="261"/>
      <c r="W18" s="188"/>
      <c r="X18" s="261">
        <f>P18*Q18</f>
        <v>7.4999999999999997E-3</v>
      </c>
    </row>
    <row r="22" spans="1:26" s="185" customFormat="1" ht="12" thickBot="1" x14ac:dyDescent="0.25">
      <c r="V22" s="186"/>
      <c r="W22" s="186"/>
      <c r="X22" s="186"/>
      <c r="Y22" s="186"/>
      <c r="Z22" s="188"/>
    </row>
    <row r="23" spans="1:26" s="185" customFormat="1" ht="23.25" x14ac:dyDescent="0.25">
      <c r="A23" s="224" t="s">
        <v>102</v>
      </c>
      <c r="B23" s="221"/>
      <c r="C23" s="268" t="s">
        <v>103</v>
      </c>
      <c r="D23" s="268"/>
      <c r="E23" s="208" t="s">
        <v>104</v>
      </c>
      <c r="F23" s="209"/>
      <c r="G23" s="208" t="s">
        <v>105</v>
      </c>
      <c r="H23" s="209"/>
      <c r="I23" s="210" t="s">
        <v>106</v>
      </c>
      <c r="V23"/>
      <c r="W23"/>
      <c r="X23"/>
      <c r="Y23"/>
      <c r="Z23" s="188"/>
    </row>
    <row r="24" spans="1:26" s="185" customFormat="1" ht="23.25" x14ac:dyDescent="0.25">
      <c r="A24" s="222"/>
      <c r="B24" s="223"/>
      <c r="C24" s="229" t="s">
        <v>107</v>
      </c>
      <c r="D24" s="229" t="s">
        <v>108</v>
      </c>
      <c r="E24" s="230">
        <f>B15</f>
        <v>37509</v>
      </c>
      <c r="F24" s="231" t="s">
        <v>109</v>
      </c>
      <c r="G24" s="230">
        <f>B16</f>
        <v>37741</v>
      </c>
      <c r="H24" s="231" t="s">
        <v>109</v>
      </c>
      <c r="I24" s="234">
        <f>B18</f>
        <v>37855</v>
      </c>
      <c r="J24" s="233"/>
      <c r="K24" s="186"/>
      <c r="L24" s="186"/>
      <c r="M24" s="186"/>
      <c r="N24" s="186"/>
      <c r="O24" s="186"/>
      <c r="P24" s="186"/>
      <c r="Q24" s="186"/>
      <c r="R24" s="186"/>
      <c r="S24" s="186"/>
      <c r="T24" s="186"/>
      <c r="U24" s="186"/>
      <c r="V24"/>
      <c r="W24"/>
      <c r="X24"/>
      <c r="Y24"/>
      <c r="Z24" s="187"/>
    </row>
    <row r="25" spans="1:26" s="185" customFormat="1" x14ac:dyDescent="0.25">
      <c r="A25" s="211"/>
      <c r="B25" s="225" t="s">
        <v>110</v>
      </c>
      <c r="C25" s="212">
        <f>U16</f>
        <v>0.94741935483870954</v>
      </c>
      <c r="D25" s="212" t="s">
        <v>101</v>
      </c>
      <c r="E25" s="213"/>
      <c r="F25" s="213"/>
      <c r="G25" s="214"/>
      <c r="H25" s="212"/>
      <c r="I25" s="215"/>
      <c r="J25" s="186"/>
      <c r="K25" s="186"/>
      <c r="L25" s="186"/>
      <c r="M25" s="186"/>
      <c r="N25" s="186"/>
      <c r="O25" s="186"/>
      <c r="P25" s="186"/>
      <c r="Q25" s="186"/>
      <c r="R25" s="186"/>
      <c r="S25" s="186"/>
      <c r="T25" s="186"/>
      <c r="U25" s="186"/>
      <c r="V25"/>
      <c r="W25"/>
      <c r="X25"/>
      <c r="Y25"/>
      <c r="Z25" s="188"/>
    </row>
    <row r="26" spans="1:26" s="188" customFormat="1" x14ac:dyDescent="0.25">
      <c r="A26" s="211"/>
      <c r="B26" s="225" t="s">
        <v>111</v>
      </c>
      <c r="C26" s="212">
        <f>T17</f>
        <v>-0.16587849199423699</v>
      </c>
      <c r="D26" s="212"/>
      <c r="E26" s="213"/>
      <c r="F26" s="213"/>
      <c r="G26" s="214"/>
      <c r="H26" s="212"/>
      <c r="I26" s="215"/>
      <c r="J26"/>
      <c r="K26"/>
      <c r="L26"/>
      <c r="M26"/>
      <c r="N26"/>
      <c r="O26"/>
      <c r="P26"/>
      <c r="Q26"/>
      <c r="R26"/>
      <c r="S26"/>
      <c r="T26"/>
      <c r="U26"/>
      <c r="V26"/>
      <c r="W26"/>
      <c r="X26"/>
      <c r="Y26"/>
    </row>
    <row r="27" spans="1:26" s="186" customFormat="1" x14ac:dyDescent="0.25">
      <c r="A27" s="211"/>
      <c r="B27" s="225" t="s">
        <v>112</v>
      </c>
      <c r="C27" s="212">
        <f>V17</f>
        <v>0.78154086284447255</v>
      </c>
      <c r="D27" s="212"/>
      <c r="E27" s="213"/>
      <c r="F27" s="213"/>
      <c r="G27" s="214"/>
      <c r="H27" s="212"/>
      <c r="I27" s="215"/>
      <c r="J27"/>
      <c r="K27"/>
      <c r="L27"/>
      <c r="M27"/>
      <c r="N27"/>
      <c r="O27"/>
      <c r="P27"/>
      <c r="Q27"/>
      <c r="R27"/>
      <c r="S27"/>
      <c r="T27"/>
      <c r="U27"/>
      <c r="V27"/>
      <c r="W27"/>
      <c r="X27"/>
      <c r="Y27"/>
    </row>
    <row r="28" spans="1:26" ht="15" customHeight="1" x14ac:dyDescent="0.25">
      <c r="A28" s="211"/>
      <c r="B28" s="226" t="s">
        <v>113</v>
      </c>
      <c r="C28" s="212" t="str">
        <f>X15</f>
        <v>NA</v>
      </c>
      <c r="D28" s="212"/>
      <c r="E28" s="213"/>
      <c r="F28" s="213"/>
      <c r="G28" s="212"/>
      <c r="H28" s="212"/>
      <c r="I28" s="215"/>
    </row>
    <row r="29" spans="1:26" ht="15" customHeight="1" x14ac:dyDescent="0.25">
      <c r="A29" s="211"/>
      <c r="B29" s="227" t="s">
        <v>114</v>
      </c>
      <c r="C29" s="212" t="str">
        <f>W16</f>
        <v>NA (new stake)</v>
      </c>
      <c r="D29" s="212"/>
      <c r="E29" s="213"/>
      <c r="F29" s="213"/>
      <c r="G29" s="212"/>
      <c r="H29" s="212"/>
      <c r="I29" s="215"/>
    </row>
    <row r="30" spans="1:26" ht="15.75" thickBot="1" x14ac:dyDescent="0.3">
      <c r="A30" s="216"/>
      <c r="B30" s="228" t="s">
        <v>115</v>
      </c>
      <c r="C30" s="217">
        <f>X18</f>
        <v>7.4999999999999997E-3</v>
      </c>
      <c r="D30" s="217"/>
      <c r="E30" s="218"/>
      <c r="F30" s="218"/>
      <c r="G30" s="219"/>
      <c r="H30" s="219"/>
      <c r="I30" s="220"/>
    </row>
  </sheetData>
  <mergeCells count="8">
    <mergeCell ref="P2:S2"/>
    <mergeCell ref="D3:E3"/>
    <mergeCell ref="C23:D23"/>
    <mergeCell ref="C11:E11"/>
    <mergeCell ref="G11:K11"/>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678B-2140-4C2E-ABA4-4136C01971AB}">
  <dimension ref="A1:O21"/>
  <sheetViews>
    <sheetView workbookViewId="0">
      <selection activeCell="O12" sqref="O12"/>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14" t="s">
        <v>68</v>
      </c>
      <c r="B1" s="115" t="s">
        <v>69</v>
      </c>
      <c r="C1" s="116"/>
      <c r="D1" s="115"/>
      <c r="E1" s="117"/>
      <c r="F1" s="117"/>
      <c r="G1" s="118"/>
      <c r="H1" s="119" t="s">
        <v>70</v>
      </c>
      <c r="I1" s="120">
        <f>SUM(A12:A16)*2.54/100</f>
        <v>2.3622000000000001</v>
      </c>
      <c r="J1" s="121" t="s">
        <v>71</v>
      </c>
      <c r="K1" s="115"/>
      <c r="L1" s="115"/>
      <c r="M1" s="122"/>
      <c r="N1" s="123"/>
      <c r="O1" s="122"/>
    </row>
    <row r="2" spans="1:15" x14ac:dyDescent="0.25">
      <c r="A2" s="124" t="s">
        <v>72</v>
      </c>
      <c r="B2" s="115" t="s">
        <v>99</v>
      </c>
      <c r="C2" s="125"/>
      <c r="D2" s="115"/>
      <c r="E2" s="126"/>
      <c r="F2" s="126"/>
      <c r="G2" s="127"/>
      <c r="H2" s="128" t="s">
        <v>73</v>
      </c>
      <c r="I2" s="129">
        <f>I12/100</f>
        <v>2.67</v>
      </c>
      <c r="J2" s="121" t="s">
        <v>74</v>
      </c>
      <c r="K2" s="115"/>
      <c r="L2" s="115"/>
      <c r="M2" s="122"/>
      <c r="N2" s="130"/>
      <c r="O2" s="122"/>
    </row>
    <row r="3" spans="1:15" x14ac:dyDescent="0.25">
      <c r="A3" s="131" t="s">
        <v>75</v>
      </c>
      <c r="B3" s="132">
        <v>37741</v>
      </c>
      <c r="C3" s="125"/>
      <c r="D3" s="126"/>
      <c r="E3" s="126"/>
      <c r="F3" s="126"/>
      <c r="G3" s="127"/>
      <c r="H3" s="131" t="s">
        <v>76</v>
      </c>
      <c r="I3" s="129">
        <f>AVERAGE(I12:I17)/100</f>
        <v>2.67</v>
      </c>
      <c r="J3" s="121"/>
      <c r="K3" s="115"/>
      <c r="L3" s="115"/>
      <c r="M3" s="133"/>
      <c r="N3" s="134"/>
      <c r="O3" s="133"/>
    </row>
    <row r="4" spans="1:15" x14ac:dyDescent="0.25">
      <c r="A4" s="131" t="s">
        <v>77</v>
      </c>
      <c r="B4" s="135" t="s">
        <v>121</v>
      </c>
      <c r="C4" s="125"/>
      <c r="D4" s="126"/>
      <c r="E4" s="126"/>
      <c r="F4" s="126"/>
      <c r="G4" s="127"/>
      <c r="H4" s="131" t="s">
        <v>78</v>
      </c>
      <c r="I4" s="129">
        <f>SUM(G12:G14)</f>
        <v>0.35483870967741932</v>
      </c>
      <c r="J4" s="121"/>
      <c r="K4" s="115"/>
      <c r="L4" s="115"/>
      <c r="M4" s="123"/>
      <c r="N4" s="123"/>
      <c r="O4" s="122"/>
    </row>
    <row r="5" spans="1:15" x14ac:dyDescent="0.25">
      <c r="A5" s="124" t="s">
        <v>79</v>
      </c>
      <c r="B5" s="136" t="s">
        <v>80</v>
      </c>
      <c r="C5" s="125"/>
      <c r="D5" s="126"/>
      <c r="E5" s="126"/>
      <c r="F5" s="137"/>
      <c r="G5" s="137"/>
      <c r="H5" s="131"/>
      <c r="I5" s="138"/>
      <c r="J5" s="139"/>
      <c r="K5" s="115"/>
      <c r="L5" s="115"/>
      <c r="M5" s="140"/>
      <c r="N5" s="140"/>
      <c r="O5" s="141"/>
    </row>
    <row r="6" spans="1:15" x14ac:dyDescent="0.25">
      <c r="A6" s="142"/>
      <c r="B6" s="142"/>
      <c r="C6" s="142"/>
      <c r="D6" s="142"/>
      <c r="E6" s="143"/>
      <c r="F6" s="140"/>
      <c r="G6" s="140"/>
      <c r="H6" s="144"/>
      <c r="I6" s="144"/>
      <c r="J6" s="145"/>
      <c r="K6" s="145"/>
      <c r="L6" s="144"/>
      <c r="M6" s="144"/>
      <c r="N6" s="145"/>
      <c r="O6" s="145"/>
    </row>
    <row r="7" spans="1:15" x14ac:dyDescent="0.25">
      <c r="A7" s="142"/>
      <c r="B7" s="142"/>
      <c r="C7" s="142"/>
      <c r="D7" s="142"/>
      <c r="E7" s="143"/>
      <c r="F7" s="146"/>
      <c r="G7" s="147"/>
      <c r="H7" s="144"/>
      <c r="I7" s="144"/>
      <c r="J7" s="145"/>
      <c r="K7" s="145"/>
      <c r="L7" s="144"/>
      <c r="M7" s="144"/>
      <c r="N7" s="145"/>
      <c r="O7" s="145"/>
    </row>
    <row r="8" spans="1:15" ht="15.75" thickBot="1" x14ac:dyDescent="0.3">
      <c r="A8" s="142"/>
      <c r="B8" s="142"/>
      <c r="C8" s="148"/>
      <c r="D8" s="148"/>
      <c r="E8" s="149"/>
      <c r="F8" s="145"/>
      <c r="G8" s="150"/>
      <c r="H8" s="122" t="s">
        <v>81</v>
      </c>
      <c r="I8" s="144"/>
      <c r="J8" s="145"/>
      <c r="K8" s="122" t="s">
        <v>82</v>
      </c>
      <c r="L8" s="144"/>
      <c r="M8" s="144"/>
      <c r="N8" s="145"/>
      <c r="O8" s="123" t="s">
        <v>83</v>
      </c>
    </row>
    <row r="9" spans="1:15" x14ac:dyDescent="0.25">
      <c r="A9" s="151"/>
      <c r="B9" s="152"/>
      <c r="C9" s="144"/>
      <c r="D9" s="144"/>
      <c r="E9" s="152"/>
      <c r="F9" s="152"/>
      <c r="G9" s="153"/>
      <c r="H9" s="152"/>
      <c r="I9" s="154"/>
      <c r="J9" s="155"/>
      <c r="K9" s="156"/>
      <c r="L9" s="157"/>
      <c r="M9" s="158"/>
      <c r="N9" s="145"/>
      <c r="O9" s="144"/>
    </row>
    <row r="10" spans="1:15" ht="57" x14ac:dyDescent="0.25">
      <c r="A10" s="159" t="s">
        <v>84</v>
      </c>
      <c r="B10" s="146" t="s">
        <v>85</v>
      </c>
      <c r="C10" s="160" t="s">
        <v>86</v>
      </c>
      <c r="D10" s="161" t="s">
        <v>87</v>
      </c>
      <c r="E10" s="146" t="s">
        <v>23</v>
      </c>
      <c r="F10" s="146" t="s">
        <v>64</v>
      </c>
      <c r="G10" s="257" t="s">
        <v>122</v>
      </c>
      <c r="H10" s="146" t="s">
        <v>88</v>
      </c>
      <c r="I10" s="162" t="s">
        <v>89</v>
      </c>
      <c r="J10" s="145"/>
      <c r="K10" s="163" t="s">
        <v>90</v>
      </c>
      <c r="L10" s="130" t="s">
        <v>91</v>
      </c>
      <c r="M10" s="164" t="s">
        <v>92</v>
      </c>
      <c r="N10" s="145"/>
      <c r="O10" s="122" t="s">
        <v>93</v>
      </c>
    </row>
    <row r="11" spans="1:15" ht="15.75" thickBot="1" x14ac:dyDescent="0.3">
      <c r="A11" s="165" t="s">
        <v>94</v>
      </c>
      <c r="B11" s="166" t="s">
        <v>94</v>
      </c>
      <c r="C11" s="167" t="s">
        <v>95</v>
      </c>
      <c r="D11" s="168" t="s">
        <v>95</v>
      </c>
      <c r="E11" s="169" t="s">
        <v>66</v>
      </c>
      <c r="F11" s="170"/>
      <c r="G11" s="171"/>
      <c r="H11" s="170"/>
      <c r="I11" s="172" t="s">
        <v>96</v>
      </c>
      <c r="J11" s="145"/>
      <c r="K11" s="173"/>
      <c r="L11" s="150"/>
      <c r="M11" s="174" t="s">
        <v>97</v>
      </c>
      <c r="N11" s="145"/>
      <c r="O11" s="145" t="s">
        <v>98</v>
      </c>
    </row>
    <row r="12" spans="1:15" x14ac:dyDescent="0.25">
      <c r="A12" s="175">
        <v>52</v>
      </c>
      <c r="B12" s="175">
        <v>44</v>
      </c>
      <c r="C12" s="176">
        <v>32</v>
      </c>
      <c r="D12" s="177">
        <v>14</v>
      </c>
      <c r="E12" s="178">
        <f>(C12-D12)/A12</f>
        <v>0.34615384615384615</v>
      </c>
      <c r="F12" s="145"/>
      <c r="G12" s="179">
        <f>E12*(A12/SUM($A$12:$A$14))</f>
        <v>0.19354838709677416</v>
      </c>
      <c r="H12" s="145" t="s">
        <v>100</v>
      </c>
      <c r="I12" s="145">
        <v>267</v>
      </c>
      <c r="J12" s="145"/>
      <c r="K12" s="145"/>
      <c r="L12" s="145"/>
      <c r="M12" s="180"/>
      <c r="N12" s="145"/>
      <c r="O12" s="179">
        <f>I1/I2</f>
        <v>0.88471910112359553</v>
      </c>
    </row>
    <row r="13" spans="1:15" x14ac:dyDescent="0.25">
      <c r="A13" s="183">
        <v>28</v>
      </c>
      <c r="B13" s="175">
        <v>16</v>
      </c>
      <c r="C13" s="183">
        <v>22</v>
      </c>
      <c r="D13" s="183">
        <v>14</v>
      </c>
      <c r="E13" s="184">
        <f t="shared" ref="E13:E14" si="0">(C13-D13)/A13</f>
        <v>0.2857142857142857</v>
      </c>
      <c r="G13" s="179">
        <f t="shared" ref="G13:G14" si="1">E13*(A13/SUM($A$12:$A$14))</f>
        <v>8.6021505376344079E-2</v>
      </c>
    </row>
    <row r="14" spans="1:15" x14ac:dyDescent="0.25">
      <c r="A14" s="183">
        <v>13</v>
      </c>
      <c r="B14" s="175">
        <v>13</v>
      </c>
      <c r="C14" s="183">
        <v>21</v>
      </c>
      <c r="D14" s="183">
        <v>14</v>
      </c>
      <c r="E14" s="184">
        <f t="shared" si="0"/>
        <v>0.53846153846153844</v>
      </c>
      <c r="G14" s="179">
        <f t="shared" si="1"/>
        <v>7.5268817204301064E-2</v>
      </c>
    </row>
    <row r="15" spans="1:15" x14ac:dyDescent="0.25">
      <c r="A15" s="183"/>
      <c r="B15" s="183"/>
      <c r="C15" s="183"/>
      <c r="D15" s="183"/>
      <c r="E15" s="184"/>
      <c r="G15" s="207"/>
      <c r="I15" s="182"/>
    </row>
    <row r="16" spans="1:15" x14ac:dyDescent="0.25">
      <c r="A16" s="183"/>
      <c r="B16" s="183"/>
      <c r="C16" s="183"/>
      <c r="D16" s="183"/>
      <c r="E16" s="184"/>
    </row>
    <row r="17" spans="1:5" x14ac:dyDescent="0.25">
      <c r="E17" s="181"/>
    </row>
    <row r="18" spans="1:5" x14ac:dyDescent="0.25">
      <c r="A18" s="182"/>
      <c r="E18" s="181"/>
    </row>
    <row r="19" spans="1:5" x14ac:dyDescent="0.25">
      <c r="E19" s="181"/>
    </row>
    <row r="20" spans="1:5" x14ac:dyDescent="0.25">
      <c r="E20" s="181"/>
    </row>
    <row r="21" spans="1:5" x14ac:dyDescent="0.25">
      <c r="E21" s="18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405E-395C-41BD-8833-18E3118AF99C}">
  <dimension ref="A1:O21"/>
  <sheetViews>
    <sheetView workbookViewId="0">
      <selection activeCell="D22" sqref="D22"/>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14" t="s">
        <v>68</v>
      </c>
      <c r="B1" s="115" t="s">
        <v>69</v>
      </c>
      <c r="C1" s="116"/>
      <c r="D1" s="115"/>
      <c r="E1" s="117"/>
      <c r="F1" s="117"/>
      <c r="G1" s="118"/>
      <c r="H1" s="119" t="s">
        <v>70</v>
      </c>
      <c r="I1" s="120">
        <f>SUM(A12:A16)*2.54/100</f>
        <v>0</v>
      </c>
      <c r="J1" s="121" t="s">
        <v>71</v>
      </c>
      <c r="K1" s="115"/>
      <c r="L1" s="115"/>
      <c r="M1" s="122"/>
      <c r="N1" s="123"/>
      <c r="O1" s="122"/>
    </row>
    <row r="2" spans="1:15" x14ac:dyDescent="0.25">
      <c r="A2" s="124" t="s">
        <v>72</v>
      </c>
      <c r="B2" s="115" t="s">
        <v>99</v>
      </c>
      <c r="C2" s="125"/>
      <c r="D2" s="115"/>
      <c r="E2" s="126"/>
      <c r="F2" s="126"/>
      <c r="G2" s="127"/>
      <c r="H2" s="128" t="s">
        <v>73</v>
      </c>
      <c r="I2" s="129">
        <f>I12/100</f>
        <v>1.41</v>
      </c>
      <c r="J2" s="121" t="s">
        <v>74</v>
      </c>
      <c r="K2" s="115"/>
      <c r="L2" s="115"/>
      <c r="M2" s="122"/>
      <c r="N2" s="130"/>
      <c r="O2" s="122"/>
    </row>
    <row r="3" spans="1:15" x14ac:dyDescent="0.25">
      <c r="A3" s="131" t="s">
        <v>75</v>
      </c>
      <c r="B3" s="132">
        <v>37855</v>
      </c>
      <c r="C3" s="125"/>
      <c r="D3" s="126"/>
      <c r="E3" s="126"/>
      <c r="F3" s="126"/>
      <c r="G3" s="127"/>
      <c r="H3" s="131" t="s">
        <v>76</v>
      </c>
      <c r="I3" s="129">
        <f>AVERAGE(I12:I17)/100</f>
        <v>1.41</v>
      </c>
      <c r="J3" s="121"/>
      <c r="K3" s="115"/>
      <c r="L3" s="115"/>
      <c r="M3" s="133"/>
      <c r="N3" s="134"/>
      <c r="O3" s="133"/>
    </row>
    <row r="4" spans="1:15" x14ac:dyDescent="0.25">
      <c r="A4" s="131" t="s">
        <v>77</v>
      </c>
      <c r="B4" s="135" t="s">
        <v>125</v>
      </c>
      <c r="C4" s="125"/>
      <c r="D4" s="126"/>
      <c r="E4" s="126"/>
      <c r="F4" s="126"/>
      <c r="G4" s="127"/>
      <c r="H4" s="131" t="s">
        <v>78</v>
      </c>
      <c r="I4" s="129">
        <f>SUM(G12:G14)</f>
        <v>0</v>
      </c>
      <c r="J4" s="121"/>
      <c r="K4" s="115"/>
      <c r="L4" s="115"/>
      <c r="M4" s="123"/>
      <c r="N4" s="123"/>
      <c r="O4" s="122"/>
    </row>
    <row r="5" spans="1:15" x14ac:dyDescent="0.25">
      <c r="A5" s="124" t="s">
        <v>79</v>
      </c>
      <c r="B5" s="136" t="s">
        <v>80</v>
      </c>
      <c r="C5" s="125"/>
      <c r="D5" s="126"/>
      <c r="E5" s="126"/>
      <c r="F5" s="137"/>
      <c r="G5" s="137"/>
      <c r="H5" s="131"/>
      <c r="I5" s="138"/>
      <c r="J5" s="139"/>
      <c r="K5" s="115"/>
      <c r="L5" s="115"/>
      <c r="M5" s="140"/>
      <c r="N5" s="140"/>
      <c r="O5" s="141"/>
    </row>
    <row r="6" spans="1:15" x14ac:dyDescent="0.25">
      <c r="A6" s="142"/>
      <c r="B6" s="142"/>
      <c r="C6" s="142"/>
      <c r="D6" s="142"/>
      <c r="E6" s="143"/>
      <c r="F6" s="140"/>
      <c r="G6" s="140"/>
      <c r="H6" s="144"/>
      <c r="I6" s="144"/>
      <c r="J6" s="145"/>
      <c r="K6" s="145"/>
      <c r="L6" s="144"/>
      <c r="M6" s="144"/>
      <c r="N6" s="145"/>
      <c r="O6" s="145"/>
    </row>
    <row r="7" spans="1:15" x14ac:dyDescent="0.25">
      <c r="A7" s="142"/>
      <c r="B7" s="142"/>
      <c r="C7" s="142"/>
      <c r="D7" s="142"/>
      <c r="E7" s="143"/>
      <c r="F7" s="146"/>
      <c r="G7" s="147"/>
      <c r="H7" s="144"/>
      <c r="I7" s="144"/>
      <c r="J7" s="145"/>
      <c r="K7" s="145"/>
      <c r="L7" s="144"/>
      <c r="M7" s="144"/>
      <c r="N7" s="145"/>
      <c r="O7" s="145"/>
    </row>
    <row r="8" spans="1:15" ht="15.75" thickBot="1" x14ac:dyDescent="0.3">
      <c r="A8" s="142"/>
      <c r="B8" s="142"/>
      <c r="C8" s="148"/>
      <c r="D8" s="148"/>
      <c r="E8" s="149"/>
      <c r="F8" s="145"/>
      <c r="G8" s="150"/>
      <c r="H8" s="122" t="s">
        <v>81</v>
      </c>
      <c r="I8" s="144"/>
      <c r="J8" s="145"/>
      <c r="K8" s="122" t="s">
        <v>82</v>
      </c>
      <c r="L8" s="144"/>
      <c r="M8" s="144"/>
      <c r="N8" s="145"/>
      <c r="O8" s="123" t="s">
        <v>83</v>
      </c>
    </row>
    <row r="9" spans="1:15" x14ac:dyDescent="0.25">
      <c r="A9" s="151"/>
      <c r="B9" s="152"/>
      <c r="C9" s="144"/>
      <c r="D9" s="144"/>
      <c r="E9" s="152"/>
      <c r="F9" s="152"/>
      <c r="G9" s="153"/>
      <c r="H9" s="152"/>
      <c r="I9" s="154"/>
      <c r="J9" s="155"/>
      <c r="K9" s="156"/>
      <c r="L9" s="157"/>
      <c r="M9" s="158"/>
      <c r="N9" s="145"/>
      <c r="O9" s="144"/>
    </row>
    <row r="10" spans="1:15" ht="57" x14ac:dyDescent="0.25">
      <c r="A10" s="159" t="s">
        <v>84</v>
      </c>
      <c r="B10" s="146" t="s">
        <v>85</v>
      </c>
      <c r="C10" s="160" t="s">
        <v>86</v>
      </c>
      <c r="D10" s="161" t="s">
        <v>87</v>
      </c>
      <c r="E10" s="146" t="s">
        <v>23</v>
      </c>
      <c r="F10" s="146" t="s">
        <v>64</v>
      </c>
      <c r="G10" s="257" t="s">
        <v>122</v>
      </c>
      <c r="H10" s="146" t="s">
        <v>88</v>
      </c>
      <c r="I10" s="162" t="s">
        <v>89</v>
      </c>
      <c r="J10" s="145"/>
      <c r="K10" s="163" t="s">
        <v>90</v>
      </c>
      <c r="L10" s="130" t="s">
        <v>91</v>
      </c>
      <c r="M10" s="164" t="s">
        <v>92</v>
      </c>
      <c r="N10" s="145"/>
      <c r="O10" s="122" t="s">
        <v>93</v>
      </c>
    </row>
    <row r="11" spans="1:15" ht="15.75" thickBot="1" x14ac:dyDescent="0.3">
      <c r="A11" s="165" t="s">
        <v>94</v>
      </c>
      <c r="B11" s="166" t="s">
        <v>94</v>
      </c>
      <c r="C11" s="167" t="s">
        <v>95</v>
      </c>
      <c r="D11" s="168" t="s">
        <v>95</v>
      </c>
      <c r="E11" s="169" t="s">
        <v>66</v>
      </c>
      <c r="F11" s="170"/>
      <c r="G11" s="171"/>
      <c r="H11" s="170"/>
      <c r="I11" s="172" t="s">
        <v>96</v>
      </c>
      <c r="J11" s="145"/>
      <c r="K11" s="173"/>
      <c r="L11" s="150"/>
      <c r="M11" s="174" t="s">
        <v>97</v>
      </c>
      <c r="N11" s="145"/>
      <c r="O11" s="145" t="s">
        <v>98</v>
      </c>
    </row>
    <row r="12" spans="1:15" x14ac:dyDescent="0.25">
      <c r="A12" s="175" t="s">
        <v>126</v>
      </c>
      <c r="B12" s="175"/>
      <c r="C12" s="176"/>
      <c r="D12" s="177"/>
      <c r="E12" s="178"/>
      <c r="F12" s="145"/>
      <c r="G12" s="179"/>
      <c r="H12" s="145" t="s">
        <v>127</v>
      </c>
      <c r="I12" s="145">
        <v>141</v>
      </c>
      <c r="J12" s="145"/>
      <c r="K12" s="145">
        <v>569584</v>
      </c>
      <c r="L12" s="145" t="s">
        <v>128</v>
      </c>
      <c r="M12" s="180"/>
      <c r="N12" s="145"/>
      <c r="O12" s="179" t="s">
        <v>101</v>
      </c>
    </row>
    <row r="13" spans="1:15" x14ac:dyDescent="0.25">
      <c r="A13" s="183"/>
      <c r="B13" s="175"/>
      <c r="C13" s="183"/>
      <c r="D13" s="183"/>
      <c r="E13" s="184"/>
      <c r="G13" s="179"/>
    </row>
    <row r="14" spans="1:15" x14ac:dyDescent="0.25">
      <c r="A14" s="183"/>
      <c r="B14" s="175"/>
      <c r="C14" s="183"/>
      <c r="D14" s="183"/>
      <c r="E14" s="184"/>
      <c r="G14" s="179"/>
    </row>
    <row r="15" spans="1:15" x14ac:dyDescent="0.25">
      <c r="A15" s="183"/>
      <c r="B15" s="183"/>
      <c r="C15" s="183"/>
      <c r="D15" s="183"/>
      <c r="E15" s="184"/>
      <c r="G15" s="207"/>
      <c r="I15" s="182"/>
    </row>
    <row r="16" spans="1:15" x14ac:dyDescent="0.25">
      <c r="A16" s="183"/>
      <c r="B16" s="183"/>
      <c r="C16" s="183"/>
      <c r="D16" s="183"/>
      <c r="E16" s="184"/>
    </row>
    <row r="17" spans="1:5" x14ac:dyDescent="0.25">
      <c r="E17" s="181"/>
    </row>
    <row r="18" spans="1:5" x14ac:dyDescent="0.25">
      <c r="A18" s="182"/>
      <c r="E18" s="181"/>
    </row>
    <row r="19" spans="1:5" x14ac:dyDescent="0.25">
      <c r="E19" s="181"/>
    </row>
    <row r="20" spans="1:5" x14ac:dyDescent="0.25">
      <c r="E20" s="181"/>
    </row>
    <row r="21" spans="1:5" x14ac:dyDescent="0.25">
      <c r="E21" s="18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1E2E2-E22D-4849-A49F-810B2FA4D6E8}">
  <dimension ref="A1:O21"/>
  <sheetViews>
    <sheetView workbookViewId="0">
      <selection activeCell="I24" sqref="I24"/>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14" t="s">
        <v>68</v>
      </c>
      <c r="B1" s="115" t="s">
        <v>69</v>
      </c>
      <c r="C1" s="116"/>
      <c r="D1" s="115"/>
      <c r="E1" s="117"/>
      <c r="F1" s="117"/>
      <c r="G1" s="118"/>
      <c r="H1" s="119" t="s">
        <v>70</v>
      </c>
      <c r="I1" s="120">
        <f>MAX(A12:A16)*2.54/100</f>
        <v>1.4731999999999998</v>
      </c>
      <c r="J1" s="121" t="s">
        <v>71</v>
      </c>
      <c r="K1" s="115"/>
      <c r="L1" s="115"/>
      <c r="M1" s="122"/>
      <c r="N1" s="123"/>
      <c r="O1" s="122"/>
    </row>
    <row r="2" spans="1:15" x14ac:dyDescent="0.25">
      <c r="A2" s="124" t="s">
        <v>72</v>
      </c>
      <c r="B2" s="115" t="s">
        <v>99</v>
      </c>
      <c r="C2" s="125"/>
      <c r="D2" s="115"/>
      <c r="E2" s="126"/>
      <c r="F2" s="126"/>
      <c r="G2" s="127"/>
      <c r="H2" s="128" t="s">
        <v>73</v>
      </c>
      <c r="I2" s="129">
        <f>I12/100</f>
        <v>1.4731999999999998</v>
      </c>
      <c r="J2" s="121" t="s">
        <v>74</v>
      </c>
      <c r="K2" s="115"/>
      <c r="L2" s="115"/>
      <c r="M2" s="122"/>
      <c r="N2" s="130"/>
      <c r="O2" s="122"/>
    </row>
    <row r="3" spans="1:15" x14ac:dyDescent="0.25">
      <c r="A3" s="131" t="s">
        <v>75</v>
      </c>
      <c r="B3" s="132">
        <v>37855</v>
      </c>
      <c r="C3" s="125"/>
      <c r="D3" s="126"/>
      <c r="E3" s="126"/>
      <c r="F3" s="126"/>
      <c r="G3" s="127"/>
      <c r="H3" s="131" t="s">
        <v>76</v>
      </c>
      <c r="I3" s="129">
        <f>AVERAGE(I12:I17)/100</f>
        <v>1.4731999999999998</v>
      </c>
      <c r="J3" s="121"/>
      <c r="K3" s="115"/>
      <c r="L3" s="115"/>
      <c r="M3" s="133"/>
      <c r="N3" s="134"/>
      <c r="O3" s="133"/>
    </row>
    <row r="4" spans="1:15" x14ac:dyDescent="0.25">
      <c r="A4" s="131" t="s">
        <v>77</v>
      </c>
      <c r="B4" s="135" t="s">
        <v>129</v>
      </c>
      <c r="C4" s="125"/>
      <c r="D4" s="126"/>
      <c r="E4" s="126"/>
      <c r="F4" s="126"/>
      <c r="G4" s="127"/>
      <c r="H4" s="131" t="s">
        <v>78</v>
      </c>
      <c r="I4" s="129">
        <f>AVERAGE(E12:E16)</f>
        <v>0.53050560877306041</v>
      </c>
      <c r="J4" s="121"/>
      <c r="K4" s="115"/>
      <c r="L4" s="115"/>
      <c r="M4" s="123"/>
      <c r="N4" s="123"/>
      <c r="O4" s="122"/>
    </row>
    <row r="5" spans="1:15" x14ac:dyDescent="0.25">
      <c r="A5" s="124" t="s">
        <v>79</v>
      </c>
      <c r="B5" s="136" t="s">
        <v>80</v>
      </c>
      <c r="C5" s="125"/>
      <c r="D5" s="126"/>
      <c r="E5" s="126"/>
      <c r="F5" s="137"/>
      <c r="G5" s="137"/>
      <c r="H5" s="131"/>
      <c r="I5" s="138"/>
      <c r="J5" s="139"/>
      <c r="K5" s="115"/>
      <c r="L5" s="115"/>
      <c r="M5" s="140"/>
      <c r="N5" s="140"/>
      <c r="O5" s="141"/>
    </row>
    <row r="6" spans="1:15" x14ac:dyDescent="0.25">
      <c r="A6" s="142"/>
      <c r="B6" s="142"/>
      <c r="C6" s="142"/>
      <c r="D6" s="142"/>
      <c r="E6" s="143"/>
      <c r="F6" s="140"/>
      <c r="G6" s="140"/>
      <c r="H6" s="144"/>
      <c r="I6" s="144"/>
      <c r="J6" s="145"/>
      <c r="K6" s="145"/>
      <c r="L6" s="144"/>
      <c r="M6" s="144"/>
      <c r="N6" s="145"/>
      <c r="O6" s="145"/>
    </row>
    <row r="7" spans="1:15" x14ac:dyDescent="0.25">
      <c r="A7" s="142"/>
      <c r="B7" s="142"/>
      <c r="C7" s="142"/>
      <c r="D7" s="142"/>
      <c r="E7" s="143"/>
      <c r="F7" s="146"/>
      <c r="G7" s="147"/>
      <c r="H7" s="144"/>
      <c r="I7" s="144"/>
      <c r="J7" s="145"/>
      <c r="K7" s="145"/>
      <c r="L7" s="144"/>
      <c r="M7" s="144"/>
      <c r="N7" s="145"/>
      <c r="O7" s="145"/>
    </row>
    <row r="8" spans="1:15" ht="15.75" thickBot="1" x14ac:dyDescent="0.3">
      <c r="A8" s="142"/>
      <c r="B8" s="142"/>
      <c r="C8" s="148"/>
      <c r="D8" s="148"/>
      <c r="E8" s="149"/>
      <c r="F8" s="145"/>
      <c r="G8" s="150"/>
      <c r="H8" s="122" t="s">
        <v>81</v>
      </c>
      <c r="I8" s="144"/>
      <c r="J8" s="145"/>
      <c r="K8" s="122" t="s">
        <v>82</v>
      </c>
      <c r="L8" s="144"/>
      <c r="M8" s="144"/>
      <c r="N8" s="145"/>
      <c r="O8" s="123" t="s">
        <v>83</v>
      </c>
    </row>
    <row r="9" spans="1:15" x14ac:dyDescent="0.25">
      <c r="A9" s="151"/>
      <c r="B9" s="152"/>
      <c r="C9" s="144"/>
      <c r="D9" s="144"/>
      <c r="E9" s="152"/>
      <c r="F9" s="152"/>
      <c r="G9" s="153"/>
      <c r="H9" s="152"/>
      <c r="I9" s="154"/>
      <c r="J9" s="155"/>
      <c r="K9" s="156"/>
      <c r="L9" s="157"/>
      <c r="M9" s="158"/>
      <c r="N9" s="145"/>
      <c r="O9" s="144"/>
    </row>
    <row r="10" spans="1:15" ht="57" x14ac:dyDescent="0.25">
      <c r="A10" s="159" t="s">
        <v>84</v>
      </c>
      <c r="B10" s="146" t="s">
        <v>85</v>
      </c>
      <c r="C10" s="160" t="s">
        <v>86</v>
      </c>
      <c r="D10" s="161" t="s">
        <v>87</v>
      </c>
      <c r="E10" s="146" t="s">
        <v>23</v>
      </c>
      <c r="F10" s="146" t="s">
        <v>64</v>
      </c>
      <c r="G10" s="257" t="s">
        <v>122</v>
      </c>
      <c r="H10" s="146" t="s">
        <v>88</v>
      </c>
      <c r="I10" s="162" t="s">
        <v>89</v>
      </c>
      <c r="J10" s="145"/>
      <c r="K10" s="163" t="s">
        <v>90</v>
      </c>
      <c r="L10" s="130" t="s">
        <v>91</v>
      </c>
      <c r="M10" s="164" t="s">
        <v>92</v>
      </c>
      <c r="N10" s="145"/>
      <c r="O10" s="122" t="s">
        <v>93</v>
      </c>
    </row>
    <row r="11" spans="1:15" ht="15.75" thickBot="1" x14ac:dyDescent="0.3">
      <c r="A11" s="165" t="s">
        <v>94</v>
      </c>
      <c r="B11" s="166" t="s">
        <v>94</v>
      </c>
      <c r="C11" s="167" t="s">
        <v>95</v>
      </c>
      <c r="D11" s="168" t="s">
        <v>95</v>
      </c>
      <c r="E11" s="169" t="s">
        <v>66</v>
      </c>
      <c r="F11" s="170"/>
      <c r="G11" s="171"/>
      <c r="H11" s="170"/>
      <c r="I11" s="172" t="s">
        <v>96</v>
      </c>
      <c r="J11" s="145"/>
      <c r="K11" s="173"/>
      <c r="L11" s="150"/>
      <c r="M11" s="174" t="s">
        <v>97</v>
      </c>
      <c r="N11" s="145"/>
      <c r="O11" s="145" t="s">
        <v>98</v>
      </c>
    </row>
    <row r="12" spans="1:15" x14ac:dyDescent="0.25">
      <c r="A12" s="175">
        <v>58</v>
      </c>
      <c r="B12" s="175">
        <v>53</v>
      </c>
      <c r="C12" s="176">
        <v>44</v>
      </c>
      <c r="D12" s="177">
        <v>14</v>
      </c>
      <c r="E12" s="178">
        <f>(C12-D12)/A12</f>
        <v>0.51724137931034486</v>
      </c>
      <c r="F12" s="145"/>
      <c r="G12" s="179"/>
      <c r="H12" s="145" t="s">
        <v>130</v>
      </c>
      <c r="I12" s="145">
        <f>58*2.54</f>
        <v>147.32</v>
      </c>
      <c r="J12" s="145"/>
      <c r="K12" s="145"/>
      <c r="L12" s="145"/>
      <c r="M12" s="180"/>
      <c r="N12" s="145"/>
      <c r="O12" s="179">
        <f>I1/I2</f>
        <v>1</v>
      </c>
    </row>
    <row r="13" spans="1:15" x14ac:dyDescent="0.25">
      <c r="A13" s="183">
        <v>41</v>
      </c>
      <c r="B13" s="175">
        <v>40</v>
      </c>
      <c r="C13" s="183">
        <v>36</v>
      </c>
      <c r="D13" s="183">
        <v>14</v>
      </c>
      <c r="E13" s="184">
        <f t="shared" ref="E13:E16" si="0">(C13-D13)/A13</f>
        <v>0.53658536585365857</v>
      </c>
      <c r="G13" s="179"/>
    </row>
    <row r="14" spans="1:15" x14ac:dyDescent="0.25">
      <c r="A14" s="183">
        <v>42</v>
      </c>
      <c r="B14" s="175">
        <v>40.5</v>
      </c>
      <c r="C14" s="183">
        <v>36</v>
      </c>
      <c r="D14" s="183">
        <v>14</v>
      </c>
      <c r="E14" s="184">
        <f t="shared" si="0"/>
        <v>0.52380952380952384</v>
      </c>
      <c r="G14" s="179"/>
    </row>
    <row r="15" spans="1:15" x14ac:dyDescent="0.25">
      <c r="A15" s="183">
        <v>55</v>
      </c>
      <c r="B15" s="183">
        <v>50</v>
      </c>
      <c r="C15" s="183">
        <v>43</v>
      </c>
      <c r="D15" s="183">
        <v>14</v>
      </c>
      <c r="E15" s="184">
        <f t="shared" si="0"/>
        <v>0.52727272727272723</v>
      </c>
      <c r="G15" s="207"/>
      <c r="I15" s="182"/>
    </row>
    <row r="16" spans="1:15" x14ac:dyDescent="0.25">
      <c r="A16" s="183">
        <v>42</v>
      </c>
      <c r="B16" s="183">
        <v>41.5</v>
      </c>
      <c r="C16" s="183">
        <v>37</v>
      </c>
      <c r="D16" s="183">
        <v>14</v>
      </c>
      <c r="E16" s="184">
        <f t="shared" si="0"/>
        <v>0.54761904761904767</v>
      </c>
    </row>
    <row r="17" spans="1:5" x14ac:dyDescent="0.25">
      <c r="E17" s="181"/>
    </row>
    <row r="18" spans="1:5" x14ac:dyDescent="0.25">
      <c r="A18" s="182"/>
      <c r="E18" s="181"/>
    </row>
    <row r="19" spans="1:5" x14ac:dyDescent="0.25">
      <c r="E19" s="181"/>
    </row>
    <row r="20" spans="1:5" x14ac:dyDescent="0.25">
      <c r="E20" s="181"/>
    </row>
    <row r="21" spans="1:5" x14ac:dyDescent="0.25">
      <c r="E21" s="18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K17</vt:lpstr>
      <vt:lpstr>FedSampCores03-K17_2003.04.30</vt:lpstr>
      <vt:lpstr>Probe98-K17_2003.08.22</vt:lpstr>
      <vt:lpstr>FedSampCores03-K17_2003.08.22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2019-10-30T20:36:17Z</dcterms:modified>
</cp:coreProperties>
</file>