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8FB31F47-7C6A-4C53-8112-E0D4A088F4B9}" xr6:coauthVersionLast="41" xr6:coauthVersionMax="41" xr10:uidLastSave="{00000000-0000-0000-0000-000000000000}"/>
  <bookViews>
    <workbookView xWindow="28680" yWindow="330" windowWidth="25440" windowHeight="15390" xr2:uid="{62E40685-8569-48A2-98E8-A504D3602E9A}"/>
  </bookViews>
  <sheets>
    <sheet name="K17" sheetId="1" r:id="rId1"/>
    <sheet name="FedSampCores03-K17_2004.05.21" sheetId="2" r:id="rId2"/>
    <sheet name="FedSampCores03-K17_2004.09.07" sheetId="5" r:id="rId3"/>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3" i="2" l="1"/>
  <c r="W17" i="1"/>
  <c r="C27" i="1"/>
  <c r="N18" i="1"/>
  <c r="L18" i="1"/>
  <c r="V18" i="1"/>
  <c r="S17" i="1"/>
  <c r="I22" i="1"/>
  <c r="G22" i="1"/>
  <c r="E22" i="1"/>
  <c r="P16" i="1"/>
  <c r="X16" i="1"/>
  <c r="C26" i="1"/>
  <c r="P19" i="1"/>
  <c r="X19" i="1"/>
  <c r="C28" i="1"/>
  <c r="E17" i="1"/>
  <c r="L17" i="1"/>
  <c r="E18" i="1"/>
  <c r="C25" i="1"/>
  <c r="P17" i="1"/>
  <c r="E12" i="2"/>
  <c r="E13" i="2"/>
  <c r="E14" i="2"/>
  <c r="I4" i="2"/>
  <c r="Q17" i="1"/>
  <c r="U17" i="1"/>
  <c r="T18" i="1"/>
  <c r="C24" i="1"/>
  <c r="C23" i="1"/>
  <c r="D23" i="1"/>
  <c r="Q7" i="1"/>
  <c r="H7" i="1"/>
  <c r="I7" i="1"/>
  <c r="P7" i="1"/>
  <c r="S7" i="1"/>
  <c r="T7" i="1"/>
  <c r="C8" i="1"/>
  <c r="L8" i="1"/>
  <c r="C7" i="1"/>
  <c r="L7" i="1"/>
  <c r="L9" i="1"/>
  <c r="N8" i="1"/>
  <c r="N7" i="1"/>
  <c r="O8" i="1"/>
  <c r="T8" i="1"/>
  <c r="U8" i="1"/>
  <c r="I2" i="5"/>
  <c r="I1" i="2"/>
  <c r="I2" i="2"/>
  <c r="O12" i="2"/>
  <c r="B13" i="2"/>
  <c r="B14" i="2"/>
  <c r="B12" i="2"/>
  <c r="J7" i="1"/>
  <c r="Q6" i="1"/>
  <c r="G6" i="1"/>
  <c r="P6" i="1"/>
  <c r="S6" i="1"/>
  <c r="C6" i="1"/>
  <c r="L6" i="1"/>
  <c r="N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218D5950-F29B-49C2-A700-CFFC93D4B349}">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E0D3577-1BBF-40FB-8752-93958E5E6565}">
      <text>
        <r>
          <rPr>
            <sz val="8"/>
            <color indexed="81"/>
            <rFont val="Tahoma"/>
            <family val="2"/>
          </rPr>
          <t>This is the amount of snow that is above the summer surface.  The value should always be positive or zero.</t>
        </r>
      </text>
    </comment>
    <comment ref="A3" authorId="0" shapeId="0" xr:uid="{977218EB-27BD-4359-81FB-42A6295F4D6C}">
      <text>
        <r>
          <rPr>
            <b/>
            <sz val="8"/>
            <color indexed="81"/>
            <rFont val="Tahoma"/>
            <family val="2"/>
          </rPr>
          <t>GAAdmin:</t>
        </r>
        <r>
          <rPr>
            <sz val="8"/>
            <color indexed="81"/>
            <rFont val="Tahoma"/>
            <family val="2"/>
          </rPr>
          <t xml:space="preserve">
The stake with which the observations were made.</t>
        </r>
      </text>
    </comment>
    <comment ref="B3" authorId="0" shapeId="0" xr:uid="{2C1A1B70-5732-414E-9974-5C5B4CE10286}">
      <text>
        <r>
          <rPr>
            <b/>
            <sz val="8"/>
            <color indexed="81"/>
            <rFont val="Tahoma"/>
            <family val="2"/>
          </rPr>
          <t>GAAdmin:</t>
        </r>
        <r>
          <rPr>
            <sz val="8"/>
            <color indexed="81"/>
            <rFont val="Tahoma"/>
            <family val="2"/>
          </rPr>
          <t xml:space="preserve">
Date of observations</t>
        </r>
      </text>
    </comment>
    <comment ref="C3" authorId="0" shapeId="0" xr:uid="{80B8CB8B-D7C5-4147-8B92-964F1FA26AD9}">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725D2A8E-0EC7-4069-B709-87CA41527722}">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E45CC1F9-5620-4DB5-A3DB-495DFDAD4DDD}">
      <text>
        <r>
          <rPr>
            <sz val="8"/>
            <color indexed="81"/>
            <rFont val="Tahoma"/>
            <family val="2"/>
          </rPr>
          <t>Type of surface strata:
Glacier Ice, Snow, Superimposed Ice, Old Firn or New Firn.  For the Fall surveys this should be the surface strata beneath any fresh snow.</t>
        </r>
      </text>
    </comment>
    <comment ref="G3" authorId="0" shapeId="0" xr:uid="{581FBF7E-5DAE-4DAF-B91B-1D0564F958F0}">
      <text>
        <r>
          <rPr>
            <b/>
            <sz val="8"/>
            <color indexed="81"/>
            <rFont val="Tahoma"/>
            <family val="2"/>
          </rPr>
          <t>GAAdmin:</t>
        </r>
        <r>
          <rPr>
            <sz val="8"/>
            <color indexed="81"/>
            <rFont val="Tahoma"/>
            <family val="2"/>
          </rPr>
          <t xml:space="preserve">
Average depth of snow as determined in snow pit.</t>
        </r>
      </text>
    </comment>
    <comment ref="H3" authorId="0" shapeId="0" xr:uid="{8775BD83-5533-4712-BD00-BB34DA280B5B}">
      <text>
        <r>
          <rPr>
            <b/>
            <sz val="8"/>
            <color indexed="81"/>
            <rFont val="Tahoma"/>
            <family val="2"/>
          </rPr>
          <t>GAAdmin:</t>
        </r>
        <r>
          <rPr>
            <sz val="8"/>
            <color indexed="81"/>
            <rFont val="Tahoma"/>
            <family val="2"/>
          </rPr>
          <t xml:space="preserve">
Average depth of snow from probing
</t>
        </r>
      </text>
    </comment>
    <comment ref="I3" authorId="0" shapeId="0" xr:uid="{0CDD21BF-89D9-40D6-BD82-8D2AE0ECEACD}">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BAEC970D-AB61-460C-804F-C696485EE9F0}">
      <text>
        <r>
          <rPr>
            <b/>
            <sz val="8"/>
            <color indexed="81"/>
            <rFont val="Tahoma"/>
            <family val="2"/>
          </rPr>
          <t>GAAdmin:</t>
        </r>
        <r>
          <rPr>
            <sz val="8"/>
            <color indexed="81"/>
            <rFont val="Tahoma"/>
            <family val="2"/>
          </rPr>
          <t xml:space="preserve">
Standard Error</t>
        </r>
      </text>
    </comment>
    <comment ref="K3" authorId="0" shapeId="0" xr:uid="{AA063807-F0EA-4861-87C4-30D3792D10FA}">
      <text>
        <r>
          <rPr>
            <b/>
            <sz val="8"/>
            <color indexed="81"/>
            <rFont val="Tahoma"/>
            <family val="2"/>
          </rPr>
          <t>GAAdmin:</t>
        </r>
        <r>
          <rPr>
            <sz val="8"/>
            <color indexed="81"/>
            <rFont val="Tahoma"/>
            <family val="2"/>
          </rPr>
          <t xml:space="preserve">
number of observations of snow depth</t>
        </r>
      </text>
    </comment>
    <comment ref="L3" authorId="0" shapeId="0" xr:uid="{71ACE928-2916-4213-8555-35FFC325432A}">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EB5044B7-3D14-40B3-950D-569D58F45B7F}">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E7B59CF6-6FCC-40A1-9983-BFE33B523108}">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CD80A9E3-6AC9-4B63-898C-22FE6D54AFE3}">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BECDC5C-CE56-4339-A4B7-EBC8DAE2CEA4}">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08015FB5-3EDD-4AAE-B040-889242DECED5}">
      <text>
        <r>
          <rPr>
            <sz val="8"/>
            <color indexed="81"/>
            <rFont val="Tahoma"/>
            <family val="2"/>
          </rPr>
          <t>Average density of the material above ss.</t>
        </r>
      </text>
    </comment>
    <comment ref="R3" authorId="0" shapeId="0" xr:uid="{6FDA5723-4B66-4D81-88E3-C52892AE6888}">
      <text>
        <r>
          <rPr>
            <b/>
            <sz val="8"/>
            <color indexed="81"/>
            <rFont val="Tahoma"/>
            <family val="2"/>
          </rPr>
          <t>GAAdmin:</t>
        </r>
        <r>
          <rPr>
            <sz val="8"/>
            <color indexed="81"/>
            <rFont val="Tahoma"/>
            <family val="2"/>
          </rPr>
          <t xml:space="preserve">
Is the Density Estimated (E) or is it Measured (M) ?</t>
        </r>
      </text>
    </comment>
    <comment ref="S3" authorId="0" shapeId="0" xr:uid="{1D974147-B800-41DF-8A07-35B4FDB2DD51}">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EEFD1BE6-C274-4D06-B52C-6F9B80B56012}">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7D93BFF-1736-48AF-9F3C-33D742299FAE}">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E96AF6B3-4B6A-47FD-97F0-94C1A69361A1}">
      <text/>
    </comment>
    <comment ref="A12" authorId="0" shapeId="0" xr:uid="{F4616D8E-C547-42C4-802E-8C0C401A56EA}">
      <text>
        <r>
          <rPr>
            <b/>
            <sz val="8"/>
            <color indexed="81"/>
            <rFont val="Tahoma"/>
            <family val="2"/>
          </rPr>
          <t>GAAdmin:</t>
        </r>
        <r>
          <rPr>
            <sz val="8"/>
            <color indexed="81"/>
            <rFont val="Tahoma"/>
            <family val="2"/>
          </rPr>
          <t xml:space="preserve">
The stake with which the observations were made.</t>
        </r>
      </text>
    </comment>
    <comment ref="B12" authorId="0" shapeId="0" xr:uid="{4212CB71-B37F-4F35-A7F5-89E446744129}">
      <text>
        <r>
          <rPr>
            <b/>
            <sz val="8"/>
            <color indexed="81"/>
            <rFont val="Tahoma"/>
            <family val="2"/>
          </rPr>
          <t>GAAdmin:</t>
        </r>
        <r>
          <rPr>
            <sz val="8"/>
            <color indexed="81"/>
            <rFont val="Tahoma"/>
            <family val="2"/>
          </rPr>
          <t xml:space="preserve">
Date of observations</t>
        </r>
      </text>
    </comment>
    <comment ref="C12" authorId="1" shapeId="0" xr:uid="{4562BC12-2417-4815-B730-142DF6FE11ED}">
      <text>
        <r>
          <rPr>
            <b/>
            <sz val="9"/>
            <color indexed="81"/>
            <rFont val="Tahoma"/>
            <family val="2"/>
          </rPr>
          <t>cmcneil:</t>
        </r>
        <r>
          <rPr>
            <sz val="9"/>
            <color indexed="81"/>
            <rFont val="Tahoma"/>
            <family val="2"/>
          </rPr>
          <t xml:space="preserve">
Total length of stake</t>
        </r>
      </text>
    </comment>
    <comment ref="D12" authorId="1" shapeId="0" xr:uid="{6B00F6F7-B323-45F1-A7B8-E9A056A32769}">
      <text>
        <r>
          <rPr>
            <b/>
            <sz val="9"/>
            <color indexed="81"/>
            <rFont val="Tahoma"/>
            <family val="2"/>
          </rPr>
          <t>cmcneil:</t>
        </r>
        <r>
          <rPr>
            <sz val="9"/>
            <color indexed="81"/>
            <rFont val="Tahoma"/>
            <family val="2"/>
          </rPr>
          <t xml:space="preserve">
Length of stake above the surface noted in column D</t>
        </r>
      </text>
    </comment>
    <comment ref="E12" authorId="1" shapeId="0" xr:uid="{C8DFA631-E91B-41B6-A737-8D110D162DA7}">
      <text>
        <r>
          <rPr>
            <b/>
            <sz val="9"/>
            <color indexed="81"/>
            <rFont val="Tahoma"/>
            <family val="2"/>
          </rPr>
          <t>cmcneil:</t>
        </r>
        <r>
          <rPr>
            <sz val="9"/>
            <color indexed="81"/>
            <rFont val="Tahoma"/>
            <family val="2"/>
          </rPr>
          <t xml:space="preserve">
Length of stake still below the surface noted in column D</t>
        </r>
      </text>
    </comment>
    <comment ref="F12" authorId="0" shapeId="0" xr:uid="{4B59C527-76A6-4B6A-9C45-A3FC7F6CD6C2}">
      <text>
        <r>
          <rPr>
            <sz val="8"/>
            <color indexed="81"/>
            <rFont val="Tahoma"/>
            <family val="2"/>
          </rPr>
          <t>Type of surface strata:
Glacier Ice, Snow, Superimposed Ice, Old Firn or New Firn.  For the Fall surveys this should be the surface strata beneath any fresh snow.</t>
        </r>
      </text>
    </comment>
    <comment ref="G12" authorId="0" shapeId="0" xr:uid="{43FD6771-B593-412E-A954-B43D89201ACD}">
      <text>
        <r>
          <rPr>
            <b/>
            <sz val="8"/>
            <color indexed="81"/>
            <rFont val="Tahoma"/>
            <family val="2"/>
          </rPr>
          <t>GAAdmin:</t>
        </r>
        <r>
          <rPr>
            <sz val="8"/>
            <color indexed="81"/>
            <rFont val="Tahoma"/>
            <family val="2"/>
          </rPr>
          <t xml:space="preserve">
Average depth of snow as determined in snow pit.</t>
        </r>
      </text>
    </comment>
    <comment ref="H12" authorId="0" shapeId="0" xr:uid="{CE4A0228-40ED-4DDB-8EC3-253B36BB0C27}">
      <text>
        <r>
          <rPr>
            <b/>
            <sz val="8"/>
            <color indexed="81"/>
            <rFont val="Tahoma"/>
            <family val="2"/>
          </rPr>
          <t>GAAdmin:</t>
        </r>
        <r>
          <rPr>
            <sz val="8"/>
            <color indexed="81"/>
            <rFont val="Tahoma"/>
            <family val="2"/>
          </rPr>
          <t xml:space="preserve">
Average depth of snow from probing
</t>
        </r>
      </text>
    </comment>
    <comment ref="I12" authorId="0" shapeId="0" xr:uid="{CA9CEA66-239E-49BF-BCC5-7206C76CB1B6}">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2" authorId="0" shapeId="0" xr:uid="{332D1906-543B-46BF-AEFE-BD9A73664AF6}">
      <text>
        <r>
          <rPr>
            <b/>
            <sz val="8"/>
            <color indexed="81"/>
            <rFont val="Tahoma"/>
            <family val="2"/>
          </rPr>
          <t>GAAdmin:</t>
        </r>
        <r>
          <rPr>
            <sz val="8"/>
            <color indexed="81"/>
            <rFont val="Tahoma"/>
            <family val="2"/>
          </rPr>
          <t xml:space="preserve">
Standard Error</t>
        </r>
      </text>
    </comment>
    <comment ref="K12" authorId="0" shapeId="0" xr:uid="{A4A418DC-9690-4C4E-AB70-768566BDDFC4}">
      <text>
        <r>
          <rPr>
            <b/>
            <sz val="8"/>
            <color indexed="81"/>
            <rFont val="Tahoma"/>
            <family val="2"/>
          </rPr>
          <t>GAAdmin:</t>
        </r>
        <r>
          <rPr>
            <sz val="8"/>
            <color indexed="81"/>
            <rFont val="Tahoma"/>
            <family val="2"/>
          </rPr>
          <t xml:space="preserve">
number of observations of snow depth</t>
        </r>
      </text>
    </comment>
    <comment ref="M12" authorId="0" shapeId="0" xr:uid="{0B4E34BE-EC34-4822-8275-577D11BDDD97}">
      <text>
        <r>
          <rPr>
            <b/>
            <sz val="8"/>
            <color indexed="81"/>
            <rFont val="Tahoma"/>
            <family val="2"/>
          </rPr>
          <t>GAAdmin:</t>
        </r>
        <r>
          <rPr>
            <sz val="8"/>
            <color indexed="81"/>
            <rFont val="Tahoma"/>
            <family val="2"/>
          </rPr>
          <t xml:space="preserve">
This density is estimated and is based on the surface strata of the previous survey.</t>
        </r>
      </text>
    </comment>
    <comment ref="O12" authorId="0" shapeId="0" xr:uid="{979F651E-68B0-418F-A612-056BC4906B5F}">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2" authorId="0" shapeId="0" xr:uid="{AE857DFC-0009-4451-854D-9AECC3B955D2}">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2" authorId="0" shapeId="0" xr:uid="{5AAF69A0-4C8A-48BA-A8CA-ED937C3C2317}">
      <text>
        <r>
          <rPr>
            <sz val="8"/>
            <color indexed="81"/>
            <rFont val="Tahoma"/>
            <family val="2"/>
          </rPr>
          <t>Average density of the material above ss.</t>
        </r>
      </text>
    </comment>
    <comment ref="S12" authorId="2" shapeId="0" xr:uid="{08C4289D-0BAB-4E60-9497-D9CDE615C963}">
      <text>
        <r>
          <rPr>
            <b/>
            <sz val="9"/>
            <color indexed="81"/>
            <rFont val="Tahoma"/>
            <charset val="1"/>
          </rPr>
          <t xml:space="preserve">ehbaker:
</t>
        </r>
        <r>
          <rPr>
            <sz val="9"/>
            <color indexed="81"/>
            <rFont val="Tahoma"/>
            <family val="2"/>
          </rPr>
          <t>maximum fraction of snowpack captured by measured density.</t>
        </r>
      </text>
    </comment>
    <comment ref="T12" authorId="1" shapeId="0" xr:uid="{68D36330-4952-4FEA-BC70-80F9888A11BF}">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2" authorId="1" shapeId="0" xr:uid="{EEBDB6DC-CB63-4F37-AF69-C3CF08A3DF40}">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2" authorId="1" shapeId="0" xr:uid="{87FE1DB5-613B-4AD5-8E61-E3BF943C367B}">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2" authorId="1" shapeId="0" xr:uid="{551E7DD5-F7F5-4D78-82CE-F83ECC22DB39}">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2" authorId="1" shapeId="0" xr:uid="{05ECAEC7-9815-438D-9711-928935A1DA5E}">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I16" authorId="2" shapeId="0" xr:uid="{E52A69CA-1C6A-4A37-81D5-A296C9E4B412}">
      <text>
        <r>
          <rPr>
            <b/>
            <sz val="9"/>
            <color indexed="81"/>
            <rFont val="Tahoma"/>
            <charset val="1"/>
          </rPr>
          <t>ehbaker:</t>
        </r>
        <r>
          <rPr>
            <sz val="9"/>
            <color indexed="81"/>
            <rFont val="Tahoma"/>
            <charset val="1"/>
          </rPr>
          <t xml:space="preserve">
note of 1" new snow</t>
        </r>
      </text>
    </comment>
    <comment ref="F18" authorId="2" shapeId="0" xr:uid="{36C277FF-A5C4-4C3B-AD29-444B8303A3B4}">
      <text>
        <r>
          <rPr>
            <b/>
            <sz val="9"/>
            <color indexed="81"/>
            <rFont val="Tahoma"/>
            <charset val="1"/>
          </rPr>
          <t>ehbaker:</t>
        </r>
        <r>
          <rPr>
            <sz val="9"/>
            <color indexed="81"/>
            <rFont val="Tahoma"/>
            <charset val="1"/>
          </rPr>
          <t xml:space="preserve">
Since we've lost surface height since fall 2003, this is old firn (proper firn, not just snow that has survived a single summer).</t>
        </r>
      </text>
    </comment>
    <comment ref="M18" authorId="2" shapeId="0" xr:uid="{DC916E85-2052-4442-BE39-9B998972A420}">
      <text>
        <r>
          <rPr>
            <b/>
            <sz val="9"/>
            <color indexed="81"/>
            <rFont val="Tahoma"/>
            <family val="2"/>
          </rPr>
          <t>ehbaker:</t>
        </r>
        <r>
          <rPr>
            <sz val="9"/>
            <color indexed="81"/>
            <rFont val="Tahoma"/>
            <family val="2"/>
          </rPr>
          <t xml:space="preserve">
assumed density for one-year-old firn</t>
        </r>
      </text>
    </comment>
    <comment ref="I19" authorId="2" shapeId="0" xr:uid="{F6869A74-86DF-46DB-93D3-CE41CDB36CEE}">
      <text>
        <r>
          <rPr>
            <b/>
            <sz val="9"/>
            <color indexed="81"/>
            <rFont val="Tahoma"/>
            <charset val="1"/>
          </rPr>
          <t>ehbaker:</t>
        </r>
        <r>
          <rPr>
            <sz val="9"/>
            <color indexed="81"/>
            <rFont val="Tahoma"/>
            <charset val="1"/>
          </rPr>
          <t xml:space="preserve">
note of 1/2" new snow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5EEC5E53-CC20-4F6E-967B-14CC59C7241B}">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ED9739C-5565-48E7-AF2E-A4C2072B207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A23A5830-7FDC-4C0B-B3B9-35A354D38DD3}">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59D2C672-9921-4C93-83AF-D20B81183898}">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F80CBB86-C9D7-4071-80DC-83C38FDBD460}">
      <text>
        <r>
          <rPr>
            <sz val="8"/>
            <color indexed="81"/>
            <rFont val="Tahoma"/>
            <family val="2"/>
          </rPr>
          <t xml:space="preserve">Sipre coring auger=45.6cm2 
large tube 41.05 cm2       
small tube 25.6   cm2          
Snow Metrics 1000 cm^3
</t>
        </r>
      </text>
    </comment>
    <comment ref="A10" authorId="2" shapeId="0" xr:uid="{0476C22E-5180-45E8-B88B-5BC93A01AA75}">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F0EBDB78-6EA4-41A3-86B3-B896A4FD8156}">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F99DB7D8-42E1-486E-BC62-6D7A54729877}">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7973609C-7B79-4DBE-A468-CBED44501F7A}">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2D0FCA2-DC67-471B-8C22-402B7B030AE3}">
      <text>
        <r>
          <rPr>
            <b/>
            <sz val="9"/>
            <color indexed="81"/>
            <rFont val="Tahoma"/>
            <family val="2"/>
          </rPr>
          <t>cmcneil:</t>
        </r>
        <r>
          <rPr>
            <sz val="9"/>
            <color indexed="81"/>
            <rFont val="Tahoma"/>
            <family val="2"/>
          </rPr>
          <t xml:space="preserve">
What was used to measure snow depth</t>
        </r>
      </text>
    </comment>
    <comment ref="I10" authorId="0" shapeId="0" xr:uid="{D1ADFF6C-0493-4BA9-9520-E0CF4573A4E4}">
      <text>
        <r>
          <rPr>
            <b/>
            <sz val="9"/>
            <color indexed="81"/>
            <rFont val="Tahoma"/>
            <family val="2"/>
          </rPr>
          <t>cmcneil:</t>
        </r>
        <r>
          <rPr>
            <sz val="9"/>
            <color indexed="81"/>
            <rFont val="Tahoma"/>
            <family val="2"/>
          </rPr>
          <t xml:space="preserve">
snow depth observed</t>
        </r>
      </text>
    </comment>
    <comment ref="O10" authorId="2" shapeId="0" xr:uid="{055CF5E7-5848-48E8-823D-57EDE9335561}">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33F20B5D-C96E-418A-A709-9A108F962626}">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1066CED4-1402-42B2-9DD1-B2C9972FBEA4}">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10DB8A5D-A1E1-488C-8C41-0316DD61AF51}">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AF9E1A3D-6CA8-428E-8BEC-0FE2F5864B05}">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DDC33A54-883A-4E8A-B63E-968185B40891}">
      <text>
        <r>
          <rPr>
            <sz val="8"/>
            <color indexed="81"/>
            <rFont val="Tahoma"/>
            <family val="2"/>
          </rPr>
          <t xml:space="preserve">Sipre coring auger=45.6cm2 
large tube 41.05 cm2       
small tube 25.6   cm2          
Snow Metrics 1000 cm^3
</t>
        </r>
      </text>
    </comment>
    <comment ref="A10" authorId="2" shapeId="0" xr:uid="{EF2984D5-FE11-421C-8B3F-E130CCDD405D}">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C53D01B9-A632-4A29-8885-9F22AA2EB24D}">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D5BED42F-CD3F-4EEB-A862-092AF77A7023}">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93D46DFF-B65A-42E3-A1E0-EF43FA0E8977}">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AE2BAB5C-F57A-46D9-AEC0-8F040EED94D8}">
      <text>
        <r>
          <rPr>
            <b/>
            <sz val="9"/>
            <color indexed="81"/>
            <rFont val="Tahoma"/>
            <family val="2"/>
          </rPr>
          <t>cmcneil:</t>
        </r>
        <r>
          <rPr>
            <sz val="9"/>
            <color indexed="81"/>
            <rFont val="Tahoma"/>
            <family val="2"/>
          </rPr>
          <t xml:space="preserve">
What was used to measure snow depth</t>
        </r>
      </text>
    </comment>
    <comment ref="I10" authorId="0" shapeId="0" xr:uid="{F996E3BD-C912-4741-993E-F1B8C9457515}">
      <text>
        <r>
          <rPr>
            <b/>
            <sz val="9"/>
            <color indexed="81"/>
            <rFont val="Tahoma"/>
            <family val="2"/>
          </rPr>
          <t>cmcneil:</t>
        </r>
        <r>
          <rPr>
            <sz val="9"/>
            <color indexed="81"/>
            <rFont val="Tahoma"/>
            <family val="2"/>
          </rPr>
          <t xml:space="preserve">
snow depth observed</t>
        </r>
      </text>
    </comment>
    <comment ref="O10" authorId="2" shapeId="0" xr:uid="{BA70B5A2-106E-4E04-B87D-C5D57760BA0D}">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List>
</comments>
</file>

<file path=xl/sharedStrings.xml><?xml version="1.0" encoding="utf-8"?>
<sst xmlns="http://schemas.openxmlformats.org/spreadsheetml/2006/main" count="238" uniqueCount="128">
  <si>
    <t>03-K17-9M</t>
  </si>
  <si>
    <t>Snow</t>
  </si>
  <si>
    <t>Measured</t>
  </si>
  <si>
    <t>NFirn</t>
  </si>
  <si>
    <t>original calculation</t>
  </si>
  <si>
    <t>&lt;-----Stake Reading-------&gt;</t>
  </si>
  <si>
    <t>&lt;-----------Snow or New Firn Depth-------------&gt;</t>
  </si>
  <si>
    <t>Summer Surf.</t>
  </si>
  <si>
    <t xml:space="preserve"> &lt;-----Old Firn and Ice Losses------&gt;</t>
  </si>
  <si>
    <t xml:space="preserve"> &lt;-----------NFirn, SIce or Snow Amounts----------------&gt;</t>
  </si>
  <si>
    <t>Seasonal</t>
  </si>
  <si>
    <t>Annual</t>
  </si>
  <si>
    <t>Stake</t>
  </si>
  <si>
    <t>Date</t>
  </si>
  <si>
    <t>Tape</t>
  </si>
  <si>
    <t>Survey</t>
  </si>
  <si>
    <t>Strata</t>
  </si>
  <si>
    <t>Pit</t>
  </si>
  <si>
    <t>Probe</t>
  </si>
  <si>
    <t>Average</t>
  </si>
  <si>
    <t xml:space="preserve"> s.d.</t>
  </si>
  <si>
    <t>n</t>
  </si>
  <si>
    <t>Obsvd.</t>
  </si>
  <si>
    <t>Density</t>
  </si>
  <si>
    <t>Ice</t>
  </si>
  <si>
    <t>Depth</t>
  </si>
  <si>
    <t xml:space="preserve"> Density</t>
  </si>
  <si>
    <t>Estimated</t>
  </si>
  <si>
    <t xml:space="preserve">"Snow" </t>
  </si>
  <si>
    <t>Balance</t>
  </si>
  <si>
    <t>Name</t>
  </si>
  <si>
    <t>b'</t>
  </si>
  <si>
    <t>b*</t>
  </si>
  <si>
    <t>b**</t>
  </si>
  <si>
    <t>d</t>
  </si>
  <si>
    <t>b'ss</t>
  </si>
  <si>
    <t>r</t>
  </si>
  <si>
    <t>b'(i)</t>
  </si>
  <si>
    <t>ba(i)</t>
  </si>
  <si>
    <t>or</t>
  </si>
  <si>
    <t>bn(f)</t>
  </si>
  <si>
    <t>bw or bs</t>
  </si>
  <si>
    <t>bn</t>
  </si>
  <si>
    <t>m/d/y</t>
  </si>
  <si>
    <t>m</t>
  </si>
  <si>
    <t xml:space="preserve"> m</t>
  </si>
  <si>
    <t>kg/L</t>
  </si>
  <si>
    <t>m(w)</t>
  </si>
  <si>
    <t>new calculation</t>
  </si>
  <si>
    <t>Ablation</t>
  </si>
  <si>
    <t>Accumulation</t>
  </si>
  <si>
    <t>Balances</t>
  </si>
  <si>
    <t>Total</t>
  </si>
  <si>
    <t>Above Surface</t>
  </si>
  <si>
    <t>Below Surface</t>
  </si>
  <si>
    <t>At Stake</t>
  </si>
  <si>
    <t>Previous summer surface</t>
  </si>
  <si>
    <t>Stake Length Change</t>
  </si>
  <si>
    <t>Estimated or Measured</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</si>
  <si>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</si>
  <si>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</si>
  <si>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</si>
  <si>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</si>
  <si>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</si>
  <si>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Comments</t>
  </si>
  <si>
    <t>(fall to fall)</t>
  </si>
  <si>
    <t>g/cm^3</t>
  </si>
  <si>
    <t>m w.e.</t>
  </si>
  <si>
    <t xml:space="preserve"> Glacier:</t>
  </si>
  <si>
    <t>Kahiltna</t>
  </si>
  <si>
    <t>Total Core Depth (m):</t>
  </si>
  <si>
    <t>* for the federal sampler, this is simply the depth of the deepest density measurement</t>
  </si>
  <si>
    <t>Location:</t>
  </si>
  <si>
    <t>Depth of Previous Year's Summer Surface at stake (m):</t>
  </si>
  <si>
    <t>*probe at stake</t>
  </si>
  <si>
    <t xml:space="preserve">    Date:</t>
  </si>
  <si>
    <t>Average Snow Depth (m):</t>
  </si>
  <si>
    <t xml:space="preserve">  Notebook:</t>
  </si>
  <si>
    <t>Bulk Density (g/cm^3):</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</si>
  <si>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</si>
  <si>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</si>
  <si>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</si>
  <si>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</si>
  <si>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</si>
  <si>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</si>
  <si>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</si>
  <si>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</si>
  <si>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</si>
  <si>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Type of measurement</t>
  </si>
  <si>
    <t>Snow Depth</t>
  </si>
  <si>
    <t>Logger Number</t>
  </si>
  <si>
    <t>Action</t>
  </si>
  <si>
    <t>Time</t>
  </si>
  <si>
    <t>Density Coverage</t>
  </si>
  <si>
    <t>in</t>
  </si>
  <si>
    <t>in w.e.</t>
  </si>
  <si>
    <t>(cm)</t>
  </si>
  <si>
    <t>AK local time</t>
  </si>
  <si>
    <t>fraction</t>
  </si>
  <si>
    <t>K17</t>
  </si>
  <si>
    <t>depth at stake/pit</t>
  </si>
  <si>
    <t>New Firn</t>
  </si>
  <si>
    <t>NA</t>
  </si>
  <si>
    <t>2004_05_21_Kah_Field_Datasheet.pdf</t>
  </si>
  <si>
    <t>probe</t>
  </si>
  <si>
    <t>off</t>
  </si>
  <si>
    <t xml:space="preserve">on </t>
  </si>
  <si>
    <t>2004_09_07_Kah_Field_Datasheet.pdf</t>
  </si>
  <si>
    <t>Old Firn</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</si>
  <si>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</si>
  <si>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</si>
  <si>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</si>
  <si>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</si>
  <si>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</si>
  <si>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</si>
  <si>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</si>
  <si>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</si>
  <si>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</si>
  <si>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</si>
  <si>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</si>
  <si>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</si>
  <si>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</si>
  <si>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</si>
  <si>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New Snow</t>
  </si>
  <si>
    <t>1/2" new snow; negligible SWE however.</t>
  </si>
  <si>
    <t xml:space="preserve">Estimate </t>
  </si>
  <si>
    <t>Estimate</t>
  </si>
  <si>
    <t>03-K17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</si>
</sst>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dd/yy"/>
    <numFmt numFmtId="165" formatCode="0.00_)"/>
    <numFmt numFmtId="166" formatCode="0.000"/>
    <numFmt numFmtId="167" formatCode="??0"/>
    <numFmt numFmtId="168" formatCode="mm/dd/yyyy"/>
  </numFmts>
  <fonts count="34" x14ac:knownFonts="1">
    <font>
      <sz val="11"/>
      <color theme="1"/>
      <name val="Calibri"/>
      <family val="2"/>
      <scheme val="minor"/>
    </font>
    <font>
      <sz val="11"/>
      <color theme="1"/>
      <name val="Calibri"/>
      <family val="2"/>
      <scheme val="minor"/>
    </font>
    <font>
      <sz val="8"/>
      <color indexed="8"/>
      <name val="Arial"/>
      <family val="2"/>
    </font>
    <font>
      <sz val="8"/>
      <name val="Arial"/>
      <family val="2"/>
    </font>
    <font>
      <b/>
      <sz val="8"/>
      <color indexed="81"/>
      <name val="Tahoma"/>
      <family val="2"/>
    </font>
    <font>
      <b/>
      <sz val="12"/>
      <name val="Arial"/>
      <family val="2"/>
    </font>
    <font>
      <sz val="8"/>
      <color theme="1"/>
      <name val="Calibri"/>
      <family val="2"/>
      <scheme val="minor"/>
    </font>
    <font>
      <sz val="8"/>
      <name val="Calibri"/>
      <family val="2"/>
      <scheme val="minor"/>
    </font>
    <font>
      <sz val="8"/>
      <color indexed="8"/>
      <name val="Calibri"/>
      <family val="2"/>
      <scheme val="minor"/>
    </font>
    <font>
      <b/>
      <sz val="8"/>
      <name val="Calibri"/>
      <family val="2"/>
      <scheme val="minor"/>
    </font>
    <font>
      <b/>
      <sz val="10"/>
      <color rgb="FF000000"/>
      <name val="Arial"/>
      <family val="2"/>
    </font>
    <font>
      <b/>
      <vertAlign val="subscript"/>
      <sz val="10"/>
      <color rgb="FF000000"/>
      <name val="Arial"/>
      <family val="2"/>
    </font>
    <font>
      <b/>
      <sz val="8"/>
      <color theme="1"/>
      <name val="Arial"/>
      <family val="2"/>
    </font>
    <font>
      <b/>
      <sz val="8"/>
      <name val="Arial"/>
      <family val="2"/>
    </font>
    <font>
      <sz val="10"/>
      <color theme="1"/>
      <name val="Arial"/>
      <family val="2"/>
    </font>
    <font>
      <sz val="8"/>
      <color indexed="81"/>
      <name val="Tahoma"/>
      <family val="2"/>
    </font>
    <font>
      <b/>
      <sz val="9"/>
      <color indexed="81"/>
      <name val="Tahoma"/>
      <family val="2"/>
    </font>
    <font>
      <sz val="9"/>
      <color indexed="81"/>
      <name val="Tahoma"/>
      <family val="2"/>
    </font>
    <font>
      <sz val="9"/>
      <color indexed="81"/>
      <name val="Tahoma"/>
      <charset val="1"/>
    </font>
    <font>
      <b/>
      <sz val="10"/>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b/>
      <sz val="8"/>
      <color rgb="FFFF0000"/>
      <name val="Arial"/>
      <family val="2"/>
    </font>
    <font>
      <b/>
      <sz val="9"/>
      <color indexed="81"/>
      <name val="Tahoma"/>
      <charset val="1"/>
    </font>
    <font>
      <sz val="8"/>
      <color rgb="FFFF0000"/>
      <name val="Calibri"/>
      <family val="2"/>
      <scheme val="minor"/>
    </font>
    <font>
      <b/>
      <u/>
      <sz val="18"/>
      <color rgb="FF000000"/>
      <name val="Calibri"/>
      <family val="2"/>
    </font>
    <font>
      <b/>
      <u/>
      <sz val="10"/>
      <name val="Arial"/>
      <family val="2"/>
    </font>
    <font>
      <sz val="10"/>
      <color rgb="FF000000"/>
      <name val="Arial"/>
      <family val="2"/>
    </font>
    <font>
      <sz val="8"/>
      <color rgb="FF000000"/>
      <name val="Arial"/>
      <family val="2"/>
    </font>
    <font>
      <sz val="8"/>
      <color theme="1"/>
      <name val="Arial"/>
      <family val="2"/>
    </font>
    <font>
      <b/>
      <sz val="8"/>
      <color rgb="FF000000"/>
      <name val="Calibri"/>
      <family val="2"/>
    </font>
  </fonts>
  <fills count="11">
    <fill>
      <patternFill patternType="none"/>
    </fill>
    <fill>
      <patternFill patternType="gray125"/>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15"/>
        <bgColor indexed="64"/>
      </patternFill>
    </fill>
    <fill>
      <patternFill patternType="solid">
        <fgColor indexed="41"/>
        <bgColor indexed="64"/>
      </patternFill>
    </fill>
    <fill>
      <patternFill patternType="solid">
        <fgColor rgb="FFFFFF00"/>
        <bgColor rgb="FFFFFF00"/>
      </patternFill>
    </fill>
    <fill>
      <patternFill patternType="solid">
        <fgColor rgb="FFFFFF00"/>
        <bgColor indexed="64"/>
      </patternFill>
    </fill>
  </fills>
  <borders count="28">
    <border>
      <left/>
      <right/>
      <top/>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FF0000"/>
      </left>
      <right style="thin">
        <color rgb="FFFF0000"/>
      </right>
      <top style="thin">
        <color rgb="FFFF0000"/>
      </top>
      <bottom style="thin">
        <color rgb="FFFF0000"/>
      </bottom>
      <diagonal/>
    </border>
    <border>
      <left/>
      <right style="thin">
        <color indexed="64"/>
      </right>
      <top style="medium">
        <color indexed="64"/>
      </top>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
      <left/>
      <right style="thin">
        <color indexed="64"/>
      </right>
      <top/>
      <bottom style="medium">
        <color indexed="64"/>
      </bottom>
      <diagonal/>
    </border>
    <border>
      <left/>
      <right style="medium">
        <color indexed="64"/>
      </right>
      <top/>
      <bottom style="thin">
        <color indexed="64"/>
      </bottom>
      <diagonal/>
    </border>
  </borders>
  <cellStyleXfs count="10">
    <xf numFmtId="0" fontId="0" fillId="0" borderId="0"/>
    <xf numFmtId="0" fontId="3" fillId="0" borderId="0" applyNumberFormat="0" applyFill="0" applyBorder="0" applyAlignment="0" applyProtection="0">
      <protection locked="0"/>
    </xf>
    <xf numFmtId="0" fontId="13" fillId="0" borderId="0" applyNumberFormat="0" applyFill="0" applyBorder="0" applyAlignment="0" applyProtection="0">
      <alignment horizontal="left"/>
      <protection locked="0"/>
    </xf>
    <xf numFmtId="0" fontId="20" fillId="0" borderId="0" applyNumberFormat="0" applyFill="0" applyBorder="0" applyAlignment="0" applyProtection="0">
      <alignment horizontal="left"/>
      <protection locked="0"/>
    </xf>
    <xf numFmtId="166" fontId="22" fillId="0" borderId="0" applyFont="0" applyFill="0" applyBorder="0" applyAlignment="0" applyProtection="0"/>
    <xf numFmtId="0" fontId="3" fillId="0" borderId="0" applyNumberFormat="0" applyFill="0" applyBorder="0" applyAlignment="0" applyProtection="0">
      <alignment horizontal="left" vertical="top" wrapText="1"/>
      <protection locked="0"/>
    </xf>
    <xf numFmtId="0" fontId="3" fillId="0" borderId="0" applyNumberFormat="0" applyFill="0" applyBorder="0" applyAlignment="0" applyProtection="0">
      <alignment horizontal="left" vertical="top" wrapText="1"/>
      <protection locked="0"/>
    </xf>
    <xf numFmtId="0" fontId="1" fillId="0" borderId="0"/>
    <xf numFmtId="167" fontId="22" fillId="0" borderId="0" applyFont="0" applyFill="0" applyBorder="0" applyAlignment="0" applyProtection="0">
      <alignment horizontal="left"/>
      <protection locked="0"/>
    </xf>
    <xf numFmtId="0" fontId="3" fillId="0" borderId="0" applyNumberFormat="0" applyFill="0" applyBorder="0" applyAlignment="0" applyProtection="0">
      <protection locked="0"/>
    </xf>
  </cellStyleXfs>
  <cellXfs count="264">
    <xf numFmtId="0" fontId="0" fillId="0" borderId="0" xfId="0"/>
    <xf numFmtId="0" fontId="0" fillId="0" borderId="1" xfId="0" applyFill="1" applyBorder="1" applyAlignment="1">
      <alignment horizontal="center"/>
    </xf>
    <xf numFmtId="164" fontId="2" fillId="0" borderId="2" xfId="0" applyNumberFormat="1" applyFont="1" applyFill="1" applyBorder="1" applyAlignment="1" applyProtection="1">
      <alignment horizontal="center"/>
    </xf>
    <xf numFmtId="165" fontId="2" fillId="0" borderId="3" xfId="0" applyNumberFormat="1" applyFont="1" applyFill="1" applyBorder="1" applyAlignment="1" applyProtection="1">
      <alignment horizontal="center"/>
    </xf>
    <xf numFmtId="2" fontId="3" fillId="0" borderId="4" xfId="0" applyNumberFormat="1" applyFont="1" applyFill="1" applyBorder="1" applyAlignment="1">
      <alignment horizontal="center"/>
    </xf>
    <xf numFmtId="2" fontId="3" fillId="0" borderId="5" xfId="0" applyNumberFormat="1" applyFont="1" applyFill="1" applyBorder="1" applyAlignment="1">
      <alignment horizontal="center"/>
    </xf>
    <xf numFmtId="165" fontId="2" fillId="0" borderId="6" xfId="0" applyNumberFormat="1" applyFont="1" applyFill="1" applyBorder="1" applyAlignment="1">
      <alignment horizontal="center"/>
    </xf>
    <xf numFmtId="165" fontId="2" fillId="0" borderId="7" xfId="0" applyNumberFormat="1" applyFont="1" applyFill="1" applyBorder="1" applyAlignment="1">
      <alignment horizontal="center"/>
    </xf>
    <xf numFmtId="165" fontId="2" fillId="0" borderId="4" xfId="0" applyNumberFormat="1" applyFont="1" applyFill="1" applyBorder="1" applyAlignment="1">
      <alignment horizontal="center"/>
    </xf>
    <xf numFmtId="2" fontId="2" fillId="0" borderId="4" xfId="0" applyNumberFormat="1" applyFont="1" applyFill="1" applyBorder="1" applyAlignment="1">
      <alignment horizontal="center"/>
    </xf>
    <xf numFmtId="1" fontId="2" fillId="0" borderId="5" xfId="0" applyNumberFormat="1" applyFont="1" applyFill="1" applyBorder="1" applyAlignment="1">
      <alignment horizontal="center"/>
    </xf>
    <xf numFmtId="2" fontId="2" fillId="0" borderId="6" xfId="0" applyNumberFormat="1" applyFont="1" applyFill="1" applyBorder="1" applyAlignment="1" applyProtection="1">
      <alignment horizontal="center"/>
    </xf>
    <xf numFmtId="2" fontId="2" fillId="0" borderId="7" xfId="0" applyNumberFormat="1" applyFont="1" applyFill="1" applyBorder="1" applyAlignment="1">
      <alignment horizontal="center"/>
    </xf>
    <xf numFmtId="2" fontId="2" fillId="0" borderId="4" xfId="0" applyNumberFormat="1" applyFont="1" applyFill="1" applyBorder="1" applyAlignment="1" applyProtection="1">
      <alignment horizontal="center"/>
    </xf>
    <xf numFmtId="2" fontId="2" fillId="0" borderId="8" xfId="0" applyNumberFormat="1" applyFont="1" applyFill="1" applyBorder="1" applyAlignment="1" applyProtection="1">
      <alignment horizontal="center"/>
    </xf>
    <xf numFmtId="2" fontId="2" fillId="0" borderId="5" xfId="0" applyNumberFormat="1" applyFont="1" applyFill="1" applyBorder="1" applyAlignment="1">
      <alignment horizontal="center"/>
    </xf>
    <xf numFmtId="2" fontId="3" fillId="0" borderId="3" xfId="0" applyNumberFormat="1" applyFont="1" applyFill="1" applyBorder="1" applyAlignment="1" applyProtection="1">
      <alignment horizontal="center" vertical="center"/>
    </xf>
    <xf numFmtId="2" fontId="3" fillId="0" borderId="9" xfId="0" applyNumberFormat="1" applyFont="1" applyFill="1" applyBorder="1" applyAlignment="1" applyProtection="1">
      <alignment horizontal="center" vertical="center"/>
    </xf>
    <xf numFmtId="0" fontId="5" fillId="0" borderId="0" xfId="1" applyFont="1" applyProtection="1"/>
    <xf numFmtId="0" fontId="3" fillId="0" borderId="0" xfId="1" applyProtection="1"/>
    <xf numFmtId="0" fontId="3" fillId="0" borderId="0" xfId="1" applyBorder="1" applyProtection="1"/>
    <xf numFmtId="0" fontId="3" fillId="2" borderId="10" xfId="1" applyFill="1" applyBorder="1" applyProtection="1">
      <protection locked="0"/>
    </xf>
    <xf numFmtId="0" fontId="3" fillId="2" borderId="10" xfId="1" applyFill="1" applyBorder="1" applyProtection="1"/>
    <xf numFmtId="0" fontId="3" fillId="2" borderId="10" xfId="1" applyFill="1" applyBorder="1" applyAlignment="1" applyProtection="1">
      <alignment horizontal="centerContinuous"/>
    </xf>
    <xf numFmtId="0" fontId="3" fillId="0" borderId="10" xfId="1" applyBorder="1" applyAlignment="1" applyProtection="1">
      <alignment horizontal="left"/>
      <protection locked="0"/>
    </xf>
    <xf numFmtId="0" fontId="3" fillId="0" borderId="11" xfId="1" applyFill="1" applyBorder="1" applyAlignment="1" applyProtection="1">
      <alignment horizontal="center"/>
      <protection locked="0"/>
    </xf>
    <xf numFmtId="0" fontId="3" fillId="0" borderId="12" xfId="1" applyFill="1" applyBorder="1" applyAlignment="1" applyProtection="1">
      <alignment horizontal="center"/>
      <protection locked="0"/>
    </xf>
    <xf numFmtId="0" fontId="3" fillId="0" borderId="0" xfId="1" applyFill="1" applyProtection="1"/>
    <xf numFmtId="0" fontId="3" fillId="0" borderId="0" xfId="1" applyFill="1" applyBorder="1" applyProtection="1"/>
    <xf numFmtId="0" fontId="3" fillId="2" borderId="1" xfId="1" applyFill="1" applyBorder="1" applyAlignment="1" applyProtection="1">
      <alignment horizontal="center"/>
      <protection locked="0"/>
    </xf>
    <xf numFmtId="0" fontId="3" fillId="3" borderId="14" xfId="1" applyFill="1" applyBorder="1" applyAlignment="1" applyProtection="1">
      <alignment horizontal="center"/>
      <protection locked="0"/>
    </xf>
    <xf numFmtId="0" fontId="3" fillId="2" borderId="14" xfId="1" applyFill="1" applyBorder="1" applyAlignment="1" applyProtection="1">
      <alignment horizontal="center"/>
      <protection locked="0"/>
    </xf>
    <xf numFmtId="0" fontId="3" fillId="2" borderId="0" xfId="1" applyFill="1" applyBorder="1" applyAlignment="1" applyProtection="1">
      <alignment horizontal="center"/>
      <protection locked="0"/>
    </xf>
    <xf numFmtId="1" fontId="3" fillId="2" borderId="15" xfId="1" applyNumberFormat="1" applyFill="1" applyBorder="1" applyAlignment="1" applyProtection="1">
      <alignment horizontal="center"/>
      <protection locked="0"/>
    </xf>
    <xf numFmtId="0" fontId="3" fillId="0" borderId="1" xfId="1" applyBorder="1" applyAlignment="1" applyProtection="1">
      <alignment horizontal="center"/>
      <protection locked="0"/>
    </xf>
    <xf numFmtId="0" fontId="3" fillId="0" borderId="14" xfId="1" applyBorder="1" applyAlignment="1" applyProtection="1">
      <alignment horizontal="center"/>
      <protection locked="0"/>
    </xf>
    <xf numFmtId="0" fontId="3" fillId="0" borderId="0" xfId="1" applyBorder="1" applyAlignment="1" applyProtection="1">
      <alignment horizontal="center"/>
      <protection locked="0"/>
    </xf>
    <xf numFmtId="0" fontId="3" fillId="0" borderId="15" xfId="1" applyBorder="1" applyAlignment="1" applyProtection="1">
      <alignment horizontal="centerContinuous"/>
      <protection locked="0"/>
    </xf>
    <xf numFmtId="165" fontId="3" fillId="2" borderId="0" xfId="1" applyNumberFormat="1" applyFill="1" applyBorder="1" applyAlignment="1" applyProtection="1">
      <alignment horizontal="left"/>
    </xf>
    <xf numFmtId="0" fontId="3" fillId="0" borderId="15" xfId="1" applyBorder="1" applyAlignment="1" applyProtection="1">
      <alignment horizontal="center"/>
      <protection locked="0"/>
    </xf>
    <xf numFmtId="0" fontId="3" fillId="0" borderId="14" xfId="1" applyFill="1" applyBorder="1" applyAlignment="1" applyProtection="1">
      <alignment horizontal="center"/>
      <protection locked="0"/>
    </xf>
    <xf numFmtId="0" fontId="3" fillId="0" borderId="0" xfId="1" applyFill="1" applyBorder="1" applyAlignment="1" applyProtection="1">
      <alignment horizontal="center"/>
      <protection locked="0"/>
    </xf>
    <xf numFmtId="0" fontId="3" fillId="3" borderId="0" xfId="1" applyFill="1" applyBorder="1" applyAlignment="1" applyProtection="1">
      <alignment horizontal="center"/>
      <protection locked="0"/>
    </xf>
    <xf numFmtId="0" fontId="3" fillId="3" borderId="15" xfId="1" applyFill="1" applyBorder="1" applyAlignment="1" applyProtection="1">
      <alignment horizontal="center"/>
      <protection locked="0"/>
    </xf>
    <xf numFmtId="0" fontId="3" fillId="2" borderId="1" xfId="1" applyFill="1" applyBorder="1" applyAlignment="1" applyProtection="1">
      <alignment horizontal="center"/>
    </xf>
    <xf numFmtId="165" fontId="3" fillId="2" borderId="0" xfId="1" applyNumberFormat="1" applyFill="1" applyBorder="1" applyAlignment="1" applyProtection="1">
      <alignment horizontal="centerContinuous"/>
      <protection locked="0"/>
    </xf>
    <xf numFmtId="0" fontId="3" fillId="4" borderId="14" xfId="1" applyFill="1" applyBorder="1" applyAlignment="1" applyProtection="1">
      <alignment horizontal="center"/>
      <protection locked="0"/>
    </xf>
    <xf numFmtId="0" fontId="3" fillId="2" borderId="16" xfId="1" applyFill="1" applyBorder="1" applyAlignment="1" applyProtection="1">
      <alignment horizontal="center"/>
      <protection locked="0"/>
    </xf>
    <xf numFmtId="0" fontId="3" fillId="3" borderId="17" xfId="1" applyFill="1" applyBorder="1" applyAlignment="1" applyProtection="1">
      <alignment horizontal="center"/>
      <protection locked="0"/>
    </xf>
    <xf numFmtId="0" fontId="3" fillId="3" borderId="18" xfId="1" applyFill="1" applyBorder="1" applyAlignment="1" applyProtection="1">
      <alignment horizontal="center"/>
      <protection locked="0"/>
    </xf>
    <xf numFmtId="0" fontId="3" fillId="3" borderId="19" xfId="1" applyFill="1" applyBorder="1" applyAlignment="1" applyProtection="1">
      <alignment horizontal="center"/>
      <protection locked="0"/>
    </xf>
    <xf numFmtId="0" fontId="3" fillId="2" borderId="16" xfId="1" applyFill="1" applyBorder="1" applyAlignment="1" applyProtection="1">
      <alignment horizontal="center"/>
    </xf>
    <xf numFmtId="0" fontId="3" fillId="2" borderId="17" xfId="1" applyFill="1" applyBorder="1" applyAlignment="1" applyProtection="1">
      <alignment horizontal="center"/>
      <protection locked="0"/>
    </xf>
    <xf numFmtId="0" fontId="3" fillId="2" borderId="18" xfId="1" applyFill="1" applyBorder="1" applyAlignment="1" applyProtection="1">
      <alignment horizontal="center"/>
      <protection locked="0"/>
    </xf>
    <xf numFmtId="1" fontId="3" fillId="2" borderId="19" xfId="1" applyNumberFormat="1" applyFill="1" applyBorder="1" applyAlignment="1" applyProtection="1">
      <alignment horizontal="center"/>
      <protection locked="0"/>
    </xf>
    <xf numFmtId="0" fontId="3" fillId="0" borderId="17" xfId="1" applyBorder="1" applyAlignment="1" applyProtection="1">
      <alignment horizontal="center"/>
      <protection locked="0"/>
    </xf>
    <xf numFmtId="0" fontId="3" fillId="0" borderId="18" xfId="1" applyBorder="1" applyAlignment="1" applyProtection="1">
      <alignment horizontal="center"/>
      <protection locked="0"/>
    </xf>
    <xf numFmtId="0" fontId="3" fillId="0" borderId="19" xfId="1" applyBorder="1" applyAlignment="1" applyProtection="1">
      <alignment horizontal="center"/>
      <protection locked="0"/>
    </xf>
    <xf numFmtId="165" fontId="3" fillId="2" borderId="18" xfId="1" applyNumberFormat="1" applyFill="1" applyBorder="1" applyAlignment="1" applyProtection="1">
      <alignment horizontal="centerContinuous"/>
      <protection locked="0"/>
    </xf>
    <xf numFmtId="0" fontId="3" fillId="4" borderId="17" xfId="1" applyFill="1" applyBorder="1" applyAlignment="1" applyProtection="1">
      <alignment horizontal="center"/>
      <protection locked="0"/>
    </xf>
    <xf numFmtId="0" fontId="3" fillId="0" borderId="18" xfId="1" applyFill="1" applyBorder="1" applyProtection="1"/>
    <xf numFmtId="0" fontId="5" fillId="0" borderId="18" xfId="1" applyFont="1" applyBorder="1" applyProtection="1"/>
    <xf numFmtId="164" fontId="8" fillId="0" borderId="18" xfId="0" applyNumberFormat="1" applyFont="1" applyFill="1" applyBorder="1" applyAlignment="1" applyProtection="1">
      <alignment horizontal="center"/>
    </xf>
    <xf numFmtId="165" fontId="8" fillId="0" borderId="18" xfId="0" applyNumberFormat="1" applyFont="1" applyFill="1" applyBorder="1" applyAlignment="1" applyProtection="1">
      <alignment horizontal="left"/>
    </xf>
    <xf numFmtId="2" fontId="7" fillId="0" borderId="18" xfId="0" applyNumberFormat="1" applyFont="1" applyFill="1" applyBorder="1" applyAlignment="1">
      <alignment horizontal="center"/>
    </xf>
    <xf numFmtId="165" fontId="8" fillId="0" borderId="18" xfId="0" applyNumberFormat="1" applyFont="1" applyFill="1" applyBorder="1" applyAlignment="1">
      <alignment horizontal="center"/>
    </xf>
    <xf numFmtId="2" fontId="8" fillId="0" borderId="18" xfId="0" applyNumberFormat="1" applyFont="1" applyFill="1" applyBorder="1" applyAlignment="1">
      <alignment horizontal="center"/>
    </xf>
    <xf numFmtId="1" fontId="8" fillId="0" borderId="18" xfId="0" applyNumberFormat="1" applyFont="1" applyFill="1" applyBorder="1" applyAlignment="1">
      <alignment horizontal="center"/>
    </xf>
    <xf numFmtId="2" fontId="8" fillId="0" borderId="18" xfId="0" applyNumberFormat="1" applyFont="1" applyFill="1" applyBorder="1" applyAlignment="1" applyProtection="1">
      <alignment horizontal="center"/>
    </xf>
    <xf numFmtId="0" fontId="6" fillId="0" borderId="18" xfId="0" applyFont="1" applyFill="1" applyBorder="1"/>
    <xf numFmtId="2" fontId="9" fillId="0" borderId="18" xfId="0" applyNumberFormat="1" applyFont="1" applyFill="1" applyBorder="1" applyAlignment="1" applyProtection="1">
      <alignment horizontal="center" vertical="center"/>
    </xf>
    <xf numFmtId="2" fontId="7" fillId="0" borderId="18" xfId="0" applyNumberFormat="1" applyFont="1" applyFill="1" applyBorder="1" applyAlignment="1" applyProtection="1">
      <alignment horizontal="center" vertical="center"/>
    </xf>
    <xf numFmtId="0" fontId="3" fillId="2" borderId="1" xfId="1" applyFill="1" applyBorder="1" applyAlignment="1" applyProtection="1">
      <alignment horizontal="center" vertical="center"/>
      <protection locked="0"/>
    </xf>
    <xf numFmtId="0" fontId="3" fillId="2" borderId="1" xfId="1" applyFill="1" applyBorder="1" applyAlignment="1" applyProtection="1">
      <alignment horizontal="center" vertical="center"/>
    </xf>
    <xf numFmtId="0" fontId="3" fillId="0" borderId="1" xfId="1" applyBorder="1" applyAlignment="1" applyProtection="1">
      <alignment horizontal="center" vertical="center"/>
      <protection locked="0"/>
    </xf>
    <xf numFmtId="0" fontId="3" fillId="0" borderId="14" xfId="1" applyBorder="1" applyAlignment="1" applyProtection="1">
      <alignment horizontal="center" vertical="center"/>
      <protection locked="0"/>
    </xf>
    <xf numFmtId="0" fontId="3" fillId="0" borderId="0" xfId="1" applyBorder="1" applyAlignment="1" applyProtection="1">
      <alignment horizontal="center" vertical="center"/>
    </xf>
    <xf numFmtId="0" fontId="3" fillId="0" borderId="15" xfId="1" applyBorder="1" applyAlignment="1" applyProtection="1">
      <alignment horizontal="center" vertical="center"/>
    </xf>
    <xf numFmtId="165" fontId="3" fillId="0" borderId="14" xfId="1" applyNumberFormat="1" applyBorder="1" applyAlignment="1" applyProtection="1">
      <alignment horizontal="center" vertical="center"/>
      <protection locked="0"/>
    </xf>
    <xf numFmtId="0" fontId="3" fillId="0" borderId="14" xfId="1" applyBorder="1" applyAlignment="1" applyProtection="1">
      <alignment horizontal="center" vertical="center"/>
    </xf>
    <xf numFmtId="0" fontId="3" fillId="0" borderId="12" xfId="1" applyBorder="1" applyAlignment="1" applyProtection="1">
      <alignment horizontal="center" vertical="center"/>
    </xf>
    <xf numFmtId="0" fontId="3" fillId="0" borderId="13" xfId="1" applyBorder="1" applyAlignment="1" applyProtection="1">
      <alignment horizontal="center" vertical="center"/>
    </xf>
    <xf numFmtId="0" fontId="3" fillId="3" borderId="14" xfId="1" applyFill="1" applyBorder="1" applyAlignment="1" applyProtection="1">
      <alignment horizontal="center" vertical="center"/>
      <protection locked="0"/>
    </xf>
    <xf numFmtId="0" fontId="3" fillId="3" borderId="0" xfId="1" applyFill="1" applyBorder="1" applyAlignment="1" applyProtection="1">
      <alignment horizontal="center" vertical="center" wrapText="1"/>
    </xf>
    <xf numFmtId="0" fontId="3" fillId="3" borderId="15" xfId="1" applyFill="1" applyBorder="1" applyAlignment="1" applyProtection="1">
      <alignment horizontal="center" vertical="center" wrapText="1"/>
    </xf>
    <xf numFmtId="0" fontId="3" fillId="2" borderId="14" xfId="1" applyFill="1" applyBorder="1" applyAlignment="1" applyProtection="1">
      <alignment horizontal="center" vertical="center"/>
      <protection locked="0"/>
    </xf>
    <xf numFmtId="0" fontId="3" fillId="2" borderId="0" xfId="1" applyFill="1" applyBorder="1" applyAlignment="1" applyProtection="1">
      <alignment horizontal="center" vertical="center"/>
      <protection locked="0"/>
    </xf>
    <xf numFmtId="1" fontId="3" fillId="2" borderId="15" xfId="1" applyNumberFormat="1" applyFill="1" applyBorder="1" applyAlignment="1" applyProtection="1">
      <alignment horizontal="center" vertical="center"/>
      <protection locked="0"/>
    </xf>
    <xf numFmtId="0" fontId="3" fillId="0" borderId="1" xfId="1" applyBorder="1" applyAlignment="1" applyProtection="1">
      <alignment horizontal="center" vertical="center" wrapText="1"/>
      <protection locked="0"/>
    </xf>
    <xf numFmtId="0" fontId="3" fillId="0" borderId="0" xfId="1" applyBorder="1" applyAlignment="1" applyProtection="1">
      <alignment horizontal="center" vertical="center" wrapText="1"/>
      <protection locked="0"/>
    </xf>
    <xf numFmtId="0" fontId="3" fillId="0" borderId="15" xfId="1" applyBorder="1" applyAlignment="1" applyProtection="1">
      <alignment horizontal="center" vertical="center"/>
      <protection locked="0"/>
    </xf>
    <xf numFmtId="165" fontId="3" fillId="2" borderId="0" xfId="1" applyNumberFormat="1" applyFill="1" applyBorder="1" applyAlignment="1" applyProtection="1">
      <alignment horizontal="center" vertical="center"/>
    </xf>
    <xf numFmtId="4" fontId="10" fillId="0" borderId="14" xfId="0" applyNumberFormat="1" applyFont="1" applyBorder="1" applyAlignment="1">
      <alignment horizontal="center" vertical="center"/>
    </xf>
    <xf numFmtId="4" fontId="10" fillId="0" borderId="0" xfId="0" applyNumberFormat="1" applyFont="1" applyBorder="1" applyAlignment="1">
      <alignment horizontal="center" vertical="center"/>
    </xf>
    <xf numFmtId="4" fontId="12" fillId="0" borderId="0" xfId="0" applyNumberFormat="1" applyFont="1" applyBorder="1" applyAlignment="1">
      <alignment horizontal="center" vertical="center" wrapText="1"/>
    </xf>
    <xf numFmtId="0" fontId="13" fillId="0" borderId="15" xfId="1" applyFont="1" applyBorder="1" applyAlignment="1" applyProtection="1">
      <alignment horizontal="center" vertical="center"/>
    </xf>
    <xf numFmtId="0" fontId="3" fillId="0" borderId="0" xfId="1" applyBorder="1" applyAlignment="1" applyProtection="1">
      <alignment horizontal="center" vertical="center"/>
      <protection locked="0"/>
    </xf>
    <xf numFmtId="165" fontId="3" fillId="2" borderId="0" xfId="1" applyNumberFormat="1" applyFill="1" applyBorder="1" applyAlignment="1" applyProtection="1">
      <alignment horizontal="center" vertical="center"/>
      <protection locked="0"/>
    </xf>
    <xf numFmtId="4" fontId="14" fillId="0" borderId="0" xfId="0" applyNumberFormat="1" applyFont="1" applyBorder="1" applyAlignment="1">
      <alignment horizontal="center"/>
    </xf>
    <xf numFmtId="0" fontId="3" fillId="2" borderId="16" xfId="1" applyFill="1" applyBorder="1" applyAlignment="1" applyProtection="1">
      <alignment horizontal="center" vertical="center"/>
      <protection locked="0"/>
    </xf>
    <xf numFmtId="0" fontId="3" fillId="3" borderId="17" xfId="1" applyFill="1" applyBorder="1" applyAlignment="1" applyProtection="1">
      <alignment horizontal="center" vertical="center"/>
      <protection locked="0"/>
    </xf>
    <xf numFmtId="0" fontId="3" fillId="3" borderId="18" xfId="1" applyFill="1" applyBorder="1" applyAlignment="1" applyProtection="1">
      <alignment horizontal="center" vertical="center"/>
      <protection locked="0"/>
    </xf>
    <xf numFmtId="0" fontId="3" fillId="3" borderId="19" xfId="1" applyFill="1" applyBorder="1" applyAlignment="1" applyProtection="1">
      <alignment horizontal="center" vertical="center"/>
      <protection locked="0"/>
    </xf>
    <xf numFmtId="0" fontId="3" fillId="2" borderId="16" xfId="1" applyFill="1" applyBorder="1" applyAlignment="1" applyProtection="1">
      <alignment horizontal="center" vertical="center"/>
    </xf>
    <xf numFmtId="0" fontId="3" fillId="2" borderId="17" xfId="1" applyFill="1" applyBorder="1" applyAlignment="1" applyProtection="1">
      <alignment horizontal="center" vertical="center"/>
      <protection locked="0"/>
    </xf>
    <xf numFmtId="0" fontId="3" fillId="2" borderId="18" xfId="1" applyFill="1" applyBorder="1" applyAlignment="1" applyProtection="1">
      <alignment horizontal="center" vertical="center"/>
      <protection locked="0"/>
    </xf>
    <xf numFmtId="1" fontId="3" fillId="2" borderId="19" xfId="1" applyNumberFormat="1" applyFill="1" applyBorder="1" applyAlignment="1" applyProtection="1">
      <alignment horizontal="center" vertical="center"/>
      <protection locked="0"/>
    </xf>
    <xf numFmtId="0" fontId="3" fillId="0" borderId="17" xfId="1" applyBorder="1" applyAlignment="1" applyProtection="1">
      <alignment horizontal="center" vertical="center"/>
      <protection locked="0"/>
    </xf>
    <xf numFmtId="0" fontId="3" fillId="0" borderId="18" xfId="1" applyBorder="1" applyAlignment="1" applyProtection="1">
      <alignment horizontal="center" vertical="center"/>
      <protection locked="0"/>
    </xf>
    <xf numFmtId="0" fontId="3" fillId="0" borderId="19" xfId="1" applyBorder="1" applyAlignment="1" applyProtection="1">
      <alignment horizontal="center" vertical="center"/>
      <protection locked="0"/>
    </xf>
    <xf numFmtId="165" fontId="3" fillId="2" borderId="18" xfId="1" applyNumberFormat="1" applyFill="1" applyBorder="1" applyAlignment="1" applyProtection="1">
      <alignment horizontal="center" vertical="center"/>
      <protection locked="0"/>
    </xf>
    <xf numFmtId="0" fontId="3" fillId="0" borderId="17" xfId="1" applyBorder="1" applyAlignment="1" applyProtection="1">
      <alignment horizontal="center" vertical="center"/>
    </xf>
    <xf numFmtId="0" fontId="3" fillId="0" borderId="18" xfId="1" applyBorder="1" applyAlignment="1" applyProtection="1">
      <alignment horizontal="center" vertical="center"/>
    </xf>
    <xf numFmtId="0" fontId="3" fillId="0" borderId="19" xfId="1" applyBorder="1" applyAlignment="1" applyProtection="1">
      <alignment horizontal="center" vertical="center"/>
    </xf>
    <xf numFmtId="0" fontId="19" fillId="0" borderId="12" xfId="2" applyFont="1" applyBorder="1" applyAlignment="1" applyProtection="1">
      <alignment horizontal="right"/>
    </xf>
    <xf numFmtId="0" fontId="19" fillId="0" borderId="0" xfId="1" applyFont="1" applyProtection="1"/>
    <xf numFmtId="1" fontId="21" fillId="0" borderId="12" xfId="3" applyNumberFormat="1" applyFont="1" applyBorder="1" applyAlignment="1" applyProtection="1">
      <alignment horizontal="left"/>
      <protection locked="0"/>
    </xf>
    <xf numFmtId="1" fontId="21" fillId="0" borderId="12" xfId="3" applyNumberFormat="1" applyFont="1" applyBorder="1" applyAlignment="1" applyProtection="1">
      <alignment horizontal="left"/>
    </xf>
    <xf numFmtId="166" fontId="23" fillId="0" borderId="12" xfId="4" applyFont="1" applyBorder="1"/>
    <xf numFmtId="1" fontId="19" fillId="0" borderId="12" xfId="5" applyNumberFormat="1" applyFont="1" applyBorder="1" applyAlignment="1" applyProtection="1">
      <alignment horizontal="right"/>
    </xf>
    <xf numFmtId="2" fontId="23" fillId="0" borderId="12" xfId="5" applyNumberFormat="1" applyFont="1" applyBorder="1" applyAlignment="1" applyProtection="1">
      <alignment horizontal="center"/>
      <protection locked="0"/>
    </xf>
    <xf numFmtId="166" fontId="3" fillId="0" borderId="0" xfId="4" applyFont="1" applyFill="1" applyBorder="1" applyAlignment="1" applyProtection="1">
      <alignment horizontal="left"/>
    </xf>
    <xf numFmtId="0" fontId="13" fillId="0" borderId="0" xfId="1" applyFont="1" applyProtection="1"/>
    <xf numFmtId="0" fontId="13" fillId="0" borderId="0" xfId="1" applyFont="1" applyBorder="1" applyProtection="1"/>
    <xf numFmtId="0" fontId="19" fillId="0" borderId="0" xfId="2" applyFont="1" applyBorder="1" applyAlignment="1" applyProtection="1">
      <alignment horizontal="right"/>
    </xf>
    <xf numFmtId="1" fontId="21" fillId="0" borderId="0" xfId="3" applyNumberFormat="1" applyFont="1" applyBorder="1" applyAlignment="1" applyProtection="1">
      <alignment horizontal="left"/>
      <protection locked="0"/>
    </xf>
    <xf numFmtId="1" fontId="21" fillId="0" borderId="0" xfId="3" applyNumberFormat="1" applyFont="1" applyBorder="1" applyAlignment="1" applyProtection="1">
      <alignment horizontal="left"/>
    </xf>
    <xf numFmtId="166" fontId="23" fillId="0" borderId="0" xfId="4" applyFont="1" applyBorder="1"/>
    <xf numFmtId="1" fontId="19" fillId="0" borderId="0" xfId="5" applyNumberFormat="1" applyFont="1" applyBorder="1" applyAlignment="1" applyProtection="1">
      <alignment horizontal="right"/>
    </xf>
    <xf numFmtId="2" fontId="23" fillId="0" borderId="0" xfId="5" applyNumberFormat="1" applyFont="1" applyAlignment="1" applyProtection="1">
      <alignment horizontal="center"/>
    </xf>
    <xf numFmtId="0" fontId="13" fillId="0" borderId="0" xfId="1" applyFont="1" applyBorder="1" applyAlignment="1" applyProtection="1">
      <alignment horizontal="left"/>
    </xf>
    <xf numFmtId="2" fontId="19" fillId="0" borderId="0" xfId="2" applyNumberFormat="1" applyFont="1" applyBorder="1" applyAlignment="1" applyProtection="1">
      <alignment horizontal="right"/>
    </xf>
    <xf numFmtId="14" fontId="19" fillId="0" borderId="0" xfId="1" applyNumberFormat="1" applyFont="1" applyBorder="1" applyProtection="1"/>
    <xf numFmtId="0" fontId="3" fillId="0" borderId="0" xfId="6" applyFont="1" applyAlignment="1" applyProtection="1">
      <alignment vertical="top"/>
    </xf>
    <xf numFmtId="0" fontId="3" fillId="0" borderId="0" xfId="6" applyFont="1" applyBorder="1" applyAlignment="1" applyProtection="1">
      <alignment vertical="top"/>
    </xf>
    <xf numFmtId="0" fontId="23" fillId="0" borderId="0" xfId="0" applyFont="1" applyFill="1" applyBorder="1" applyAlignment="1">
      <alignment horizontal="left"/>
    </xf>
    <xf numFmtId="0" fontId="24" fillId="0" borderId="0" xfId="3" applyFont="1" applyFill="1" applyBorder="1" applyAlignment="1" applyProtection="1">
      <alignment horizontal="left"/>
      <protection locked="0"/>
    </xf>
    <xf numFmtId="0" fontId="13" fillId="0" borderId="0" xfId="1" applyFont="1" applyBorder="1" applyAlignment="1" applyProtection="1">
      <alignment horizontal="center"/>
    </xf>
    <xf numFmtId="0" fontId="14" fillId="0" borderId="0" xfId="7" applyFont="1" applyAlignment="1">
      <alignment horizontal="center"/>
    </xf>
    <xf numFmtId="166" fontId="23" fillId="0" borderId="0" xfId="4" applyFont="1" applyFill="1" applyBorder="1" applyAlignment="1" applyProtection="1">
      <alignment horizontal="center"/>
    </xf>
    <xf numFmtId="0" fontId="13" fillId="0" borderId="0" xfId="2" applyFont="1" applyBorder="1" applyAlignment="1" applyProtection="1"/>
    <xf numFmtId="0" fontId="13" fillId="0" borderId="0" xfId="2" applyFont="1" applyAlignment="1" applyProtection="1"/>
    <xf numFmtId="166" fontId="3" fillId="0" borderId="0" xfId="4" applyFont="1" applyAlignment="1" applyProtection="1">
      <alignment horizontal="center"/>
    </xf>
    <xf numFmtId="167" fontId="3" fillId="0" borderId="0" xfId="8" applyFont="1" applyBorder="1" applyAlignment="1" applyProtection="1">
      <alignment horizontal="center"/>
    </xf>
    <xf numFmtId="0" fontId="3" fillId="0" borderId="0" xfId="1" applyFont="1" applyBorder="1" applyProtection="1"/>
    <xf numFmtId="0" fontId="3" fillId="0" borderId="0" xfId="1" applyFont="1" applyProtection="1"/>
    <xf numFmtId="0" fontId="13" fillId="0" borderId="0" xfId="2" applyFont="1" applyBorder="1" applyAlignment="1" applyProtection="1">
      <alignment horizontal="center"/>
    </xf>
    <xf numFmtId="14" fontId="13" fillId="0" borderId="0" xfId="2" applyNumberFormat="1" applyFont="1" applyBorder="1" applyAlignment="1" applyProtection="1">
      <alignment horizontal="centerContinuous"/>
    </xf>
    <xf numFmtId="166" fontId="3" fillId="0" borderId="18" xfId="4" applyFont="1" applyBorder="1" applyAlignment="1" applyProtection="1">
      <alignment horizontal="center"/>
    </xf>
    <xf numFmtId="167" fontId="3" fillId="0" borderId="0" xfId="8" applyFont="1" applyAlignment="1" applyProtection="1">
      <alignment horizontal="center"/>
    </xf>
    <xf numFmtId="0" fontId="3" fillId="0" borderId="18" xfId="1" applyFont="1" applyBorder="1" applyProtection="1"/>
    <xf numFmtId="0" fontId="3" fillId="0" borderId="11" xfId="1" applyFont="1" applyBorder="1" applyProtection="1"/>
    <xf numFmtId="0" fontId="3" fillId="0" borderId="12" xfId="1" applyFont="1" applyBorder="1" applyProtection="1"/>
    <xf numFmtId="0" fontId="3" fillId="0" borderId="13" xfId="1" applyFont="1" applyBorder="1" applyAlignment="1" applyProtection="1">
      <alignment wrapText="1"/>
    </xf>
    <xf numFmtId="0" fontId="3" fillId="0" borderId="13" xfId="1" applyFont="1" applyBorder="1" applyProtection="1"/>
    <xf numFmtId="0" fontId="3" fillId="0" borderId="1" xfId="1" applyFont="1" applyBorder="1" applyProtection="1"/>
    <xf numFmtId="0" fontId="13" fillId="0" borderId="11" xfId="1" applyFont="1" applyBorder="1" applyProtection="1"/>
    <xf numFmtId="0" fontId="13" fillId="0" borderId="12" xfId="1" applyFont="1" applyBorder="1" applyProtection="1"/>
    <xf numFmtId="0" fontId="13" fillId="0" borderId="13" xfId="1" applyFont="1" applyBorder="1" applyProtection="1"/>
    <xf numFmtId="0" fontId="13" fillId="0" borderId="14" xfId="2" applyFont="1" applyBorder="1" applyAlignment="1" applyProtection="1">
      <alignment horizontal="center"/>
    </xf>
    <xf numFmtId="167" fontId="13" fillId="0" borderId="0" xfId="8" applyFont="1" applyBorder="1" applyAlignment="1" applyProtection="1">
      <alignment horizontal="center"/>
    </xf>
    <xf numFmtId="0" fontId="12" fillId="0" borderId="0" xfId="9" applyFont="1" applyBorder="1" applyAlignment="1" applyProtection="1"/>
    <xf numFmtId="0" fontId="13" fillId="0" borderId="15" xfId="1" applyFont="1" applyBorder="1" applyAlignment="1" applyProtection="1">
      <alignment wrapText="1"/>
    </xf>
    <xf numFmtId="167" fontId="13" fillId="0" borderId="15" xfId="8" applyFont="1" applyBorder="1" applyAlignment="1" applyProtection="1">
      <alignment horizontal="center"/>
    </xf>
    <xf numFmtId="0" fontId="13" fillId="0" borderId="14" xfId="1" applyFont="1" applyBorder="1" applyAlignment="1" applyProtection="1">
      <alignment horizontal="left"/>
    </xf>
    <xf numFmtId="0" fontId="13" fillId="0" borderId="15" xfId="1" applyFont="1" applyBorder="1" applyAlignment="1" applyProtection="1">
      <alignment horizontal="left"/>
    </xf>
    <xf numFmtId="0" fontId="25" fillId="0" borderId="17" xfId="2" applyFont="1" applyBorder="1" applyAlignment="1" applyProtection="1">
      <alignment horizontal="center" vertical="center"/>
    </xf>
    <xf numFmtId="0" fontId="25" fillId="0" borderId="18" xfId="2" applyFont="1" applyBorder="1" applyAlignment="1" applyProtection="1">
      <alignment horizontal="center" vertical="center"/>
    </xf>
    <xf numFmtId="167" fontId="25" fillId="0" borderId="0" xfId="8" applyFont="1" applyBorder="1" applyAlignment="1" applyProtection="1">
      <alignment horizontal="center" vertical="center"/>
    </xf>
    <xf numFmtId="0" fontId="25" fillId="0" borderId="0" xfId="2" applyFont="1" applyBorder="1" applyAlignment="1" applyProtection="1">
      <alignment horizontal="center" vertical="center"/>
    </xf>
    <xf numFmtId="0" fontId="3" fillId="0" borderId="0" xfId="2" applyFont="1" applyBorder="1" applyAlignment="1" applyProtection="1">
      <alignment horizontal="center" vertical="center"/>
    </xf>
    <xf numFmtId="167" fontId="3" fillId="0" borderId="18" xfId="8" applyFont="1" applyBorder="1" applyAlignment="1" applyProtection="1">
      <alignment horizontal="center" vertical="center"/>
    </xf>
    <xf numFmtId="0" fontId="3" fillId="0" borderId="19" xfId="1" applyFont="1" applyBorder="1" applyProtection="1"/>
    <xf numFmtId="0" fontId="3" fillId="0" borderId="19" xfId="2" applyFont="1" applyBorder="1" applyAlignment="1" applyProtection="1">
      <alignment horizontal="center" vertical="center"/>
    </xf>
    <xf numFmtId="0" fontId="3" fillId="0" borderId="17" xfId="1" applyFont="1" applyBorder="1" applyProtection="1"/>
    <xf numFmtId="20" fontId="3" fillId="0" borderId="19" xfId="1" applyNumberFormat="1" applyFont="1" applyBorder="1" applyProtection="1"/>
    <xf numFmtId="1" fontId="3" fillId="0" borderId="0" xfId="4" applyNumberFormat="1" applyFont="1" applyAlignment="1" applyProtection="1">
      <alignment horizontal="center"/>
    </xf>
    <xf numFmtId="1" fontId="3" fillId="0" borderId="12" xfId="1" applyNumberFormat="1" applyFont="1" applyBorder="1" applyAlignment="1" applyProtection="1">
      <alignment horizontal="center"/>
    </xf>
    <xf numFmtId="1" fontId="3" fillId="0" borderId="12" xfId="4" applyNumberFormat="1" applyFont="1" applyBorder="1" applyAlignment="1" applyProtection="1">
      <alignment horizontal="center"/>
    </xf>
    <xf numFmtId="2" fontId="3" fillId="0" borderId="12" xfId="1" applyNumberFormat="1" applyFont="1" applyBorder="1" applyAlignment="1" applyProtection="1">
      <alignment horizontal="center"/>
    </xf>
    <xf numFmtId="2" fontId="3" fillId="0" borderId="0" xfId="1" applyNumberFormat="1" applyFont="1" applyProtection="1"/>
    <xf numFmtId="20" fontId="3" fillId="0" borderId="0" xfId="1" applyNumberFormat="1" applyFont="1" applyProtection="1"/>
    <xf numFmtId="2" fontId="0" fillId="0" borderId="0" xfId="0" applyNumberFormat="1" applyAlignment="1">
      <alignment horizontal="center"/>
    </xf>
    <xf numFmtId="1" fontId="0" fillId="0" borderId="0" xfId="0" applyNumberFormat="1"/>
    <xf numFmtId="0" fontId="6" fillId="0" borderId="0" xfId="0" applyFont="1" applyAlignment="1">
      <alignment horizontal="center"/>
    </xf>
    <xf numFmtId="2" fontId="6" fillId="0" borderId="0" xfId="0" applyNumberFormat="1" applyFont="1" applyAlignment="1">
      <alignment horizontal="center"/>
    </xf>
    <xf numFmtId="0" fontId="6" fillId="0" borderId="0" xfId="0" applyFont="1" applyFill="1"/>
    <xf numFmtId="0" fontId="6" fillId="0" borderId="0" xfId="0" applyFont="1"/>
    <xf numFmtId="0" fontId="3" fillId="5" borderId="0" xfId="1" applyFont="1" applyFill="1" applyBorder="1" applyAlignment="1" applyProtection="1">
      <alignment horizontal="center" vertical="center"/>
      <protection locked="0"/>
    </xf>
    <xf numFmtId="14" fontId="6" fillId="5" borderId="0" xfId="0" applyNumberFormat="1" applyFont="1" applyFill="1"/>
    <xf numFmtId="0" fontId="6" fillId="5" borderId="0" xfId="0" applyFont="1" applyFill="1"/>
    <xf numFmtId="2" fontId="6" fillId="5" borderId="0" xfId="0" applyNumberFormat="1" applyFont="1" applyFill="1"/>
    <xf numFmtId="0" fontId="6" fillId="6" borderId="0" xfId="0" applyFont="1" applyFill="1"/>
    <xf numFmtId="14" fontId="6" fillId="6" borderId="0" xfId="0" applyNumberFormat="1" applyFont="1" applyFill="1"/>
    <xf numFmtId="2" fontId="6" fillId="6" borderId="0" xfId="0" applyNumberFormat="1" applyFont="1" applyFill="1"/>
    <xf numFmtId="0" fontId="0" fillId="7" borderId="1" xfId="0" applyFill="1" applyBorder="1" applyAlignment="1">
      <alignment horizontal="center"/>
    </xf>
    <xf numFmtId="164" fontId="2" fillId="8" borderId="2" xfId="0" applyNumberFormat="1" applyFont="1" applyFill="1" applyBorder="1" applyAlignment="1" applyProtection="1">
      <alignment horizontal="center"/>
    </xf>
    <xf numFmtId="165" fontId="2" fillId="8" borderId="3" xfId="0" applyNumberFormat="1" applyFont="1" applyFill="1" applyBorder="1" applyAlignment="1" applyProtection="1">
      <alignment horizontal="center"/>
    </xf>
    <xf numFmtId="2" fontId="3" fillId="8" borderId="4" xfId="0" applyNumberFormat="1" applyFont="1" applyFill="1" applyBorder="1" applyAlignment="1">
      <alignment horizontal="center"/>
    </xf>
    <xf numFmtId="2" fontId="3" fillId="8" borderId="5" xfId="0" applyNumberFormat="1" applyFont="1" applyFill="1" applyBorder="1" applyAlignment="1">
      <alignment horizontal="center"/>
    </xf>
    <xf numFmtId="165" fontId="2" fillId="8" borderId="6" xfId="0" applyNumberFormat="1" applyFont="1" applyFill="1" applyBorder="1" applyAlignment="1">
      <alignment horizontal="center"/>
    </xf>
    <xf numFmtId="165" fontId="2" fillId="8" borderId="7" xfId="0" applyNumberFormat="1" applyFont="1" applyFill="1" applyBorder="1" applyAlignment="1">
      <alignment horizontal="center"/>
    </xf>
    <xf numFmtId="165" fontId="2" fillId="8" borderId="4" xfId="0" applyNumberFormat="1" applyFont="1" applyFill="1" applyBorder="1" applyAlignment="1">
      <alignment horizontal="center"/>
    </xf>
    <xf numFmtId="2" fontId="2" fillId="8" borderId="4" xfId="0" applyNumberFormat="1" applyFont="1" applyFill="1" applyBorder="1" applyAlignment="1">
      <alignment horizontal="center"/>
    </xf>
    <xf numFmtId="1" fontId="2" fillId="8" borderId="5" xfId="0" applyNumberFormat="1" applyFont="1" applyFill="1" applyBorder="1" applyAlignment="1">
      <alignment horizontal="center"/>
    </xf>
    <xf numFmtId="2" fontId="2" fillId="8" borderId="6" xfId="0" applyNumberFormat="1" applyFont="1" applyFill="1" applyBorder="1" applyAlignment="1" applyProtection="1">
      <alignment horizontal="center"/>
    </xf>
    <xf numFmtId="2" fontId="2" fillId="8" borderId="7" xfId="0" applyNumberFormat="1" applyFont="1" applyFill="1" applyBorder="1" applyAlignment="1">
      <alignment horizontal="center"/>
    </xf>
    <xf numFmtId="2" fontId="2" fillId="8" borderId="4" xfId="0" applyNumberFormat="1" applyFont="1" applyFill="1" applyBorder="1" applyAlignment="1" applyProtection="1">
      <alignment horizontal="center"/>
    </xf>
    <xf numFmtId="2" fontId="2" fillId="8" borderId="8" xfId="0" applyNumberFormat="1" applyFont="1" applyFill="1" applyBorder="1" applyAlignment="1" applyProtection="1">
      <alignment horizontal="center"/>
    </xf>
    <xf numFmtId="2" fontId="2" fillId="7" borderId="5" xfId="0" applyNumberFormat="1" applyFont="1" applyFill="1" applyBorder="1" applyAlignment="1">
      <alignment horizontal="center"/>
    </xf>
    <xf numFmtId="2" fontId="3" fillId="8" borderId="3" xfId="0" applyNumberFormat="1" applyFont="1" applyFill="1" applyBorder="1" applyAlignment="1" applyProtection="1">
      <alignment horizontal="center" vertical="center"/>
    </xf>
    <xf numFmtId="2" fontId="3" fillId="8" borderId="9" xfId="0" applyNumberFormat="1" applyFont="1" applyFill="1" applyBorder="1" applyAlignment="1" applyProtection="1">
      <alignment horizontal="center" vertical="center"/>
    </xf>
    <xf numFmtId="2" fontId="2" fillId="8" borderId="5" xfId="0" applyNumberFormat="1" applyFont="1" applyFill="1" applyBorder="1" applyAlignment="1">
      <alignment horizontal="center"/>
    </xf>
    <xf numFmtId="0" fontId="27" fillId="6" borderId="20" xfId="0" applyFont="1" applyFill="1" applyBorder="1"/>
    <xf numFmtId="2" fontId="0" fillId="0" borderId="0" xfId="0" applyNumberFormat="1"/>
    <xf numFmtId="4" fontId="19" fillId="10" borderId="12" xfId="0" applyNumberFormat="1" applyFont="1" applyFill="1" applyBorder="1" applyAlignment="1">
      <alignment horizontal="center"/>
    </xf>
    <xf numFmtId="0" fontId="19" fillId="10" borderId="12" xfId="0" applyFont="1" applyFill="1" applyBorder="1"/>
    <xf numFmtId="4" fontId="19" fillId="10" borderId="13" xfId="0" applyNumberFormat="1" applyFont="1" applyFill="1" applyBorder="1" applyAlignment="1">
      <alignment horizontal="center"/>
    </xf>
    <xf numFmtId="0" fontId="30" fillId="9" borderId="14" xfId="0" applyFont="1" applyFill="1" applyBorder="1"/>
    <xf numFmtId="2" fontId="30" fillId="9" borderId="0" xfId="0" applyNumberFormat="1" applyFont="1" applyFill="1" applyBorder="1"/>
    <xf numFmtId="0" fontId="30" fillId="9" borderId="0" xfId="0" applyFont="1" applyFill="1" applyBorder="1"/>
    <xf numFmtId="0" fontId="0" fillId="10" borderId="0" xfId="0" applyFill="1" applyBorder="1"/>
    <xf numFmtId="0" fontId="30" fillId="9" borderId="15" xfId="0" applyFont="1" applyFill="1" applyBorder="1"/>
    <xf numFmtId="0" fontId="30" fillId="9" borderId="17" xfId="0" applyFont="1" applyFill="1" applyBorder="1"/>
    <xf numFmtId="2" fontId="30" fillId="9" borderId="18" xfId="0" applyNumberFormat="1" applyFont="1" applyFill="1" applyBorder="1"/>
    <xf numFmtId="0" fontId="30" fillId="9" borderId="18" xfId="0" applyFont="1" applyFill="1" applyBorder="1"/>
    <xf numFmtId="4" fontId="30" fillId="9" borderId="18" xfId="0" applyNumberFormat="1" applyFont="1" applyFill="1" applyBorder="1"/>
    <xf numFmtId="0" fontId="30" fillId="9" borderId="19" xfId="0" applyFont="1" applyFill="1" applyBorder="1"/>
    <xf numFmtId="0" fontId="28" fillId="9" borderId="21" xfId="0" applyFont="1" applyFill="1" applyBorder="1" applyAlignment="1">
      <alignment horizontal="center" vertical="center"/>
    </xf>
    <xf numFmtId="0" fontId="28" fillId="9" borderId="22" xfId="0" applyFont="1" applyFill="1" applyBorder="1" applyAlignment="1">
      <alignment horizontal="center" vertical="center"/>
    </xf>
    <xf numFmtId="0" fontId="28" fillId="9" borderId="23" xfId="0" applyFont="1" applyFill="1" applyBorder="1" applyAlignment="1">
      <alignment horizontal="center" vertical="center"/>
    </xf>
    <xf numFmtId="0" fontId="28" fillId="9" borderId="11" xfId="0" applyFont="1" applyFill="1" applyBorder="1" applyAlignment="1">
      <alignment horizontal="left" vertical="center"/>
    </xf>
    <xf numFmtId="0" fontId="31" fillId="9" borderId="25" xfId="0" applyFont="1" applyFill="1" applyBorder="1" applyAlignment="1">
      <alignment horizontal="right"/>
    </xf>
    <xf numFmtId="0" fontId="32" fillId="10" borderId="25" xfId="0" applyFont="1" applyFill="1" applyBorder="1" applyAlignment="1">
      <alignment horizontal="right"/>
    </xf>
    <xf numFmtId="0" fontId="6" fillId="10" borderId="25" xfId="0" applyFont="1" applyFill="1" applyBorder="1" applyAlignment="1">
      <alignment horizontal="right"/>
    </xf>
    <xf numFmtId="0" fontId="6" fillId="10" borderId="26" xfId="0" applyFont="1" applyFill="1" applyBorder="1" applyAlignment="1">
      <alignment horizontal="right"/>
    </xf>
    <xf numFmtId="166" fontId="6" fillId="6" borderId="0" xfId="0" applyNumberFormat="1" applyFont="1" applyFill="1"/>
    <xf numFmtId="0" fontId="33" fillId="9" borderId="24" xfId="0" applyFont="1" applyFill="1" applyBorder="1"/>
    <xf numFmtId="168" fontId="33" fillId="9" borderId="24" xfId="0" applyNumberFormat="1" applyFont="1" applyFill="1" applyBorder="1"/>
    <xf numFmtId="0" fontId="33" fillId="9" borderId="24" xfId="0" applyFont="1" applyFill="1" applyBorder="1" applyAlignment="1">
      <alignment horizontal="center"/>
    </xf>
    <xf numFmtId="0" fontId="3" fillId="0" borderId="15" xfId="1" applyBorder="1" applyAlignment="1" applyProtection="1">
      <alignment horizontal="center" vertical="center" wrapText="1"/>
      <protection locked="0"/>
    </xf>
    <xf numFmtId="0" fontId="6" fillId="0" borderId="0" xfId="0" applyFont="1" applyBorder="1"/>
    <xf numFmtId="168" fontId="13" fillId="10" borderId="27" xfId="0" applyNumberFormat="1" applyFont="1" applyFill="1" applyBorder="1"/>
    <xf numFmtId="165" fontId="3" fillId="0" borderId="11" xfId="1" applyNumberFormat="1" applyBorder="1" applyAlignment="1" applyProtection="1">
      <alignment horizontal="left"/>
      <protection locked="0"/>
    </xf>
    <xf numFmtId="0" fontId="3" fillId="0" borderId="12" xfId="1" applyBorder="1" applyAlignment="1" applyProtection="1"/>
    <xf numFmtId="0" fontId="3" fillId="0" borderId="13" xfId="1" applyBorder="1" applyAlignment="1" applyProtection="1"/>
    <xf numFmtId="0" fontId="3" fillId="3" borderId="0" xfId="1" applyFill="1" applyBorder="1" applyAlignment="1" applyProtection="1">
      <alignment horizontal="center"/>
    </xf>
    <xf numFmtId="0" fontId="3" fillId="3" borderId="15" xfId="1" applyFill="1" applyBorder="1" applyAlignment="1" applyProtection="1">
      <alignment horizontal="center"/>
    </xf>
    <xf numFmtId="0" fontId="29" fillId="10" borderId="12" xfId="0" applyFont="1" applyFill="1" applyBorder="1" applyAlignment="1">
      <alignment horizontal="center"/>
    </xf>
    <xf numFmtId="0" fontId="3" fillId="3" borderId="11" xfId="1" applyFill="1" applyBorder="1" applyAlignment="1" applyProtection="1">
      <alignment horizontal="center" vertical="center"/>
      <protection locked="0"/>
    </xf>
    <xf numFmtId="0" fontId="3" fillId="3" borderId="12" xfId="1" applyFill="1" applyBorder="1" applyAlignment="1" applyProtection="1">
      <alignment horizontal="center" vertical="center"/>
      <protection locked="0"/>
    </xf>
    <xf numFmtId="0" fontId="3" fillId="3" borderId="13" xfId="1" applyFill="1" applyBorder="1" applyAlignment="1" applyProtection="1">
      <alignment horizontal="center" vertical="center"/>
      <protection locked="0"/>
    </xf>
    <xf numFmtId="0" fontId="3" fillId="2" borderId="11" xfId="1" applyFill="1" applyBorder="1" applyAlignment="1" applyProtection="1">
      <alignment horizontal="center" vertical="center"/>
      <protection locked="0"/>
    </xf>
    <xf numFmtId="0" fontId="3" fillId="2" borderId="12" xfId="1" applyFill="1" applyBorder="1" applyAlignment="1" applyProtection="1">
      <alignment horizontal="center" vertical="center"/>
      <protection locked="0"/>
    </xf>
    <xf numFmtId="0" fontId="3" fillId="2" borderId="13" xfId="1" applyFill="1" applyBorder="1" applyAlignment="1" applyProtection="1">
      <alignment horizontal="center" vertical="center"/>
      <protection locked="0"/>
    </xf>
    <xf numFmtId="0" fontId="3" fillId="3" borderId="11" xfId="1" applyFill="1" applyBorder="1" applyAlignment="1" applyProtection="1">
      <alignment horizontal="left"/>
      <protection locked="0"/>
    </xf>
    <xf numFmtId="0" fontId="3" fillId="3" borderId="12" xfId="1" applyFill="1" applyBorder="1" applyAlignment="1" applyProtection="1"/>
    <xf numFmtId="0" fontId="3" fillId="3" borderId="13" xfId="1" applyFill="1" applyBorder="1" applyAlignment="1" applyProtection="1"/>
    <xf numFmtId="0" fontId="3" fillId="2" borderId="11" xfId="1" applyFill="1" applyBorder="1" applyAlignment="1" applyProtection="1">
      <protection locked="0"/>
    </xf>
    <xf numFmtId="0" fontId="3" fillId="2" borderId="12" xfId="1" applyFill="1" applyBorder="1" applyAlignment="1" applyProtection="1"/>
    <xf numFmtId="0" fontId="3" fillId="2" borderId="13" xfId="1" applyFill="1" applyBorder="1" applyAlignment="1" applyProtection="1"/>
    <xf numFmtId="0" fontId="3" fillId="0" borderId="11" xfId="1" applyBorder="1" applyAlignment="1" applyProtection="1">
      <alignment horizontal="center"/>
      <protection locked="0"/>
    </xf>
    <xf numFmtId="0" fontId="3" fillId="0" borderId="12" xfId="1" applyBorder="1" applyAlignment="1" applyProtection="1">
      <alignment horizontal="center"/>
    </xf>
    <xf numFmtId="0" fontId="3" fillId="0" borderId="13" xfId="1" applyBorder="1" applyAlignment="1" applyProtection="1">
      <alignment horizontal="center"/>
    </xf>
  </cellXfs>
  <cellStyles count="10">
    <cellStyle name="??0" xfId="8" xr:uid="{2FFBA235-E752-4C63-8412-DE4E330477EF}"/>
    <cellStyle name="0.000" xfId="4" xr:uid="{B2C4FE03-AC6B-430C-A6EB-B05D3CAB6C4F}"/>
    <cellStyle name="hel8" xfId="5" xr:uid="{EEC94890-7D1C-4F51-AD1F-F64B134DDC2E}"/>
    <cellStyle name="hel8 2" xfId="6" xr:uid="{6631AFD5-7710-4AE2-914E-F2D558A7D147}"/>
    <cellStyle name="hel8 blue" xfId="3" xr:uid="{30C78915-16CF-4D8A-87A7-B841BDE1DE6B}"/>
    <cellStyle name="hel8b_Snow Pit1" xfId="2" xr:uid="{2E51DAC6-A6FA-4D62-B0CB-699221D36CB1}"/>
    <cellStyle name="Normal" xfId="0" builtinId="0"/>
    <cellStyle name="Normal 2 3" xfId="1" xr:uid="{B7599B25-6128-4409-9B61-946DAA9E6520}"/>
    <cellStyle name="Normal 4" xfId="7" xr:uid="{26786AD3-A470-4F63-A691-6316C7BBF663}"/>
    <cellStyle name="Normal_C-snowpits" xfId="9" xr:uid="{D08E8314-38CB-4B81-92E6-6E54DFC3813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14</xdr:col>
      <xdr:colOff>361950</xdr:colOff>
      <xdr:row>21</xdr:row>
      <xdr:rowOff>133348</xdr:rowOff>
    </xdr:from>
    <xdr:to>
      <xdr:col>22</xdr:col>
      <xdr:colOff>228600</xdr:colOff>
      <xdr:row>53</xdr:row>
      <xdr:rowOff>76199</xdr:rowOff>
    </xdr:to>
    <xdr:sp macro="" textlink="">
      <xdr:nvSpPr>
        <xdr:cNvPr id="2" name="TextBox 1">
          <a:extLst>
            <a:ext uri="{FF2B5EF4-FFF2-40B4-BE49-F238E27FC236}">
              <a16:creationId xmlns:a16="http://schemas.microsoft.com/office/drawing/2014/main" id="{437D1200-39E8-45AB-B951-C43D3CA45397}"/>
            </a:ext>
          </a:extLst>
        </xdr:cNvPr>
        <xdr:cNvSpPr txBox="1"/>
      </xdr:nvSpPr>
      <xdr:spPr>
        <a:xfrm>
          <a:off x="9620250" y="4000498"/>
          <a:ext cx="5000625" cy="60388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Old calculation and new calculation</a:t>
          </a:r>
        </a:p>
        <a:p>
          <a:r>
            <a:rPr lang="en-US" sz="1200" b="0"/>
            <a:t>- identical, but calculated in a different manner.</a:t>
          </a:r>
          <a:r>
            <a:rPr lang="en-US" sz="1200" b="0" baseline="0"/>
            <a:t> Old calculation directly calculates summer balance, and gets at annual as the residual. New calculation directly calculates annual, and gets at summer as residual.</a:t>
          </a:r>
        </a:p>
        <a:p>
          <a:endParaRPr lang="en-US" sz="1200" b="1"/>
        </a:p>
        <a:p>
          <a:r>
            <a:rPr lang="en-US" sz="1200" b="1"/>
            <a:t>bw-  </a:t>
          </a:r>
          <a:r>
            <a:rPr lang="en-US" sz="1200" b="0"/>
            <a:t>nearly identical</a:t>
          </a:r>
          <a:r>
            <a:rPr lang="en-US" sz="1200" b="0" baseline="0"/>
            <a:t> as new calculation; difference is snow depth of 2.01 m (average of 2 numbers, pit snow depth and average probe detph, vs. new calculation which is a straight average of all measured depths).</a:t>
          </a:r>
        </a:p>
        <a:p>
          <a:endParaRPr lang="en-US" sz="1200" b="0" baseline="0"/>
        </a:p>
        <a:p>
          <a:r>
            <a:rPr lang="en-US" sz="1200" b="1" baseline="0"/>
            <a:t>bs-  </a:t>
          </a:r>
          <a:r>
            <a:rPr lang="en-US" sz="1200" b="0" baseline="0"/>
            <a:t>calculated in columns N and O above. First, they melt the snow measured on the glacier in the spring (bw times -1). Then, they calculate additional firn lost. They do this by calculating total water equivalent along the ablation stake, from the bottom to the summer surface. In the spring, this is a surface height  for summer 2003 of 5.61 (accounting for winter ablation; this matches new calculation), with a density of 0.6. In the fall, this is a surface height of 4.55, times an assumed density of 0.6 The change in water equivalent between these two, in addition to melting of winter snow, give summer balance.</a:t>
          </a:r>
        </a:p>
        <a:p>
          <a:endParaRPr lang="en-US" sz="1200" b="0" baseline="0"/>
        </a:p>
        <a:p>
          <a:r>
            <a:rPr lang="en-US" sz="1200" b="1" baseline="0"/>
            <a:t>ba- </a:t>
          </a:r>
          <a:r>
            <a:rPr lang="en-US" sz="1200" b="0" baseline="0"/>
            <a:t>sum of bw and bs</a:t>
          </a:r>
        </a:p>
        <a:p>
          <a:endParaRPr lang="en-US" sz="1200" b="1"/>
        </a:p>
        <a:p>
          <a:r>
            <a:rPr lang="en-US" sz="1200" b="1"/>
            <a:t>New calculation </a:t>
          </a:r>
          <a:endParaRPr lang="en-US" sz="1100"/>
        </a:p>
        <a:p>
          <a:r>
            <a:rPr lang="en-US" sz="1100" b="1"/>
            <a:t>bw</a:t>
          </a:r>
          <a:r>
            <a:rPr lang="en-US" sz="1100"/>
            <a:t> -  average snow depth of 2.00 m, multipled by a density of 0.45</a:t>
          </a:r>
        </a:p>
        <a:p>
          <a:endParaRPr lang="en-US" sz="1100"/>
        </a:p>
        <a:p>
          <a:r>
            <a:rPr lang="en-US" sz="1100" b="1"/>
            <a:t>winter ablation </a:t>
          </a:r>
          <a:r>
            <a:rPr lang="en-US" sz="1100"/>
            <a:t>- change in depth of 2003 summer</a:t>
          </a:r>
          <a:r>
            <a:rPr lang="en-US" sz="1100" baseline="0"/>
            <a:t> surface from 5.72 to 5.61 multiplied by density of 2003 firn (0.53).</a:t>
          </a:r>
        </a:p>
        <a:p>
          <a:endParaRPr lang="en-US" sz="1100"/>
        </a:p>
        <a:p>
          <a:r>
            <a:rPr lang="en-US" sz="1100" b="1"/>
            <a:t>ba</a:t>
          </a:r>
          <a:r>
            <a:rPr lang="en-US" sz="1100" b="0"/>
            <a:t>-</a:t>
          </a:r>
          <a:r>
            <a:rPr lang="en-US" sz="1100" b="1" baseline="0"/>
            <a:t> </a:t>
          </a:r>
          <a:r>
            <a:rPr lang="en-US" sz="1100" b="0" baseline="0"/>
            <a:t>calculated as the difference in height on stake between summer surface 2003 (5.61 m) and 2004 (4.55 m), a loss of 1.77 m of 1 year old firn.  Multiplied by an assumed density of 0.6 for this one-year-old firn, this gives annual balance.</a:t>
          </a:r>
        </a:p>
        <a:p>
          <a:endParaRPr lang="en-US" sz="1100" b="0" baseline="0"/>
        </a:p>
        <a:p>
          <a:r>
            <a:rPr lang="en-US" sz="1100" b="1" baseline="0"/>
            <a:t>bs</a:t>
          </a:r>
          <a:r>
            <a:rPr lang="en-US" sz="1100" b="0" baseline="0"/>
            <a:t> - residual</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390525</xdr:colOff>
      <xdr:row>20</xdr:row>
      <xdr:rowOff>114300</xdr:rowOff>
    </xdr:from>
    <xdr:to>
      <xdr:col>17</xdr:col>
      <xdr:colOff>476250</xdr:colOff>
      <xdr:row>34</xdr:row>
      <xdr:rowOff>0</xdr:rowOff>
    </xdr:to>
    <xdr:sp macro="" textlink="">
      <xdr:nvSpPr>
        <xdr:cNvPr id="2" name="TextBox 1">
          <a:extLst>
            <a:ext uri="{FF2B5EF4-FFF2-40B4-BE49-F238E27FC236}">
              <a16:creationId xmlns:a16="http://schemas.microsoft.com/office/drawing/2014/main" id="{73E5E9D5-D107-4809-AD1F-4074BC0B0972}"/>
            </a:ext>
          </a:extLst>
        </xdr:cNvPr>
        <xdr:cNvSpPr txBox="1"/>
      </xdr:nvSpPr>
      <xdr:spPr>
        <a:xfrm>
          <a:off x="11134725" y="3943350"/>
          <a:ext cx="325755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aseline="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495300</xdr:colOff>
      <xdr:row>15</xdr:row>
      <xdr:rowOff>85725</xdr:rowOff>
    </xdr:from>
    <xdr:to>
      <xdr:col>7</xdr:col>
      <xdr:colOff>1228725</xdr:colOff>
      <xdr:row>28</xdr:row>
      <xdr:rowOff>161925</xdr:rowOff>
    </xdr:to>
    <xdr:sp macro="" textlink="">
      <xdr:nvSpPr>
        <xdr:cNvPr id="2" name="TextBox 1">
          <a:extLst>
            <a:ext uri="{FF2B5EF4-FFF2-40B4-BE49-F238E27FC236}">
              <a16:creationId xmlns:a16="http://schemas.microsoft.com/office/drawing/2014/main" id="{7FE35825-BCFA-4125-93D0-0D658591811F}"/>
            </a:ext>
          </a:extLst>
        </xdr:cNvPr>
        <xdr:cNvSpPr txBox="1"/>
      </xdr:nvSpPr>
      <xdr:spPr>
        <a:xfrm>
          <a:off x="4772025" y="2962275"/>
          <a:ext cx="3257550" cy="2552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Firn depth was not probed on this trip; only a stake measurement was made.</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BE7BA-35BC-4FE9-85C8-1A19F0AA0E62}">
  <dimension ref="A1:Z28"/>
  <sheetViews>
    <sheetView tabSelected="1" workbookViewId="0">
      <selection activeCell="A20" sqref="A20"/>
    </sheetView>
  </sheetViews>
  <sheetFormatPr defaultRowHeight="15" x14ac:dyDescent="0.25"/>
  <cols>
    <col min="1" max="1" width="10.28515625" bestFit="1" customWidth="1"/>
    <col min="2" max="2" width="12.85546875" customWidth="1"/>
    <col min="3" max="3" width="11.28515625" customWidth="1"/>
    <col min="4" max="4" width="13.42578125" customWidth="1"/>
    <col min="5" max="5" width="10.7109375" bestFit="1" customWidth="1"/>
    <col min="6" max="6" width="8.7109375" customWidth="1"/>
    <col min="7" max="7" width="10.140625" customWidth="1"/>
    <col min="8" max="8" width="6.42578125" customWidth="1"/>
    <col min="9" max="9" width="9.42578125" customWidth="1"/>
    <col min="12" max="12" width="11.42578125" customWidth="1"/>
    <col min="20" max="20" width="13.140625" bestFit="1" customWidth="1"/>
    <col min="21" max="21" width="9" customWidth="1"/>
    <col min="24" max="24" width="8.7109375" customWidth="1"/>
    <col min="25" max="25" width="39.28515625" customWidth="1"/>
  </cols>
  <sheetData>
    <row r="1" spans="1:26" ht="16.5" thickBot="1" x14ac:dyDescent="0.3">
      <c r="A1" s="18" t="s">
        <v>4</v>
      </c>
      <c r="B1" s="19"/>
      <c r="C1" s="19"/>
      <c r="D1" s="19"/>
      <c r="E1" s="19"/>
      <c r="F1" s="19"/>
      <c r="G1" s="19"/>
      <c r="H1" s="19"/>
      <c r="I1" s="19"/>
      <c r="J1" s="19"/>
      <c r="K1" s="19"/>
      <c r="L1" s="19"/>
      <c r="M1" s="19"/>
      <c r="N1" s="19"/>
      <c r="O1" s="19"/>
      <c r="P1" s="19"/>
      <c r="Q1" s="19"/>
      <c r="R1" s="19"/>
      <c r="S1" s="19"/>
      <c r="T1" s="19"/>
      <c r="U1" s="19"/>
      <c r="V1" s="19"/>
      <c r="W1" s="19"/>
      <c r="X1" s="20"/>
      <c r="Y1" s="19"/>
    </row>
    <row r="2" spans="1:26" x14ac:dyDescent="0.25">
      <c r="A2" s="21"/>
      <c r="B2" s="22"/>
      <c r="C2" s="255" t="s">
        <v>5</v>
      </c>
      <c r="D2" s="256"/>
      <c r="E2" s="257"/>
      <c r="F2" s="23"/>
      <c r="G2" s="258" t="s">
        <v>6</v>
      </c>
      <c r="H2" s="259"/>
      <c r="I2" s="259"/>
      <c r="J2" s="259"/>
      <c r="K2" s="260"/>
      <c r="L2" s="24" t="s">
        <v>7</v>
      </c>
      <c r="M2" s="261" t="s">
        <v>8</v>
      </c>
      <c r="N2" s="262"/>
      <c r="O2" s="263"/>
      <c r="P2" s="243" t="s">
        <v>9</v>
      </c>
      <c r="Q2" s="244"/>
      <c r="R2" s="244"/>
      <c r="S2" s="245"/>
      <c r="T2" s="25" t="s">
        <v>10</v>
      </c>
      <c r="U2" s="26" t="s">
        <v>11</v>
      </c>
      <c r="V2" s="27"/>
      <c r="W2" s="27"/>
      <c r="X2" s="28"/>
      <c r="Y2" s="27"/>
    </row>
    <row r="3" spans="1:26" x14ac:dyDescent="0.25">
      <c r="A3" s="29" t="s">
        <v>12</v>
      </c>
      <c r="B3" s="29" t="s">
        <v>13</v>
      </c>
      <c r="C3" s="30" t="s">
        <v>14</v>
      </c>
      <c r="D3" s="246" t="s">
        <v>15</v>
      </c>
      <c r="E3" s="247"/>
      <c r="F3" s="29" t="s">
        <v>16</v>
      </c>
      <c r="G3" s="31" t="s">
        <v>17</v>
      </c>
      <c r="H3" s="32" t="s">
        <v>18</v>
      </c>
      <c r="I3" s="32" t="s">
        <v>19</v>
      </c>
      <c r="J3" s="32" t="s">
        <v>20</v>
      </c>
      <c r="K3" s="33" t="s">
        <v>21</v>
      </c>
      <c r="L3" s="34" t="s">
        <v>22</v>
      </c>
      <c r="M3" s="35" t="s">
        <v>23</v>
      </c>
      <c r="N3" s="36" t="s">
        <v>12</v>
      </c>
      <c r="O3" s="37" t="s">
        <v>24</v>
      </c>
      <c r="P3" s="35" t="s">
        <v>25</v>
      </c>
      <c r="Q3" s="38" t="s">
        <v>26</v>
      </c>
      <c r="R3" s="36" t="s">
        <v>27</v>
      </c>
      <c r="S3" s="39" t="s">
        <v>28</v>
      </c>
      <c r="T3" s="40" t="s">
        <v>29</v>
      </c>
      <c r="U3" s="41" t="s">
        <v>29</v>
      </c>
      <c r="V3" s="27"/>
      <c r="W3" s="27"/>
      <c r="X3" s="28"/>
      <c r="Y3" s="27"/>
    </row>
    <row r="4" spans="1:26" x14ac:dyDescent="0.25">
      <c r="A4" s="29" t="s">
        <v>30</v>
      </c>
      <c r="B4" s="29"/>
      <c r="C4" s="30" t="s">
        <v>31</v>
      </c>
      <c r="D4" s="42" t="s">
        <v>32</v>
      </c>
      <c r="E4" s="43" t="s">
        <v>33</v>
      </c>
      <c r="F4" s="44"/>
      <c r="G4" s="31" t="s">
        <v>34</v>
      </c>
      <c r="H4" s="32" t="s">
        <v>34</v>
      </c>
      <c r="I4" s="32" t="s">
        <v>34</v>
      </c>
      <c r="J4" s="32"/>
      <c r="K4" s="33"/>
      <c r="L4" s="29" t="s">
        <v>35</v>
      </c>
      <c r="M4" s="35" t="s">
        <v>36</v>
      </c>
      <c r="N4" s="36" t="s">
        <v>37</v>
      </c>
      <c r="O4" s="39" t="s">
        <v>38</v>
      </c>
      <c r="P4" s="35" t="s">
        <v>34</v>
      </c>
      <c r="Q4" s="45" t="s">
        <v>36</v>
      </c>
      <c r="R4" s="36" t="s">
        <v>39</v>
      </c>
      <c r="S4" s="39" t="s">
        <v>40</v>
      </c>
      <c r="T4" s="46" t="s">
        <v>41</v>
      </c>
      <c r="U4" s="46" t="s">
        <v>42</v>
      </c>
      <c r="V4" s="27"/>
      <c r="W4" s="27"/>
      <c r="X4" s="28"/>
      <c r="Y4" s="27"/>
    </row>
    <row r="5" spans="1:26" ht="15.75" thickBot="1" x14ac:dyDescent="0.3">
      <c r="A5" s="47"/>
      <c r="B5" s="47" t="s">
        <v>43</v>
      </c>
      <c r="C5" s="48" t="s">
        <v>44</v>
      </c>
      <c r="D5" s="49" t="s">
        <v>44</v>
      </c>
      <c r="E5" s="50" t="s">
        <v>44</v>
      </c>
      <c r="F5" s="51"/>
      <c r="G5" s="52" t="s">
        <v>44</v>
      </c>
      <c r="H5" s="53" t="s">
        <v>44</v>
      </c>
      <c r="I5" s="53" t="s">
        <v>45</v>
      </c>
      <c r="J5" s="53" t="s">
        <v>44</v>
      </c>
      <c r="K5" s="54"/>
      <c r="L5" s="47" t="s">
        <v>44</v>
      </c>
      <c r="M5" s="55" t="s">
        <v>46</v>
      </c>
      <c r="N5" s="56" t="s">
        <v>47</v>
      </c>
      <c r="O5" s="57" t="s">
        <v>47</v>
      </c>
      <c r="P5" s="55" t="s">
        <v>44</v>
      </c>
      <c r="Q5" s="58" t="s">
        <v>46</v>
      </c>
      <c r="R5" s="56" t="s">
        <v>2</v>
      </c>
      <c r="S5" s="57" t="s">
        <v>47</v>
      </c>
      <c r="T5" s="59" t="s">
        <v>47</v>
      </c>
      <c r="U5" s="59" t="s">
        <v>47</v>
      </c>
      <c r="V5" s="60"/>
      <c r="W5" s="60"/>
      <c r="X5" s="60"/>
      <c r="Y5" s="60"/>
    </row>
    <row r="6" spans="1:26" x14ac:dyDescent="0.25">
      <c r="A6" s="195" t="s">
        <v>0</v>
      </c>
      <c r="B6" s="196">
        <v>37855</v>
      </c>
      <c r="C6" s="197">
        <f>9-3.28</f>
        <v>5.7200000000000006</v>
      </c>
      <c r="D6" s="198"/>
      <c r="E6" s="199"/>
      <c r="F6" s="200" t="s">
        <v>3</v>
      </c>
      <c r="G6" s="201">
        <f>58*2.54/100</f>
        <v>1.4731999999999998</v>
      </c>
      <c r="H6" s="202"/>
      <c r="I6" s="202"/>
      <c r="J6" s="203"/>
      <c r="K6" s="204"/>
      <c r="L6" s="205">
        <f>C6-G6</f>
        <v>4.2468000000000004</v>
      </c>
      <c r="M6" s="206">
        <v>0.6</v>
      </c>
      <c r="N6" s="207">
        <f t="shared" ref="N6" si="0">L6*M6</f>
        <v>2.5480800000000001</v>
      </c>
      <c r="O6" s="208">
        <v>0</v>
      </c>
      <c r="P6" s="206">
        <f>G6</f>
        <v>1.4731999999999998</v>
      </c>
      <c r="Q6" s="203">
        <f>AVERAGE(0.52,0.54,0.52,0.53,0.55)</f>
        <v>0.53200000000000003</v>
      </c>
      <c r="R6" s="202" t="s">
        <v>2</v>
      </c>
      <c r="S6" s="209">
        <f>Q6*P6</f>
        <v>0.78374239999999995</v>
      </c>
      <c r="T6" s="210">
        <v>-0.31</v>
      </c>
      <c r="U6" s="211">
        <v>0.78</v>
      </c>
    </row>
    <row r="7" spans="1:26" x14ac:dyDescent="0.25">
      <c r="A7" s="1" t="s">
        <v>0</v>
      </c>
      <c r="B7" s="2">
        <v>38128</v>
      </c>
      <c r="C7" s="3">
        <f>9-1.358</f>
        <v>7.6419999999999995</v>
      </c>
      <c r="D7" s="4"/>
      <c r="E7" s="5"/>
      <c r="F7" s="6" t="s">
        <v>1</v>
      </c>
      <c r="G7" s="7">
        <v>2.0299999999999998</v>
      </c>
      <c r="H7" s="8">
        <f>AVERAGE(1.98,2,1.99,2.02,1.98)</f>
        <v>1.9940000000000002</v>
      </c>
      <c r="I7" s="8">
        <f>AVERAGE(G7,H7)</f>
        <v>2.012</v>
      </c>
      <c r="J7" s="8">
        <f>STDEV(1.98,2,1.99,2.02,1.98)</f>
        <v>1.6733200530681523E-2</v>
      </c>
      <c r="K7" s="10">
        <v>6</v>
      </c>
      <c r="L7" s="11">
        <f>C7-G7</f>
        <v>5.6120000000000001</v>
      </c>
      <c r="M7" s="12">
        <v>0.6</v>
      </c>
      <c r="N7" s="13">
        <f>L7*M7</f>
        <v>3.3672</v>
      </c>
      <c r="O7" s="14">
        <v>0</v>
      </c>
      <c r="P7" s="12">
        <f>I7</f>
        <v>2.012</v>
      </c>
      <c r="Q7" s="9">
        <f>AVERAGE(0.47,0.41,0.48)</f>
        <v>0.45333333333333331</v>
      </c>
      <c r="R7" s="8" t="s">
        <v>2</v>
      </c>
      <c r="S7" s="15">
        <f>Q7*P7</f>
        <v>0.91210666666666662</v>
      </c>
      <c r="T7" s="16">
        <f>S7</f>
        <v>0.91210666666666662</v>
      </c>
      <c r="U7" s="17"/>
    </row>
    <row r="8" spans="1:26" x14ac:dyDescent="0.25">
      <c r="A8" s="195" t="s">
        <v>0</v>
      </c>
      <c r="B8" s="196">
        <v>38237</v>
      </c>
      <c r="C8" s="197">
        <f>9-4.45</f>
        <v>4.55</v>
      </c>
      <c r="D8" s="198"/>
      <c r="E8" s="199"/>
      <c r="F8" s="200" t="s">
        <v>3</v>
      </c>
      <c r="G8" s="201">
        <v>0</v>
      </c>
      <c r="H8" s="202">
        <v>0</v>
      </c>
      <c r="I8" s="202">
        <v>0</v>
      </c>
      <c r="J8" s="203"/>
      <c r="K8" s="204"/>
      <c r="L8" s="205">
        <f>C8-G8</f>
        <v>4.55</v>
      </c>
      <c r="M8" s="206">
        <v>0.6</v>
      </c>
      <c r="N8" s="207">
        <f>L8*M8</f>
        <v>2.73</v>
      </c>
      <c r="O8" s="208">
        <f>N8-N7</f>
        <v>-0.63719999999999999</v>
      </c>
      <c r="P8" s="206">
        <v>0</v>
      </c>
      <c r="Q8" s="203"/>
      <c r="R8" s="202"/>
      <c r="S8" s="212">
        <v>0</v>
      </c>
      <c r="T8" s="210">
        <f>O8-S7</f>
        <v>-1.5493066666666666</v>
      </c>
      <c r="U8" s="211">
        <f>T7+T8</f>
        <v>-0.63719999999999999</v>
      </c>
    </row>
    <row r="9" spans="1:26" x14ac:dyDescent="0.25">
      <c r="L9" s="214">
        <f>L8-L7</f>
        <v>-1.0620000000000003</v>
      </c>
      <c r="N9" s="214"/>
    </row>
    <row r="10" spans="1:26" ht="16.5" thickBot="1" x14ac:dyDescent="0.3">
      <c r="A10" s="61" t="s">
        <v>48</v>
      </c>
      <c r="B10" s="62"/>
      <c r="C10" s="63"/>
      <c r="D10" s="64"/>
      <c r="E10" s="64"/>
      <c r="F10" s="65"/>
      <c r="G10" s="65"/>
      <c r="H10" s="65"/>
      <c r="I10" s="65"/>
      <c r="J10" s="66"/>
      <c r="K10" s="67"/>
      <c r="L10" s="68"/>
      <c r="M10" s="69"/>
      <c r="N10" s="68"/>
      <c r="O10" s="68"/>
      <c r="P10" s="66"/>
      <c r="Q10" s="66"/>
      <c r="R10" s="65"/>
      <c r="S10" s="66"/>
      <c r="T10" s="70"/>
      <c r="U10" s="71"/>
    </row>
    <row r="11" spans="1:26" x14ac:dyDescent="0.25">
      <c r="A11" s="72"/>
      <c r="B11" s="73"/>
      <c r="C11" s="249" t="s">
        <v>5</v>
      </c>
      <c r="D11" s="250"/>
      <c r="E11" s="251"/>
      <c r="F11" s="73"/>
      <c r="G11" s="252" t="s">
        <v>6</v>
      </c>
      <c r="H11" s="253"/>
      <c r="I11" s="253"/>
      <c r="J11" s="253"/>
      <c r="K11" s="254"/>
      <c r="L11" s="74"/>
      <c r="M11" s="75"/>
      <c r="N11" s="76" t="s">
        <v>49</v>
      </c>
      <c r="O11" s="77"/>
      <c r="P11" s="78"/>
      <c r="Q11" s="76" t="s">
        <v>50</v>
      </c>
      <c r="R11" s="76"/>
      <c r="S11" s="77"/>
      <c r="T11" s="79" t="s">
        <v>51</v>
      </c>
      <c r="U11" s="76"/>
      <c r="V11" s="80"/>
      <c r="W11" s="80"/>
      <c r="X11" s="80"/>
      <c r="Y11" s="81"/>
    </row>
    <row r="12" spans="1:26" s="192" customFormat="1" ht="33.75" x14ac:dyDescent="0.25">
      <c r="A12" s="72" t="s">
        <v>12</v>
      </c>
      <c r="B12" s="72" t="s">
        <v>13</v>
      </c>
      <c r="C12" s="82" t="s">
        <v>52</v>
      </c>
      <c r="D12" s="83" t="s">
        <v>53</v>
      </c>
      <c r="E12" s="84" t="s">
        <v>54</v>
      </c>
      <c r="F12" s="72" t="s">
        <v>16</v>
      </c>
      <c r="G12" s="85" t="s">
        <v>55</v>
      </c>
      <c r="H12" s="86"/>
      <c r="I12" s="86" t="s">
        <v>19</v>
      </c>
      <c r="J12" s="86"/>
      <c r="K12" s="87"/>
      <c r="L12" s="88" t="s">
        <v>56</v>
      </c>
      <c r="M12" s="75" t="s">
        <v>23</v>
      </c>
      <c r="N12" s="89" t="s">
        <v>57</v>
      </c>
      <c r="O12" s="90"/>
      <c r="P12" s="75" t="s">
        <v>25</v>
      </c>
      <c r="Q12" s="91" t="s">
        <v>26</v>
      </c>
      <c r="R12" s="89" t="s">
        <v>58</v>
      </c>
      <c r="S12" s="240" t="s">
        <v>93</v>
      </c>
      <c r="T12" s="92" t="s">
        <v>59</v>
      </c>
      <c r="U12" s="93" t="s">
        <v>60</v>
      </c>
      <c r="V12" s="93" t="s">
        <v>61</v>
      </c>
      <c r="W12" s="94" t="s">
        <v>62</v>
      </c>
      <c r="X12" s="94" t="s">
        <v>63</v>
      </c>
      <c r="Y12" s="95" t="s">
        <v>64</v>
      </c>
      <c r="Z12"/>
    </row>
    <row r="13" spans="1:26" s="190" customFormat="1" x14ac:dyDescent="0.25">
      <c r="A13" s="72" t="s">
        <v>30</v>
      </c>
      <c r="B13" s="72"/>
      <c r="C13" s="82"/>
      <c r="D13" s="83"/>
      <c r="E13" s="84"/>
      <c r="F13" s="73"/>
      <c r="G13" s="85"/>
      <c r="H13" s="86"/>
      <c r="I13" s="86"/>
      <c r="J13" s="86"/>
      <c r="K13" s="87"/>
      <c r="L13" s="72"/>
      <c r="M13" s="75"/>
      <c r="N13" s="96" t="s">
        <v>65</v>
      </c>
      <c r="O13" s="90"/>
      <c r="P13" s="75" t="s">
        <v>34</v>
      </c>
      <c r="Q13" s="97" t="s">
        <v>36</v>
      </c>
      <c r="R13" s="96"/>
      <c r="S13" s="90"/>
      <c r="T13" s="79"/>
      <c r="U13" s="76"/>
      <c r="V13" s="76"/>
      <c r="W13" s="98"/>
      <c r="X13" s="98"/>
      <c r="Y13" s="77"/>
      <c r="Z13"/>
    </row>
    <row r="14" spans="1:26" s="192" customFormat="1" ht="15.75" thickBot="1" x14ac:dyDescent="0.3">
      <c r="A14" s="99"/>
      <c r="B14" s="99" t="s">
        <v>43</v>
      </c>
      <c r="C14" s="100" t="s">
        <v>44</v>
      </c>
      <c r="D14" s="101" t="s">
        <v>44</v>
      </c>
      <c r="E14" s="102" t="s">
        <v>44</v>
      </c>
      <c r="F14" s="103"/>
      <c r="G14" s="104" t="s">
        <v>44</v>
      </c>
      <c r="H14" s="105"/>
      <c r="I14" s="105" t="s">
        <v>45</v>
      </c>
      <c r="J14" s="105"/>
      <c r="K14" s="106"/>
      <c r="L14" s="99" t="s">
        <v>44</v>
      </c>
      <c r="M14" s="107" t="s">
        <v>66</v>
      </c>
      <c r="N14" s="108" t="s">
        <v>44</v>
      </c>
      <c r="O14" s="109"/>
      <c r="P14" s="107" t="s">
        <v>44</v>
      </c>
      <c r="Q14" s="110" t="s">
        <v>46</v>
      </c>
      <c r="R14" s="108"/>
      <c r="S14" s="109" t="s">
        <v>98</v>
      </c>
      <c r="T14" s="111" t="s">
        <v>67</v>
      </c>
      <c r="U14" s="112" t="s">
        <v>67</v>
      </c>
      <c r="V14" s="112" t="s">
        <v>67</v>
      </c>
      <c r="W14" s="112" t="s">
        <v>67</v>
      </c>
      <c r="X14" s="112" t="s">
        <v>67</v>
      </c>
      <c r="Y14" s="113"/>
      <c r="Z14"/>
    </row>
    <row r="15" spans="1:26" s="186" customFormat="1" ht="11.25" x14ac:dyDescent="0.2">
      <c r="A15" s="192" t="s">
        <v>127</v>
      </c>
      <c r="B15" s="193">
        <v>37855</v>
      </c>
      <c r="C15" s="192">
        <v>9</v>
      </c>
      <c r="D15" s="192">
        <v>3.28</v>
      </c>
      <c r="E15" s="192">
        <v>5.7200000000000006</v>
      </c>
      <c r="F15" s="192" t="s">
        <v>101</v>
      </c>
      <c r="G15" s="194">
        <v>1.47</v>
      </c>
      <c r="H15" s="192"/>
      <c r="I15" s="192"/>
      <c r="J15" s="192"/>
      <c r="K15" s="192"/>
      <c r="L15" s="194"/>
      <c r="M15" s="192"/>
      <c r="N15" s="192"/>
      <c r="O15" s="192"/>
      <c r="P15" s="194">
        <v>1.47</v>
      </c>
      <c r="Q15" s="194">
        <v>0.53050560877306041</v>
      </c>
      <c r="R15" s="192" t="s">
        <v>2</v>
      </c>
      <c r="S15" s="192"/>
      <c r="T15" s="194"/>
      <c r="U15" s="192"/>
      <c r="V15" s="194"/>
      <c r="W15" s="192"/>
      <c r="X15" s="192"/>
      <c r="Y15" s="192"/>
      <c r="Z15" s="192"/>
    </row>
    <row r="16" spans="1:26" s="186" customFormat="1" ht="11.25" x14ac:dyDescent="0.2">
      <c r="A16" s="192" t="s">
        <v>127</v>
      </c>
      <c r="B16" s="193">
        <v>37855</v>
      </c>
      <c r="C16" s="192"/>
      <c r="D16" s="192"/>
      <c r="E16" s="192"/>
      <c r="F16" s="192" t="s">
        <v>123</v>
      </c>
      <c r="G16" s="194"/>
      <c r="H16" s="192"/>
      <c r="I16" s="192">
        <v>0.03</v>
      </c>
      <c r="J16" s="192"/>
      <c r="K16" s="192"/>
      <c r="L16" s="194"/>
      <c r="M16" s="192"/>
      <c r="N16" s="192"/>
      <c r="O16" s="192"/>
      <c r="P16" s="194">
        <f>I16</f>
        <v>0.03</v>
      </c>
      <c r="Q16" s="213">
        <v>0.25</v>
      </c>
      <c r="R16" s="192" t="s">
        <v>125</v>
      </c>
      <c r="S16" s="192"/>
      <c r="T16" s="194"/>
      <c r="U16" s="192"/>
      <c r="V16" s="194"/>
      <c r="W16" s="192"/>
      <c r="X16" s="194">
        <f>P16*Q16</f>
        <v>7.4999999999999997E-3</v>
      </c>
      <c r="Y16" s="192"/>
      <c r="Z16" s="192"/>
    </row>
    <row r="17" spans="1:26" s="186" customFormat="1" ht="11.25" x14ac:dyDescent="0.2">
      <c r="A17" s="188" t="s">
        <v>127</v>
      </c>
      <c r="B17" s="189">
        <v>38128</v>
      </c>
      <c r="C17" s="190">
        <v>9</v>
      </c>
      <c r="D17" s="190">
        <v>1.36</v>
      </c>
      <c r="E17" s="191">
        <f>C17-D17</f>
        <v>7.64</v>
      </c>
      <c r="F17" s="190" t="s">
        <v>1</v>
      </c>
      <c r="G17" s="191">
        <v>2.0299999999999998</v>
      </c>
      <c r="H17" s="190"/>
      <c r="I17" s="190"/>
      <c r="J17" s="190"/>
      <c r="K17" s="190"/>
      <c r="L17" s="191">
        <f>E17-G17</f>
        <v>5.6099999999999994</v>
      </c>
      <c r="M17" s="190"/>
      <c r="N17" s="190"/>
      <c r="O17" s="190"/>
      <c r="P17" s="191">
        <f>'FedSampCores03-K17_2004.05.21'!$I$3</f>
        <v>2</v>
      </c>
      <c r="Q17" s="191">
        <f>'FedSampCores03-K17_2004.05.21'!I4</f>
        <v>0.45238743645606388</v>
      </c>
      <c r="R17" s="190" t="s">
        <v>2</v>
      </c>
      <c r="S17" s="191">
        <f>'FedSampCores03-K17_2004.05.21'!O12</f>
        <v>0.42541871921182273</v>
      </c>
      <c r="T17" s="190"/>
      <c r="U17" s="191">
        <f>P17*Q17</f>
        <v>0.90477487291212777</v>
      </c>
      <c r="V17" s="190"/>
      <c r="W17" s="191">
        <f>(L17-E15) *Q15</f>
        <v>-5.8355616965037285E-2</v>
      </c>
      <c r="X17" s="190"/>
      <c r="Y17" s="190"/>
      <c r="Z17" s="190"/>
    </row>
    <row r="18" spans="1:26" s="186" customFormat="1" ht="11.25" x14ac:dyDescent="0.2">
      <c r="A18" s="192" t="s">
        <v>127</v>
      </c>
      <c r="B18" s="193">
        <v>38237</v>
      </c>
      <c r="C18" s="192">
        <v>9</v>
      </c>
      <c r="D18" s="192">
        <v>4.45</v>
      </c>
      <c r="E18" s="192">
        <f>C18-D18</f>
        <v>4.55</v>
      </c>
      <c r="F18" s="192" t="s">
        <v>108</v>
      </c>
      <c r="G18" s="194"/>
      <c r="H18" s="192"/>
      <c r="I18" s="192"/>
      <c r="J18" s="192"/>
      <c r="K18" s="192"/>
      <c r="L18" s="194">
        <f>L17</f>
        <v>5.6099999999999994</v>
      </c>
      <c r="M18" s="213">
        <v>0.6</v>
      </c>
      <c r="N18" s="194">
        <f>E18-L18</f>
        <v>-1.0599999999999996</v>
      </c>
      <c r="O18" s="192"/>
      <c r="P18" s="194"/>
      <c r="Q18" s="194"/>
      <c r="R18" s="192"/>
      <c r="S18" s="192"/>
      <c r="T18" s="194">
        <f>V18-U17</f>
        <v>-1.5407748729121276</v>
      </c>
      <c r="U18" s="192"/>
      <c r="V18" s="194">
        <f>N18*M18</f>
        <v>-0.63599999999999979</v>
      </c>
      <c r="W18" s="192"/>
      <c r="X18" s="192"/>
      <c r="Y18" s="192"/>
      <c r="Z18" s="192"/>
    </row>
    <row r="19" spans="1:26" s="192" customFormat="1" ht="11.25" x14ac:dyDescent="0.2">
      <c r="A19" s="192" t="s">
        <v>127</v>
      </c>
      <c r="B19" s="193">
        <v>38237</v>
      </c>
      <c r="F19" s="192" t="s">
        <v>123</v>
      </c>
      <c r="I19" s="192">
        <v>0.01</v>
      </c>
      <c r="P19" s="192">
        <f>I19</f>
        <v>0.01</v>
      </c>
      <c r="Q19" s="213">
        <v>0.25</v>
      </c>
      <c r="R19" s="192" t="s">
        <v>126</v>
      </c>
      <c r="X19" s="236">
        <f>P19*Q19</f>
        <v>2.5000000000000001E-3</v>
      </c>
      <c r="Y19" s="192" t="s">
        <v>124</v>
      </c>
    </row>
    <row r="20" spans="1:26" s="187" customFormat="1" ht="12" thickBot="1" x14ac:dyDescent="0.25">
      <c r="A20" s="186"/>
      <c r="B20" s="186"/>
      <c r="C20" s="186"/>
      <c r="D20" s="186"/>
      <c r="E20" s="186"/>
      <c r="F20" s="186"/>
      <c r="G20" s="186"/>
      <c r="H20" s="186"/>
      <c r="I20" s="186"/>
      <c r="J20" s="186"/>
      <c r="K20" s="186"/>
      <c r="L20" s="186"/>
      <c r="M20" s="186"/>
      <c r="N20" s="186"/>
      <c r="O20" s="186"/>
      <c r="P20" s="186"/>
      <c r="Q20" s="186"/>
      <c r="R20" s="186"/>
      <c r="S20" s="186"/>
      <c r="T20" s="186"/>
      <c r="U20" s="186"/>
    </row>
    <row r="21" spans="1:26" ht="15" customHeight="1" x14ac:dyDescent="0.25">
      <c r="A21" s="231" t="s">
        <v>109</v>
      </c>
      <c r="B21" s="228"/>
      <c r="C21" s="248" t="s">
        <v>110</v>
      </c>
      <c r="D21" s="248"/>
      <c r="E21" s="215" t="s">
        <v>111</v>
      </c>
      <c r="F21" s="216"/>
      <c r="G21" s="215" t="s">
        <v>112</v>
      </c>
      <c r="H21" s="216"/>
      <c r="I21" s="217" t="s">
        <v>113</v>
      </c>
      <c r="J21" s="186"/>
      <c r="K21" s="186"/>
      <c r="L21" s="186"/>
      <c r="M21" s="186"/>
      <c r="N21" s="186"/>
      <c r="O21" s="186"/>
      <c r="P21" s="186"/>
      <c r="Q21" s="186"/>
      <c r="R21" s="186"/>
      <c r="S21" s="186"/>
      <c r="T21" s="186"/>
      <c r="U21" s="186"/>
    </row>
    <row r="22" spans="1:26" ht="15" customHeight="1" x14ac:dyDescent="0.25">
      <c r="A22" s="229"/>
      <c r="B22" s="230"/>
      <c r="C22" s="237" t="s">
        <v>114</v>
      </c>
      <c r="D22" s="237" t="s">
        <v>115</v>
      </c>
      <c r="E22" s="238">
        <f>B15</f>
        <v>37855</v>
      </c>
      <c r="F22" s="239" t="s">
        <v>116</v>
      </c>
      <c r="G22" s="238">
        <f>B17</f>
        <v>38128</v>
      </c>
      <c r="H22" s="239" t="s">
        <v>116</v>
      </c>
      <c r="I22" s="242">
        <f>B18</f>
        <v>38237</v>
      </c>
      <c r="J22" s="241"/>
      <c r="K22" s="187"/>
      <c r="L22" s="187"/>
      <c r="M22" s="187"/>
      <c r="N22" s="187"/>
      <c r="O22" s="187"/>
      <c r="P22" s="187"/>
      <c r="Q22" s="187"/>
      <c r="R22" s="187"/>
      <c r="S22" s="187"/>
      <c r="T22" s="187"/>
      <c r="U22" s="187"/>
    </row>
    <row r="23" spans="1:26" x14ac:dyDescent="0.25">
      <c r="A23" s="218"/>
      <c r="B23" s="232" t="s">
        <v>117</v>
      </c>
      <c r="C23" s="219">
        <f>U17</f>
        <v>0.90477487291212777</v>
      </c>
      <c r="D23" s="219">
        <f>C23+C27-C26</f>
        <v>0.83891925594709049</v>
      </c>
      <c r="E23" s="220"/>
      <c r="F23" s="220"/>
      <c r="G23" s="221"/>
      <c r="H23" s="219"/>
      <c r="I23" s="222"/>
      <c r="J23" s="187"/>
      <c r="K23" s="187"/>
      <c r="L23" s="187"/>
      <c r="M23" s="187"/>
      <c r="N23" s="187"/>
      <c r="O23" s="187"/>
      <c r="P23" s="187"/>
      <c r="Q23" s="187"/>
      <c r="R23" s="187"/>
      <c r="S23" s="187"/>
      <c r="T23" s="187"/>
      <c r="U23" s="187"/>
    </row>
    <row r="24" spans="1:26" x14ac:dyDescent="0.25">
      <c r="A24" s="218"/>
      <c r="B24" s="232" t="s">
        <v>118</v>
      </c>
      <c r="C24" s="219">
        <f>T18</f>
        <v>-1.5407748729121276</v>
      </c>
      <c r="D24" s="219"/>
      <c r="E24" s="220"/>
      <c r="F24" s="220"/>
      <c r="G24" s="221"/>
      <c r="H24" s="219"/>
      <c r="I24" s="222"/>
    </row>
    <row r="25" spans="1:26" x14ac:dyDescent="0.25">
      <c r="A25" s="218"/>
      <c r="B25" s="232" t="s">
        <v>119</v>
      </c>
      <c r="C25" s="219">
        <f>V18</f>
        <v>-0.63599999999999979</v>
      </c>
      <c r="D25" s="219"/>
      <c r="E25" s="220"/>
      <c r="F25" s="220"/>
      <c r="G25" s="221"/>
      <c r="H25" s="219"/>
      <c r="I25" s="222"/>
    </row>
    <row r="26" spans="1:26" x14ac:dyDescent="0.25">
      <c r="A26" s="218"/>
      <c r="B26" s="233" t="s">
        <v>120</v>
      </c>
      <c r="C26" s="219">
        <f>X16</f>
        <v>7.4999999999999997E-3</v>
      </c>
      <c r="D26" s="219"/>
      <c r="E26" s="220"/>
      <c r="F26" s="220"/>
      <c r="G26" s="219"/>
      <c r="H26" s="219"/>
      <c r="I26" s="222"/>
    </row>
    <row r="27" spans="1:26" x14ac:dyDescent="0.25">
      <c r="A27" s="218"/>
      <c r="B27" s="234" t="s">
        <v>121</v>
      </c>
      <c r="C27" s="219">
        <f>W17</f>
        <v>-5.8355616965037285E-2</v>
      </c>
      <c r="D27" s="219"/>
      <c r="E27" s="220"/>
      <c r="F27" s="220"/>
      <c r="G27" s="219"/>
      <c r="H27" s="219"/>
      <c r="I27" s="222"/>
    </row>
    <row r="28" spans="1:26" ht="15.75" thickBot="1" x14ac:dyDescent="0.3">
      <c r="A28" s="223"/>
      <c r="B28" s="235" t="s">
        <v>122</v>
      </c>
      <c r="C28" s="224">
        <f>X18</f>
        <v>0</v>
      </c>
      <c r="D28" s="224"/>
      <c r="E28" s="225"/>
      <c r="F28" s="225"/>
      <c r="G28" s="226"/>
      <c r="H28" s="226"/>
      <c r="I28" s="227"/>
    </row>
  </sheetData>
  <mergeCells count="8">
    <mergeCell ref="P2:S2"/>
    <mergeCell ref="D3:E3"/>
    <mergeCell ref="C21:D21"/>
    <mergeCell ref="C11:E11"/>
    <mergeCell ref="G11:K11"/>
    <mergeCell ref="C2:E2"/>
    <mergeCell ref="G2:K2"/>
    <mergeCell ref="M2:O2"/>
  </mergeCells>
  <pageMargins left="0.7" right="0.7" top="0.75" bottom="0.75" header="0.3" footer="0.3"/>
  <pageSetup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1678B-2140-4C2E-ABA4-4136C01971AB}">
  <dimension ref="A1:O21"/>
  <sheetViews>
    <sheetView workbookViewId="0">
      <selection activeCell="E25" sqref="E25"/>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14" t="s">
        <v>68</v>
      </c>
      <c r="B1" s="115" t="s">
        <v>69</v>
      </c>
      <c r="C1" s="116"/>
      <c r="D1" s="115"/>
      <c r="E1" s="117"/>
      <c r="F1" s="117"/>
      <c r="G1" s="118"/>
      <c r="H1" s="119" t="s">
        <v>70</v>
      </c>
      <c r="I1" s="120">
        <f>MAX(A12:A16)*2.54/100</f>
        <v>0.86360000000000003</v>
      </c>
      <c r="J1" s="121" t="s">
        <v>71</v>
      </c>
      <c r="K1" s="115"/>
      <c r="L1" s="115"/>
      <c r="M1" s="122"/>
      <c r="N1" s="123"/>
      <c r="O1" s="122"/>
    </row>
    <row r="2" spans="1:15" x14ac:dyDescent="0.25">
      <c r="A2" s="124" t="s">
        <v>72</v>
      </c>
      <c r="B2" s="115" t="s">
        <v>99</v>
      </c>
      <c r="C2" s="125"/>
      <c r="D2" s="115"/>
      <c r="E2" s="126"/>
      <c r="F2" s="126"/>
      <c r="G2" s="127"/>
      <c r="H2" s="128" t="s">
        <v>73</v>
      </c>
      <c r="I2" s="129">
        <f>I12/100</f>
        <v>2.0299999999999998</v>
      </c>
      <c r="J2" s="121" t="s">
        <v>74</v>
      </c>
      <c r="K2" s="115"/>
      <c r="L2" s="115"/>
      <c r="M2" s="122"/>
      <c r="N2" s="130"/>
      <c r="O2" s="122"/>
    </row>
    <row r="3" spans="1:15" x14ac:dyDescent="0.25">
      <c r="A3" s="131" t="s">
        <v>75</v>
      </c>
      <c r="B3" s="132">
        <v>38128</v>
      </c>
      <c r="C3" s="125"/>
      <c r="D3" s="126"/>
      <c r="E3" s="126"/>
      <c r="F3" s="126"/>
      <c r="G3" s="127"/>
      <c r="H3" s="131" t="s">
        <v>76</v>
      </c>
      <c r="I3" s="129">
        <f>AVERAGE(I12:I17)/100</f>
        <v>2</v>
      </c>
      <c r="J3" s="121"/>
      <c r="K3" s="115"/>
      <c r="L3" s="115"/>
      <c r="M3" s="133"/>
      <c r="N3" s="134"/>
      <c r="O3" s="133"/>
    </row>
    <row r="4" spans="1:15" x14ac:dyDescent="0.25">
      <c r="A4" s="131" t="s">
        <v>77</v>
      </c>
      <c r="B4" s="135" t="s">
        <v>103</v>
      </c>
      <c r="C4" s="125"/>
      <c r="D4" s="126"/>
      <c r="E4" s="126"/>
      <c r="F4" s="126"/>
      <c r="G4" s="127"/>
      <c r="H4" s="131" t="s">
        <v>78</v>
      </c>
      <c r="I4" s="129">
        <f>AVERAGE(E12:E14)</f>
        <v>0.45238743645606388</v>
      </c>
      <c r="J4" s="121"/>
      <c r="K4" s="115"/>
      <c r="L4" s="115"/>
      <c r="M4" s="123"/>
      <c r="N4" s="123"/>
      <c r="O4" s="122"/>
    </row>
    <row r="5" spans="1:15" x14ac:dyDescent="0.25">
      <c r="A5" s="124" t="s">
        <v>79</v>
      </c>
      <c r="B5" s="136" t="s">
        <v>80</v>
      </c>
      <c r="C5" s="125"/>
      <c r="D5" s="126"/>
      <c r="E5" s="126"/>
      <c r="F5" s="137"/>
      <c r="G5" s="137"/>
      <c r="H5" s="131"/>
      <c r="I5" s="138"/>
      <c r="J5" s="139"/>
      <c r="K5" s="115"/>
      <c r="L5" s="115"/>
      <c r="M5" s="140"/>
      <c r="N5" s="140"/>
      <c r="O5" s="141"/>
    </row>
    <row r="6" spans="1:15" x14ac:dyDescent="0.25">
      <c r="A6" s="142"/>
      <c r="B6" s="142"/>
      <c r="C6" s="142"/>
      <c r="D6" s="142"/>
      <c r="E6" s="143"/>
      <c r="F6" s="140"/>
      <c r="G6" s="140"/>
      <c r="H6" s="144"/>
      <c r="I6" s="144"/>
      <c r="J6" s="145"/>
      <c r="K6" s="145"/>
      <c r="L6" s="144"/>
      <c r="M6" s="144"/>
      <c r="N6" s="145"/>
      <c r="O6" s="145"/>
    </row>
    <row r="7" spans="1:15" x14ac:dyDescent="0.25">
      <c r="A7" s="142"/>
      <c r="B7" s="142"/>
      <c r="C7" s="142"/>
      <c r="D7" s="142"/>
      <c r="E7" s="143"/>
      <c r="F7" s="146"/>
      <c r="G7" s="147"/>
      <c r="H7" s="144"/>
      <c r="I7" s="144"/>
      <c r="J7" s="145"/>
      <c r="K7" s="145"/>
      <c r="L7" s="144"/>
      <c r="M7" s="144"/>
      <c r="N7" s="145"/>
      <c r="O7" s="145"/>
    </row>
    <row r="8" spans="1:15" ht="15.75" thickBot="1" x14ac:dyDescent="0.3">
      <c r="A8" s="142"/>
      <c r="B8" s="142"/>
      <c r="C8" s="148"/>
      <c r="D8" s="148"/>
      <c r="E8" s="149"/>
      <c r="F8" s="145"/>
      <c r="G8" s="150"/>
      <c r="H8" s="122" t="s">
        <v>81</v>
      </c>
      <c r="I8" s="144"/>
      <c r="J8" s="145"/>
      <c r="K8" s="122" t="s">
        <v>82</v>
      </c>
      <c r="L8" s="144"/>
      <c r="M8" s="144"/>
      <c r="N8" s="145"/>
      <c r="O8" s="123" t="s">
        <v>83</v>
      </c>
    </row>
    <row r="9" spans="1:15" x14ac:dyDescent="0.25">
      <c r="A9" s="151"/>
      <c r="B9" s="152"/>
      <c r="C9" s="144"/>
      <c r="D9" s="144"/>
      <c r="E9" s="152"/>
      <c r="F9" s="152"/>
      <c r="G9" s="153"/>
      <c r="H9" s="152"/>
      <c r="I9" s="154"/>
      <c r="J9" s="155"/>
      <c r="K9" s="156"/>
      <c r="L9" s="157"/>
      <c r="M9" s="158"/>
      <c r="N9" s="145"/>
      <c r="O9" s="144"/>
    </row>
    <row r="10" spans="1:15" x14ac:dyDescent="0.25">
      <c r="A10" s="159" t="s">
        <v>84</v>
      </c>
      <c r="B10" s="146" t="s">
        <v>85</v>
      </c>
      <c r="C10" s="160" t="s">
        <v>86</v>
      </c>
      <c r="D10" s="161" t="s">
        <v>87</v>
      </c>
      <c r="E10" s="146" t="s">
        <v>23</v>
      </c>
      <c r="F10" s="146" t="s">
        <v>64</v>
      </c>
      <c r="G10" s="162"/>
      <c r="H10" s="146" t="s">
        <v>88</v>
      </c>
      <c r="I10" s="163" t="s">
        <v>89</v>
      </c>
      <c r="J10" s="145"/>
      <c r="K10" s="164" t="s">
        <v>90</v>
      </c>
      <c r="L10" s="130" t="s">
        <v>91</v>
      </c>
      <c r="M10" s="165" t="s">
        <v>92</v>
      </c>
      <c r="N10" s="145"/>
      <c r="O10" s="122" t="s">
        <v>93</v>
      </c>
    </row>
    <row r="11" spans="1:15" ht="15.75" thickBot="1" x14ac:dyDescent="0.3">
      <c r="A11" s="166" t="s">
        <v>94</v>
      </c>
      <c r="B11" s="167" t="s">
        <v>94</v>
      </c>
      <c r="C11" s="168" t="s">
        <v>95</v>
      </c>
      <c r="D11" s="169" t="s">
        <v>95</v>
      </c>
      <c r="E11" s="170" t="s">
        <v>66</v>
      </c>
      <c r="F11" s="171"/>
      <c r="G11" s="172"/>
      <c r="H11" s="171"/>
      <c r="I11" s="173" t="s">
        <v>96</v>
      </c>
      <c r="J11" s="145"/>
      <c r="K11" s="174"/>
      <c r="L11" s="150"/>
      <c r="M11" s="175" t="s">
        <v>97</v>
      </c>
      <c r="N11" s="145"/>
      <c r="O11" s="145" t="s">
        <v>98</v>
      </c>
    </row>
    <row r="12" spans="1:15" x14ac:dyDescent="0.25">
      <c r="A12" s="176">
        <v>34</v>
      </c>
      <c r="B12" s="176">
        <f>A12</f>
        <v>34</v>
      </c>
      <c r="C12" s="177">
        <v>30</v>
      </c>
      <c r="D12" s="178">
        <v>14</v>
      </c>
      <c r="E12" s="179">
        <f>(C12-D12)/A12</f>
        <v>0.47058823529411764</v>
      </c>
      <c r="F12" s="145"/>
      <c r="G12" s="180"/>
      <c r="H12" s="145" t="s">
        <v>100</v>
      </c>
      <c r="I12" s="145">
        <v>203</v>
      </c>
      <c r="J12" s="145"/>
      <c r="K12" s="145">
        <v>590493</v>
      </c>
      <c r="L12" s="145" t="s">
        <v>105</v>
      </c>
      <c r="M12" s="181" t="s">
        <v>102</v>
      </c>
      <c r="N12" s="145"/>
      <c r="O12" s="180">
        <f>I1/I2</f>
        <v>0.42541871921182273</v>
      </c>
    </row>
    <row r="13" spans="1:15" x14ac:dyDescent="0.25">
      <c r="A13" s="184">
        <v>27</v>
      </c>
      <c r="B13" s="176">
        <f t="shared" ref="B13:B14" si="0">A13</f>
        <v>27</v>
      </c>
      <c r="C13" s="184">
        <v>25</v>
      </c>
      <c r="D13" s="184">
        <v>14</v>
      </c>
      <c r="E13" s="185">
        <f t="shared" ref="E13:E14" si="1">(C13-D13)/A13</f>
        <v>0.40740740740740738</v>
      </c>
      <c r="H13" t="s">
        <v>104</v>
      </c>
      <c r="I13">
        <v>198</v>
      </c>
      <c r="K13">
        <v>569572</v>
      </c>
      <c r="L13" t="s">
        <v>106</v>
      </c>
      <c r="M13" t="s">
        <v>102</v>
      </c>
    </row>
    <row r="14" spans="1:15" x14ac:dyDescent="0.25">
      <c r="A14" s="184">
        <v>24</v>
      </c>
      <c r="B14" s="176">
        <f t="shared" si="0"/>
        <v>24</v>
      </c>
      <c r="C14" s="184">
        <v>25.5</v>
      </c>
      <c r="D14" s="184">
        <v>14</v>
      </c>
      <c r="E14" s="185">
        <f t="shared" si="1"/>
        <v>0.47916666666666669</v>
      </c>
      <c r="H14" t="s">
        <v>104</v>
      </c>
      <c r="I14">
        <v>200</v>
      </c>
    </row>
    <row r="15" spans="1:15" x14ac:dyDescent="0.25">
      <c r="A15" s="184"/>
      <c r="B15" s="184"/>
      <c r="C15" s="184"/>
      <c r="D15" s="184"/>
      <c r="E15" s="185"/>
      <c r="H15" t="s">
        <v>104</v>
      </c>
      <c r="I15" s="183">
        <v>199</v>
      </c>
    </row>
    <row r="16" spans="1:15" x14ac:dyDescent="0.25">
      <c r="A16" s="184"/>
      <c r="B16" s="184"/>
      <c r="C16" s="184"/>
      <c r="D16" s="184"/>
      <c r="E16" s="185"/>
      <c r="H16" t="s">
        <v>104</v>
      </c>
      <c r="I16">
        <v>202</v>
      </c>
    </row>
    <row r="17" spans="5:9" x14ac:dyDescent="0.25">
      <c r="E17" s="182"/>
      <c r="H17" t="s">
        <v>104</v>
      </c>
      <c r="I17">
        <v>198</v>
      </c>
    </row>
    <row r="18" spans="5:9" x14ac:dyDescent="0.25">
      <c r="E18" s="182"/>
    </row>
    <row r="19" spans="5:9" x14ac:dyDescent="0.25">
      <c r="E19" s="182"/>
    </row>
    <row r="20" spans="5:9" x14ac:dyDescent="0.25">
      <c r="E20" s="182"/>
    </row>
    <row r="21" spans="5:9" x14ac:dyDescent="0.25">
      <c r="E21" s="18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8D3EA-EEB0-462B-B299-2D9011207E1E}">
  <dimension ref="A1:O21"/>
  <sheetViews>
    <sheetView workbookViewId="0">
      <selection activeCell="C26" sqref="C26"/>
    </sheetView>
  </sheetViews>
  <sheetFormatPr defaultRowHeight="15" x14ac:dyDescent="0.25"/>
  <cols>
    <col min="1" max="1" width="19.5703125" customWidth="1"/>
    <col min="2" max="2" width="19" customWidth="1"/>
    <col min="3" max="3" width="13.28515625" customWidth="1"/>
    <col min="4" max="4" width="12.28515625" customWidth="1"/>
    <col min="5" max="5" width="10.28515625" customWidth="1"/>
    <col min="6" max="6" width="15.7109375" customWidth="1"/>
    <col min="7" max="7" width="11.85546875" customWidth="1"/>
    <col min="8" max="8" width="18.7109375" customWidth="1"/>
    <col min="9" max="9" width="10.140625" customWidth="1"/>
    <col min="10" max="10" width="7.42578125" customWidth="1"/>
    <col min="11" max="11" width="16.7109375" customWidth="1"/>
    <col min="12" max="12" width="6.140625" customWidth="1"/>
    <col min="13" max="13" width="10" customWidth="1"/>
    <col min="14" max="14" width="5" customWidth="1"/>
    <col min="15" max="15" width="14.28515625" customWidth="1"/>
  </cols>
  <sheetData>
    <row r="1" spans="1:15" x14ac:dyDescent="0.25">
      <c r="A1" s="114" t="s">
        <v>68</v>
      </c>
      <c r="B1" s="115" t="s">
        <v>69</v>
      </c>
      <c r="C1" s="116"/>
      <c r="D1" s="115"/>
      <c r="E1" s="117"/>
      <c r="F1" s="117"/>
      <c r="G1" s="118"/>
      <c r="H1" s="119" t="s">
        <v>70</v>
      </c>
      <c r="I1" s="120">
        <v>0</v>
      </c>
      <c r="J1" s="121" t="s">
        <v>71</v>
      </c>
      <c r="K1" s="115"/>
      <c r="L1" s="115"/>
      <c r="M1" s="122"/>
      <c r="N1" s="123"/>
      <c r="O1" s="122"/>
    </row>
    <row r="2" spans="1:15" x14ac:dyDescent="0.25">
      <c r="A2" s="124" t="s">
        <v>72</v>
      </c>
      <c r="B2" s="115" t="s">
        <v>99</v>
      </c>
      <c r="C2" s="125"/>
      <c r="D2" s="115"/>
      <c r="E2" s="126"/>
      <c r="F2" s="126"/>
      <c r="G2" s="127"/>
      <c r="H2" s="128" t="s">
        <v>73</v>
      </c>
      <c r="I2" s="129">
        <f>I12/100</f>
        <v>0</v>
      </c>
      <c r="J2" s="121" t="s">
        <v>74</v>
      </c>
      <c r="K2" s="115"/>
      <c r="L2" s="115"/>
      <c r="M2" s="122"/>
      <c r="N2" s="130"/>
      <c r="O2" s="122"/>
    </row>
    <row r="3" spans="1:15" x14ac:dyDescent="0.25">
      <c r="A3" s="131" t="s">
        <v>75</v>
      </c>
      <c r="B3" s="132">
        <v>38237</v>
      </c>
      <c r="C3" s="125"/>
      <c r="D3" s="126"/>
      <c r="E3" s="126"/>
      <c r="F3" s="126"/>
      <c r="G3" s="127"/>
      <c r="H3" s="131" t="s">
        <v>76</v>
      </c>
      <c r="I3" s="129" t="s">
        <v>102</v>
      </c>
      <c r="J3" s="121"/>
      <c r="K3" s="115"/>
      <c r="L3" s="115"/>
      <c r="M3" s="133"/>
      <c r="N3" s="134"/>
      <c r="O3" s="133"/>
    </row>
    <row r="4" spans="1:15" x14ac:dyDescent="0.25">
      <c r="A4" s="131" t="s">
        <v>77</v>
      </c>
      <c r="B4" s="135" t="s">
        <v>107</v>
      </c>
      <c r="C4" s="125"/>
      <c r="D4" s="126"/>
      <c r="E4" s="126"/>
      <c r="F4" s="126"/>
      <c r="G4" s="127"/>
      <c r="H4" s="131" t="s">
        <v>78</v>
      </c>
      <c r="I4" s="129" t="s">
        <v>102</v>
      </c>
      <c r="J4" s="121"/>
      <c r="K4" s="115"/>
      <c r="L4" s="115"/>
      <c r="M4" s="123"/>
      <c r="N4" s="123"/>
      <c r="O4" s="122"/>
    </row>
    <row r="5" spans="1:15" x14ac:dyDescent="0.25">
      <c r="A5" s="124" t="s">
        <v>79</v>
      </c>
      <c r="B5" s="136" t="s">
        <v>102</v>
      </c>
      <c r="C5" s="125"/>
      <c r="D5" s="126"/>
      <c r="E5" s="126"/>
      <c r="F5" s="137"/>
      <c r="G5" s="137"/>
      <c r="H5" s="131"/>
      <c r="I5" s="138"/>
      <c r="J5" s="139"/>
      <c r="K5" s="115"/>
      <c r="L5" s="115"/>
      <c r="M5" s="140"/>
      <c r="N5" s="140"/>
      <c r="O5" s="141"/>
    </row>
    <row r="6" spans="1:15" x14ac:dyDescent="0.25">
      <c r="A6" s="142"/>
      <c r="B6" s="142"/>
      <c r="C6" s="142"/>
      <c r="D6" s="142"/>
      <c r="E6" s="143"/>
      <c r="F6" s="140"/>
      <c r="G6" s="140"/>
      <c r="H6" s="144"/>
      <c r="I6" s="144"/>
      <c r="J6" s="145"/>
      <c r="K6" s="145"/>
      <c r="L6" s="144"/>
      <c r="M6" s="144"/>
      <c r="N6" s="145"/>
      <c r="O6" s="145"/>
    </row>
    <row r="7" spans="1:15" x14ac:dyDescent="0.25">
      <c r="A7" s="142"/>
      <c r="B7" s="142"/>
      <c r="C7" s="142"/>
      <c r="D7" s="142"/>
      <c r="E7" s="143"/>
      <c r="F7" s="146"/>
      <c r="G7" s="147"/>
      <c r="H7" s="144"/>
      <c r="I7" s="144"/>
      <c r="J7" s="145"/>
      <c r="K7" s="145"/>
      <c r="L7" s="144"/>
      <c r="M7" s="144"/>
      <c r="N7" s="145"/>
      <c r="O7" s="145"/>
    </row>
    <row r="8" spans="1:15" ht="15.75" thickBot="1" x14ac:dyDescent="0.3">
      <c r="A8" s="142"/>
      <c r="B8" s="142"/>
      <c r="C8" s="148"/>
      <c r="D8" s="148"/>
      <c r="E8" s="149"/>
      <c r="F8" s="145"/>
      <c r="G8" s="150"/>
      <c r="H8" s="122" t="s">
        <v>81</v>
      </c>
      <c r="I8" s="144"/>
      <c r="J8" s="145"/>
      <c r="K8" s="122" t="s">
        <v>82</v>
      </c>
      <c r="L8" s="144"/>
      <c r="M8" s="144"/>
      <c r="N8" s="145"/>
      <c r="O8" s="123" t="s">
        <v>83</v>
      </c>
    </row>
    <row r="9" spans="1:15" x14ac:dyDescent="0.25">
      <c r="A9" s="151"/>
      <c r="B9" s="152"/>
      <c r="C9" s="144"/>
      <c r="D9" s="144"/>
      <c r="E9" s="152"/>
      <c r="F9" s="152"/>
      <c r="G9" s="153"/>
      <c r="H9" s="152"/>
      <c r="I9" s="154"/>
      <c r="J9" s="155"/>
      <c r="K9" s="156"/>
      <c r="L9" s="157"/>
      <c r="M9" s="158"/>
      <c r="N9" s="145"/>
      <c r="O9" s="144"/>
    </row>
    <row r="10" spans="1:15" x14ac:dyDescent="0.25">
      <c r="A10" s="159" t="s">
        <v>84</v>
      </c>
      <c r="B10" s="146" t="s">
        <v>85</v>
      </c>
      <c r="C10" s="160" t="s">
        <v>86</v>
      </c>
      <c r="D10" s="161" t="s">
        <v>87</v>
      </c>
      <c r="E10" s="146" t="s">
        <v>23</v>
      </c>
      <c r="F10" s="146" t="s">
        <v>64</v>
      </c>
      <c r="G10" s="162"/>
      <c r="H10" s="146" t="s">
        <v>88</v>
      </c>
      <c r="I10" s="163" t="s">
        <v>89</v>
      </c>
      <c r="J10" s="145"/>
      <c r="K10" s="164" t="s">
        <v>90</v>
      </c>
      <c r="L10" s="130" t="s">
        <v>91</v>
      </c>
      <c r="M10" s="165" t="s">
        <v>92</v>
      </c>
      <c r="N10" s="145"/>
      <c r="O10" s="122" t="s">
        <v>93</v>
      </c>
    </row>
    <row r="11" spans="1:15" ht="15.75" thickBot="1" x14ac:dyDescent="0.3">
      <c r="A11" s="166" t="s">
        <v>94</v>
      </c>
      <c r="B11" s="167" t="s">
        <v>94</v>
      </c>
      <c r="C11" s="168" t="s">
        <v>95</v>
      </c>
      <c r="D11" s="169" t="s">
        <v>95</v>
      </c>
      <c r="E11" s="170" t="s">
        <v>66</v>
      </c>
      <c r="F11" s="171"/>
      <c r="G11" s="172"/>
      <c r="H11" s="171"/>
      <c r="I11" s="173" t="s">
        <v>96</v>
      </c>
      <c r="J11" s="145"/>
      <c r="K11" s="174"/>
      <c r="L11" s="150"/>
      <c r="M11" s="175" t="s">
        <v>97</v>
      </c>
      <c r="N11" s="145"/>
      <c r="O11" s="145" t="s">
        <v>98</v>
      </c>
    </row>
    <row r="12" spans="1:15" x14ac:dyDescent="0.25">
      <c r="A12" s="176"/>
      <c r="B12" s="176"/>
      <c r="C12" s="177"/>
      <c r="D12" s="178"/>
      <c r="E12" s="179"/>
      <c r="F12" s="145"/>
      <c r="G12" s="180"/>
      <c r="H12" s="145"/>
      <c r="I12" s="145"/>
      <c r="J12" s="145"/>
      <c r="K12" s="145"/>
      <c r="L12" s="145"/>
      <c r="M12" s="181"/>
      <c r="N12" s="145"/>
      <c r="O12" s="180" t="s">
        <v>102</v>
      </c>
    </row>
    <row r="13" spans="1:15" x14ac:dyDescent="0.25">
      <c r="A13" s="184"/>
      <c r="B13" s="176"/>
      <c r="C13" s="184"/>
      <c r="D13" s="184"/>
      <c r="E13" s="185"/>
    </row>
    <row r="14" spans="1:15" x14ac:dyDescent="0.25">
      <c r="A14" s="184"/>
      <c r="B14" s="176"/>
      <c r="C14" s="184"/>
      <c r="D14" s="184"/>
      <c r="E14" s="185"/>
    </row>
    <row r="15" spans="1:15" x14ac:dyDescent="0.25">
      <c r="A15" s="184"/>
      <c r="B15" s="184"/>
      <c r="C15" s="184"/>
      <c r="D15" s="184"/>
      <c r="E15" s="185"/>
      <c r="I15" s="183"/>
    </row>
    <row r="16" spans="1:15" x14ac:dyDescent="0.25">
      <c r="A16" s="184"/>
      <c r="B16" s="184"/>
      <c r="C16" s="184"/>
      <c r="D16" s="184"/>
      <c r="E16" s="185"/>
    </row>
    <row r="17" spans="5:5" x14ac:dyDescent="0.25">
      <c r="E17" s="182"/>
    </row>
    <row r="18" spans="5:5" x14ac:dyDescent="0.25">
      <c r="E18" s="182"/>
    </row>
    <row r="19" spans="5:5" x14ac:dyDescent="0.25">
      <c r="E19" s="182"/>
    </row>
    <row r="20" spans="5:5" x14ac:dyDescent="0.25">
      <c r="E20" s="182"/>
    </row>
    <row r="21" spans="5:5" x14ac:dyDescent="0.25">
      <c r="E21" s="182"/>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K17</vt:lpstr>
      <vt:lpstr>FedSampCores03-K17_2004.05.21</vt:lpstr>
      <vt:lpstr>FedSampCores03-K17_2004.09.07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2019-06-20T22:23:13Z</dcterms:created>
  <dcterms:modified xsi:type="dcterms:W3CDTF">2019-08-29T23:41:12Z</dcterms:modified>
</cp:coreProperties>
</file>