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23BC9C06-90B6-4009-932A-923B5B8392E5}" xr6:coauthVersionLast="41" xr6:coauthVersionMax="41" xr10:uidLastSave="{00000000-0000-0000-0000-000000000000}"/>
  <bookViews>
    <workbookView xWindow="28680" yWindow="330" windowWidth="25440" windowHeight="15390" xr2:uid="{62E40685-8569-48A2-98E8-A504D3602E9A}"/>
  </bookViews>
  <sheets>
    <sheet name="K17" sheetId="1" r:id="rId1"/>
    <sheet name="FedSampCores03-K17_2005.09.02" sheetId="3" r:id="rId2"/>
    <sheet name="FedSampCores03-K17_2005.05.18" sheetId="2"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7" i="1" l="1"/>
  <c r="P18" i="1"/>
  <c r="P19" i="1"/>
  <c r="X19" i="1"/>
  <c r="N8" i="1"/>
  <c r="N7" i="1"/>
  <c r="O8" i="1"/>
  <c r="T8" i="1"/>
  <c r="U8" i="1"/>
  <c r="D23" i="1"/>
  <c r="I22" i="1"/>
  <c r="G22" i="1"/>
  <c r="E22" i="1"/>
  <c r="C27" i="1"/>
  <c r="I2" i="2"/>
  <c r="I17" i="1"/>
  <c r="P17" i="1"/>
  <c r="E12" i="2"/>
  <c r="E13" i="2"/>
  <c r="E14" i="2"/>
  <c r="E15" i="2"/>
  <c r="I4" i="2"/>
  <c r="M17" i="1"/>
  <c r="Q17" i="1"/>
  <c r="U17" i="1"/>
  <c r="C23" i="1"/>
  <c r="P16" i="1"/>
  <c r="X16" i="1"/>
  <c r="C26" i="1"/>
  <c r="G19" i="1"/>
  <c r="C28" i="1"/>
  <c r="E18" i="1"/>
  <c r="E15" i="1"/>
  <c r="V18" i="1"/>
  <c r="C25" i="1"/>
  <c r="T18" i="1"/>
  <c r="C24" i="1"/>
  <c r="C7" i="1"/>
  <c r="L7" i="1"/>
  <c r="C8" i="1"/>
  <c r="L8" i="1"/>
  <c r="P7" i="1"/>
  <c r="Q7" i="1"/>
  <c r="S7" i="1"/>
  <c r="T7" i="1"/>
  <c r="I1" i="3"/>
  <c r="I2" i="3"/>
  <c r="O12" i="3"/>
  <c r="I3" i="3"/>
  <c r="I1" i="2"/>
  <c r="O12" i="2"/>
  <c r="E17" i="1"/>
  <c r="L17" i="1"/>
  <c r="C6" i="1"/>
  <c r="L6" i="1"/>
  <c r="N6" i="1"/>
  <c r="O7" i="1"/>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 xml:space="preserve"> </author>
    <author>cmcneil</author>
    <author>ehbaker</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G8" authorId="1" shapeId="0" xr:uid="{8752BB73-7FBB-4EEE-9236-0B4ACEC5CFD6}">
      <text>
        <r>
          <rPr>
            <b/>
            <sz val="8"/>
            <color indexed="81"/>
            <rFont val="Tahoma"/>
            <family val="2"/>
          </rPr>
          <t xml:space="preserve">New Snow:  disregarded in calcs.
</t>
        </r>
      </text>
    </comment>
    <comment ref="A12"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2" authorId="0" shapeId="0" xr:uid="{4212CB71-B37F-4F35-A7F5-89E446744129}">
      <text>
        <r>
          <rPr>
            <b/>
            <sz val="8"/>
            <color indexed="81"/>
            <rFont val="Tahoma"/>
            <family val="2"/>
          </rPr>
          <t>GAAdmin:</t>
        </r>
        <r>
          <rPr>
            <sz val="8"/>
            <color indexed="81"/>
            <rFont val="Tahoma"/>
            <family val="2"/>
          </rPr>
          <t xml:space="preserve">
Date of observations</t>
        </r>
      </text>
    </comment>
    <comment ref="C12" authorId="2" shapeId="0" xr:uid="{4562BC12-2417-4815-B730-142DF6FE11ED}">
      <text>
        <r>
          <rPr>
            <b/>
            <sz val="9"/>
            <color indexed="81"/>
            <rFont val="Tahoma"/>
            <family val="2"/>
          </rPr>
          <t>cmcneil:</t>
        </r>
        <r>
          <rPr>
            <sz val="9"/>
            <color indexed="81"/>
            <rFont val="Tahoma"/>
            <family val="2"/>
          </rPr>
          <t xml:space="preserve">
Total length of stake</t>
        </r>
      </text>
    </comment>
    <comment ref="D12" authorId="2"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2" authorId="2"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2"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2"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2"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2"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2" authorId="0" shapeId="0" xr:uid="{332D1906-543B-46BF-AEFE-BD9A73664AF6}">
      <text>
        <r>
          <rPr>
            <b/>
            <sz val="8"/>
            <color indexed="81"/>
            <rFont val="Tahoma"/>
            <family val="2"/>
          </rPr>
          <t>GAAdmin:</t>
        </r>
        <r>
          <rPr>
            <sz val="8"/>
            <color indexed="81"/>
            <rFont val="Tahoma"/>
            <family val="2"/>
          </rPr>
          <t xml:space="preserve">
Standard Error</t>
        </r>
      </text>
    </comment>
    <comment ref="K12"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2"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2"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2"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2" authorId="0" shapeId="0" xr:uid="{5AAF69A0-4C8A-48BA-A8CA-ED937C3C2317}">
      <text>
        <r>
          <rPr>
            <sz val="8"/>
            <color indexed="81"/>
            <rFont val="Tahoma"/>
            <family val="2"/>
          </rPr>
          <t>Average density of the material above ss.</t>
        </r>
      </text>
    </comment>
    <comment ref="S12" authorId="3" shapeId="0" xr:uid="{03099A05-888B-464F-969D-942AC0A5BAF9}">
      <text>
        <r>
          <rPr>
            <b/>
            <sz val="9"/>
            <color indexed="81"/>
            <rFont val="Tahoma"/>
            <charset val="1"/>
          </rPr>
          <t xml:space="preserve">ehbaker:
</t>
        </r>
        <r>
          <rPr>
            <sz val="9"/>
            <color indexed="81"/>
            <rFont val="Tahoma"/>
            <family val="2"/>
          </rPr>
          <t>maximum fraction of snowpack captured by measured density.</t>
        </r>
      </text>
    </comment>
    <comment ref="T12" authorId="2"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2" authorId="2"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2" authorId="2"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2" authorId="2"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2" authorId="2"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F15" authorId="3" shapeId="0" xr:uid="{A0D2D132-FE92-465C-ACF2-02629716BAF4}">
      <text>
        <r>
          <rPr>
            <b/>
            <sz val="9"/>
            <color indexed="81"/>
            <rFont val="Tahoma"/>
            <charset val="1"/>
          </rPr>
          <t>ehbaker:</t>
        </r>
        <r>
          <rPr>
            <sz val="9"/>
            <color indexed="81"/>
            <rFont val="Tahoma"/>
            <charset val="1"/>
          </rPr>
          <t xml:space="preserve">
Since we've lost surface height since fall 2003, this is old firn (proper firn, not just snow that has survived a single summer).</t>
        </r>
      </text>
    </comment>
    <comment ref="M15" authorId="3" shapeId="0" xr:uid="{B33C61CE-87F1-4592-AB4E-33082852AC5D}">
      <text>
        <r>
          <rPr>
            <b/>
            <sz val="9"/>
            <color indexed="81"/>
            <rFont val="Tahoma"/>
            <family val="2"/>
          </rPr>
          <t>ehbaker:</t>
        </r>
        <r>
          <rPr>
            <sz val="9"/>
            <color indexed="81"/>
            <rFont val="Tahoma"/>
            <family val="2"/>
          </rPr>
          <t xml:space="preserve">
assumed density for one-year-old firn</t>
        </r>
      </text>
    </comment>
    <comment ref="I16" authorId="3" shapeId="0" xr:uid="{577D63C6-9717-4108-9E56-5C1A3BE4F197}">
      <text>
        <r>
          <rPr>
            <b/>
            <sz val="9"/>
            <color indexed="81"/>
            <rFont val="Tahoma"/>
            <charset val="1"/>
          </rPr>
          <t>ehbaker:</t>
        </r>
        <r>
          <rPr>
            <sz val="9"/>
            <color indexed="81"/>
            <rFont val="Tahoma"/>
            <charset val="1"/>
          </rPr>
          <t xml:space="preserve">
note of 1/2" new snow</t>
        </r>
      </text>
    </comment>
    <comment ref="L17" authorId="3" shapeId="0" xr:uid="{4BEF1D69-9CCD-4BCC-9DB4-69C997FF6819}">
      <text>
        <r>
          <rPr>
            <b/>
            <sz val="9"/>
            <color indexed="81"/>
            <rFont val="Tahoma"/>
            <charset val="1"/>
          </rPr>
          <t>ehbaker:</t>
        </r>
        <r>
          <rPr>
            <sz val="9"/>
            <color indexed="81"/>
            <rFont val="Tahoma"/>
            <charset val="1"/>
          </rPr>
          <t xml:space="preserve">
This is significantly above previously observed summer surface; probably best to ignore this depth (bad probing, maybe a rain layer or something).</t>
        </r>
      </text>
    </comment>
    <comment ref="W17" authorId="3" shapeId="0" xr:uid="{0EDF3EC1-DC50-4EAF-A0D9-1473AAE604B3}">
      <text>
        <r>
          <rPr>
            <b/>
            <sz val="9"/>
            <color indexed="81"/>
            <rFont val="Tahoma"/>
            <charset val="1"/>
          </rPr>
          <t>ehbaker:</t>
        </r>
        <r>
          <rPr>
            <sz val="9"/>
            <color indexed="81"/>
            <rFont val="Tahoma"/>
            <charset val="1"/>
          </rPr>
          <t xml:space="preserve">
Stake measurement went from 4.55 to 4.76 on winter visit; bad probing means that we can't determine winter ablation, and it was likely 0 (new snow on surface during fall 2004 visit)
</t>
        </r>
      </text>
    </comment>
    <comment ref="D18" authorId="3" shapeId="0" xr:uid="{A750BC87-BD3B-45AE-ADEC-4C9B3478FF37}">
      <text>
        <r>
          <rPr>
            <b/>
            <sz val="9"/>
            <color indexed="81"/>
            <rFont val="Tahoma"/>
            <charset val="1"/>
          </rPr>
          <t>ehbaker:</t>
        </r>
        <r>
          <rPr>
            <sz val="9"/>
            <color indexed="81"/>
            <rFont val="Tahoma"/>
            <charset val="1"/>
          </rPr>
          <t xml:space="preserve">
Includes 0.3m new snow
</t>
        </r>
      </text>
    </comment>
    <comment ref="F18" authorId="3" shapeId="0" xr:uid="{DF022049-71F2-4590-BF09-BF21798AD870}">
      <text>
        <r>
          <rPr>
            <b/>
            <sz val="9"/>
            <color indexed="81"/>
            <rFont val="Tahoma"/>
            <charset val="1"/>
          </rPr>
          <t>ehbaker:</t>
        </r>
        <r>
          <rPr>
            <sz val="9"/>
            <color indexed="81"/>
            <rFont val="Tahoma"/>
            <charset val="1"/>
          </rPr>
          <t xml:space="preserve">
In field notes, and in database above; however, comparrison of satke #s indicates there is a small amount of new firn at the site (5 cm)</t>
        </r>
      </text>
    </comment>
    <comment ref="Q18" authorId="3" shapeId="0" xr:uid="{27771631-FA5C-49FC-BD71-618E5370779C}">
      <text>
        <r>
          <rPr>
            <b/>
            <sz val="9"/>
            <color indexed="81"/>
            <rFont val="Tahoma"/>
            <family val="2"/>
          </rPr>
          <t>ehbaker:</t>
        </r>
        <r>
          <rPr>
            <sz val="9"/>
            <color indexed="81"/>
            <rFont val="Tahoma"/>
            <family val="2"/>
          </rPr>
          <t xml:space="preserve">
assumed density for one-year-old firn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2CB03A0F-F45E-4C92-90F2-898EAD6EE185}">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AB059BFC-FCD1-440F-B9E7-880FCCDA90F8}">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BD6ED5EC-0285-49B8-8770-92EC6782FAD5}">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44FF5DC4-1842-4B48-9226-9BE7B6C75EE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D14C7940-BB6F-4D2C-B9E7-68FB7F0474A5}">
      <text>
        <r>
          <rPr>
            <sz val="8"/>
            <color indexed="81"/>
            <rFont val="Tahoma"/>
            <family val="2"/>
          </rPr>
          <t xml:space="preserve">Sipre coring auger=45.6cm2 
large tube 41.05 cm2       
small tube 25.6   cm2          
Snow Metrics 1000 cm^3
</t>
        </r>
      </text>
    </comment>
    <comment ref="A10" authorId="2" shapeId="0" xr:uid="{2AA17292-26AE-4A17-82D7-7F435460120B}">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A32B5AED-468C-4C93-8EA1-7CFAF5AB7C55}">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1B3FBF87-F603-4B4F-8A12-B19090634BE2}">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39B25E1F-D395-40D8-9DCF-762B4B63F808}">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0116F4E4-7231-4E7B-907F-3291D7A77978}">
      <text>
        <r>
          <rPr>
            <b/>
            <sz val="9"/>
            <color indexed="81"/>
            <rFont val="Tahoma"/>
            <family val="2"/>
          </rPr>
          <t>cmcneil:</t>
        </r>
        <r>
          <rPr>
            <sz val="9"/>
            <color indexed="81"/>
            <rFont val="Tahoma"/>
            <family val="2"/>
          </rPr>
          <t xml:space="preserve">
What was used to measure snow depth</t>
        </r>
      </text>
    </comment>
    <comment ref="I10" authorId="0" shapeId="0" xr:uid="{758F4CAF-0AEC-42E0-8575-D22FD2916A0E}">
      <text>
        <r>
          <rPr>
            <b/>
            <sz val="9"/>
            <color indexed="81"/>
            <rFont val="Tahoma"/>
            <family val="2"/>
          </rPr>
          <t>cmcneil:</t>
        </r>
        <r>
          <rPr>
            <sz val="9"/>
            <color indexed="81"/>
            <rFont val="Tahoma"/>
            <family val="2"/>
          </rPr>
          <t xml:space="preserve">
snow depth observed</t>
        </r>
      </text>
    </comment>
    <comment ref="O10" authorId="2" shapeId="0" xr:uid="{BF7A4F0E-4117-4749-A7BE-08737927CF8D}">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5EEC5E53-CC20-4F6E-967B-14CC59C7241B}">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1ED9739C-5565-48E7-AF2E-A4C2072B207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A23A5830-7FDC-4C0B-B3B9-35A354D38DD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59D2C672-9921-4C93-83AF-D20B8118389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80CBB86-C9D7-4071-80DC-83C38FDBD460}">
      <text>
        <r>
          <rPr>
            <sz val="8"/>
            <color indexed="81"/>
            <rFont val="Tahoma"/>
            <family val="2"/>
          </rPr>
          <t xml:space="preserve">Sipre coring auger=45.6cm2 
large tube 41.05 cm2       
small tube 25.6   cm2          
Snow Metrics 1000 cm^3
</t>
        </r>
      </text>
    </comment>
    <comment ref="A10" authorId="2" shapeId="0" xr:uid="{0476C22E-5180-45E8-B88B-5BC93A01AA75}">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F0EBDB78-6EA4-41A3-86B3-B896A4FD8156}">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F99DB7D8-42E1-486E-BC62-6D7A54729877}">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7973609C-7B79-4DBE-A468-CBED44501F7A}">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A2D0FCA2-DC67-471B-8C22-402B7B030AE3}">
      <text>
        <r>
          <rPr>
            <b/>
            <sz val="9"/>
            <color indexed="81"/>
            <rFont val="Tahoma"/>
            <family val="2"/>
          </rPr>
          <t>cmcneil:</t>
        </r>
        <r>
          <rPr>
            <sz val="9"/>
            <color indexed="81"/>
            <rFont val="Tahoma"/>
            <family val="2"/>
          </rPr>
          <t xml:space="preserve">
What was used to measure snow depth</t>
        </r>
      </text>
    </comment>
    <comment ref="I10" authorId="0" shapeId="0" xr:uid="{D1ADFF6C-0493-4BA9-9520-E0CF4573A4E4}">
      <text>
        <r>
          <rPr>
            <b/>
            <sz val="9"/>
            <color indexed="81"/>
            <rFont val="Tahoma"/>
            <family val="2"/>
          </rPr>
          <t>cmcneil:</t>
        </r>
        <r>
          <rPr>
            <sz val="9"/>
            <color indexed="81"/>
            <rFont val="Tahoma"/>
            <family val="2"/>
          </rPr>
          <t xml:space="preserve">
snow depth observed</t>
        </r>
      </text>
    </comment>
    <comment ref="O10" authorId="2" shapeId="0" xr:uid="{055CF5E7-5848-48E8-823D-57EDE9335561}">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 ref="D15" authorId="2" shapeId="0" xr:uid="{03FDA4AD-461F-4DB0-A131-82240A2ADF00}">
      <text>
        <r>
          <rPr>
            <b/>
            <sz val="9"/>
            <color indexed="81"/>
            <rFont val="Tahoma"/>
            <charset val="1"/>
          </rPr>
          <t>ehbaker:</t>
        </r>
        <r>
          <rPr>
            <sz val="9"/>
            <color indexed="81"/>
            <rFont val="Tahoma"/>
            <charset val="1"/>
          </rPr>
          <t xml:space="preserve">
only place where cutter weight is noted; old database usees weight of 15 for all calculations this year. In other years, a weight of 14 is common. What's going on there? Hmm...
</t>
        </r>
      </text>
    </comment>
  </commentList>
</comments>
</file>

<file path=xl/sharedStrings.xml><?xml version="1.0" encoding="utf-8"?>
<sst xmlns="http://schemas.openxmlformats.org/spreadsheetml/2006/main" count="233" uniqueCount="128">
  <si>
    <t>03-K17-9M</t>
  </si>
  <si>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</si>
  <si>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</si>
  <si>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</si>
  <si>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</si>
  <si>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</si>
  <si>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</si>
  <si>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</si>
  <si>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</si>
  <si>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</si>
  <si>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</si>
  <si>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</si>
  <si>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</si>
  <si>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</si>
  <si>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</si>
  <si>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</si>
  <si>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</si>
  <si>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</si>
  <si>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</si>
  <si>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</si>
  <si>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</si>
  <si>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</si>
  <si>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</si>
  <si>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</si>
  <si>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</si>
  <si>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</si>
  <si>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</si>
  <si>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</si>
  <si>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</si>
  <si>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</si>
  <si>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</si>
  <si>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</si>
  <si>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</si>
  <si>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</si>
  <si>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</si>
  <si>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</si>
  <si>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</si>
  <si>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</si>
  <si>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</si>
  <si>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</si>
  <si>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</si>
  <si>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</si>
  <si>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</si>
  <si>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</si>
  <si>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</si>
  <si>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</si>
  <si>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</si>
  <si>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</si>
  <si>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</si>
  <si>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</si>
  <si>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</si>
  <si>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</si>
  <si>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</si>
  <si>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</si>
  <si>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</si>
  <si>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</si>
  <si>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</si>
  <si>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</si>
  <si>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</si>
  <si>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</si>
  <si>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</si>
  <si>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</si>
  <si>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</si>
  <si>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</si>
  <si>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</si>
  <si>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</si>
  <si>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</si>
  <si>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</si>
  <si>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 xml:space="preserve"> Glacier:</t>
  </si>
  <si>
    <t>Kahiltna</t>
  </si>
  <si>
    <t>Total Core Depth (m):</t>
  </si>
  <si>
    <t>* for the federal sampler, this is simply the depth of the deepest density measurement</t>
  </si>
  <si>
    <t>Location:</t>
  </si>
  <si>
    <t>Depth of Previous Year's Summer Surface at stake (m):</t>
  </si>
  <si>
    <t xml:space="preserve">    Date:</t>
  </si>
  <si>
    <t>Average Snow Depth (m):</t>
  </si>
  <si>
    <t xml:space="preserve">  Notebook:</t>
  </si>
  <si>
    <t>Bulk Density (g/cm^3):</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</si>
  <si>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</si>
  <si>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</si>
  <si>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</si>
  <si>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</si>
  <si>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</si>
  <si>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</si>
  <si>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</si>
  <si>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</si>
  <si>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</si>
  <si>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Type of measurement</t>
  </si>
  <si>
    <t>Snow Depth</t>
  </si>
  <si>
    <t>Logger Number</t>
  </si>
  <si>
    <t>Action</t>
  </si>
  <si>
    <t>Time</t>
  </si>
  <si>
    <t>Density Coverage</t>
  </si>
  <si>
    <t>in</t>
  </si>
  <si>
    <t>in w.e.</t>
  </si>
  <si>
    <t>(cm)</t>
  </si>
  <si>
    <t>AK local time</t>
  </si>
  <si>
    <t>fraction</t>
  </si>
  <si>
    <t>K17</t>
  </si>
  <si>
    <t>2005_05_18_Kah_Field_Datasheet.pdf</t>
  </si>
  <si>
    <t>two rain/ice layers 20-40 cm from top</t>
  </si>
  <si>
    <t>snow pit</t>
  </si>
  <si>
    <t>On</t>
  </si>
  <si>
    <t>Off</t>
  </si>
  <si>
    <t>NA</t>
  </si>
  <si>
    <t>03-K17-6M</t>
  </si>
  <si>
    <t>Old Firn</t>
  </si>
  <si>
    <t>New Snow</t>
  </si>
  <si>
    <t>1/2" new snow; negligible SWE however.</t>
  </si>
  <si>
    <t>*pit</t>
  </si>
  <si>
    <t>2005_09_02_Kah_Field_Datasheet.pdf</t>
  </si>
  <si>
    <t>depth of new snow (not firn)</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</si>
  <si>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</si>
  <si>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</si>
  <si>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</si>
  <si>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</si>
  <si>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</si>
  <si>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</si>
  <si>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</si>
  <si>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</si>
  <si>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</si>
  <si>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</si>
  <si>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</si>
  <si>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</si>
  <si>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</si>
  <si>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</si>
  <si>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Estimate</t>
  </si>
  <si>
    <t>03-K17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</si>
</sst>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4"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b/>
      <sz val="8"/>
      <color rgb="FFFF0000"/>
      <name val="Arial"/>
      <family val="2"/>
    </font>
    <font>
      <sz val="9"/>
      <color indexed="81"/>
      <name val="Tahoma"/>
      <charset val="1"/>
    </font>
    <font>
      <b/>
      <sz val="9"/>
      <color indexed="81"/>
      <name val="Tahoma"/>
      <charset val="1"/>
    </font>
    <font>
      <sz val="8"/>
      <color rgb="FFFF0000"/>
      <name val="Calibri"/>
      <family val="2"/>
      <scheme val="minor"/>
    </font>
    <font>
      <b/>
      <u/>
      <sz val="18"/>
      <color rgb="FF000000"/>
      <name val="Calibri"/>
      <family val="2"/>
    </font>
    <font>
      <b/>
      <u/>
      <sz val="10"/>
      <name val="Arial"/>
      <family val="2"/>
    </font>
    <font>
      <b/>
      <sz val="8"/>
      <color rgb="FF000000"/>
      <name val="Calibri"/>
      <family val="2"/>
    </font>
    <font>
      <sz val="10"/>
      <color rgb="FF000000"/>
      <name val="Arial"/>
      <family val="2"/>
    </font>
    <font>
      <sz val="8"/>
      <color rgb="FF000000"/>
      <name val="Arial"/>
      <family val="2"/>
    </font>
    <font>
      <sz val="8"/>
      <color theme="1"/>
      <name val="Arial"/>
      <family val="2"/>
    </font>
  </fonts>
  <fills count="11">
    <fill>
      <patternFill patternType="none"/>
    </fill>
    <fill>
      <patternFill patternType="gray125"/>
    </fill>
    <fill>
      <patternFill patternType="solid">
        <fgColor indexed="15"/>
        <bgColor indexed="64"/>
      </patternFill>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rgb="FFFFFF00"/>
      </patternFill>
    </fill>
    <fill>
      <patternFill patternType="solid">
        <fgColor rgb="FFFFFF00"/>
        <bgColor indexed="64"/>
      </patternFill>
    </fill>
  </fills>
  <borders count="29">
    <border>
      <left/>
      <right/>
      <top/>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FF0000"/>
      </left>
      <right style="thin">
        <color rgb="FFFF0000"/>
      </right>
      <top style="thin">
        <color rgb="FFFF0000"/>
      </top>
      <bottom style="thin">
        <color rgb="FFFF0000"/>
      </bottom>
      <diagonal/>
    </border>
    <border>
      <left/>
      <right/>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s>
  <cellStyleXfs count="10">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1"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1" fillId="0" borderId="0" applyFont="0" applyFill="0" applyBorder="0" applyAlignment="0" applyProtection="0">
      <alignment horizontal="left"/>
      <protection locked="0"/>
    </xf>
    <xf numFmtId="0" fontId="3" fillId="0" borderId="0" applyNumberFormat="0" applyFill="0" applyBorder="0" applyAlignment="0" applyProtection="0">
      <protection locked="0"/>
    </xf>
  </cellStyleXfs>
  <cellXfs count="284">
    <xf numFmtId="0" fontId="0" fillId="0" borderId="0" xfId="0"/>
    <xf numFmtId="0" fontId="0" fillId="0" borderId="1" xfId="0" applyFill="1" applyBorder="1" applyAlignment="1">
      <alignment horizontal="center"/>
    </xf>
    <xf numFmtId="164" fontId="2" fillId="0" borderId="2" xfId="0" applyNumberFormat="1" applyFont="1" applyFill="1" applyBorder="1" applyAlignment="1" applyProtection="1">
      <alignment horizontal="center"/>
    </xf>
    <xf numFmtId="165" fontId="2" fillId="0" borderId="3" xfId="0" applyNumberFormat="1" applyFont="1" applyFill="1" applyBorder="1" applyAlignment="1" applyProtection="1">
      <alignment horizontal="center"/>
    </xf>
    <xf numFmtId="2" fontId="3" fillId="0" borderId="4" xfId="0" applyNumberFormat="1" applyFont="1" applyFill="1" applyBorder="1" applyAlignment="1">
      <alignment horizontal="center"/>
    </xf>
    <xf numFmtId="2" fontId="3" fillId="0" borderId="5" xfId="0" applyNumberFormat="1" applyFont="1" applyFill="1" applyBorder="1" applyAlignment="1">
      <alignment horizontal="center"/>
    </xf>
    <xf numFmtId="165" fontId="2" fillId="0" borderId="6" xfId="0" applyNumberFormat="1" applyFont="1" applyFill="1" applyBorder="1" applyAlignment="1">
      <alignment horizontal="center"/>
    </xf>
    <xf numFmtId="165" fontId="2" fillId="0" borderId="7" xfId="0" applyNumberFormat="1" applyFont="1" applyFill="1" applyBorder="1" applyAlignment="1">
      <alignment horizontal="center"/>
    </xf>
    <xf numFmtId="165" fontId="2" fillId="0" borderId="4" xfId="0" applyNumberFormat="1" applyFont="1" applyFill="1" applyBorder="1" applyAlignment="1">
      <alignment horizontal="center"/>
    </xf>
    <xf numFmtId="2" fontId="2" fillId="0" borderId="4" xfId="0" applyNumberFormat="1" applyFont="1" applyFill="1" applyBorder="1" applyAlignment="1">
      <alignment horizontal="center"/>
    </xf>
    <xf numFmtId="1" fontId="2" fillId="0" borderId="5" xfId="0" applyNumberFormat="1" applyFont="1" applyFill="1" applyBorder="1" applyAlignment="1">
      <alignment horizontal="center"/>
    </xf>
    <xf numFmtId="2" fontId="2" fillId="0" borderId="6" xfId="0" applyNumberFormat="1" applyFont="1" applyFill="1" applyBorder="1" applyAlignment="1" applyProtection="1">
      <alignment horizontal="center"/>
    </xf>
    <xf numFmtId="2" fontId="2" fillId="0" borderId="7" xfId="0" applyNumberFormat="1" applyFont="1" applyFill="1" applyBorder="1" applyAlignment="1">
      <alignment horizontal="center"/>
    </xf>
    <xf numFmtId="2" fontId="2" fillId="0" borderId="4" xfId="0" applyNumberFormat="1" applyFont="1" applyFill="1" applyBorder="1" applyAlignment="1" applyProtection="1">
      <alignment horizontal="center"/>
    </xf>
    <xf numFmtId="2" fontId="2" fillId="0" borderId="8" xfId="0" applyNumberFormat="1" applyFont="1" applyFill="1" applyBorder="1" applyAlignment="1" applyProtection="1">
      <alignment horizontal="center"/>
    </xf>
    <xf numFmtId="2" fontId="2" fillId="0" borderId="5" xfId="0" applyNumberFormat="1" applyFont="1" applyFill="1" applyBorder="1" applyAlignment="1">
      <alignment horizontal="center"/>
    </xf>
    <xf numFmtId="2" fontId="3" fillId="0" borderId="3" xfId="0" applyNumberFormat="1" applyFont="1" applyFill="1" applyBorder="1" applyAlignment="1" applyProtection="1">
      <alignment horizontal="center" vertical="center"/>
    </xf>
    <xf numFmtId="2" fontId="3" fillId="0" borderId="9" xfId="0" applyNumberFormat="1" applyFont="1" applyFill="1" applyBorder="1" applyAlignment="1" applyProtection="1">
      <alignment horizontal="center" vertical="center"/>
    </xf>
    <xf numFmtId="0" fontId="0" fillId="2" borderId="1" xfId="0" applyFill="1" applyBorder="1" applyAlignment="1">
      <alignment horizontal="center"/>
    </xf>
    <xf numFmtId="164" fontId="2" fillId="3" borderId="2" xfId="0" applyNumberFormat="1" applyFont="1" applyFill="1" applyBorder="1" applyAlignment="1" applyProtection="1">
      <alignment horizontal="center"/>
    </xf>
    <xf numFmtId="165" fontId="2" fillId="3" borderId="3" xfId="0" applyNumberFormat="1" applyFont="1" applyFill="1" applyBorder="1" applyAlignment="1" applyProtection="1">
      <alignment horizontal="center"/>
    </xf>
    <xf numFmtId="2" fontId="3" fillId="3" borderId="4" xfId="0" applyNumberFormat="1" applyFont="1" applyFill="1" applyBorder="1" applyAlignment="1">
      <alignment horizontal="center"/>
    </xf>
    <xf numFmtId="2" fontId="3" fillId="3" borderId="5" xfId="0" applyNumberFormat="1" applyFont="1" applyFill="1" applyBorder="1" applyAlignment="1">
      <alignment horizontal="center"/>
    </xf>
    <xf numFmtId="165" fontId="2" fillId="3" borderId="6" xfId="0" applyNumberFormat="1" applyFont="1" applyFill="1" applyBorder="1" applyAlignment="1">
      <alignment horizontal="center"/>
    </xf>
    <xf numFmtId="165" fontId="2" fillId="3" borderId="7" xfId="0" applyNumberFormat="1" applyFont="1" applyFill="1" applyBorder="1" applyAlignment="1">
      <alignment horizontal="center"/>
    </xf>
    <xf numFmtId="165" fontId="2" fillId="3" borderId="4" xfId="0" applyNumberFormat="1" applyFont="1" applyFill="1" applyBorder="1" applyAlignment="1">
      <alignment horizontal="center"/>
    </xf>
    <xf numFmtId="2" fontId="2" fillId="3" borderId="4" xfId="0" applyNumberFormat="1" applyFont="1" applyFill="1" applyBorder="1" applyAlignment="1">
      <alignment horizontal="center"/>
    </xf>
    <xf numFmtId="1" fontId="2" fillId="3" borderId="5" xfId="0" applyNumberFormat="1" applyFont="1" applyFill="1" applyBorder="1" applyAlignment="1">
      <alignment horizontal="center"/>
    </xf>
    <xf numFmtId="2" fontId="2" fillId="3" borderId="6" xfId="0" applyNumberFormat="1" applyFont="1" applyFill="1" applyBorder="1" applyAlignment="1" applyProtection="1">
      <alignment horizontal="center"/>
    </xf>
    <xf numFmtId="2" fontId="2" fillId="3" borderId="7" xfId="0" applyNumberFormat="1" applyFont="1" applyFill="1" applyBorder="1" applyAlignment="1">
      <alignment horizontal="center"/>
    </xf>
    <xf numFmtId="2" fontId="2" fillId="3" borderId="4" xfId="0" applyNumberFormat="1" applyFont="1" applyFill="1" applyBorder="1" applyAlignment="1" applyProtection="1">
      <alignment horizontal="center"/>
    </xf>
    <xf numFmtId="2" fontId="2" fillId="3" borderId="8" xfId="0" applyNumberFormat="1" applyFont="1" applyFill="1" applyBorder="1" applyAlignment="1" applyProtection="1">
      <alignment horizontal="center"/>
    </xf>
    <xf numFmtId="2" fontId="2" fillId="2" borderId="5" xfId="0" applyNumberFormat="1" applyFont="1" applyFill="1" applyBorder="1" applyAlignment="1">
      <alignment horizontal="center"/>
    </xf>
    <xf numFmtId="2" fontId="3" fillId="3" borderId="3" xfId="0" applyNumberFormat="1" applyFont="1" applyFill="1" applyBorder="1" applyAlignment="1" applyProtection="1">
      <alignment horizontal="center" vertical="center"/>
    </xf>
    <xf numFmtId="2" fontId="3" fillId="3" borderId="9" xfId="0" applyNumberFormat="1" applyFont="1" applyFill="1" applyBorder="1" applyAlignment="1" applyProtection="1">
      <alignment horizontal="center" vertical="center"/>
    </xf>
    <xf numFmtId="2" fontId="3" fillId="2" borderId="5" xfId="0" applyNumberFormat="1" applyFont="1" applyFill="1" applyBorder="1" applyAlignment="1">
      <alignment horizontal="center"/>
    </xf>
    <xf numFmtId="0" fontId="5" fillId="0" borderId="0" xfId="1" applyFont="1" applyProtection="1"/>
    <xf numFmtId="0" fontId="3" fillId="0" borderId="0" xfId="1" applyProtection="1"/>
    <xf numFmtId="0" fontId="3" fillId="0" borderId="0" xfId="1" applyBorder="1" applyProtection="1"/>
    <xf numFmtId="0" fontId="3" fillId="4" borderId="10" xfId="1" applyFill="1" applyBorder="1" applyProtection="1">
      <protection locked="0"/>
    </xf>
    <xf numFmtId="0" fontId="3" fillId="4" borderId="10" xfId="1" applyFill="1" applyBorder="1" applyProtection="1"/>
    <xf numFmtId="0" fontId="3" fillId="4" borderId="10" xfId="1" applyFill="1" applyBorder="1" applyAlignment="1" applyProtection="1">
      <alignment horizontal="centerContinuous"/>
    </xf>
    <xf numFmtId="0" fontId="3" fillId="0" borderId="10" xfId="1" applyBorder="1" applyAlignment="1" applyProtection="1">
      <alignment horizontal="left"/>
      <protection locked="0"/>
    </xf>
    <xf numFmtId="0" fontId="3" fillId="0" borderId="11" xfId="1" applyFill="1" applyBorder="1" applyAlignment="1" applyProtection="1">
      <alignment horizontal="center"/>
      <protection locked="0"/>
    </xf>
    <xf numFmtId="0" fontId="3" fillId="0" borderId="12" xfId="1" applyFill="1" applyBorder="1" applyAlignment="1" applyProtection="1">
      <alignment horizontal="center"/>
      <protection locked="0"/>
    </xf>
    <xf numFmtId="0" fontId="3" fillId="0" borderId="0" xfId="1" applyFill="1" applyProtection="1"/>
    <xf numFmtId="0" fontId="3" fillId="0" borderId="0" xfId="1" applyFill="1" applyBorder="1" applyProtection="1"/>
    <xf numFmtId="0" fontId="3" fillId="4" borderId="1" xfId="1" applyFill="1" applyBorder="1" applyAlignment="1" applyProtection="1">
      <alignment horizontal="center"/>
      <protection locked="0"/>
    </xf>
    <xf numFmtId="0" fontId="3" fillId="5" borderId="14" xfId="1" applyFill="1" applyBorder="1" applyAlignment="1" applyProtection="1">
      <alignment horizontal="center"/>
      <protection locked="0"/>
    </xf>
    <xf numFmtId="0" fontId="3" fillId="4" borderId="14" xfId="1" applyFill="1" applyBorder="1" applyAlignment="1" applyProtection="1">
      <alignment horizontal="center"/>
      <protection locked="0"/>
    </xf>
    <xf numFmtId="0" fontId="3" fillId="4" borderId="0" xfId="1" applyFill="1" applyBorder="1" applyAlignment="1" applyProtection="1">
      <alignment horizontal="center"/>
      <protection locked="0"/>
    </xf>
    <xf numFmtId="1" fontId="3" fillId="4" borderId="15"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14" xfId="1" applyBorder="1" applyAlignment="1" applyProtection="1">
      <alignment horizontal="center"/>
      <protection locked="0"/>
    </xf>
    <xf numFmtId="0" fontId="3" fillId="0" borderId="0" xfId="1" applyBorder="1" applyAlignment="1" applyProtection="1">
      <alignment horizontal="center"/>
      <protection locked="0"/>
    </xf>
    <xf numFmtId="0" fontId="3" fillId="0" borderId="15" xfId="1" applyBorder="1" applyAlignment="1" applyProtection="1">
      <alignment horizontal="centerContinuous"/>
      <protection locked="0"/>
    </xf>
    <xf numFmtId="165" fontId="3" fillId="4" borderId="0" xfId="1" applyNumberFormat="1" applyFill="1" applyBorder="1" applyAlignment="1" applyProtection="1">
      <alignment horizontal="left"/>
    </xf>
    <xf numFmtId="0" fontId="3" fillId="0" borderId="15" xfId="1" applyBorder="1" applyAlignment="1" applyProtection="1">
      <alignment horizontal="center"/>
      <protection locked="0"/>
    </xf>
    <xf numFmtId="0" fontId="3" fillId="0" borderId="14" xfId="1" applyFill="1" applyBorder="1" applyAlignment="1" applyProtection="1">
      <alignment horizontal="center"/>
      <protection locked="0"/>
    </xf>
    <xf numFmtId="0" fontId="3" fillId="0" borderId="0" xfId="1" applyFill="1" applyBorder="1" applyAlignment="1" applyProtection="1">
      <alignment horizontal="center"/>
      <protection locked="0"/>
    </xf>
    <xf numFmtId="0" fontId="3" fillId="5" borderId="0" xfId="1" applyFill="1" applyBorder="1" applyAlignment="1" applyProtection="1">
      <alignment horizontal="center"/>
      <protection locked="0"/>
    </xf>
    <xf numFmtId="0" fontId="3" fillId="5" borderId="15" xfId="1" applyFill="1" applyBorder="1" applyAlignment="1" applyProtection="1">
      <alignment horizontal="center"/>
      <protection locked="0"/>
    </xf>
    <xf numFmtId="0" fontId="3" fillId="4" borderId="1" xfId="1" applyFill="1" applyBorder="1" applyAlignment="1" applyProtection="1">
      <alignment horizontal="center"/>
    </xf>
    <xf numFmtId="165" fontId="3" fillId="4" borderId="0" xfId="1" applyNumberFormat="1" applyFill="1" applyBorder="1" applyAlignment="1" applyProtection="1">
      <alignment horizontal="centerContinuous"/>
      <protection locked="0"/>
    </xf>
    <xf numFmtId="0" fontId="3" fillId="6" borderId="14" xfId="1" applyFill="1" applyBorder="1" applyAlignment="1" applyProtection="1">
      <alignment horizontal="center"/>
      <protection locked="0"/>
    </xf>
    <xf numFmtId="0" fontId="3" fillId="4" borderId="16" xfId="1" applyFill="1" applyBorder="1" applyAlignment="1" applyProtection="1">
      <alignment horizontal="center"/>
      <protection locked="0"/>
    </xf>
    <xf numFmtId="0" fontId="3" fillId="5" borderId="17" xfId="1" applyFill="1" applyBorder="1" applyAlignment="1" applyProtection="1">
      <alignment horizontal="center"/>
      <protection locked="0"/>
    </xf>
    <xf numFmtId="0" fontId="3" fillId="5" borderId="18" xfId="1" applyFill="1" applyBorder="1" applyAlignment="1" applyProtection="1">
      <alignment horizontal="center"/>
      <protection locked="0"/>
    </xf>
    <xf numFmtId="0" fontId="3" fillId="5" borderId="19" xfId="1" applyFill="1" applyBorder="1" applyAlignment="1" applyProtection="1">
      <alignment horizontal="center"/>
      <protection locked="0"/>
    </xf>
    <xf numFmtId="0" fontId="3" fillId="4" borderId="16" xfId="1" applyFill="1" applyBorder="1" applyAlignment="1" applyProtection="1">
      <alignment horizontal="center"/>
    </xf>
    <xf numFmtId="0" fontId="3" fillId="4" borderId="17" xfId="1" applyFill="1" applyBorder="1" applyAlignment="1" applyProtection="1">
      <alignment horizontal="center"/>
      <protection locked="0"/>
    </xf>
    <xf numFmtId="0" fontId="3" fillId="4" borderId="18" xfId="1" applyFill="1" applyBorder="1" applyAlignment="1" applyProtection="1">
      <alignment horizontal="center"/>
      <protection locked="0"/>
    </xf>
    <xf numFmtId="1" fontId="3" fillId="4" borderId="19" xfId="1" applyNumberFormat="1" applyFill="1" applyBorder="1" applyAlignment="1" applyProtection="1">
      <alignment horizontal="center"/>
      <protection locked="0"/>
    </xf>
    <xf numFmtId="0" fontId="3" fillId="0" borderId="17" xfId="1" applyBorder="1" applyAlignment="1" applyProtection="1">
      <alignment horizontal="center"/>
      <protection locked="0"/>
    </xf>
    <xf numFmtId="0" fontId="3" fillId="0" borderId="18" xfId="1" applyBorder="1" applyAlignment="1" applyProtection="1">
      <alignment horizontal="center"/>
      <protection locked="0"/>
    </xf>
    <xf numFmtId="0" fontId="3" fillId="0" borderId="19" xfId="1" applyBorder="1" applyAlignment="1" applyProtection="1">
      <alignment horizontal="center"/>
      <protection locked="0"/>
    </xf>
    <xf numFmtId="165" fontId="3" fillId="4" borderId="18" xfId="1" applyNumberFormat="1" applyFill="1" applyBorder="1" applyAlignment="1" applyProtection="1">
      <alignment horizontal="centerContinuous"/>
      <protection locked="0"/>
    </xf>
    <xf numFmtId="0" fontId="3" fillId="6" borderId="17" xfId="1" applyFill="1" applyBorder="1" applyAlignment="1" applyProtection="1">
      <alignment horizontal="center"/>
      <protection locked="0"/>
    </xf>
    <xf numFmtId="0" fontId="3" fillId="0" borderId="18" xfId="1" applyFill="1" applyBorder="1" applyProtection="1"/>
    <xf numFmtId="0" fontId="6" fillId="0" borderId="0" xfId="0" applyFont="1" applyFill="1" applyBorder="1" applyAlignment="1">
      <alignment horizontal="center"/>
    </xf>
    <xf numFmtId="164" fontId="2" fillId="0" borderId="0" xfId="0" applyNumberFormat="1" applyFont="1" applyFill="1" applyBorder="1" applyAlignment="1" applyProtection="1">
      <alignment horizontal="center"/>
    </xf>
    <xf numFmtId="165" fontId="2" fillId="0" borderId="0" xfId="0" applyNumberFormat="1" applyFont="1" applyFill="1" applyBorder="1" applyAlignment="1" applyProtection="1">
      <alignment horizontal="center"/>
    </xf>
    <xf numFmtId="2" fontId="3"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2" fontId="2" fillId="0" borderId="0" xfId="0" applyNumberFormat="1" applyFont="1" applyFill="1" applyBorder="1" applyAlignment="1" applyProtection="1">
      <alignment horizontal="center"/>
    </xf>
    <xf numFmtId="2" fontId="2" fillId="0" borderId="0" xfId="0" applyNumberFormat="1" applyFont="1" applyFill="1" applyBorder="1" applyAlignment="1">
      <alignment horizontal="center"/>
    </xf>
    <xf numFmtId="2" fontId="3" fillId="0" borderId="0" xfId="0" applyNumberFormat="1" applyFont="1" applyFill="1" applyBorder="1" applyAlignment="1" applyProtection="1">
      <alignment horizontal="center" vertical="center"/>
    </xf>
    <xf numFmtId="0" fontId="7" fillId="0" borderId="0" xfId="1" applyFont="1" applyFill="1" applyProtection="1"/>
    <xf numFmtId="0" fontId="7" fillId="0" borderId="0" xfId="1" applyFont="1" applyFill="1" applyBorder="1" applyProtection="1"/>
    <xf numFmtId="0" fontId="5" fillId="0" borderId="18" xfId="1" applyFont="1" applyBorder="1" applyProtection="1"/>
    <xf numFmtId="164" fontId="8" fillId="0" borderId="18" xfId="0" applyNumberFormat="1" applyFont="1" applyFill="1" applyBorder="1" applyAlignment="1" applyProtection="1">
      <alignment horizontal="center"/>
    </xf>
    <xf numFmtId="165" fontId="8" fillId="0" borderId="18" xfId="0" applyNumberFormat="1" applyFont="1" applyFill="1" applyBorder="1" applyAlignment="1" applyProtection="1">
      <alignment horizontal="left"/>
    </xf>
    <xf numFmtId="2" fontId="7" fillId="0" borderId="18" xfId="0" applyNumberFormat="1" applyFont="1" applyFill="1" applyBorder="1" applyAlignment="1">
      <alignment horizontal="center"/>
    </xf>
    <xf numFmtId="165" fontId="8" fillId="0" borderId="18" xfId="0" applyNumberFormat="1" applyFont="1" applyFill="1" applyBorder="1" applyAlignment="1">
      <alignment horizontal="center"/>
    </xf>
    <xf numFmtId="2" fontId="8" fillId="0" borderId="18" xfId="0" applyNumberFormat="1" applyFont="1" applyFill="1" applyBorder="1" applyAlignment="1">
      <alignment horizontal="center"/>
    </xf>
    <xf numFmtId="1" fontId="8" fillId="0" borderId="18" xfId="0" applyNumberFormat="1" applyFont="1" applyFill="1" applyBorder="1" applyAlignment="1">
      <alignment horizontal="center"/>
    </xf>
    <xf numFmtId="2" fontId="8" fillId="0" borderId="18" xfId="0" applyNumberFormat="1" applyFont="1" applyFill="1" applyBorder="1" applyAlignment="1" applyProtection="1">
      <alignment horizontal="center"/>
    </xf>
    <xf numFmtId="0" fontId="6" fillId="0" borderId="18" xfId="0" applyFont="1" applyFill="1" applyBorder="1"/>
    <xf numFmtId="2" fontId="9" fillId="0" borderId="18" xfId="0" applyNumberFormat="1" applyFont="1" applyFill="1" applyBorder="1" applyAlignment="1" applyProtection="1">
      <alignment horizontal="center" vertical="center"/>
    </xf>
    <xf numFmtId="2" fontId="7" fillId="0" borderId="18" xfId="0" applyNumberFormat="1" applyFont="1" applyFill="1" applyBorder="1" applyAlignment="1" applyProtection="1">
      <alignment horizontal="center" vertical="center"/>
    </xf>
    <xf numFmtId="0" fontId="3" fillId="4" borderId="1" xfId="1" applyFill="1" applyBorder="1" applyAlignment="1" applyProtection="1">
      <alignment horizontal="center" vertical="center"/>
      <protection locked="0"/>
    </xf>
    <xf numFmtId="0" fontId="3" fillId="4"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14"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15" xfId="1" applyBorder="1" applyAlignment="1" applyProtection="1">
      <alignment horizontal="center" vertical="center"/>
    </xf>
    <xf numFmtId="165" fontId="3" fillId="0" borderId="14" xfId="1" applyNumberFormat="1" applyBorder="1" applyAlignment="1" applyProtection="1">
      <alignment horizontal="center" vertical="center"/>
      <protection locked="0"/>
    </xf>
    <xf numFmtId="0" fontId="3" fillId="0" borderId="14" xfId="1" applyBorder="1" applyAlignment="1" applyProtection="1">
      <alignment horizontal="center" vertical="center"/>
    </xf>
    <xf numFmtId="0" fontId="3" fillId="0" borderId="12" xfId="1" applyBorder="1" applyAlignment="1" applyProtection="1">
      <alignment horizontal="center" vertical="center"/>
    </xf>
    <xf numFmtId="0" fontId="3" fillId="0" borderId="13" xfId="1" applyBorder="1" applyAlignment="1" applyProtection="1">
      <alignment horizontal="center" vertical="center"/>
    </xf>
    <xf numFmtId="0" fontId="3" fillId="5" borderId="14" xfId="1" applyFill="1" applyBorder="1" applyAlignment="1" applyProtection="1">
      <alignment horizontal="center" vertical="center"/>
      <protection locked="0"/>
    </xf>
    <xf numFmtId="0" fontId="3" fillId="5" borderId="0" xfId="1" applyFill="1" applyBorder="1" applyAlignment="1" applyProtection="1">
      <alignment horizontal="center" vertical="center" wrapText="1"/>
    </xf>
    <xf numFmtId="0" fontId="3" fillId="5" borderId="15" xfId="1" applyFill="1" applyBorder="1" applyAlignment="1" applyProtection="1">
      <alignment horizontal="center" vertical="center" wrapText="1"/>
    </xf>
    <xf numFmtId="0" fontId="3" fillId="4" borderId="14" xfId="1" applyFill="1" applyBorder="1" applyAlignment="1" applyProtection="1">
      <alignment horizontal="center" vertical="center"/>
      <protection locked="0"/>
    </xf>
    <xf numFmtId="0" fontId="3" fillId="4" borderId="0" xfId="1" applyFill="1" applyBorder="1" applyAlignment="1" applyProtection="1">
      <alignment horizontal="center" vertical="center"/>
      <protection locked="0"/>
    </xf>
    <xf numFmtId="1" fontId="3" fillId="4" borderId="15"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15" xfId="1" applyBorder="1" applyAlignment="1" applyProtection="1">
      <alignment horizontal="center" vertical="center"/>
      <protection locked="0"/>
    </xf>
    <xf numFmtId="165" fontId="3" fillId="4" borderId="0" xfId="1" applyNumberFormat="1" applyFill="1" applyBorder="1" applyAlignment="1" applyProtection="1">
      <alignment horizontal="center" vertical="center"/>
    </xf>
    <xf numFmtId="4" fontId="10" fillId="0" borderId="14"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15"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4"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4" borderId="16" xfId="1" applyFill="1" applyBorder="1" applyAlignment="1" applyProtection="1">
      <alignment horizontal="center" vertical="center"/>
      <protection locked="0"/>
    </xf>
    <xf numFmtId="0" fontId="3" fillId="5" borderId="17" xfId="1" applyFill="1" applyBorder="1" applyAlignment="1" applyProtection="1">
      <alignment horizontal="center" vertical="center"/>
      <protection locked="0"/>
    </xf>
    <xf numFmtId="0" fontId="3" fillId="5" borderId="18" xfId="1" applyFill="1" applyBorder="1" applyAlignment="1" applyProtection="1">
      <alignment horizontal="center" vertical="center"/>
      <protection locked="0"/>
    </xf>
    <xf numFmtId="0" fontId="3" fillId="5" borderId="19" xfId="1" applyFill="1" applyBorder="1" applyAlignment="1" applyProtection="1">
      <alignment horizontal="center" vertical="center"/>
      <protection locked="0"/>
    </xf>
    <xf numFmtId="0" fontId="3" fillId="4" borderId="16" xfId="1" applyFill="1" applyBorder="1" applyAlignment="1" applyProtection="1">
      <alignment horizontal="center" vertical="center"/>
    </xf>
    <xf numFmtId="0" fontId="3" fillId="4" borderId="17" xfId="1" applyFill="1" applyBorder="1" applyAlignment="1" applyProtection="1">
      <alignment horizontal="center" vertical="center"/>
      <protection locked="0"/>
    </xf>
    <xf numFmtId="0" fontId="3" fillId="4" borderId="18" xfId="1" applyFill="1" applyBorder="1" applyAlignment="1" applyProtection="1">
      <alignment horizontal="center" vertical="center"/>
      <protection locked="0"/>
    </xf>
    <xf numFmtId="1" fontId="3" fillId="4" borderId="19" xfId="1" applyNumberFormat="1" applyFill="1" applyBorder="1" applyAlignment="1" applyProtection="1">
      <alignment horizontal="center" vertical="center"/>
      <protection locked="0"/>
    </xf>
    <xf numFmtId="0" fontId="3" fillId="0" borderId="17" xfId="1" applyBorder="1" applyAlignment="1" applyProtection="1">
      <alignment horizontal="center" vertical="center"/>
      <protection locked="0"/>
    </xf>
    <xf numFmtId="0" fontId="3" fillId="0" borderId="18" xfId="1" applyBorder="1" applyAlignment="1" applyProtection="1">
      <alignment horizontal="center" vertical="center"/>
      <protection locked="0"/>
    </xf>
    <xf numFmtId="0" fontId="3" fillId="0" borderId="19" xfId="1" applyBorder="1" applyAlignment="1" applyProtection="1">
      <alignment horizontal="center" vertical="center"/>
      <protection locked="0"/>
    </xf>
    <xf numFmtId="165" fontId="3" fillId="4" borderId="18" xfId="1" applyNumberFormat="1" applyFill="1" applyBorder="1" applyAlignment="1" applyProtection="1">
      <alignment horizontal="center" vertical="center"/>
      <protection locked="0"/>
    </xf>
    <xf numFmtId="0" fontId="3" fillId="0" borderId="17" xfId="1" applyBorder="1" applyAlignment="1" applyProtection="1">
      <alignment horizontal="center" vertical="center"/>
    </xf>
    <xf numFmtId="0" fontId="3" fillId="0" borderId="18" xfId="1" applyBorder="1" applyAlignment="1" applyProtection="1">
      <alignment horizontal="center" vertical="center"/>
    </xf>
    <xf numFmtId="0" fontId="3" fillId="0" borderId="19" xfId="1" applyBorder="1" applyAlignment="1" applyProtection="1">
      <alignment horizontal="center" vertical="center"/>
    </xf>
    <xf numFmtId="0" fontId="18" fillId="0" borderId="12" xfId="2" applyFont="1" applyBorder="1" applyAlignment="1" applyProtection="1">
      <alignment horizontal="right"/>
    </xf>
    <xf numFmtId="0" fontId="18" fillId="0" borderId="0" xfId="1" applyFont="1" applyProtection="1"/>
    <xf numFmtId="1" fontId="20" fillId="0" borderId="12" xfId="3" applyNumberFormat="1" applyFont="1" applyBorder="1" applyAlignment="1" applyProtection="1">
      <alignment horizontal="left"/>
      <protection locked="0"/>
    </xf>
    <xf numFmtId="1" fontId="20" fillId="0" borderId="12" xfId="3" applyNumberFormat="1" applyFont="1" applyBorder="1" applyAlignment="1" applyProtection="1">
      <alignment horizontal="left"/>
    </xf>
    <xf numFmtId="166" fontId="22" fillId="0" borderId="12" xfId="4" applyFont="1" applyBorder="1"/>
    <xf numFmtId="1" fontId="18" fillId="0" borderId="12" xfId="5" applyNumberFormat="1" applyFont="1" applyBorder="1" applyAlignment="1" applyProtection="1">
      <alignment horizontal="right"/>
    </xf>
    <xf numFmtId="2" fontId="22" fillId="0" borderId="12" xfId="5" applyNumberFormat="1" applyFont="1" applyBorder="1" applyAlignment="1" applyProtection="1">
      <alignment horizontal="center"/>
      <protection locked="0"/>
    </xf>
    <xf numFmtId="166" fontId="3" fillId="0" borderId="0" xfId="4" applyFont="1" applyFill="1" applyBorder="1" applyAlignment="1" applyProtection="1">
      <alignment horizontal="left"/>
    </xf>
    <xf numFmtId="0" fontId="13" fillId="0" borderId="0" xfId="1" applyFont="1" applyProtection="1"/>
    <xf numFmtId="0" fontId="13" fillId="0" borderId="0" xfId="1" applyFont="1" applyBorder="1" applyProtection="1"/>
    <xf numFmtId="0" fontId="18" fillId="0" borderId="0" xfId="2" applyFont="1" applyBorder="1" applyAlignment="1" applyProtection="1">
      <alignment horizontal="right"/>
    </xf>
    <xf numFmtId="1" fontId="20" fillId="0" borderId="0" xfId="3" applyNumberFormat="1" applyFont="1" applyBorder="1" applyAlignment="1" applyProtection="1">
      <alignment horizontal="left"/>
      <protection locked="0"/>
    </xf>
    <xf numFmtId="1" fontId="20" fillId="0" borderId="0" xfId="3" applyNumberFormat="1" applyFont="1" applyBorder="1" applyAlignment="1" applyProtection="1">
      <alignment horizontal="left"/>
    </xf>
    <xf numFmtId="166" fontId="22" fillId="0" borderId="0" xfId="4" applyFont="1" applyBorder="1"/>
    <xf numFmtId="1" fontId="18" fillId="0" borderId="0" xfId="5" applyNumberFormat="1" applyFont="1" applyBorder="1" applyAlignment="1" applyProtection="1">
      <alignment horizontal="right"/>
    </xf>
    <xf numFmtId="2" fontId="22" fillId="0" borderId="0" xfId="5" applyNumberFormat="1" applyFont="1" applyAlignment="1" applyProtection="1">
      <alignment horizontal="center"/>
    </xf>
    <xf numFmtId="0" fontId="13" fillId="0" borderId="0" xfId="1" applyFont="1" applyBorder="1" applyAlignment="1" applyProtection="1">
      <alignment horizontal="left"/>
    </xf>
    <xf numFmtId="2" fontId="18" fillId="0" borderId="0" xfId="2" applyNumberFormat="1" applyFont="1" applyBorder="1" applyAlignment="1" applyProtection="1">
      <alignment horizontal="right"/>
    </xf>
    <xf numFmtId="14" fontId="18" fillId="0" borderId="0" xfId="1" applyNumberFormat="1" applyFont="1" applyBorder="1" applyProtection="1"/>
    <xf numFmtId="0" fontId="3" fillId="0" borderId="0" xfId="6" applyFont="1" applyAlignment="1" applyProtection="1">
      <alignment vertical="top"/>
    </xf>
    <xf numFmtId="0" fontId="3" fillId="0" borderId="0" xfId="6" applyFont="1" applyBorder="1" applyAlignment="1" applyProtection="1">
      <alignment vertical="top"/>
    </xf>
    <xf numFmtId="0" fontId="22" fillId="0" borderId="0" xfId="0" applyFont="1" applyFill="1" applyBorder="1" applyAlignment="1">
      <alignment horizontal="left"/>
    </xf>
    <xf numFmtId="0" fontId="23" fillId="0" borderId="0" xfId="3" applyFont="1" applyFill="1" applyBorder="1" applyAlignment="1" applyProtection="1">
      <alignment horizontal="left"/>
      <protection locked="0"/>
    </xf>
    <xf numFmtId="0" fontId="13" fillId="0" borderId="0" xfId="1" applyFont="1" applyBorder="1" applyAlignment="1" applyProtection="1">
      <alignment horizontal="center"/>
    </xf>
    <xf numFmtId="0" fontId="14" fillId="0" borderId="0" xfId="7" applyFont="1" applyAlignment="1">
      <alignment horizontal="center"/>
    </xf>
    <xf numFmtId="166" fontId="22" fillId="0" borderId="0" xfId="4" applyFont="1" applyFill="1" applyBorder="1" applyAlignment="1" applyProtection="1">
      <alignment horizontal="center"/>
    </xf>
    <xf numFmtId="0" fontId="13" fillId="0" borderId="0" xfId="2" applyFont="1" applyBorder="1" applyAlignment="1" applyProtection="1"/>
    <xf numFmtId="0" fontId="13" fillId="0" borderId="0" xfId="2" applyFont="1" applyAlignment="1" applyProtection="1"/>
    <xf numFmtId="166" fontId="3" fillId="0" borderId="0" xfId="4" applyFont="1" applyAlignment="1" applyProtection="1">
      <alignment horizontal="center"/>
    </xf>
    <xf numFmtId="167" fontId="3" fillId="0" borderId="0" xfId="8" applyFont="1" applyBorder="1" applyAlignment="1" applyProtection="1">
      <alignment horizontal="center"/>
    </xf>
    <xf numFmtId="0" fontId="3" fillId="0" borderId="0" xfId="1" applyFont="1" applyBorder="1" applyProtection="1"/>
    <xf numFmtId="0" fontId="3" fillId="0" borderId="0" xfId="1" applyFont="1" applyProtection="1"/>
    <xf numFmtId="0" fontId="13" fillId="0" borderId="0" xfId="2" applyFont="1" applyBorder="1" applyAlignment="1" applyProtection="1">
      <alignment horizontal="center"/>
    </xf>
    <xf numFmtId="14" fontId="13" fillId="0" borderId="0" xfId="2" applyNumberFormat="1" applyFont="1" applyBorder="1" applyAlignment="1" applyProtection="1">
      <alignment horizontal="centerContinuous"/>
    </xf>
    <xf numFmtId="166" fontId="3" fillId="0" borderId="18" xfId="4" applyFont="1" applyBorder="1" applyAlignment="1" applyProtection="1">
      <alignment horizontal="center"/>
    </xf>
    <xf numFmtId="167" fontId="3" fillId="0" borderId="0" xfId="8" applyFont="1" applyAlignment="1" applyProtection="1">
      <alignment horizontal="center"/>
    </xf>
    <xf numFmtId="0" fontId="3" fillId="0" borderId="18" xfId="1" applyFont="1" applyBorder="1" applyProtection="1"/>
    <xf numFmtId="0" fontId="3" fillId="0" borderId="11" xfId="1" applyFont="1" applyBorder="1" applyProtection="1"/>
    <xf numFmtId="0" fontId="3" fillId="0" borderId="12" xfId="1" applyFont="1" applyBorder="1" applyProtection="1"/>
    <xf numFmtId="0" fontId="3" fillId="0" borderId="13" xfId="1" applyFont="1" applyBorder="1" applyAlignment="1" applyProtection="1">
      <alignment wrapText="1"/>
    </xf>
    <xf numFmtId="0" fontId="3" fillId="0" borderId="13" xfId="1" applyFont="1" applyBorder="1" applyProtection="1"/>
    <xf numFmtId="0" fontId="3" fillId="0" borderId="1" xfId="1" applyFont="1" applyBorder="1" applyProtection="1"/>
    <xf numFmtId="0" fontId="13" fillId="0" borderId="11" xfId="1" applyFont="1" applyBorder="1" applyProtection="1"/>
    <xf numFmtId="0" fontId="13" fillId="0" borderId="12" xfId="1" applyFont="1" applyBorder="1" applyProtection="1"/>
    <xf numFmtId="0" fontId="13" fillId="0" borderId="13" xfId="1" applyFont="1" applyBorder="1" applyProtection="1"/>
    <xf numFmtId="0" fontId="13" fillId="0" borderId="14" xfId="2" applyFont="1" applyBorder="1" applyAlignment="1" applyProtection="1">
      <alignment horizontal="center"/>
    </xf>
    <xf numFmtId="167" fontId="13" fillId="0" borderId="0" xfId="8" applyFont="1" applyBorder="1" applyAlignment="1" applyProtection="1">
      <alignment horizontal="center"/>
    </xf>
    <xf numFmtId="0" fontId="12" fillId="0" borderId="0" xfId="9" applyFont="1" applyBorder="1" applyAlignment="1" applyProtection="1"/>
    <xf numFmtId="0" fontId="13" fillId="0" borderId="15" xfId="1" applyFont="1" applyBorder="1" applyAlignment="1" applyProtection="1">
      <alignment wrapText="1"/>
    </xf>
    <xf numFmtId="167" fontId="13" fillId="0" borderId="15" xfId="8" applyFont="1" applyBorder="1" applyAlignment="1" applyProtection="1">
      <alignment horizontal="center"/>
    </xf>
    <xf numFmtId="0" fontId="13" fillId="0" borderId="14" xfId="1" applyFont="1" applyBorder="1" applyAlignment="1" applyProtection="1">
      <alignment horizontal="left"/>
    </xf>
    <xf numFmtId="0" fontId="13" fillId="0" borderId="15" xfId="1" applyFont="1" applyBorder="1" applyAlignment="1" applyProtection="1">
      <alignment horizontal="left"/>
    </xf>
    <xf numFmtId="0" fontId="24" fillId="0" borderId="17" xfId="2" applyFont="1" applyBorder="1" applyAlignment="1" applyProtection="1">
      <alignment horizontal="center" vertical="center"/>
    </xf>
    <xf numFmtId="0" fontId="24" fillId="0" borderId="18" xfId="2" applyFont="1" applyBorder="1" applyAlignment="1" applyProtection="1">
      <alignment horizontal="center" vertical="center"/>
    </xf>
    <xf numFmtId="167" fontId="24" fillId="0" borderId="0" xfId="8" applyFont="1" applyBorder="1" applyAlignment="1" applyProtection="1">
      <alignment horizontal="center" vertical="center"/>
    </xf>
    <xf numFmtId="0" fontId="3" fillId="0" borderId="0" xfId="2" applyFont="1" applyBorder="1" applyAlignment="1" applyProtection="1">
      <alignment horizontal="center" vertical="center"/>
    </xf>
    <xf numFmtId="167" fontId="3" fillId="0" borderId="18" xfId="8" applyFont="1" applyBorder="1" applyAlignment="1" applyProtection="1">
      <alignment horizontal="center" vertical="center"/>
    </xf>
    <xf numFmtId="0" fontId="3" fillId="0" borderId="19" xfId="1" applyFont="1" applyBorder="1" applyProtection="1"/>
    <xf numFmtId="0" fontId="3" fillId="0" borderId="19" xfId="2" applyFont="1" applyBorder="1" applyAlignment="1" applyProtection="1">
      <alignment horizontal="center" vertical="center"/>
    </xf>
    <xf numFmtId="0" fontId="3" fillId="0" borderId="17" xfId="1" applyFont="1" applyBorder="1" applyProtection="1"/>
    <xf numFmtId="20" fontId="3" fillId="0" borderId="19" xfId="1" applyNumberFormat="1" applyFont="1" applyBorder="1" applyProtection="1"/>
    <xf numFmtId="1" fontId="3" fillId="0" borderId="0" xfId="4" applyNumberFormat="1" applyFont="1" applyAlignment="1" applyProtection="1">
      <alignment horizontal="center"/>
    </xf>
    <xf numFmtId="1" fontId="3" fillId="0" borderId="12" xfId="1" applyNumberFormat="1" applyFont="1" applyBorder="1" applyAlignment="1" applyProtection="1">
      <alignment horizontal="center"/>
    </xf>
    <xf numFmtId="2" fontId="3" fillId="0" borderId="12" xfId="1" applyNumberFormat="1" applyFont="1" applyBorder="1" applyAlignment="1" applyProtection="1">
      <alignment horizontal="center"/>
    </xf>
    <xf numFmtId="2" fontId="3" fillId="0" borderId="0" xfId="1" applyNumberFormat="1" applyFont="1" applyProtection="1"/>
    <xf numFmtId="20" fontId="3" fillId="0" borderId="0" xfId="1" applyNumberFormat="1" applyFont="1" applyProtection="1"/>
    <xf numFmtId="2" fontId="0" fillId="0" borderId="0" xfId="0" applyNumberFormat="1" applyAlignment="1">
      <alignment horizontal="center"/>
    </xf>
    <xf numFmtId="1" fontId="0" fillId="0" borderId="0" xfId="0" applyNumberFormat="1"/>
    <xf numFmtId="0" fontId="6" fillId="0" borderId="0" xfId="0" applyFont="1" applyAlignment="1">
      <alignment horizontal="center"/>
    </xf>
    <xf numFmtId="2" fontId="6" fillId="0" borderId="0" xfId="0" applyNumberFormat="1" applyFont="1" applyAlignment="1">
      <alignment horizontal="center"/>
    </xf>
    <xf numFmtId="0" fontId="6" fillId="0" borderId="0" xfId="0" applyFont="1" applyFill="1"/>
    <xf numFmtId="0" fontId="6" fillId="0" borderId="0" xfId="0" applyFont="1"/>
    <xf numFmtId="2" fontId="2" fillId="3" borderId="5" xfId="0" applyNumberFormat="1" applyFont="1" applyFill="1" applyBorder="1" applyAlignment="1">
      <alignment horizontal="center"/>
    </xf>
    <xf numFmtId="0" fontId="0" fillId="3" borderId="1" xfId="0" applyFill="1" applyBorder="1" applyAlignment="1">
      <alignment horizontal="center"/>
    </xf>
    <xf numFmtId="2" fontId="2" fillId="2" borderId="6" xfId="0" applyNumberFormat="1" applyFont="1" applyFill="1" applyBorder="1" applyAlignment="1" applyProtection="1">
      <alignment horizontal="center"/>
    </xf>
    <xf numFmtId="2" fontId="2" fillId="2" borderId="7" xfId="0" applyNumberFormat="1" applyFont="1" applyFill="1" applyBorder="1" applyAlignment="1">
      <alignment horizontal="center"/>
    </xf>
    <xf numFmtId="2" fontId="2" fillId="2" borderId="4" xfId="0" applyNumberFormat="1" applyFont="1" applyFill="1" applyBorder="1" applyAlignment="1" applyProtection="1">
      <alignment horizontal="center"/>
    </xf>
    <xf numFmtId="2" fontId="2" fillId="2" borderId="8" xfId="0" applyNumberFormat="1" applyFont="1" applyFill="1" applyBorder="1" applyAlignment="1" applyProtection="1">
      <alignment horizontal="center"/>
    </xf>
    <xf numFmtId="2" fontId="2" fillId="2" borderId="4" xfId="0" applyNumberFormat="1" applyFont="1" applyFill="1" applyBorder="1" applyAlignment="1">
      <alignment horizontal="center"/>
    </xf>
    <xf numFmtId="165" fontId="2" fillId="2" borderId="4" xfId="0" applyNumberFormat="1" applyFont="1" applyFill="1" applyBorder="1" applyAlignment="1">
      <alignment horizontal="center"/>
    </xf>
    <xf numFmtId="2" fontId="3" fillId="2" borderId="3" xfId="0" applyNumberFormat="1" applyFont="1" applyFill="1" applyBorder="1" applyAlignment="1" applyProtection="1">
      <alignment horizontal="center" vertical="center"/>
    </xf>
    <xf numFmtId="2" fontId="3" fillId="2" borderId="9" xfId="0" applyNumberFormat="1" applyFont="1" applyFill="1" applyBorder="1" applyAlignment="1" applyProtection="1">
      <alignment horizontal="center" vertical="center"/>
    </xf>
    <xf numFmtId="0" fontId="6" fillId="7" borderId="0" xfId="0" applyFont="1" applyFill="1"/>
    <xf numFmtId="14" fontId="6" fillId="7" borderId="0" xfId="0" applyNumberFormat="1" applyFont="1" applyFill="1"/>
    <xf numFmtId="2" fontId="6" fillId="7" borderId="0" xfId="0" applyNumberFormat="1" applyFont="1" applyFill="1"/>
    <xf numFmtId="0" fontId="27" fillId="7" borderId="20" xfId="0" applyFont="1" applyFill="1" applyBorder="1"/>
    <xf numFmtId="166" fontId="6" fillId="7" borderId="0" xfId="0" applyNumberFormat="1" applyFont="1" applyFill="1"/>
    <xf numFmtId="0" fontId="3" fillId="8" borderId="0" xfId="1" applyFont="1" applyFill="1" applyBorder="1" applyAlignment="1" applyProtection="1">
      <alignment horizontal="center" vertical="center"/>
      <protection locked="0"/>
    </xf>
    <xf numFmtId="14" fontId="6" fillId="8" borderId="0" xfId="0" applyNumberFormat="1" applyFont="1" applyFill="1"/>
    <xf numFmtId="0" fontId="6" fillId="8" borderId="0" xfId="0" applyFont="1" applyFill="1"/>
    <xf numFmtId="2" fontId="6" fillId="8" borderId="0" xfId="0" applyNumberFormat="1" applyFont="1" applyFill="1"/>
    <xf numFmtId="0" fontId="3" fillId="0" borderId="21" xfId="2" applyFont="1" applyBorder="1" applyAlignment="1" applyProtection="1">
      <alignment horizontal="center" vertical="center"/>
    </xf>
    <xf numFmtId="4" fontId="18" fillId="10" borderId="12" xfId="0" applyNumberFormat="1" applyFont="1" applyFill="1" applyBorder="1" applyAlignment="1">
      <alignment horizontal="center"/>
    </xf>
    <xf numFmtId="0" fontId="18" fillId="10" borderId="12" xfId="0" applyFont="1" applyFill="1" applyBorder="1"/>
    <xf numFmtId="4" fontId="18" fillId="10" borderId="13" xfId="0" applyNumberFormat="1" applyFont="1" applyFill="1" applyBorder="1" applyAlignment="1">
      <alignment horizontal="center"/>
    </xf>
    <xf numFmtId="0" fontId="30" fillId="9" borderId="21" xfId="0" applyFont="1" applyFill="1" applyBorder="1"/>
    <xf numFmtId="168" fontId="30" fillId="9" borderId="21" xfId="0" applyNumberFormat="1" applyFont="1" applyFill="1" applyBorder="1"/>
    <xf numFmtId="0" fontId="30" fillId="9" borderId="21" xfId="0" applyFont="1" applyFill="1" applyBorder="1" applyAlignment="1">
      <alignment horizontal="center"/>
    </xf>
    <xf numFmtId="168" fontId="13" fillId="10" borderId="21" xfId="0" applyNumberFormat="1" applyFont="1" applyFill="1" applyBorder="1"/>
    <xf numFmtId="14" fontId="30" fillId="9" borderId="26" xfId="0" applyNumberFormat="1" applyFont="1" applyFill="1" applyBorder="1"/>
    <xf numFmtId="0" fontId="31" fillId="9" borderId="14" xfId="0" applyFont="1" applyFill="1" applyBorder="1"/>
    <xf numFmtId="0" fontId="32" fillId="9" borderId="27" xfId="0" applyFont="1" applyFill="1" applyBorder="1" applyAlignment="1">
      <alignment horizontal="right"/>
    </xf>
    <xf numFmtId="2" fontId="31" fillId="9" borderId="0" xfId="0" applyNumberFormat="1" applyFont="1" applyFill="1" applyBorder="1"/>
    <xf numFmtId="0" fontId="31" fillId="9" borderId="0" xfId="0" applyFont="1" applyFill="1" applyBorder="1"/>
    <xf numFmtId="0" fontId="0" fillId="10" borderId="0" xfId="0" applyFill="1" applyBorder="1"/>
    <xf numFmtId="0" fontId="31" fillId="9" borderId="15" xfId="0" applyFont="1" applyFill="1" applyBorder="1"/>
    <xf numFmtId="0" fontId="33" fillId="10" borderId="27" xfId="0" applyFont="1" applyFill="1" applyBorder="1" applyAlignment="1">
      <alignment horizontal="right"/>
    </xf>
    <xf numFmtId="0" fontId="6" fillId="10" borderId="27" xfId="0" applyFont="1" applyFill="1" applyBorder="1" applyAlignment="1">
      <alignment horizontal="right"/>
    </xf>
    <xf numFmtId="0" fontId="31" fillId="9" borderId="17" xfId="0" applyFont="1" applyFill="1" applyBorder="1"/>
    <xf numFmtId="0" fontId="6" fillId="10" borderId="28" xfId="0" applyFont="1" applyFill="1" applyBorder="1" applyAlignment="1">
      <alignment horizontal="right"/>
    </xf>
    <xf numFmtId="2" fontId="31" fillId="9" borderId="18" xfId="0" applyNumberFormat="1" applyFont="1" applyFill="1" applyBorder="1"/>
    <xf numFmtId="0" fontId="31" fillId="9" borderId="18" xfId="0" applyFont="1" applyFill="1" applyBorder="1"/>
    <xf numFmtId="4" fontId="31" fillId="9" borderId="18" xfId="0" applyNumberFormat="1" applyFont="1" applyFill="1" applyBorder="1"/>
    <xf numFmtId="0" fontId="31" fillId="9" borderId="19" xfId="0" applyFont="1" applyFill="1" applyBorder="1"/>
    <xf numFmtId="0" fontId="3" fillId="0" borderId="15" xfId="1" applyBorder="1" applyAlignment="1" applyProtection="1">
      <alignment horizontal="center" vertical="center" wrapText="1"/>
      <protection locked="0"/>
    </xf>
    <xf numFmtId="0" fontId="28" fillId="9" borderId="11" xfId="0" applyFont="1" applyFill="1" applyBorder="1" applyAlignment="1">
      <alignment horizontal="center" vertical="center"/>
    </xf>
    <xf numFmtId="0" fontId="28" fillId="9" borderId="22" xfId="0" applyFont="1" applyFill="1" applyBorder="1" applyAlignment="1">
      <alignment horizontal="center" vertical="center"/>
    </xf>
    <xf numFmtId="0" fontId="28" fillId="9" borderId="24" xfId="0" applyFont="1" applyFill="1" applyBorder="1" applyAlignment="1">
      <alignment horizontal="center" vertical="center"/>
    </xf>
    <xf numFmtId="0" fontId="28" fillId="9" borderId="25" xfId="0" applyFont="1" applyFill="1" applyBorder="1" applyAlignment="1">
      <alignment horizontal="center" vertical="center"/>
    </xf>
    <xf numFmtId="0" fontId="29" fillId="10" borderId="23" xfId="0" applyFont="1" applyFill="1" applyBorder="1" applyAlignment="1">
      <alignment horizontal="center"/>
    </xf>
    <xf numFmtId="0" fontId="29" fillId="10" borderId="12" xfId="0" applyFont="1" applyFill="1" applyBorder="1" applyAlignment="1">
      <alignment horizontal="center"/>
    </xf>
    <xf numFmtId="165" fontId="3" fillId="0" borderId="11" xfId="1" applyNumberFormat="1" applyBorder="1" applyAlignment="1" applyProtection="1">
      <alignment horizontal="left"/>
      <protection locked="0"/>
    </xf>
    <xf numFmtId="0" fontId="3" fillId="0" borderId="12" xfId="1" applyBorder="1" applyAlignment="1" applyProtection="1"/>
    <xf numFmtId="0" fontId="3" fillId="0" borderId="13" xfId="1" applyBorder="1" applyAlignment="1" applyProtection="1"/>
    <xf numFmtId="0" fontId="3" fillId="5" borderId="0" xfId="1" applyFill="1" applyBorder="1" applyAlignment="1" applyProtection="1">
      <alignment horizontal="center"/>
    </xf>
    <xf numFmtId="0" fontId="3" fillId="5" borderId="15" xfId="1" applyFill="1" applyBorder="1" applyAlignment="1" applyProtection="1">
      <alignment horizontal="center"/>
    </xf>
    <xf numFmtId="0" fontId="3" fillId="5" borderId="11" xfId="1" applyFill="1" applyBorder="1" applyAlignment="1" applyProtection="1">
      <alignment horizontal="center" vertical="center"/>
      <protection locked="0"/>
    </xf>
    <xf numFmtId="0" fontId="3" fillId="5" borderId="12" xfId="1" applyFill="1" applyBorder="1" applyAlignment="1" applyProtection="1">
      <alignment horizontal="center" vertical="center"/>
      <protection locked="0"/>
    </xf>
    <xf numFmtId="0" fontId="3" fillId="5" borderId="13"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4" borderId="12" xfId="1" applyFill="1" applyBorder="1" applyAlignment="1" applyProtection="1">
      <alignment horizontal="center" vertical="center"/>
      <protection locked="0"/>
    </xf>
    <xf numFmtId="0" fontId="3" fillId="4" borderId="13" xfId="1" applyFill="1" applyBorder="1" applyAlignment="1" applyProtection="1">
      <alignment horizontal="center" vertical="center"/>
      <protection locked="0"/>
    </xf>
    <xf numFmtId="0" fontId="3" fillId="5" borderId="11" xfId="1" applyFill="1" applyBorder="1" applyAlignment="1" applyProtection="1">
      <alignment horizontal="left"/>
      <protection locked="0"/>
    </xf>
    <xf numFmtId="0" fontId="3" fillId="5" borderId="12" xfId="1" applyFill="1" applyBorder="1" applyAlignment="1" applyProtection="1"/>
    <xf numFmtId="0" fontId="3" fillId="5" borderId="13" xfId="1" applyFill="1" applyBorder="1" applyAlignment="1" applyProtection="1"/>
    <xf numFmtId="0" fontId="3" fillId="4" borderId="11" xfId="1" applyFill="1" applyBorder="1" applyAlignment="1" applyProtection="1">
      <protection locked="0"/>
    </xf>
    <xf numFmtId="0" fontId="3" fillId="4" borderId="12" xfId="1" applyFill="1" applyBorder="1" applyAlignment="1" applyProtection="1"/>
    <xf numFmtId="0" fontId="3" fillId="4" borderId="13" xfId="1" applyFill="1" applyBorder="1" applyAlignment="1" applyProtection="1"/>
    <xf numFmtId="0" fontId="3" fillId="0" borderId="11" xfId="1" applyBorder="1" applyAlignment="1" applyProtection="1">
      <alignment horizontal="center"/>
      <protection locked="0"/>
    </xf>
    <xf numFmtId="0" fontId="3" fillId="0" borderId="12" xfId="1" applyBorder="1" applyAlignment="1" applyProtection="1">
      <alignment horizontal="center"/>
    </xf>
    <xf numFmtId="0" fontId="3" fillId="0" borderId="13" xfId="1" applyBorder="1" applyAlignment="1" applyProtection="1">
      <alignment horizontal="center"/>
    </xf>
  </cellXfs>
  <cellStyles count="10">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 name="Normal_C-snowpits" xfId="9" xr:uid="{D08E8314-38CB-4B81-92E6-6E54DFC381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xdr:col>
      <xdr:colOff>219076</xdr:colOff>
      <xdr:row>23</xdr:row>
      <xdr:rowOff>28574</xdr:rowOff>
    </xdr:from>
    <xdr:to>
      <xdr:col>19</xdr:col>
      <xdr:colOff>142876</xdr:colOff>
      <xdr:row>55</xdr:row>
      <xdr:rowOff>180975</xdr:rowOff>
    </xdr:to>
    <xdr:sp macro="" textlink="">
      <xdr:nvSpPr>
        <xdr:cNvPr id="2" name="TextBox 1">
          <a:extLst>
            <a:ext uri="{FF2B5EF4-FFF2-40B4-BE49-F238E27FC236}">
              <a16:creationId xmlns:a16="http://schemas.microsoft.com/office/drawing/2014/main" id="{437D1200-39E8-45AB-B951-C43D3CA45397}"/>
            </a:ext>
          </a:extLst>
        </xdr:cNvPr>
        <xdr:cNvSpPr txBox="1"/>
      </xdr:nvSpPr>
      <xdr:spPr>
        <a:xfrm>
          <a:off x="8258176" y="4400549"/>
          <a:ext cx="4191000" cy="62579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Old Calculation:</a:t>
          </a:r>
        </a:p>
        <a:p>
          <a:endParaRPr lang="en-US" sz="1100"/>
        </a:p>
        <a:p>
          <a:r>
            <a:rPr lang="en-US" sz="1100" b="1"/>
            <a:t>bw</a:t>
          </a:r>
          <a:r>
            <a:rPr lang="en-US" sz="1100"/>
            <a:t> - depth of 2.52 m, bulk density</a:t>
          </a:r>
          <a:r>
            <a:rPr lang="en-US" sz="1100" baseline="0"/>
            <a:t> of 0.48.</a:t>
          </a:r>
          <a:endParaRPr lang="en-US" sz="1100"/>
        </a:p>
        <a:p>
          <a:endParaRPr lang="en-US" sz="1100"/>
        </a:p>
        <a:p>
          <a:r>
            <a:rPr lang="en-US" sz="1100" b="1"/>
            <a:t>ba</a:t>
          </a:r>
          <a:r>
            <a:rPr lang="en-US" sz="1100" b="0"/>
            <a:t>-</a:t>
          </a:r>
          <a:r>
            <a:rPr lang="en-US" sz="1100" b="1" baseline="0"/>
            <a:t> </a:t>
          </a:r>
          <a:r>
            <a:rPr lang="en-US" sz="1100" b="0" baseline="0"/>
            <a:t>bw plus bs</a:t>
          </a:r>
        </a:p>
        <a:p>
          <a:endParaRPr lang="en-US" sz="1100" b="0" baseline="0"/>
        </a:p>
        <a:p>
          <a:r>
            <a:rPr lang="en-US" sz="1100" b="1" baseline="0"/>
            <a:t>bs</a:t>
          </a:r>
          <a:r>
            <a:rPr lang="en-US" sz="1100" b="0" baseline="0"/>
            <a:t> - calculation of change on full stake. HOWEVER, they use 4.76 as the 2004 summer surface height, as probed on spring visit. On the Fall 2004 visit, the surface was 4.55. There is no way the summer surface un-melted ~ 20 cm from fall 2004 to spring 2005. This is a bad probed depth (or stake punch), and should be ignored.</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bw: </a:t>
          </a:r>
          <a:r>
            <a:rPr lang="en-US" sz="1100" b="0">
              <a:solidFill>
                <a:schemeClr val="dk1"/>
              </a:solidFill>
              <a:effectLst/>
              <a:latin typeface="+mn-lt"/>
              <a:ea typeface="+mn-ea"/>
              <a:cs typeface="+mn-cs"/>
            </a:rPr>
            <a:t>depth of 2.52. densty of 0.48 (identical to old)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winter ablation:</a:t>
          </a: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Stake measurement went from 4.55 to 4.76 on winter visit; bad probing means that we can't determine winter ablation, and it was likely 0 (new snow on surface during fall 2004 visit)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ba:</a:t>
          </a:r>
          <a:r>
            <a:rPr lang="en-US" sz="1100" b="0">
              <a:solidFill>
                <a:schemeClr val="dk1"/>
              </a:solidFill>
              <a:effectLst/>
              <a:latin typeface="+mn-lt"/>
              <a:ea typeface="+mn-ea"/>
              <a:cs typeface="+mn-cs"/>
            </a:rPr>
            <a:t> Using FALL 2004 measurement of the surface (bad probing in spring), gives a drop of</a:t>
          </a:r>
          <a:r>
            <a:rPr lang="en-US" sz="1100" b="0" baseline="0">
              <a:solidFill>
                <a:schemeClr val="dk1"/>
              </a:solidFill>
              <a:effectLst/>
              <a:latin typeface="+mn-lt"/>
              <a:ea typeface="+mn-ea"/>
              <a:cs typeface="+mn-cs"/>
            </a:rPr>
            <a:t> surface of 5 cm height. So, negative balance year. This contrasts with the observation of the surface as "Ice"; however, this is under 30 cm new snow, and probably not observed very closely. Accumulation of 5cm new firn x assumed density for new firn of 0.5 = ba of 0.3 m w.e.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summer accumulation:</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30 cm of new snow during fall 2005 visit; assumed density of 0.25</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590550</xdr:colOff>
      <xdr:row>14</xdr:row>
      <xdr:rowOff>114300</xdr:rowOff>
    </xdr:from>
    <xdr:to>
      <xdr:col>16</xdr:col>
      <xdr:colOff>238125</xdr:colOff>
      <xdr:row>21</xdr:row>
      <xdr:rowOff>0</xdr:rowOff>
    </xdr:to>
    <xdr:sp macro="" textlink="">
      <xdr:nvSpPr>
        <xdr:cNvPr id="2" name="TextBox 1">
          <a:extLst>
            <a:ext uri="{FF2B5EF4-FFF2-40B4-BE49-F238E27FC236}">
              <a16:creationId xmlns:a16="http://schemas.microsoft.com/office/drawing/2014/main" id="{73E5E9D5-D107-4809-AD1F-4074BC0B0972}"/>
            </a:ext>
          </a:extLst>
        </xdr:cNvPr>
        <xdr:cNvSpPr txBox="1"/>
      </xdr:nvSpPr>
      <xdr:spPr>
        <a:xfrm>
          <a:off x="8639175" y="2800350"/>
          <a:ext cx="4905375"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Densities measured</a:t>
          </a:r>
          <a:r>
            <a:rPr lang="en-US" sz="1100" baseline="0"/>
            <a:t> from database are:</a:t>
          </a:r>
        </a:p>
        <a:p>
          <a:r>
            <a:rPr lang="en-US" sz="1100" baseline="0"/>
            <a:t>AVERAGE(0.39,0.47,0.46,0.59). This indicates they used a weight for the federal sampler of 15 in w.e. for all samples (14 is more common, and used in most years). Why? Hard to say. Snow stuck to it during all the sampling?</a:t>
          </a:r>
        </a:p>
      </xdr:txBody>
    </xdr:sp>
    <xdr:clientData/>
  </xdr:twoCellAnchor>
  <xdr:twoCellAnchor editAs="oneCell">
    <xdr:from>
      <xdr:col>7</xdr:col>
      <xdr:colOff>1181100</xdr:colOff>
      <xdr:row>21</xdr:row>
      <xdr:rowOff>130171</xdr:rowOff>
    </xdr:from>
    <xdr:to>
      <xdr:col>22</xdr:col>
      <xdr:colOff>76200</xdr:colOff>
      <xdr:row>34</xdr:row>
      <xdr:rowOff>171020</xdr:rowOff>
    </xdr:to>
    <xdr:pic>
      <xdr:nvPicPr>
        <xdr:cNvPr id="3" name="Picture 2">
          <a:extLst>
            <a:ext uri="{FF2B5EF4-FFF2-40B4-BE49-F238E27FC236}">
              <a16:creationId xmlns:a16="http://schemas.microsoft.com/office/drawing/2014/main" id="{6A971F41-DA22-49C7-8B77-AEC951B2439C}"/>
            </a:ext>
          </a:extLst>
        </xdr:cNvPr>
        <xdr:cNvPicPr>
          <a:picLocks noChangeAspect="1"/>
        </xdr:cNvPicPr>
      </xdr:nvPicPr>
      <xdr:blipFill>
        <a:blip xmlns:r="http://schemas.openxmlformats.org/officeDocument/2006/relationships" r:embed="rId1"/>
        <a:stretch>
          <a:fillRect/>
        </a:stretch>
      </xdr:blipFill>
      <xdr:spPr>
        <a:xfrm>
          <a:off x="7981950" y="4149721"/>
          <a:ext cx="9058275" cy="25173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Y28"/>
  <sheetViews>
    <sheetView tabSelected="1" zoomScaleNormal="100" workbookViewId="0">
      <selection activeCell="A20" sqref="A20"/>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8.7109375" customWidth="1"/>
    <col min="7" max="7" width="8.85546875" customWidth="1"/>
    <col min="8" max="8" width="6.42578125" customWidth="1"/>
    <col min="9" max="9" width="8.28515625" customWidth="1"/>
    <col min="12" max="12" width="11.42578125" customWidth="1"/>
    <col min="20" max="20" width="13.140625" bestFit="1" customWidth="1"/>
    <col min="21" max="21" width="9" customWidth="1"/>
    <col min="24" max="24" width="8.7109375" customWidth="1"/>
    <col min="25" max="25" width="39.28515625" customWidth="1"/>
  </cols>
  <sheetData>
    <row r="1" spans="1:25" ht="16.5" thickBot="1" x14ac:dyDescent="0.3">
      <c r="A1" s="36" t="s">
        <v>4</v>
      </c>
      <c r="B1" s="37"/>
      <c r="C1" s="37"/>
      <c r="D1" s="37"/>
      <c r="E1" s="37"/>
      <c r="F1" s="37"/>
      <c r="G1" s="37"/>
      <c r="H1" s="37"/>
      <c r="I1" s="37"/>
      <c r="J1" s="37"/>
      <c r="K1" s="37"/>
      <c r="L1" s="37"/>
      <c r="M1" s="37"/>
      <c r="N1" s="37"/>
      <c r="O1" s="37"/>
      <c r="P1" s="37"/>
      <c r="Q1" s="37"/>
      <c r="R1" s="37"/>
      <c r="S1" s="37"/>
      <c r="T1" s="37"/>
      <c r="U1" s="37"/>
      <c r="V1" s="37"/>
      <c r="W1" s="37"/>
      <c r="X1" s="38"/>
      <c r="Y1" s="37"/>
    </row>
    <row r="2" spans="1:25" x14ac:dyDescent="0.25">
      <c r="A2" s="39"/>
      <c r="B2" s="40"/>
      <c r="C2" s="275" t="s">
        <v>5</v>
      </c>
      <c r="D2" s="276"/>
      <c r="E2" s="277"/>
      <c r="F2" s="41"/>
      <c r="G2" s="278" t="s">
        <v>6</v>
      </c>
      <c r="H2" s="279"/>
      <c r="I2" s="279"/>
      <c r="J2" s="279"/>
      <c r="K2" s="280"/>
      <c r="L2" s="42" t="s">
        <v>7</v>
      </c>
      <c r="M2" s="281" t="s">
        <v>8</v>
      </c>
      <c r="N2" s="282"/>
      <c r="O2" s="283"/>
      <c r="P2" s="264" t="s">
        <v>9</v>
      </c>
      <c r="Q2" s="265"/>
      <c r="R2" s="265"/>
      <c r="S2" s="266"/>
      <c r="T2" s="43" t="s">
        <v>10</v>
      </c>
      <c r="U2" s="44" t="s">
        <v>11</v>
      </c>
      <c r="V2" s="45"/>
      <c r="W2" s="45"/>
      <c r="X2" s="46"/>
      <c r="Y2" s="45"/>
    </row>
    <row r="3" spans="1:25" x14ac:dyDescent="0.25">
      <c r="A3" s="47" t="s">
        <v>12</v>
      </c>
      <c r="B3" s="47" t="s">
        <v>13</v>
      </c>
      <c r="C3" s="48" t="s">
        <v>14</v>
      </c>
      <c r="D3" s="267" t="s">
        <v>15</v>
      </c>
      <c r="E3" s="268"/>
      <c r="F3" s="47" t="s">
        <v>16</v>
      </c>
      <c r="G3" s="49" t="s">
        <v>17</v>
      </c>
      <c r="H3" s="50" t="s">
        <v>18</v>
      </c>
      <c r="I3" s="50" t="s">
        <v>19</v>
      </c>
      <c r="J3" s="50" t="s">
        <v>20</v>
      </c>
      <c r="K3" s="51" t="s">
        <v>21</v>
      </c>
      <c r="L3" s="52" t="s">
        <v>22</v>
      </c>
      <c r="M3" s="53" t="s">
        <v>23</v>
      </c>
      <c r="N3" s="54" t="s">
        <v>12</v>
      </c>
      <c r="O3" s="55" t="s">
        <v>24</v>
      </c>
      <c r="P3" s="53" t="s">
        <v>25</v>
      </c>
      <c r="Q3" s="56" t="s">
        <v>26</v>
      </c>
      <c r="R3" s="54" t="s">
        <v>27</v>
      </c>
      <c r="S3" s="57" t="s">
        <v>28</v>
      </c>
      <c r="T3" s="58" t="s">
        <v>29</v>
      </c>
      <c r="U3" s="59" t="s">
        <v>29</v>
      </c>
      <c r="V3" s="45"/>
      <c r="W3" s="45"/>
      <c r="X3" s="46"/>
      <c r="Y3" s="45"/>
    </row>
    <row r="4" spans="1:25" x14ac:dyDescent="0.25">
      <c r="A4" s="47" t="s">
        <v>30</v>
      </c>
      <c r="B4" s="47"/>
      <c r="C4" s="48" t="s">
        <v>31</v>
      </c>
      <c r="D4" s="60" t="s">
        <v>32</v>
      </c>
      <c r="E4" s="61" t="s">
        <v>33</v>
      </c>
      <c r="F4" s="62"/>
      <c r="G4" s="49" t="s">
        <v>34</v>
      </c>
      <c r="H4" s="50" t="s">
        <v>34</v>
      </c>
      <c r="I4" s="50" t="s">
        <v>34</v>
      </c>
      <c r="J4" s="50"/>
      <c r="K4" s="51"/>
      <c r="L4" s="47" t="s">
        <v>35</v>
      </c>
      <c r="M4" s="53" t="s">
        <v>36</v>
      </c>
      <c r="N4" s="54" t="s">
        <v>37</v>
      </c>
      <c r="O4" s="57" t="s">
        <v>38</v>
      </c>
      <c r="P4" s="53" t="s">
        <v>34</v>
      </c>
      <c r="Q4" s="63" t="s">
        <v>36</v>
      </c>
      <c r="R4" s="54" t="s">
        <v>39</v>
      </c>
      <c r="S4" s="57" t="s">
        <v>40</v>
      </c>
      <c r="T4" s="64" t="s">
        <v>41</v>
      </c>
      <c r="U4" s="64" t="s">
        <v>42</v>
      </c>
      <c r="V4" s="45"/>
      <c r="W4" s="45"/>
      <c r="X4" s="46"/>
      <c r="Y4" s="45"/>
    </row>
    <row r="5" spans="1:25" ht="15.75" thickBot="1" x14ac:dyDescent="0.3">
      <c r="A5" s="65"/>
      <c r="B5" s="65" t="s">
        <v>43</v>
      </c>
      <c r="C5" s="66" t="s">
        <v>44</v>
      </c>
      <c r="D5" s="67" t="s">
        <v>44</v>
      </c>
      <c r="E5" s="68" t="s">
        <v>44</v>
      </c>
      <c r="F5" s="69"/>
      <c r="G5" s="70" t="s">
        <v>44</v>
      </c>
      <c r="H5" s="71" t="s">
        <v>44</v>
      </c>
      <c r="I5" s="71" t="s">
        <v>45</v>
      </c>
      <c r="J5" s="71" t="s">
        <v>44</v>
      </c>
      <c r="K5" s="72"/>
      <c r="L5" s="65" t="s">
        <v>44</v>
      </c>
      <c r="M5" s="73" t="s">
        <v>46</v>
      </c>
      <c r="N5" s="74" t="s">
        <v>47</v>
      </c>
      <c r="O5" s="75" t="s">
        <v>47</v>
      </c>
      <c r="P5" s="73" t="s">
        <v>44</v>
      </c>
      <c r="Q5" s="76" t="s">
        <v>46</v>
      </c>
      <c r="R5" s="74" t="s">
        <v>2</v>
      </c>
      <c r="S5" s="75" t="s">
        <v>47</v>
      </c>
      <c r="T5" s="77" t="s">
        <v>47</v>
      </c>
      <c r="U5" s="77" t="s">
        <v>47</v>
      </c>
      <c r="V5" s="78"/>
      <c r="W5" s="78"/>
      <c r="X5" s="78"/>
      <c r="Y5" s="78"/>
    </row>
    <row r="6" spans="1:25" x14ac:dyDescent="0.25">
      <c r="A6" s="18" t="s">
        <v>0</v>
      </c>
      <c r="B6" s="19">
        <v>38237</v>
      </c>
      <c r="C6" s="20">
        <f>9-4.45</f>
        <v>4.55</v>
      </c>
      <c r="D6" s="21"/>
      <c r="E6" s="22"/>
      <c r="F6" s="23" t="s">
        <v>3</v>
      </c>
      <c r="G6" s="24">
        <v>0</v>
      </c>
      <c r="H6" s="25">
        <v>0</v>
      </c>
      <c r="I6" s="25">
        <v>0</v>
      </c>
      <c r="J6" s="26"/>
      <c r="K6" s="27"/>
      <c r="L6" s="28">
        <f>C6-G6</f>
        <v>4.55</v>
      </c>
      <c r="M6" s="29">
        <v>0.6</v>
      </c>
      <c r="N6" s="30">
        <f t="shared" ref="N6" si="0">L6*M6</f>
        <v>2.73</v>
      </c>
      <c r="O6" s="31">
        <v>-0.63719999999999999</v>
      </c>
      <c r="P6" s="29">
        <v>0</v>
      </c>
      <c r="Q6" s="26"/>
      <c r="R6" s="25"/>
      <c r="S6" s="215">
        <v>0</v>
      </c>
      <c r="T6" s="33">
        <v>-1.5493066666666666</v>
      </c>
      <c r="U6" s="34"/>
      <c r="V6" s="35"/>
    </row>
    <row r="7" spans="1:25" x14ac:dyDescent="0.25">
      <c r="A7" s="1" t="s">
        <v>0</v>
      </c>
      <c r="B7" s="2">
        <v>38490</v>
      </c>
      <c r="C7" s="3">
        <f>9-1.72</f>
        <v>7.28</v>
      </c>
      <c r="D7" s="4"/>
      <c r="E7" s="5"/>
      <c r="F7" s="6" t="s">
        <v>1</v>
      </c>
      <c r="G7" s="7">
        <v>2.52</v>
      </c>
      <c r="H7" s="8"/>
      <c r="I7" s="8"/>
      <c r="J7" s="9"/>
      <c r="K7" s="10">
        <v>1</v>
      </c>
      <c r="L7" s="11">
        <f>C7-G7</f>
        <v>4.76</v>
      </c>
      <c r="M7" s="12">
        <v>0.6</v>
      </c>
      <c r="N7" s="13">
        <f>L7*M7</f>
        <v>2.8559999999999999</v>
      </c>
      <c r="O7" s="14">
        <f>N7-N6</f>
        <v>0.12599999999999989</v>
      </c>
      <c r="P7" s="12">
        <f>G7</f>
        <v>2.52</v>
      </c>
      <c r="Q7" s="9">
        <f>AVERAGE(0.39,0.47,0.46,0.59)</f>
        <v>0.47750000000000004</v>
      </c>
      <c r="R7" s="8" t="s">
        <v>2</v>
      </c>
      <c r="S7" s="15">
        <f>P7*Q7</f>
        <v>1.2033</v>
      </c>
      <c r="T7" s="16">
        <f>S7</f>
        <v>1.2033</v>
      </c>
      <c r="U7" s="17"/>
      <c r="V7" s="5"/>
    </row>
    <row r="8" spans="1:25" x14ac:dyDescent="0.25">
      <c r="A8" s="216" t="s">
        <v>105</v>
      </c>
      <c r="B8" s="19">
        <v>38597</v>
      </c>
      <c r="C8" s="20">
        <f>6-1.4</f>
        <v>4.5999999999999996</v>
      </c>
      <c r="D8" s="21"/>
      <c r="E8" s="22"/>
      <c r="F8" s="23" t="s">
        <v>24</v>
      </c>
      <c r="G8" s="24">
        <v>0.3</v>
      </c>
      <c r="H8" s="25"/>
      <c r="I8" s="25"/>
      <c r="J8" s="26"/>
      <c r="K8" s="27"/>
      <c r="L8" s="217">
        <f>C8</f>
        <v>4.5999999999999996</v>
      </c>
      <c r="M8" s="218">
        <v>0.6</v>
      </c>
      <c r="N8" s="219">
        <f>L8*M8</f>
        <v>2.76</v>
      </c>
      <c r="O8" s="220">
        <f>N8-N7</f>
        <v>-9.6000000000000085E-2</v>
      </c>
      <c r="P8" s="218">
        <v>0</v>
      </c>
      <c r="Q8" s="221"/>
      <c r="R8" s="222"/>
      <c r="S8" s="32">
        <v>0</v>
      </c>
      <c r="T8" s="223">
        <f>O8-S7</f>
        <v>-1.2993000000000001</v>
      </c>
      <c r="U8" s="224">
        <f>T7+T8</f>
        <v>-9.6000000000000085E-2</v>
      </c>
      <c r="V8" s="35"/>
    </row>
    <row r="9" spans="1:25" x14ac:dyDescent="0.25">
      <c r="A9" s="79"/>
      <c r="B9" s="80"/>
      <c r="C9" s="81"/>
      <c r="D9" s="82"/>
      <c r="E9" s="82"/>
      <c r="F9" s="83"/>
      <c r="G9" s="83"/>
      <c r="H9" s="83"/>
      <c r="I9" s="83"/>
      <c r="J9" s="83"/>
      <c r="K9" s="84"/>
      <c r="L9" s="85"/>
      <c r="M9" s="86"/>
      <c r="N9" s="85"/>
      <c r="O9" s="85"/>
      <c r="P9" s="86"/>
      <c r="Q9" s="86"/>
      <c r="R9" s="83"/>
      <c r="S9" s="86"/>
      <c r="T9" s="87"/>
      <c r="U9" s="87"/>
      <c r="V9" s="88"/>
      <c r="W9" s="88"/>
      <c r="X9" s="89"/>
      <c r="Y9" s="88"/>
    </row>
    <row r="10" spans="1:25" ht="16.5" thickBot="1" x14ac:dyDescent="0.3">
      <c r="A10" s="90" t="s">
        <v>48</v>
      </c>
      <c r="B10" s="91"/>
      <c r="C10" s="92"/>
      <c r="D10" s="93"/>
      <c r="E10" s="93"/>
      <c r="F10" s="94"/>
      <c r="G10" s="94"/>
      <c r="H10" s="94"/>
      <c r="I10" s="94"/>
      <c r="J10" s="95"/>
      <c r="K10" s="96"/>
      <c r="L10" s="97"/>
      <c r="M10" s="98"/>
      <c r="N10" s="97"/>
      <c r="O10" s="97"/>
      <c r="P10" s="95"/>
      <c r="Q10" s="95"/>
      <c r="R10" s="94"/>
      <c r="S10" s="95"/>
      <c r="T10" s="99"/>
      <c r="U10" s="100"/>
      <c r="V10" s="88"/>
      <c r="W10" s="88"/>
      <c r="X10" s="89"/>
      <c r="Y10" s="88"/>
    </row>
    <row r="11" spans="1:25" x14ac:dyDescent="0.25">
      <c r="A11" s="101"/>
      <c r="B11" s="102"/>
      <c r="C11" s="269" t="s">
        <v>5</v>
      </c>
      <c r="D11" s="270"/>
      <c r="E11" s="271"/>
      <c r="F11" s="102"/>
      <c r="G11" s="272" t="s">
        <v>6</v>
      </c>
      <c r="H11" s="273"/>
      <c r="I11" s="273"/>
      <c r="J11" s="273"/>
      <c r="K11" s="274"/>
      <c r="L11" s="103"/>
      <c r="M11" s="104"/>
      <c r="N11" s="105" t="s">
        <v>49</v>
      </c>
      <c r="O11" s="106"/>
      <c r="P11" s="107"/>
      <c r="Q11" s="105" t="s">
        <v>50</v>
      </c>
      <c r="R11" s="105"/>
      <c r="S11" s="106"/>
      <c r="T11" s="108" t="s">
        <v>51</v>
      </c>
      <c r="U11" s="105"/>
      <c r="V11" s="109"/>
      <c r="W11" s="109"/>
      <c r="X11" s="109"/>
      <c r="Y11" s="110"/>
    </row>
    <row r="12" spans="1:25" ht="33.75" x14ac:dyDescent="0.25">
      <c r="A12" s="101" t="s">
        <v>12</v>
      </c>
      <c r="B12" s="101" t="s">
        <v>13</v>
      </c>
      <c r="C12" s="111" t="s">
        <v>52</v>
      </c>
      <c r="D12" s="112" t="s">
        <v>53</v>
      </c>
      <c r="E12" s="113" t="s">
        <v>54</v>
      </c>
      <c r="F12" s="101" t="s">
        <v>16</v>
      </c>
      <c r="G12" s="114" t="s">
        <v>55</v>
      </c>
      <c r="H12" s="115"/>
      <c r="I12" s="115" t="s">
        <v>19</v>
      </c>
      <c r="J12" s="115"/>
      <c r="K12" s="116"/>
      <c r="L12" s="117" t="s">
        <v>56</v>
      </c>
      <c r="M12" s="104" t="s">
        <v>23</v>
      </c>
      <c r="N12" s="118" t="s">
        <v>57</v>
      </c>
      <c r="O12" s="119"/>
      <c r="P12" s="104" t="s">
        <v>25</v>
      </c>
      <c r="Q12" s="120" t="s">
        <v>26</v>
      </c>
      <c r="R12" s="118" t="s">
        <v>58</v>
      </c>
      <c r="S12" s="257" t="s">
        <v>92</v>
      </c>
      <c r="T12" s="121" t="s">
        <v>59</v>
      </c>
      <c r="U12" s="122" t="s">
        <v>60</v>
      </c>
      <c r="V12" s="122" t="s">
        <v>61</v>
      </c>
      <c r="W12" s="123" t="s">
        <v>62</v>
      </c>
      <c r="X12" s="123" t="s">
        <v>63</v>
      </c>
      <c r="Y12" s="124" t="s">
        <v>64</v>
      </c>
    </row>
    <row r="13" spans="1:25" x14ac:dyDescent="0.25">
      <c r="A13" s="101" t="s">
        <v>30</v>
      </c>
      <c r="B13" s="101"/>
      <c r="C13" s="111"/>
      <c r="D13" s="112"/>
      <c r="E13" s="113"/>
      <c r="F13" s="102"/>
      <c r="G13" s="114"/>
      <c r="H13" s="115"/>
      <c r="I13" s="115"/>
      <c r="J13" s="115"/>
      <c r="K13" s="116"/>
      <c r="L13" s="101"/>
      <c r="M13" s="104"/>
      <c r="N13" s="125" t="s">
        <v>65</v>
      </c>
      <c r="O13" s="119"/>
      <c r="P13" s="104" t="s">
        <v>34</v>
      </c>
      <c r="Q13" s="126" t="s">
        <v>36</v>
      </c>
      <c r="R13" s="125"/>
      <c r="S13" s="119"/>
      <c r="T13" s="108"/>
      <c r="U13" s="105"/>
      <c r="V13" s="105"/>
      <c r="W13" s="127"/>
      <c r="X13" s="127"/>
      <c r="Y13" s="106"/>
    </row>
    <row r="14" spans="1:25" ht="15.75" thickBot="1" x14ac:dyDescent="0.3">
      <c r="A14" s="128"/>
      <c r="B14" s="128" t="s">
        <v>43</v>
      </c>
      <c r="C14" s="129" t="s">
        <v>44</v>
      </c>
      <c r="D14" s="130" t="s">
        <v>44</v>
      </c>
      <c r="E14" s="131" t="s">
        <v>44</v>
      </c>
      <c r="F14" s="132"/>
      <c r="G14" s="133" t="s">
        <v>44</v>
      </c>
      <c r="H14" s="134"/>
      <c r="I14" s="134" t="s">
        <v>45</v>
      </c>
      <c r="J14" s="134"/>
      <c r="K14" s="135"/>
      <c r="L14" s="128" t="s">
        <v>44</v>
      </c>
      <c r="M14" s="136" t="s">
        <v>66</v>
      </c>
      <c r="N14" s="137" t="s">
        <v>44</v>
      </c>
      <c r="O14" s="138"/>
      <c r="P14" s="136" t="s">
        <v>44</v>
      </c>
      <c r="Q14" s="139" t="s">
        <v>46</v>
      </c>
      <c r="R14" s="137"/>
      <c r="S14" s="138" t="s">
        <v>97</v>
      </c>
      <c r="T14" s="140" t="s">
        <v>67</v>
      </c>
      <c r="U14" s="141" t="s">
        <v>67</v>
      </c>
      <c r="V14" s="141" t="s">
        <v>67</v>
      </c>
      <c r="W14" s="141" t="s">
        <v>67</v>
      </c>
      <c r="X14" s="141" t="s">
        <v>67</v>
      </c>
      <c r="Y14" s="142"/>
    </row>
    <row r="15" spans="1:25" s="213" customFormat="1" ht="11.25" x14ac:dyDescent="0.2">
      <c r="A15" s="225" t="s">
        <v>127</v>
      </c>
      <c r="B15" s="226">
        <v>38237</v>
      </c>
      <c r="C15" s="225">
        <v>9</v>
      </c>
      <c r="D15" s="225">
        <v>4.45</v>
      </c>
      <c r="E15" s="225">
        <f>C15-D15</f>
        <v>4.55</v>
      </c>
      <c r="F15" s="225" t="s">
        <v>106</v>
      </c>
      <c r="G15" s="227"/>
      <c r="H15" s="225"/>
      <c r="I15" s="225"/>
      <c r="J15" s="225"/>
      <c r="K15" s="225"/>
      <c r="L15" s="227"/>
      <c r="M15" s="228">
        <v>0.6</v>
      </c>
      <c r="N15" s="227">
        <v>-1.0599999999999996</v>
      </c>
      <c r="O15" s="225"/>
      <c r="P15" s="227"/>
      <c r="Q15" s="227"/>
      <c r="R15" s="225"/>
      <c r="S15" s="225"/>
      <c r="T15" s="227"/>
      <c r="U15" s="225"/>
      <c r="V15" s="227"/>
      <c r="W15" s="225"/>
      <c r="X15" s="225"/>
      <c r="Y15" s="225"/>
    </row>
    <row r="16" spans="1:25" s="213" customFormat="1" ht="11.25" x14ac:dyDescent="0.2">
      <c r="A16" s="225" t="s">
        <v>127</v>
      </c>
      <c r="B16" s="226">
        <v>38237</v>
      </c>
      <c r="C16" s="225"/>
      <c r="D16" s="225"/>
      <c r="E16" s="225"/>
      <c r="F16" s="225" t="s">
        <v>107</v>
      </c>
      <c r="G16" s="225"/>
      <c r="H16" s="225"/>
      <c r="I16" s="225">
        <v>0.01</v>
      </c>
      <c r="J16" s="225"/>
      <c r="K16" s="225"/>
      <c r="L16" s="225"/>
      <c r="M16" s="225"/>
      <c r="N16" s="225"/>
      <c r="O16" s="225"/>
      <c r="P16" s="225">
        <f>I16</f>
        <v>0.01</v>
      </c>
      <c r="Q16" s="228">
        <v>0.25</v>
      </c>
      <c r="R16" s="225" t="s">
        <v>126</v>
      </c>
      <c r="S16" s="225"/>
      <c r="T16" s="225"/>
      <c r="U16" s="225"/>
      <c r="V16" s="225"/>
      <c r="W16" s="225"/>
      <c r="X16" s="229">
        <f>P16*Q16</f>
        <v>2.5000000000000001E-3</v>
      </c>
      <c r="Y16" s="225" t="s">
        <v>108</v>
      </c>
    </row>
    <row r="17" spans="1:25" s="232" customFormat="1" ht="11.25" x14ac:dyDescent="0.2">
      <c r="A17" s="230" t="s">
        <v>127</v>
      </c>
      <c r="B17" s="231">
        <v>38490</v>
      </c>
      <c r="C17" s="232">
        <v>9</v>
      </c>
      <c r="D17" s="232">
        <v>1.72</v>
      </c>
      <c r="E17" s="233">
        <f>C17-D17</f>
        <v>7.28</v>
      </c>
      <c r="F17" s="232" t="s">
        <v>1</v>
      </c>
      <c r="I17" s="233">
        <f>'FedSampCores03-K17_2005.05.18'!$I$2</f>
        <v>2.52</v>
      </c>
      <c r="L17" s="233">
        <f>E17-I17</f>
        <v>4.76</v>
      </c>
      <c r="M17" s="233">
        <f>'FedSampCores03-K17_2005.05.18'!I4</f>
        <v>0.47759689159944918</v>
      </c>
      <c r="P17" s="233">
        <f>I17</f>
        <v>2.52</v>
      </c>
      <c r="Q17" s="233">
        <f>M17</f>
        <v>0.47759689159944918</v>
      </c>
      <c r="R17" s="232" t="s">
        <v>2</v>
      </c>
      <c r="S17" s="233">
        <f>'FedSampCores03-K17_2005.05.18'!O12</f>
        <v>0.26206349206349211</v>
      </c>
      <c r="U17" s="233">
        <f>P17*Q17</f>
        <v>1.2035441668306119</v>
      </c>
      <c r="W17" s="232">
        <v>0</v>
      </c>
    </row>
    <row r="18" spans="1:25" s="225" customFormat="1" ht="11.25" x14ac:dyDescent="0.2">
      <c r="A18" s="225" t="s">
        <v>127</v>
      </c>
      <c r="B18" s="226">
        <v>38597</v>
      </c>
      <c r="C18" s="225">
        <v>6</v>
      </c>
      <c r="D18" s="225">
        <v>1.4</v>
      </c>
      <c r="E18" s="225">
        <f>C18-D18</f>
        <v>4.5999999999999996</v>
      </c>
      <c r="F18" s="225" t="s">
        <v>24</v>
      </c>
      <c r="G18" s="227"/>
      <c r="L18" s="227"/>
      <c r="P18" s="227">
        <f>E18-E15</f>
        <v>4.9999999999999822E-2</v>
      </c>
      <c r="Q18" s="228">
        <v>0.6</v>
      </c>
      <c r="R18" s="225" t="s">
        <v>126</v>
      </c>
      <c r="T18" s="227">
        <f>V18-U17</f>
        <v>-1.1735441668306121</v>
      </c>
      <c r="V18" s="227">
        <f>P18*Q18</f>
        <v>2.9999999999999891E-2</v>
      </c>
    </row>
    <row r="19" spans="1:25" s="225" customFormat="1" ht="11.25" x14ac:dyDescent="0.2">
      <c r="A19" s="225" t="s">
        <v>127</v>
      </c>
      <c r="B19" s="226">
        <v>38597</v>
      </c>
      <c r="F19" s="225" t="s">
        <v>107</v>
      </c>
      <c r="G19" s="227">
        <f>'FedSampCores03-K17_2005.09.02'!I12</f>
        <v>0.3</v>
      </c>
      <c r="P19" s="227">
        <f>G19</f>
        <v>0.3</v>
      </c>
      <c r="Q19" s="228">
        <v>0.25</v>
      </c>
      <c r="R19" s="225" t="s">
        <v>126</v>
      </c>
      <c r="X19" s="227">
        <f>P19*Q19</f>
        <v>7.4999999999999997E-2</v>
      </c>
    </row>
    <row r="20" spans="1:25" s="214" customFormat="1" ht="12" thickBot="1" x14ac:dyDescent="0.25">
      <c r="A20" s="213"/>
      <c r="B20" s="213"/>
      <c r="C20" s="213"/>
      <c r="D20" s="213"/>
      <c r="E20" s="213"/>
      <c r="F20" s="213"/>
      <c r="G20" s="213"/>
      <c r="H20" s="213"/>
      <c r="I20" s="213"/>
      <c r="J20" s="213"/>
      <c r="K20" s="213"/>
      <c r="L20" s="213"/>
      <c r="M20" s="213"/>
      <c r="N20" s="213"/>
      <c r="O20" s="213"/>
      <c r="P20" s="213"/>
      <c r="Q20" s="213"/>
      <c r="R20" s="213"/>
      <c r="S20" s="213"/>
      <c r="T20" s="213"/>
      <c r="U20" s="213"/>
      <c r="V20" s="213"/>
      <c r="W20" s="213"/>
      <c r="X20" s="213"/>
      <c r="Y20" s="213"/>
    </row>
    <row r="21" spans="1:25" s="214" customFormat="1" ht="12.75" x14ac:dyDescent="0.2">
      <c r="A21" s="258" t="s">
        <v>112</v>
      </c>
      <c r="B21" s="259"/>
      <c r="C21" s="262" t="s">
        <v>113</v>
      </c>
      <c r="D21" s="263"/>
      <c r="E21" s="235" t="s">
        <v>114</v>
      </c>
      <c r="F21" s="236"/>
      <c r="G21" s="235" t="s">
        <v>115</v>
      </c>
      <c r="H21" s="236"/>
      <c r="I21" s="237" t="s">
        <v>116</v>
      </c>
      <c r="J21" s="213"/>
      <c r="K21" s="213"/>
      <c r="L21" s="213"/>
      <c r="M21" s="213"/>
      <c r="N21" s="213"/>
      <c r="O21" s="213"/>
      <c r="P21" s="213"/>
      <c r="Q21" s="213"/>
      <c r="R21" s="213"/>
      <c r="S21" s="213"/>
      <c r="T21" s="213"/>
      <c r="U21" s="213"/>
      <c r="V21" s="213"/>
      <c r="W21" s="213"/>
      <c r="X21" s="213"/>
      <c r="Y21" s="213"/>
    </row>
    <row r="22" spans="1:25" x14ac:dyDescent="0.25">
      <c r="A22" s="260"/>
      <c r="B22" s="261"/>
      <c r="C22" s="238" t="s">
        <v>117</v>
      </c>
      <c r="D22" s="238" t="s">
        <v>118</v>
      </c>
      <c r="E22" s="239">
        <f>B16</f>
        <v>38237</v>
      </c>
      <c r="F22" s="240" t="s">
        <v>119</v>
      </c>
      <c r="G22" s="241">
        <f>B17</f>
        <v>38490</v>
      </c>
      <c r="H22" s="240" t="s">
        <v>119</v>
      </c>
      <c r="I22" s="242">
        <f>B18</f>
        <v>38597</v>
      </c>
      <c r="J22" s="214"/>
      <c r="K22" s="214"/>
      <c r="L22" s="214"/>
      <c r="M22" s="214"/>
      <c r="N22" s="214"/>
      <c r="O22" s="214"/>
      <c r="P22" s="214"/>
      <c r="Q22" s="214"/>
      <c r="R22" s="214"/>
      <c r="S22" s="214"/>
      <c r="T22" s="214"/>
      <c r="U22" s="214"/>
      <c r="V22" s="214"/>
      <c r="W22" s="214"/>
      <c r="X22" s="214"/>
      <c r="Y22" s="214"/>
    </row>
    <row r="23" spans="1:25" x14ac:dyDescent="0.25">
      <c r="A23" s="243"/>
      <c r="B23" s="244" t="s">
        <v>120</v>
      </c>
      <c r="C23" s="245">
        <f>U17</f>
        <v>1.2035441668306119</v>
      </c>
      <c r="D23" s="245">
        <f>C23+C27-C26</f>
        <v>1.201044166830612</v>
      </c>
      <c r="E23" s="246"/>
      <c r="F23" s="246"/>
      <c r="G23" s="247"/>
      <c r="H23" s="245"/>
      <c r="I23" s="248"/>
      <c r="J23" s="214"/>
      <c r="K23" s="214"/>
      <c r="L23" s="214"/>
      <c r="M23" s="214"/>
      <c r="N23" s="214"/>
      <c r="O23" s="214"/>
      <c r="P23" s="214"/>
      <c r="Q23" s="214"/>
      <c r="R23" s="214"/>
      <c r="S23" s="214"/>
      <c r="T23" s="214"/>
      <c r="U23" s="214"/>
      <c r="V23" s="214"/>
      <c r="W23" s="214"/>
      <c r="X23" s="214"/>
      <c r="Y23" s="214"/>
    </row>
    <row r="24" spans="1:25" x14ac:dyDescent="0.25">
      <c r="A24" s="243"/>
      <c r="B24" s="244" t="s">
        <v>121</v>
      </c>
      <c r="C24" s="245">
        <f>T18</f>
        <v>-1.1735441668306121</v>
      </c>
      <c r="D24" s="245"/>
      <c r="E24" s="246"/>
      <c r="F24" s="246"/>
      <c r="G24" s="247"/>
      <c r="H24" s="245"/>
      <c r="I24" s="248"/>
    </row>
    <row r="25" spans="1:25" x14ac:dyDescent="0.25">
      <c r="A25" s="243"/>
      <c r="B25" s="244" t="s">
        <v>122</v>
      </c>
      <c r="C25" s="245">
        <f>V18</f>
        <v>2.9999999999999891E-2</v>
      </c>
      <c r="D25" s="245"/>
      <c r="E25" s="246"/>
      <c r="F25" s="246"/>
      <c r="G25" s="247"/>
      <c r="H25" s="245"/>
      <c r="I25" s="248"/>
    </row>
    <row r="26" spans="1:25" x14ac:dyDescent="0.25">
      <c r="A26" s="243"/>
      <c r="B26" s="249" t="s">
        <v>123</v>
      </c>
      <c r="C26" s="245">
        <f>X16</f>
        <v>2.5000000000000001E-3</v>
      </c>
      <c r="D26" s="245"/>
      <c r="E26" s="246"/>
      <c r="F26" s="246"/>
      <c r="G26" s="245"/>
      <c r="H26" s="245"/>
      <c r="I26" s="248"/>
    </row>
    <row r="27" spans="1:25" x14ac:dyDescent="0.25">
      <c r="A27" s="243"/>
      <c r="B27" s="250" t="s">
        <v>124</v>
      </c>
      <c r="C27" s="245">
        <f>W17</f>
        <v>0</v>
      </c>
      <c r="D27" s="245"/>
      <c r="E27" s="246"/>
      <c r="F27" s="246"/>
      <c r="G27" s="245"/>
      <c r="H27" s="245"/>
      <c r="I27" s="248"/>
    </row>
    <row r="28" spans="1:25" ht="15.75" thickBot="1" x14ac:dyDescent="0.3">
      <c r="A28" s="251"/>
      <c r="B28" s="252" t="s">
        <v>125</v>
      </c>
      <c r="C28" s="253">
        <f>X19</f>
        <v>7.4999999999999997E-2</v>
      </c>
      <c r="D28" s="253"/>
      <c r="E28" s="254"/>
      <c r="F28" s="254"/>
      <c r="G28" s="255"/>
      <c r="H28" s="255"/>
      <c r="I28" s="256"/>
    </row>
  </sheetData>
  <mergeCells count="9">
    <mergeCell ref="A21:B22"/>
    <mergeCell ref="C21:D21"/>
    <mergeCell ref="P2:S2"/>
    <mergeCell ref="D3:E3"/>
    <mergeCell ref="C11:E11"/>
    <mergeCell ref="G11:K11"/>
    <mergeCell ref="C2:E2"/>
    <mergeCell ref="G2:K2"/>
    <mergeCell ref="M2:O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97ACD-A39D-4ABC-B2A8-27DC66301746}">
  <dimension ref="A1:O21"/>
  <sheetViews>
    <sheetView workbookViewId="0">
      <selection activeCell="K28" sqref="K28"/>
    </sheetView>
  </sheetViews>
  <sheetFormatPr defaultRowHeight="15" x14ac:dyDescent="0.25"/>
  <cols>
    <col min="1" max="1" width="19.5703125" customWidth="1"/>
    <col min="2" max="2" width="19" customWidth="1"/>
    <col min="3" max="3" width="13.28515625" customWidth="1"/>
    <col min="4" max="4" width="12.28515625" customWidth="1"/>
    <col min="5" max="5" width="10.28515625" customWidth="1"/>
    <col min="6" max="6" width="15.7109375" customWidth="1"/>
    <col min="7" max="7" width="11.85546875" customWidth="1"/>
    <col min="8" max="8" width="18.7109375" customWidth="1"/>
    <col min="9" max="9" width="10.140625" customWidth="1"/>
    <col min="10" max="10" width="7.42578125" customWidth="1"/>
    <col min="11" max="11" width="16.7109375" customWidth="1"/>
    <col min="12" max="12" width="6.140625" customWidth="1"/>
    <col min="13" max="13" width="10" customWidth="1"/>
    <col min="14" max="14" width="5" customWidth="1"/>
    <col min="15" max="15" width="14.28515625" customWidth="1"/>
  </cols>
  <sheetData>
    <row r="1" spans="1:15" x14ac:dyDescent="0.25">
      <c r="A1" s="143" t="s">
        <v>68</v>
      </c>
      <c r="B1" s="144" t="s">
        <v>69</v>
      </c>
      <c r="C1" s="145"/>
      <c r="D1" s="144"/>
      <c r="E1" s="146"/>
      <c r="F1" s="146"/>
      <c r="G1" s="147"/>
      <c r="H1" s="148" t="s">
        <v>70</v>
      </c>
      <c r="I1" s="149">
        <f>MAX(A12:A16)*2.54/100</f>
        <v>0</v>
      </c>
      <c r="J1" s="150" t="s">
        <v>71</v>
      </c>
      <c r="K1" s="144"/>
      <c r="L1" s="144"/>
      <c r="M1" s="151"/>
      <c r="N1" s="152"/>
      <c r="O1" s="151"/>
    </row>
    <row r="2" spans="1:15" x14ac:dyDescent="0.25">
      <c r="A2" s="153" t="s">
        <v>72</v>
      </c>
      <c r="B2" s="144" t="s">
        <v>98</v>
      </c>
      <c r="C2" s="154"/>
      <c r="D2" s="144"/>
      <c r="E2" s="155"/>
      <c r="F2" s="155"/>
      <c r="G2" s="156"/>
      <c r="H2" s="157" t="s">
        <v>73</v>
      </c>
      <c r="I2" s="158">
        <f>I12/100</f>
        <v>3.0000000000000001E-3</v>
      </c>
      <c r="J2" s="150" t="s">
        <v>109</v>
      </c>
      <c r="K2" s="144"/>
      <c r="L2" s="144"/>
      <c r="M2" s="151"/>
      <c r="N2" s="159"/>
      <c r="O2" s="151"/>
    </row>
    <row r="3" spans="1:15" x14ac:dyDescent="0.25">
      <c r="A3" s="160" t="s">
        <v>74</v>
      </c>
      <c r="B3" s="161">
        <v>38597</v>
      </c>
      <c r="C3" s="154"/>
      <c r="D3" s="155"/>
      <c r="E3" s="155"/>
      <c r="F3" s="155"/>
      <c r="G3" s="156"/>
      <c r="H3" s="160" t="s">
        <v>75</v>
      </c>
      <c r="I3" s="158">
        <f>AVERAGE(I12:I14)/100</f>
        <v>3.0000000000000001E-3</v>
      </c>
      <c r="J3" s="150"/>
      <c r="K3" s="144"/>
      <c r="L3" s="144"/>
      <c r="M3" s="162"/>
      <c r="N3" s="163"/>
      <c r="O3" s="162"/>
    </row>
    <row r="4" spans="1:15" x14ac:dyDescent="0.25">
      <c r="A4" s="160" t="s">
        <v>76</v>
      </c>
      <c r="B4" s="164" t="s">
        <v>110</v>
      </c>
      <c r="C4" s="154"/>
      <c r="D4" s="155"/>
      <c r="E4" s="155"/>
      <c r="F4" s="155"/>
      <c r="G4" s="156"/>
      <c r="H4" s="160" t="s">
        <v>77</v>
      </c>
      <c r="I4" s="158" t="s">
        <v>104</v>
      </c>
      <c r="J4" s="150"/>
      <c r="K4" s="144"/>
      <c r="L4" s="144"/>
      <c r="M4" s="152"/>
      <c r="N4" s="152"/>
      <c r="O4" s="151"/>
    </row>
    <row r="5" spans="1:15" x14ac:dyDescent="0.25">
      <c r="A5" s="153" t="s">
        <v>78</v>
      </c>
      <c r="B5" s="165" t="s">
        <v>79</v>
      </c>
      <c r="C5" s="154"/>
      <c r="D5" s="155"/>
      <c r="E5" s="155"/>
      <c r="F5" s="166"/>
      <c r="G5" s="166"/>
      <c r="H5" s="160"/>
      <c r="I5" s="167"/>
      <c r="J5" s="168"/>
      <c r="K5" s="144"/>
      <c r="L5" s="144"/>
      <c r="M5" s="169"/>
      <c r="N5" s="169"/>
      <c r="O5" s="170"/>
    </row>
    <row r="6" spans="1:15" x14ac:dyDescent="0.25">
      <c r="A6" s="171"/>
      <c r="B6" s="171"/>
      <c r="C6" s="171"/>
      <c r="D6" s="171"/>
      <c r="E6" s="172"/>
      <c r="F6" s="169"/>
      <c r="G6" s="169"/>
      <c r="H6" s="173"/>
      <c r="I6" s="173"/>
      <c r="J6" s="174"/>
      <c r="K6" s="174"/>
      <c r="L6" s="173"/>
      <c r="M6" s="173"/>
      <c r="N6" s="174"/>
      <c r="O6" s="174"/>
    </row>
    <row r="7" spans="1:15" x14ac:dyDescent="0.25">
      <c r="A7" s="171"/>
      <c r="B7" s="171"/>
      <c r="C7" s="171"/>
      <c r="D7" s="171"/>
      <c r="E7" s="172"/>
      <c r="F7" s="175"/>
      <c r="G7" s="176"/>
      <c r="H7" s="173"/>
      <c r="I7" s="173"/>
      <c r="J7" s="174"/>
      <c r="K7" s="174"/>
      <c r="L7" s="173"/>
      <c r="M7" s="173"/>
      <c r="N7" s="174"/>
      <c r="O7" s="174"/>
    </row>
    <row r="8" spans="1:15" ht="15.75" thickBot="1" x14ac:dyDescent="0.3">
      <c r="A8" s="171"/>
      <c r="B8" s="171"/>
      <c r="C8" s="177"/>
      <c r="D8" s="177"/>
      <c r="E8" s="178"/>
      <c r="F8" s="174"/>
      <c r="G8" s="179"/>
      <c r="H8" s="151" t="s">
        <v>80</v>
      </c>
      <c r="I8" s="173"/>
      <c r="J8" s="174"/>
      <c r="K8" s="151" t="s">
        <v>81</v>
      </c>
      <c r="L8" s="173"/>
      <c r="M8" s="173"/>
      <c r="N8" s="174"/>
      <c r="O8" s="152" t="s">
        <v>82</v>
      </c>
    </row>
    <row r="9" spans="1:15" x14ac:dyDescent="0.25">
      <c r="A9" s="180"/>
      <c r="B9" s="181"/>
      <c r="C9" s="173"/>
      <c r="D9" s="173"/>
      <c r="E9" s="181"/>
      <c r="F9" s="181"/>
      <c r="G9" s="182"/>
      <c r="H9" s="181"/>
      <c r="I9" s="183"/>
      <c r="J9" s="184"/>
      <c r="K9" s="185"/>
      <c r="L9" s="186"/>
      <c r="M9" s="187"/>
      <c r="N9" s="174"/>
      <c r="O9" s="173"/>
    </row>
    <row r="10" spans="1:15" x14ac:dyDescent="0.25">
      <c r="A10" s="188" t="s">
        <v>83</v>
      </c>
      <c r="B10" s="175" t="s">
        <v>84</v>
      </c>
      <c r="C10" s="189" t="s">
        <v>85</v>
      </c>
      <c r="D10" s="190" t="s">
        <v>86</v>
      </c>
      <c r="E10" s="175" t="s">
        <v>23</v>
      </c>
      <c r="F10" s="175" t="s">
        <v>64</v>
      </c>
      <c r="G10" s="191"/>
      <c r="H10" s="175" t="s">
        <v>87</v>
      </c>
      <c r="I10" s="192" t="s">
        <v>88</v>
      </c>
      <c r="J10" s="174"/>
      <c r="K10" s="193" t="s">
        <v>89</v>
      </c>
      <c r="L10" s="159" t="s">
        <v>90</v>
      </c>
      <c r="M10" s="194" t="s">
        <v>91</v>
      </c>
      <c r="N10" s="174"/>
      <c r="O10" s="151" t="s">
        <v>92</v>
      </c>
    </row>
    <row r="11" spans="1:15" ht="15.75" thickBot="1" x14ac:dyDescent="0.3">
      <c r="A11" s="195" t="s">
        <v>93</v>
      </c>
      <c r="B11" s="196" t="s">
        <v>93</v>
      </c>
      <c r="C11" s="197" t="s">
        <v>94</v>
      </c>
      <c r="D11" s="234" t="s">
        <v>94</v>
      </c>
      <c r="E11" s="198" t="s">
        <v>66</v>
      </c>
      <c r="F11" s="199"/>
      <c r="G11" s="200"/>
      <c r="H11" s="199"/>
      <c r="I11" s="201" t="s">
        <v>95</v>
      </c>
      <c r="J11" s="174"/>
      <c r="K11" s="202"/>
      <c r="L11" s="179"/>
      <c r="M11" s="203" t="s">
        <v>96</v>
      </c>
      <c r="N11" s="174"/>
      <c r="O11" s="174" t="s">
        <v>97</v>
      </c>
    </row>
    <row r="12" spans="1:15" x14ac:dyDescent="0.25">
      <c r="A12" s="204" t="s">
        <v>104</v>
      </c>
      <c r="B12" s="204"/>
      <c r="C12" s="205"/>
      <c r="D12" s="211"/>
      <c r="E12" s="206"/>
      <c r="F12" s="174"/>
      <c r="G12" s="207"/>
      <c r="H12" s="174" t="s">
        <v>111</v>
      </c>
      <c r="I12" s="174">
        <v>0.3</v>
      </c>
      <c r="J12" s="174"/>
      <c r="K12" s="174"/>
      <c r="L12" s="174"/>
      <c r="M12" s="208"/>
      <c r="N12" s="174"/>
      <c r="O12" s="207">
        <f>I1/I2</f>
        <v>0</v>
      </c>
    </row>
    <row r="13" spans="1:15" x14ac:dyDescent="0.25">
      <c r="A13" s="211"/>
      <c r="B13" s="211"/>
      <c r="C13" s="211"/>
      <c r="D13" s="211"/>
      <c r="E13" s="212"/>
    </row>
    <row r="14" spans="1:15" x14ac:dyDescent="0.25">
      <c r="A14" s="211"/>
      <c r="B14" s="211"/>
      <c r="C14" s="211"/>
      <c r="D14" s="211"/>
      <c r="E14" s="212"/>
    </row>
    <row r="15" spans="1:15" x14ac:dyDescent="0.25">
      <c r="A15" s="211"/>
      <c r="B15" s="211"/>
      <c r="C15" s="211"/>
      <c r="D15" s="211"/>
      <c r="E15" s="212"/>
      <c r="I15" s="210"/>
    </row>
    <row r="16" spans="1:15" x14ac:dyDescent="0.25">
      <c r="A16" s="211"/>
      <c r="B16" s="211"/>
      <c r="C16" s="211"/>
      <c r="D16" s="211"/>
      <c r="E16" s="212"/>
    </row>
    <row r="17" spans="1:5" x14ac:dyDescent="0.25">
      <c r="A17" s="210"/>
      <c r="E17" s="209"/>
    </row>
    <row r="18" spans="1:5" x14ac:dyDescent="0.25">
      <c r="E18" s="209"/>
    </row>
    <row r="19" spans="1:5" x14ac:dyDescent="0.25">
      <c r="E19" s="209"/>
    </row>
    <row r="20" spans="1:5" x14ac:dyDescent="0.25">
      <c r="E20" s="209"/>
    </row>
    <row r="21" spans="1:5" x14ac:dyDescent="0.25">
      <c r="E21" s="20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1678B-2140-4C2E-ABA4-4136C01971AB}">
  <dimension ref="A1:O21"/>
  <sheetViews>
    <sheetView workbookViewId="0">
      <selection activeCell="B38" sqref="B38"/>
    </sheetView>
  </sheetViews>
  <sheetFormatPr defaultRowHeight="15" x14ac:dyDescent="0.25"/>
  <cols>
    <col min="1" max="1" width="19.5703125" customWidth="1"/>
    <col min="2" max="2" width="19" customWidth="1"/>
    <col min="3" max="3" width="13.28515625" customWidth="1"/>
    <col min="4" max="4" width="12.28515625" customWidth="1"/>
    <col min="5" max="5" width="10.28515625" customWidth="1"/>
    <col min="6" max="6" width="15.7109375" customWidth="1"/>
    <col min="7" max="7" width="11.85546875" customWidth="1"/>
    <col min="8" max="8" width="18.7109375" customWidth="1"/>
    <col min="9" max="9" width="10.140625" customWidth="1"/>
    <col min="10" max="10" width="7.42578125" customWidth="1"/>
    <col min="11" max="11" width="16.7109375" customWidth="1"/>
    <col min="12" max="12" width="6.140625" customWidth="1"/>
    <col min="13" max="13" width="10" customWidth="1"/>
    <col min="14" max="14" width="5" customWidth="1"/>
    <col min="15" max="15" width="14.28515625" customWidth="1"/>
  </cols>
  <sheetData>
    <row r="1" spans="1:15" x14ac:dyDescent="0.25">
      <c r="A1" s="143" t="s">
        <v>68</v>
      </c>
      <c r="B1" s="144" t="s">
        <v>69</v>
      </c>
      <c r="C1" s="145"/>
      <c r="D1" s="144"/>
      <c r="E1" s="146"/>
      <c r="F1" s="146"/>
      <c r="G1" s="147"/>
      <c r="H1" s="148" t="s">
        <v>70</v>
      </c>
      <c r="I1" s="149">
        <f>MAX(A12:A16)*2.54/100</f>
        <v>0.6604000000000001</v>
      </c>
      <c r="J1" s="150" t="s">
        <v>71</v>
      </c>
      <c r="K1" s="144"/>
      <c r="L1" s="144"/>
      <c r="M1" s="151"/>
      <c r="N1" s="152"/>
      <c r="O1" s="151"/>
    </row>
    <row r="2" spans="1:15" x14ac:dyDescent="0.25">
      <c r="A2" s="153" t="s">
        <v>72</v>
      </c>
      <c r="B2" s="144" t="s">
        <v>98</v>
      </c>
      <c r="C2" s="154"/>
      <c r="D2" s="144"/>
      <c r="E2" s="155"/>
      <c r="F2" s="155"/>
      <c r="G2" s="156"/>
      <c r="H2" s="157" t="s">
        <v>73</v>
      </c>
      <c r="I2" s="158">
        <f>I12/100</f>
        <v>2.52</v>
      </c>
      <c r="J2" s="150" t="s">
        <v>109</v>
      </c>
      <c r="K2" s="144"/>
      <c r="L2" s="144"/>
      <c r="M2" s="151"/>
      <c r="N2" s="159"/>
      <c r="O2" s="151"/>
    </row>
    <row r="3" spans="1:15" x14ac:dyDescent="0.25">
      <c r="A3" s="160" t="s">
        <v>74</v>
      </c>
      <c r="B3" s="161">
        <v>38490</v>
      </c>
      <c r="C3" s="154"/>
      <c r="D3" s="155"/>
      <c r="E3" s="155"/>
      <c r="F3" s="155"/>
      <c r="G3" s="156"/>
      <c r="H3" s="160" t="s">
        <v>75</v>
      </c>
      <c r="I3" s="158">
        <f>AVERAGE(I12:I14)/100</f>
        <v>2.52</v>
      </c>
      <c r="J3" s="150"/>
      <c r="K3" s="144"/>
      <c r="L3" s="144"/>
      <c r="M3" s="162"/>
      <c r="N3" s="163"/>
      <c r="O3" s="162"/>
    </row>
    <row r="4" spans="1:15" x14ac:dyDescent="0.25">
      <c r="A4" s="160" t="s">
        <v>76</v>
      </c>
      <c r="B4" s="164" t="s">
        <v>99</v>
      </c>
      <c r="C4" s="154"/>
      <c r="D4" s="155"/>
      <c r="E4" s="155"/>
      <c r="F4" s="155"/>
      <c r="G4" s="156"/>
      <c r="H4" s="160" t="s">
        <v>77</v>
      </c>
      <c r="I4" s="158">
        <f>AVERAGE(E12:E15)</f>
        <v>0.47759689159944918</v>
      </c>
      <c r="J4" s="150"/>
      <c r="K4" s="144"/>
      <c r="L4" s="144"/>
      <c r="M4" s="152"/>
      <c r="N4" s="152"/>
      <c r="O4" s="151"/>
    </row>
    <row r="5" spans="1:15" x14ac:dyDescent="0.25">
      <c r="A5" s="153" t="s">
        <v>78</v>
      </c>
      <c r="B5" s="165" t="s">
        <v>79</v>
      </c>
      <c r="C5" s="154"/>
      <c r="D5" s="155"/>
      <c r="E5" s="155"/>
      <c r="F5" s="166"/>
      <c r="G5" s="166"/>
      <c r="H5" s="160"/>
      <c r="I5" s="167"/>
      <c r="J5" s="168"/>
      <c r="K5" s="144"/>
      <c r="L5" s="144"/>
      <c r="M5" s="169"/>
      <c r="N5" s="169"/>
      <c r="O5" s="170"/>
    </row>
    <row r="6" spans="1:15" x14ac:dyDescent="0.25">
      <c r="A6" s="171"/>
      <c r="B6" s="171"/>
      <c r="C6" s="171"/>
      <c r="D6" s="171"/>
      <c r="E6" s="172"/>
      <c r="F6" s="169"/>
      <c r="G6" s="169"/>
      <c r="H6" s="173"/>
      <c r="I6" s="173"/>
      <c r="J6" s="174"/>
      <c r="K6" s="174"/>
      <c r="L6" s="173"/>
      <c r="M6" s="173"/>
      <c r="N6" s="174"/>
      <c r="O6" s="174"/>
    </row>
    <row r="7" spans="1:15" x14ac:dyDescent="0.25">
      <c r="A7" s="171"/>
      <c r="B7" s="171"/>
      <c r="C7" s="171"/>
      <c r="D7" s="171"/>
      <c r="E7" s="172"/>
      <c r="F7" s="175"/>
      <c r="G7" s="176"/>
      <c r="H7" s="173"/>
      <c r="I7" s="173"/>
      <c r="J7" s="174"/>
      <c r="K7" s="174"/>
      <c r="L7" s="173"/>
      <c r="M7" s="173"/>
      <c r="N7" s="174"/>
      <c r="O7" s="174"/>
    </row>
    <row r="8" spans="1:15" ht="15.75" thickBot="1" x14ac:dyDescent="0.3">
      <c r="A8" s="171"/>
      <c r="B8" s="171"/>
      <c r="C8" s="177"/>
      <c r="D8" s="177"/>
      <c r="E8" s="178"/>
      <c r="F8" s="174"/>
      <c r="G8" s="179"/>
      <c r="H8" s="151" t="s">
        <v>80</v>
      </c>
      <c r="I8" s="173"/>
      <c r="J8" s="174"/>
      <c r="K8" s="151" t="s">
        <v>81</v>
      </c>
      <c r="L8" s="173"/>
      <c r="M8" s="173"/>
      <c r="N8" s="174"/>
      <c r="O8" s="152" t="s">
        <v>82</v>
      </c>
    </row>
    <row r="9" spans="1:15" x14ac:dyDescent="0.25">
      <c r="A9" s="180"/>
      <c r="B9" s="181"/>
      <c r="C9" s="173"/>
      <c r="D9" s="173"/>
      <c r="E9" s="181"/>
      <c r="F9" s="181"/>
      <c r="G9" s="182"/>
      <c r="H9" s="181"/>
      <c r="I9" s="183"/>
      <c r="J9" s="184"/>
      <c r="K9" s="185"/>
      <c r="L9" s="186"/>
      <c r="M9" s="187"/>
      <c r="N9" s="174"/>
      <c r="O9" s="173"/>
    </row>
    <row r="10" spans="1:15" x14ac:dyDescent="0.25">
      <c r="A10" s="188" t="s">
        <v>83</v>
      </c>
      <c r="B10" s="175" t="s">
        <v>84</v>
      </c>
      <c r="C10" s="189" t="s">
        <v>85</v>
      </c>
      <c r="D10" s="190" t="s">
        <v>86</v>
      </c>
      <c r="E10" s="175" t="s">
        <v>23</v>
      </c>
      <c r="F10" s="175" t="s">
        <v>64</v>
      </c>
      <c r="G10" s="191"/>
      <c r="H10" s="175" t="s">
        <v>87</v>
      </c>
      <c r="I10" s="192" t="s">
        <v>88</v>
      </c>
      <c r="J10" s="174"/>
      <c r="K10" s="193" t="s">
        <v>89</v>
      </c>
      <c r="L10" s="159" t="s">
        <v>90</v>
      </c>
      <c r="M10" s="194" t="s">
        <v>91</v>
      </c>
      <c r="N10" s="174"/>
      <c r="O10" s="151" t="s">
        <v>92</v>
      </c>
    </row>
    <row r="11" spans="1:15" ht="15.75" thickBot="1" x14ac:dyDescent="0.3">
      <c r="A11" s="195" t="s">
        <v>93</v>
      </c>
      <c r="B11" s="196" t="s">
        <v>93</v>
      </c>
      <c r="C11" s="197" t="s">
        <v>94</v>
      </c>
      <c r="D11" s="234" t="s">
        <v>94</v>
      </c>
      <c r="E11" s="198" t="s">
        <v>66</v>
      </c>
      <c r="F11" s="199"/>
      <c r="G11" s="200"/>
      <c r="H11" s="199"/>
      <c r="I11" s="201" t="s">
        <v>95</v>
      </c>
      <c r="J11" s="174"/>
      <c r="K11" s="202"/>
      <c r="L11" s="179"/>
      <c r="M11" s="203" t="s">
        <v>96</v>
      </c>
      <c r="N11" s="174"/>
      <c r="O11" s="174" t="s">
        <v>97</v>
      </c>
    </row>
    <row r="12" spans="1:15" x14ac:dyDescent="0.25">
      <c r="A12" s="204">
        <v>23</v>
      </c>
      <c r="B12" s="204">
        <v>23</v>
      </c>
      <c r="C12" s="205">
        <v>24</v>
      </c>
      <c r="D12" s="211">
        <v>15</v>
      </c>
      <c r="E12" s="206">
        <f>(C12-D12)/A12</f>
        <v>0.39130434782608697</v>
      </c>
      <c r="F12" s="174" t="s">
        <v>100</v>
      </c>
      <c r="G12" s="207"/>
      <c r="H12" s="174" t="s">
        <v>101</v>
      </c>
      <c r="I12" s="174">
        <v>252</v>
      </c>
      <c r="J12" s="174"/>
      <c r="K12" s="174">
        <v>590490</v>
      </c>
      <c r="L12" s="174" t="s">
        <v>102</v>
      </c>
      <c r="M12" s="208" t="s">
        <v>104</v>
      </c>
      <c r="N12" s="174"/>
      <c r="O12" s="207">
        <f>I1/I2</f>
        <v>0.26206349206349211</v>
      </c>
    </row>
    <row r="13" spans="1:15" x14ac:dyDescent="0.25">
      <c r="A13" s="211">
        <v>17</v>
      </c>
      <c r="B13" s="211">
        <v>16</v>
      </c>
      <c r="C13" s="211">
        <v>23</v>
      </c>
      <c r="D13" s="211">
        <v>15</v>
      </c>
      <c r="E13" s="212">
        <f t="shared" ref="E13:E15" si="0">(C13-D13)/A13</f>
        <v>0.47058823529411764</v>
      </c>
      <c r="K13">
        <v>569572</v>
      </c>
      <c r="L13" t="s">
        <v>103</v>
      </c>
      <c r="M13" t="s">
        <v>104</v>
      </c>
    </row>
    <row r="14" spans="1:15" x14ac:dyDescent="0.25">
      <c r="A14" s="211">
        <v>26</v>
      </c>
      <c r="B14" s="211">
        <v>26</v>
      </c>
      <c r="C14" s="211">
        <v>27</v>
      </c>
      <c r="D14" s="211">
        <v>15</v>
      </c>
      <c r="E14" s="212">
        <f t="shared" si="0"/>
        <v>0.46153846153846156</v>
      </c>
    </row>
    <row r="15" spans="1:15" x14ac:dyDescent="0.25">
      <c r="A15" s="211">
        <v>23</v>
      </c>
      <c r="B15" s="211">
        <v>23</v>
      </c>
      <c r="C15" s="211">
        <v>28.5</v>
      </c>
      <c r="D15" s="211">
        <v>15</v>
      </c>
      <c r="E15" s="212">
        <f t="shared" si="0"/>
        <v>0.58695652173913049</v>
      </c>
      <c r="I15" s="210"/>
    </row>
    <row r="16" spans="1:15" x14ac:dyDescent="0.25">
      <c r="A16" s="211"/>
      <c r="B16" s="211"/>
      <c r="C16" s="211"/>
      <c r="D16" s="211"/>
      <c r="E16" s="212"/>
    </row>
    <row r="17" spans="1:5" x14ac:dyDescent="0.25">
      <c r="A17" s="210"/>
      <c r="E17" s="209"/>
    </row>
    <row r="18" spans="1:5" x14ac:dyDescent="0.25">
      <c r="E18" s="209"/>
    </row>
    <row r="19" spans="1:5" x14ac:dyDescent="0.25">
      <c r="E19" s="209"/>
    </row>
    <row r="20" spans="1:5" x14ac:dyDescent="0.25">
      <c r="E20" s="209"/>
    </row>
    <row r="21" spans="1:5" x14ac:dyDescent="0.25">
      <c r="E21" s="209"/>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K17</vt:lpstr>
      <vt:lpstr>FedSampCores03-K17_2005.09.02</vt:lpstr>
      <vt:lpstr>FedSampCores03-K17_2005.05.18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2019-08-29T23:41:48Z</dcterms:modified>
</cp:coreProperties>
</file>