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L:\Modern\FieldVisits\"/>
    </mc:Choice>
  </mc:AlternateContent>
  <xr:revisionPtr revIDLastSave="0" documentId="13_ncr:1_{3BBC9614-4943-4C28-BDF6-B346434D3752}" xr6:coauthVersionLast="41" xr6:coauthVersionMax="41" xr10:uidLastSave="{00000000-0000-0000-0000-000000000000}"/>
  <bookViews>
    <workbookView xWindow="-120" yWindow="-120" windowWidth="29040" windowHeight="15840" xr2:uid="{2E11966C-C8F1-48E2-8EDE-3135B90D6FDA}"/>
  </bookViews>
  <sheets>
    <sheet name="K17" sheetId="7" r:id="rId1"/>
    <sheet name="FedSampCores03-K17_2006.05.22" sheetId="3" r:id="rId2"/>
    <sheet name="Probe03-K17_2006.08.21" sheetId="6" r:id="rId3"/>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8" i="7" l="1"/>
  <c r="T8" i="7"/>
  <c r="V18" i="7"/>
  <c r="P17" i="7"/>
  <c r="U17" i="7"/>
  <c r="T18" i="7"/>
  <c r="C24" i="7"/>
  <c r="S17" i="7"/>
  <c r="E19" i="7"/>
  <c r="C28" i="7"/>
  <c r="C27" i="7"/>
  <c r="C26" i="7"/>
  <c r="C25" i="7"/>
  <c r="P18" i="7"/>
  <c r="G18" i="7"/>
  <c r="I18" i="7"/>
  <c r="L18" i="7"/>
  <c r="D18" i="7"/>
  <c r="G24" i="6"/>
  <c r="E17" i="7"/>
  <c r="Q17" i="7"/>
  <c r="O8" i="7"/>
  <c r="L8" i="7"/>
  <c r="L7" i="7"/>
  <c r="U8" i="7"/>
  <c r="P7" i="7"/>
  <c r="S7" i="7"/>
  <c r="E12" i="3"/>
  <c r="E13" i="3"/>
  <c r="E14" i="3"/>
  <c r="I4" i="3"/>
  <c r="C23" i="7"/>
  <c r="Q7" i="7"/>
  <c r="D23" i="7"/>
  <c r="I3" i="6"/>
  <c r="P19" i="7"/>
  <c r="X19" i="7"/>
  <c r="X16" i="7"/>
  <c r="T7" i="7"/>
  <c r="C8" i="7"/>
  <c r="I17" i="7"/>
  <c r="L17" i="7"/>
  <c r="G17" i="7"/>
  <c r="C6" i="7"/>
  <c r="L6" i="7"/>
  <c r="E15" i="7"/>
  <c r="E16" i="7"/>
  <c r="N6" i="7"/>
  <c r="N8" i="7"/>
  <c r="N7" i="7"/>
  <c r="J8" i="7"/>
  <c r="I8" i="7"/>
  <c r="H8" i="7"/>
  <c r="O7" i="7"/>
  <c r="I1" i="3"/>
  <c r="O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GAAdmin</author>
    <author xml:space="preserve"> </author>
    <author>cmcneil</author>
    <author>ehbaker</author>
  </authors>
  <commentList>
    <comment ref="M2" authorId="0" shapeId="0" xr:uid="{65A3E623-EC9C-4F81-90F3-063EAB59DCC9}">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39E9422B-A9D7-4742-A32D-962040B7E1DF}">
      <text>
        <r>
          <rPr>
            <sz val="8"/>
            <color indexed="81"/>
            <rFont val="Tahoma"/>
            <family val="2"/>
          </rPr>
          <t>This is the amount of snow that is above the summer surface.  The value should always be positive or zero.</t>
        </r>
      </text>
    </comment>
    <comment ref="A3" authorId="0" shapeId="0" xr:uid="{7FAA1833-20D6-4DA3-A305-377C8C2EB660}">
      <text>
        <r>
          <rPr>
            <b/>
            <sz val="8"/>
            <color indexed="81"/>
            <rFont val="Tahoma"/>
            <family val="2"/>
          </rPr>
          <t>GAAdmin:</t>
        </r>
        <r>
          <rPr>
            <sz val="8"/>
            <color indexed="81"/>
            <rFont val="Tahoma"/>
            <family val="2"/>
          </rPr>
          <t xml:space="preserve">
The stake with which the observations were made.</t>
        </r>
      </text>
    </comment>
    <comment ref="B3" authorId="0" shapeId="0" xr:uid="{9B0FFA80-6CD3-4A85-9BC3-D901BB66041D}">
      <text>
        <r>
          <rPr>
            <b/>
            <sz val="8"/>
            <color indexed="81"/>
            <rFont val="Tahoma"/>
            <family val="2"/>
          </rPr>
          <t>GAAdmin:</t>
        </r>
        <r>
          <rPr>
            <sz val="8"/>
            <color indexed="81"/>
            <rFont val="Tahoma"/>
            <family val="2"/>
          </rPr>
          <t xml:space="preserve">
Date of observations</t>
        </r>
      </text>
    </comment>
    <comment ref="C3" authorId="0" shapeId="0" xr:uid="{8D198089-7D09-4C4C-A543-E7CDB7F56C5A}">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A9D6537C-1F7D-47A1-86E1-B8521B1559F2}">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70A37B58-89E4-44CB-ACFA-FB8F2E50EC6F}">
      <text>
        <r>
          <rPr>
            <sz val="8"/>
            <color indexed="81"/>
            <rFont val="Tahoma"/>
            <family val="2"/>
          </rPr>
          <t>Type of surface strata:
Glacier Ice, Snow, Superimposed Ice, Old Firn or New Firn.  For the Fall surveys this should be the surface strata beneath any fresh snow.</t>
        </r>
      </text>
    </comment>
    <comment ref="G3" authorId="0" shapeId="0" xr:uid="{86BFAF48-8D14-40F7-8FE3-0F09E1124078}">
      <text>
        <r>
          <rPr>
            <b/>
            <sz val="8"/>
            <color indexed="81"/>
            <rFont val="Tahoma"/>
            <family val="2"/>
          </rPr>
          <t>GAAdmin:</t>
        </r>
        <r>
          <rPr>
            <sz val="8"/>
            <color indexed="81"/>
            <rFont val="Tahoma"/>
            <family val="2"/>
          </rPr>
          <t xml:space="preserve">
Average depth of snow as determined in snow pit.</t>
        </r>
      </text>
    </comment>
    <comment ref="H3" authorId="0" shapeId="0" xr:uid="{802375A3-85D2-493C-8327-7A9D918B1FDF}">
      <text>
        <r>
          <rPr>
            <b/>
            <sz val="8"/>
            <color indexed="81"/>
            <rFont val="Tahoma"/>
            <family val="2"/>
          </rPr>
          <t>GAAdmin:</t>
        </r>
        <r>
          <rPr>
            <sz val="8"/>
            <color indexed="81"/>
            <rFont val="Tahoma"/>
            <family val="2"/>
          </rPr>
          <t xml:space="preserve">
Average depth of snow from probing
</t>
        </r>
      </text>
    </comment>
    <comment ref="I3" authorId="0" shapeId="0" xr:uid="{3ACA3BD1-A22D-4C69-9404-C8F7D9F5A9F2}">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3" authorId="0" shapeId="0" xr:uid="{8F2B18AA-02B7-4325-BB93-11B21EF527FA}">
      <text>
        <r>
          <rPr>
            <b/>
            <sz val="8"/>
            <color indexed="81"/>
            <rFont val="Tahoma"/>
            <family val="2"/>
          </rPr>
          <t>GAAdmin:</t>
        </r>
        <r>
          <rPr>
            <sz val="8"/>
            <color indexed="81"/>
            <rFont val="Tahoma"/>
            <family val="2"/>
          </rPr>
          <t xml:space="preserve">
Standard Error</t>
        </r>
      </text>
    </comment>
    <comment ref="K3" authorId="0" shapeId="0" xr:uid="{62E72D06-FB89-4299-AC84-BB180E9E6C53}">
      <text>
        <r>
          <rPr>
            <b/>
            <sz val="8"/>
            <color indexed="81"/>
            <rFont val="Tahoma"/>
            <family val="2"/>
          </rPr>
          <t>GAAdmin:</t>
        </r>
        <r>
          <rPr>
            <sz val="8"/>
            <color indexed="81"/>
            <rFont val="Tahoma"/>
            <family val="2"/>
          </rPr>
          <t xml:space="preserve">
number of observations of snow depth</t>
        </r>
      </text>
    </comment>
    <comment ref="L3" authorId="0" shapeId="0" xr:uid="{E8131B63-1461-431A-836B-0459AFE291C5}">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42AFFC30-9281-405F-926A-9A1670F0A8BB}">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C33BFE18-C4B9-4472-A4AB-AE0ED094C193}">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1908DEC9-7EF2-4F32-8CE6-A8659A806FC5}">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16A815BC-3CB7-4071-BEC8-B98029775272}">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716F9FA6-CD79-4A3B-92A2-000C6369FA7E}">
      <text>
        <r>
          <rPr>
            <sz val="8"/>
            <color indexed="81"/>
            <rFont val="Tahoma"/>
            <family val="2"/>
          </rPr>
          <t>Average density of the material above ss.</t>
        </r>
      </text>
    </comment>
    <comment ref="R3" authorId="0" shapeId="0" xr:uid="{DD192473-7FDB-4BE3-9261-3DA8039DCFF7}">
      <text>
        <r>
          <rPr>
            <b/>
            <sz val="8"/>
            <color indexed="81"/>
            <rFont val="Tahoma"/>
            <family val="2"/>
          </rPr>
          <t>GAAdmin:</t>
        </r>
        <r>
          <rPr>
            <sz val="8"/>
            <color indexed="81"/>
            <rFont val="Tahoma"/>
            <family val="2"/>
          </rPr>
          <t xml:space="preserve">
Is the Density Estimated (E) or is it Measured (M) ?</t>
        </r>
      </text>
    </comment>
    <comment ref="S3" authorId="0" shapeId="0" xr:uid="{D6B64F16-4F8F-4B5E-A68F-7DBBF934A076}">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B4EBA177-DCD8-46E9-BA3B-89D3C696BE9D}">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L4" authorId="0" shapeId="0" xr:uid="{FD6630C8-F392-4EC2-A805-B1D4C70EFD45}">
      <text>
        <r>
          <rPr>
            <sz val="8"/>
            <color indexed="81"/>
            <rFont val="Tahoma"/>
            <family val="2"/>
          </rPr>
          <t>This is both calculated and measured.  What goes in this column is an average or the "best value".  This is done so that there is a check on the entered value.  Identifying the summer surface correctly is VERY important!  That is why there is a built in check.</t>
        </r>
      </text>
    </comment>
    <comment ref="S4" authorId="0" shapeId="0" xr:uid="{F7FD21E9-9DF2-48CD-9D3C-904A16989FF6}">
      <text/>
    </comment>
    <comment ref="G6" authorId="1" shapeId="0" xr:uid="{BB3889AF-F92E-4132-9E5C-C68B87B19495}">
      <text>
        <r>
          <rPr>
            <b/>
            <sz val="8"/>
            <color indexed="81"/>
            <rFont val="Tahoma"/>
            <family val="2"/>
          </rPr>
          <t xml:space="preserve">New Snow:  disregarded in calcs.
</t>
        </r>
      </text>
    </comment>
    <comment ref="G8" authorId="1" shapeId="0" xr:uid="{E1AF82DF-19AD-46D8-8C63-C3892F37D116}">
      <text>
        <r>
          <rPr>
            <b/>
            <sz val="8"/>
            <color indexed="81"/>
            <rFont val="Tahoma"/>
            <family val="2"/>
          </rPr>
          <t xml:space="preserve"> This is new snow (part of 2007BY accmululation).  It is disregarded in these measurements.
</t>
        </r>
      </text>
    </comment>
    <comment ref="A12" authorId="0" shapeId="0" xr:uid="{7EA95645-7237-442C-B1C9-B267CB8FD4BE}">
      <text>
        <r>
          <rPr>
            <b/>
            <sz val="8"/>
            <color indexed="81"/>
            <rFont val="Tahoma"/>
            <family val="2"/>
          </rPr>
          <t>GAAdmin:</t>
        </r>
        <r>
          <rPr>
            <sz val="8"/>
            <color indexed="81"/>
            <rFont val="Tahoma"/>
            <family val="2"/>
          </rPr>
          <t xml:space="preserve">
The stake with which the observations were made.</t>
        </r>
      </text>
    </comment>
    <comment ref="B12" authorId="0" shapeId="0" xr:uid="{2F3F11B3-5911-4749-B167-976ED8EAC248}">
      <text>
        <r>
          <rPr>
            <b/>
            <sz val="8"/>
            <color indexed="81"/>
            <rFont val="Tahoma"/>
            <family val="2"/>
          </rPr>
          <t>GAAdmin:</t>
        </r>
        <r>
          <rPr>
            <sz val="8"/>
            <color indexed="81"/>
            <rFont val="Tahoma"/>
            <family val="2"/>
          </rPr>
          <t xml:space="preserve">
Date of observations</t>
        </r>
      </text>
    </comment>
    <comment ref="C12" authorId="2" shapeId="0" xr:uid="{A88FF9A1-C03B-4EE1-9008-11564DE0899E}">
      <text>
        <r>
          <rPr>
            <b/>
            <sz val="9"/>
            <color indexed="81"/>
            <rFont val="Tahoma"/>
            <family val="2"/>
          </rPr>
          <t>cmcneil:</t>
        </r>
        <r>
          <rPr>
            <sz val="9"/>
            <color indexed="81"/>
            <rFont val="Tahoma"/>
            <family val="2"/>
          </rPr>
          <t xml:space="preserve">
Total length of stake</t>
        </r>
      </text>
    </comment>
    <comment ref="D12" authorId="2" shapeId="0" xr:uid="{1F091F8C-CEF7-44EB-9F3C-6DFF524F5D51}">
      <text>
        <r>
          <rPr>
            <b/>
            <sz val="9"/>
            <color indexed="81"/>
            <rFont val="Tahoma"/>
            <family val="2"/>
          </rPr>
          <t>cmcneil:</t>
        </r>
        <r>
          <rPr>
            <sz val="9"/>
            <color indexed="81"/>
            <rFont val="Tahoma"/>
            <family val="2"/>
          </rPr>
          <t xml:space="preserve">
Length of stake above the surface noted in column D</t>
        </r>
      </text>
    </comment>
    <comment ref="E12" authorId="2" shapeId="0" xr:uid="{D378A049-55AA-425D-9800-5C796FF6A4C7}">
      <text>
        <r>
          <rPr>
            <b/>
            <sz val="9"/>
            <color indexed="81"/>
            <rFont val="Tahoma"/>
            <family val="2"/>
          </rPr>
          <t>cmcneil:</t>
        </r>
        <r>
          <rPr>
            <sz val="9"/>
            <color indexed="81"/>
            <rFont val="Tahoma"/>
            <family val="2"/>
          </rPr>
          <t xml:space="preserve">
Length of stake still below the surface noted in column D</t>
        </r>
      </text>
    </comment>
    <comment ref="F12" authorId="0" shapeId="0" xr:uid="{56E51BAD-9DE7-4AF8-AAB4-972F711C14AE}">
      <text>
        <r>
          <rPr>
            <sz val="8"/>
            <color indexed="81"/>
            <rFont val="Tahoma"/>
            <family val="2"/>
          </rPr>
          <t>Type of surface strata:
Glacier Ice, Snow, Superimposed Ice, Old Firn or New Firn.  For the Fall surveys this should be the surface strata beneath any fresh snow.</t>
        </r>
      </text>
    </comment>
    <comment ref="G12" authorId="0" shapeId="0" xr:uid="{088950E2-5428-4845-BC91-E1F08D4F950C}">
      <text>
        <r>
          <rPr>
            <b/>
            <sz val="8"/>
            <color indexed="81"/>
            <rFont val="Tahoma"/>
            <family val="2"/>
          </rPr>
          <t>GAAdmin:</t>
        </r>
        <r>
          <rPr>
            <sz val="8"/>
            <color indexed="81"/>
            <rFont val="Tahoma"/>
            <family val="2"/>
          </rPr>
          <t xml:space="preserve">
Average depth of snow as determined in snow pit.</t>
        </r>
      </text>
    </comment>
    <comment ref="H12" authorId="0" shapeId="0" xr:uid="{3E2FCA06-6DD6-4742-962D-AAF6A26DA055}">
      <text>
        <r>
          <rPr>
            <b/>
            <sz val="8"/>
            <color indexed="81"/>
            <rFont val="Tahoma"/>
            <family val="2"/>
          </rPr>
          <t>GAAdmin:</t>
        </r>
        <r>
          <rPr>
            <sz val="8"/>
            <color indexed="81"/>
            <rFont val="Tahoma"/>
            <family val="2"/>
          </rPr>
          <t xml:space="preserve">
Average depth of snow from probing
</t>
        </r>
      </text>
    </comment>
    <comment ref="I12" authorId="0" shapeId="0" xr:uid="{56D561A9-604A-46D2-8AE5-4B2F55B84A07}">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12" authorId="0" shapeId="0" xr:uid="{D1C24D2E-98AB-4694-BD49-837EEB850384}">
      <text>
        <r>
          <rPr>
            <b/>
            <sz val="8"/>
            <color indexed="81"/>
            <rFont val="Tahoma"/>
            <family val="2"/>
          </rPr>
          <t>GAAdmin:</t>
        </r>
        <r>
          <rPr>
            <sz val="8"/>
            <color indexed="81"/>
            <rFont val="Tahoma"/>
            <family val="2"/>
          </rPr>
          <t xml:space="preserve">
Standard Error</t>
        </r>
      </text>
    </comment>
    <comment ref="K12" authorId="0" shapeId="0" xr:uid="{C48AA8DD-B736-4CCF-8226-B8DBFE58D422}">
      <text>
        <r>
          <rPr>
            <b/>
            <sz val="8"/>
            <color indexed="81"/>
            <rFont val="Tahoma"/>
            <family val="2"/>
          </rPr>
          <t>GAAdmin:</t>
        </r>
        <r>
          <rPr>
            <sz val="8"/>
            <color indexed="81"/>
            <rFont val="Tahoma"/>
            <family val="2"/>
          </rPr>
          <t xml:space="preserve">
number of observations of snow depth</t>
        </r>
      </text>
    </comment>
    <comment ref="M12" authorId="0" shapeId="0" xr:uid="{A876DAAA-2551-4850-B0C5-FEDBAC6801AE}">
      <text>
        <r>
          <rPr>
            <b/>
            <sz val="8"/>
            <color indexed="81"/>
            <rFont val="Tahoma"/>
            <family val="2"/>
          </rPr>
          <t>GAAdmin:</t>
        </r>
        <r>
          <rPr>
            <sz val="8"/>
            <color indexed="81"/>
            <rFont val="Tahoma"/>
            <family val="2"/>
          </rPr>
          <t xml:space="preserve">
This density is estimated and is based on the surface strata of the previous survey.</t>
        </r>
      </text>
    </comment>
    <comment ref="O12" authorId="0" shapeId="0" xr:uid="{F54E8F11-E78E-426B-B06A-F186B1F5510F}">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12" authorId="0" shapeId="0" xr:uid="{D8DD751B-7305-49E3-8A15-6EED07E7AD2E}">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12" authorId="0" shapeId="0" xr:uid="{D0A43A86-9B4D-45F8-B31B-38625712253B}">
      <text>
        <r>
          <rPr>
            <sz val="8"/>
            <color indexed="81"/>
            <rFont val="Tahoma"/>
            <family val="2"/>
          </rPr>
          <t>Average density of the material above ss.</t>
        </r>
      </text>
    </comment>
    <comment ref="S12" authorId="3" shapeId="0" xr:uid="{11664796-39D9-4EB1-8858-2CB3F3F255E3}">
      <text>
        <r>
          <rPr>
            <b/>
            <sz val="9"/>
            <color indexed="81"/>
            <rFont val="Tahoma"/>
            <charset val="1"/>
          </rPr>
          <t xml:space="preserve">ehbaker:
</t>
        </r>
        <r>
          <rPr>
            <sz val="9"/>
            <color indexed="81"/>
            <rFont val="Tahoma"/>
            <family val="2"/>
          </rPr>
          <t>maximum fraction of snowpack captured by measured density.</t>
        </r>
      </text>
    </comment>
    <comment ref="T12" authorId="2" shapeId="0" xr:uid="{3A2334A2-754C-4EB3-BC8C-AA36E8F4DE6B}">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12" authorId="2" shapeId="0" xr:uid="{C8C83228-2E3F-4095-AE56-854FFB430B6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12" authorId="2" shapeId="0" xr:uid="{663CE2EC-3C38-4666-B336-F9F68142A71B}">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12" authorId="2" shapeId="0" xr:uid="{DDFA3523-71C5-4813-94E6-53E41620ACD3}">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12" authorId="2" shapeId="0" xr:uid="{03A2D9EF-E9E1-4D04-94C3-1FE91ACC385A}">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E16" authorId="3" shapeId="0" xr:uid="{61A8671E-767C-49D3-A0BB-1C877C73B27F}">
      <text>
        <r>
          <rPr>
            <b/>
            <sz val="9"/>
            <color indexed="81"/>
            <rFont val="Tahoma"/>
            <family val="2"/>
          </rPr>
          <t>ehbaker:</t>
        </r>
        <r>
          <rPr>
            <sz val="9"/>
            <color indexed="81"/>
            <rFont val="Tahoma"/>
            <family val="2"/>
          </rPr>
          <t xml:space="preserve">
new snow surface 0.3 m higher than ice
</t>
        </r>
      </text>
    </comment>
    <comment ref="M16" authorId="3" shapeId="0" xr:uid="{3F4A4DF4-4D4C-48C8-8D2E-C886B0CD3451}">
      <text>
        <r>
          <rPr>
            <b/>
            <sz val="9"/>
            <color indexed="81"/>
            <rFont val="Tahoma"/>
            <family val="2"/>
          </rPr>
          <t>ehbaker:</t>
        </r>
        <r>
          <rPr>
            <sz val="9"/>
            <color indexed="81"/>
            <rFont val="Tahoma"/>
            <family val="2"/>
          </rPr>
          <t xml:space="preserve">
ASSUMED density for new snow (summer accumulation)
</t>
        </r>
      </text>
    </comment>
    <comment ref="L17" authorId="3" shapeId="0" xr:uid="{492809DA-A7C4-4566-8BA8-365EF969CF8C}">
      <text>
        <r>
          <rPr>
            <b/>
            <sz val="9"/>
            <color indexed="81"/>
            <rFont val="Tahoma"/>
            <charset val="1"/>
          </rPr>
          <t>ehbaker:</t>
        </r>
        <r>
          <rPr>
            <sz val="9"/>
            <color indexed="81"/>
            <rFont val="Tahoma"/>
            <charset val="1"/>
          </rPr>
          <t xml:space="preserve">
This probe is almost exactly at the measured summer surface 2005 - great!! We trust it, and no winter ablation.</t>
        </r>
      </text>
    </comment>
    <comment ref="S17" authorId="3" shapeId="0" xr:uid="{F5BD22F1-CD1B-4AE3-AD6A-D745E1A08204}">
      <text>
        <r>
          <rPr>
            <b/>
            <sz val="9"/>
            <color indexed="81"/>
            <rFont val="Tahoma"/>
            <charset val="1"/>
          </rPr>
          <t>ehbaker:</t>
        </r>
        <r>
          <rPr>
            <sz val="9"/>
            <color indexed="81"/>
            <rFont val="Tahoma"/>
            <charset val="1"/>
          </rPr>
          <t xml:space="preserve">
Coincidence that both this # and the measured density are 0.38; both are correct.</t>
        </r>
      </text>
    </comment>
    <comment ref="G18" authorId="3" shapeId="0" xr:uid="{1A066275-0463-4A5C-942E-1A9BD339648B}">
      <text>
        <r>
          <rPr>
            <b/>
            <sz val="9"/>
            <color indexed="81"/>
            <rFont val="Tahoma"/>
            <charset val="1"/>
          </rPr>
          <t>ehbaker:</t>
        </r>
        <r>
          <rPr>
            <sz val="9"/>
            <color indexed="81"/>
            <rFont val="Tahoma"/>
            <charset val="1"/>
          </rPr>
          <t xml:space="preserve">
probe at stake is identical to the measured height difference at stake</t>
        </r>
      </text>
    </comment>
    <comment ref="Q18" authorId="3" shapeId="0" xr:uid="{8C4C2755-829A-4CB4-9A30-AB8AF591B1AE}">
      <text>
        <r>
          <rPr>
            <b/>
            <sz val="9"/>
            <color indexed="81"/>
            <rFont val="Tahoma"/>
            <family val="2"/>
          </rPr>
          <t>ehbaker:</t>
        </r>
        <r>
          <rPr>
            <sz val="9"/>
            <color indexed="81"/>
            <rFont val="Tahoma"/>
            <family val="2"/>
          </rPr>
          <t xml:space="preserve">
assumed density for new firn
</t>
        </r>
      </text>
    </comment>
    <comment ref="M19" authorId="3" shapeId="0" xr:uid="{73E45E5F-5A9D-4CAB-B882-C725362AE2A3}">
      <text>
        <r>
          <rPr>
            <b/>
            <sz val="9"/>
            <color indexed="81"/>
            <rFont val="Tahoma"/>
            <family val="2"/>
          </rPr>
          <t>ehbaker:</t>
        </r>
        <r>
          <rPr>
            <sz val="9"/>
            <color indexed="81"/>
            <rFont val="Tahoma"/>
            <family val="2"/>
          </rPr>
          <t xml:space="preserve">
ASSUMED density for new snow (summer accumulation)
</t>
        </r>
      </text>
    </comment>
    <comment ref="Q19" authorId="3" shapeId="0" xr:uid="{059EC4F5-CD78-41A2-91E8-4D8AB3366D7B}">
      <text>
        <r>
          <rPr>
            <b/>
            <sz val="9"/>
            <color indexed="81"/>
            <rFont val="Tahoma"/>
            <family val="2"/>
          </rPr>
          <t>ehbaker:</t>
        </r>
        <r>
          <rPr>
            <sz val="9"/>
            <color indexed="81"/>
            <rFont val="Tahoma"/>
            <family val="2"/>
          </rPr>
          <t xml:space="preserve">
ASSUMED density for new snow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2E786C00-1244-47A5-8FC1-BF8E9C71E1FB}">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DF06FE4C-85CE-4667-87F9-8D6DB3E5C313}">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9C8B200C-F5B0-4AEB-BDE0-D40895A13EA7}">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56CC4F87-270A-4F4B-BFEE-3CBACE499E10}">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040E3903-4FFD-4BD8-95E4-C9872C2FAE29}">
      <text>
        <r>
          <rPr>
            <sz val="8"/>
            <color indexed="81"/>
            <rFont val="Tahoma"/>
            <family val="2"/>
          </rPr>
          <t xml:space="preserve">Sipre coring auger=45.6cm2 
large tube 41.05 cm2       
small tube 25.6   cm2          
Snow Metrics 1000 cm^3
</t>
        </r>
      </text>
    </comment>
    <comment ref="A10" authorId="2" shapeId="0" xr:uid="{DE382AE7-8DBC-457E-91E1-37E03B9B9E00}">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8DF1C097-1C2D-4106-9D39-85A4149F3246}">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D1428C69-B817-4186-9251-7B83186B17B3}">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F855A2EB-65A8-400A-8B70-091DAED8D4AB}">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0DB004EF-DC7B-4C26-B8EE-2D4F20FA0346}">
      <text>
        <r>
          <rPr>
            <b/>
            <sz val="9"/>
            <color indexed="81"/>
            <rFont val="Tahoma"/>
            <family val="2"/>
          </rPr>
          <t>cmcneil:</t>
        </r>
        <r>
          <rPr>
            <sz val="9"/>
            <color indexed="81"/>
            <rFont val="Tahoma"/>
            <family val="2"/>
          </rPr>
          <t xml:space="preserve">
What was used to measure snow depth</t>
        </r>
      </text>
    </comment>
    <comment ref="I10" authorId="0" shapeId="0" xr:uid="{E58F4D96-4070-48B9-A8DB-ABBC05D9DE54}">
      <text>
        <r>
          <rPr>
            <b/>
            <sz val="9"/>
            <color indexed="81"/>
            <rFont val="Tahoma"/>
            <family val="2"/>
          </rPr>
          <t>cmcneil:</t>
        </r>
        <r>
          <rPr>
            <sz val="9"/>
            <color indexed="81"/>
            <rFont val="Tahoma"/>
            <family val="2"/>
          </rPr>
          <t xml:space="preserve">
snow depth observed</t>
        </r>
      </text>
    </comment>
    <comment ref="O10" authorId="2" shapeId="0" xr:uid="{5053E438-511E-46AB-BC25-AADE77722070}">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3A3CD5A4-AFF6-4803-82DC-E20148A9E089}">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48DE330C-17ED-4077-8B91-58B3BAAEC9D9}">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5EEE8C2E-7AFC-4DBE-ACD4-65301804F462}">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29686472-E1FE-4A97-B8F4-21D93A781DA1}">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FA7EFFCB-09FF-42FC-9371-CB7DEA203E44}">
      <text>
        <r>
          <rPr>
            <sz val="8"/>
            <color indexed="81"/>
            <rFont val="Tahoma"/>
            <family val="2"/>
          </rPr>
          <t xml:space="preserve">Sipre coring auger=45.6cm2 
large tube 41.05 cm2       
small tube 25.6   cm2          
Snow Metrics 1000 cm^3
</t>
        </r>
      </text>
    </comment>
    <comment ref="A10" authorId="2" shapeId="0" xr:uid="{009F1157-2E29-4433-A7E5-9E16BF0CB134}">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61E5E565-4785-4E06-838B-29C6A6726F82}">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AEB5049F-3144-49BE-BB6D-A803CB14864A}">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95DD5243-F466-4CB6-9B47-F566F71CEADC}">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3AFED0C8-281E-42DC-9433-EE942F192A47}">
      <text>
        <r>
          <rPr>
            <b/>
            <sz val="9"/>
            <color indexed="81"/>
            <rFont val="Tahoma"/>
            <family val="2"/>
          </rPr>
          <t>cmcneil:</t>
        </r>
        <r>
          <rPr>
            <sz val="9"/>
            <color indexed="81"/>
            <rFont val="Tahoma"/>
            <family val="2"/>
          </rPr>
          <t xml:space="preserve">
What was used to measure snow depth</t>
        </r>
      </text>
    </comment>
    <comment ref="I10" authorId="0" shapeId="0" xr:uid="{AC304EBB-8F10-4AE2-A986-9F14B5589613}">
      <text>
        <r>
          <rPr>
            <b/>
            <sz val="9"/>
            <color indexed="81"/>
            <rFont val="Tahoma"/>
            <family val="2"/>
          </rPr>
          <t>cmcneil:</t>
        </r>
        <r>
          <rPr>
            <sz val="9"/>
            <color indexed="81"/>
            <rFont val="Tahoma"/>
            <family val="2"/>
          </rPr>
          <t xml:space="preserve">
snow depth observed</t>
        </r>
      </text>
    </comment>
    <comment ref="O10" authorId="2" shapeId="0" xr:uid="{2A8B237E-0A95-4936-8940-2EA8840ED33C}">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sharedStrings.xml><?xml version="1.0" encoding="utf-8"?>
<sst xmlns="http://schemas.openxmlformats.org/spreadsheetml/2006/main" count="240" uniqueCount="133">
  <si>
    <t>in</t>
  </si>
  <si>
    <t>in w.e.</t>
  </si>
  <si>
    <t>Cutter Weight</t>
  </si>
  <si>
    <t>Sample Weight</t>
  </si>
  <si>
    <t>Density</t>
  </si>
  <si>
    <t>g/cm^3</t>
  </si>
  <si>
    <t>Date</t>
  </si>
  <si>
    <t>Total</t>
  </si>
  <si>
    <t>Above Surface</t>
  </si>
  <si>
    <t>Below Surface</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</si>
  <si>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</si>
  <si>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</si>
  <si>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</si>
  <si>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Winter Ablation</t>
  </si>
  <si>
    <t>Summer Accumulation</t>
  </si>
  <si>
    <t>Comments</t>
  </si>
  <si>
    <t>2006_05_22_Kah_Field_Datasheet.pdf</t>
  </si>
  <si>
    <t>Snow</t>
  </si>
  <si>
    <t>2006_08_21_Kah_Field_Datasheet.pdf</t>
  </si>
  <si>
    <t>SUMMARY:</t>
  </si>
  <si>
    <t>Time-systems</t>
  </si>
  <si>
    <t>Time 1</t>
  </si>
  <si>
    <t>Time 2</t>
  </si>
  <si>
    <t>Time 3</t>
  </si>
  <si>
    <t>stratigraphic</t>
  </si>
  <si>
    <t xml:space="preserve">Measurement Interval: </t>
  </si>
  <si>
    <t>:</t>
  </si>
  <si>
    <t>Winter Balance =</t>
  </si>
  <si>
    <t>Summer Balance =</t>
  </si>
  <si>
    <t>Annual Balance =</t>
  </si>
  <si>
    <t>previous summer accumulation=</t>
  </si>
  <si>
    <t>Winter Ablation=</t>
  </si>
  <si>
    <t>Summer Accumulation=</t>
  </si>
  <si>
    <t xml:space="preserve"> Glacier:</t>
  </si>
  <si>
    <t>Location:</t>
  </si>
  <si>
    <t xml:space="preserve">    Date:</t>
  </si>
  <si>
    <t>Average Snow Depth (m):</t>
  </si>
  <si>
    <t xml:space="preserve">  Notebook:</t>
  </si>
  <si>
    <t>Column Average Density (g/cm^3):</t>
  </si>
  <si>
    <t>Sampler Type</t>
  </si>
  <si>
    <t>Snow Depth</t>
  </si>
  <si>
    <t>(cm)</t>
  </si>
  <si>
    <t>Pit</t>
  </si>
  <si>
    <t>Kahiltna</t>
  </si>
  <si>
    <t>K17</t>
  </si>
  <si>
    <t>2006.05.22</t>
  </si>
  <si>
    <t>Federal Sampler</t>
  </si>
  <si>
    <t>Depth of Snow Sampled</t>
  </si>
  <si>
    <t>Recovered Core Length</t>
  </si>
  <si>
    <t>Type of measurement</t>
  </si>
  <si>
    <t>Additional Snow Depth Measurements</t>
  </si>
  <si>
    <t>Hobo Temperature Sensors Recovered</t>
  </si>
  <si>
    <t xml:space="preserve"> </t>
  </si>
  <si>
    <t>Logger Number</t>
  </si>
  <si>
    <t>Action</t>
  </si>
  <si>
    <t>On</t>
  </si>
  <si>
    <t>Off</t>
  </si>
  <si>
    <t>Time</t>
  </si>
  <si>
    <t>AK local time</t>
  </si>
  <si>
    <t>* for the federal sampler, this is simply the depth of the deepest density measurement</t>
  </si>
  <si>
    <t>Density Coverage</t>
  </si>
  <si>
    <t>fraction</t>
  </si>
  <si>
    <t>Density Usability Assessment</t>
  </si>
  <si>
    <t>NA</t>
  </si>
  <si>
    <t>Average snow Depth (m):</t>
  </si>
  <si>
    <t>Column average density (g/cm^3):</t>
  </si>
  <si>
    <t>No density</t>
  </si>
  <si>
    <t>no density measurements</t>
  </si>
  <si>
    <t>Not measured</t>
  </si>
  <si>
    <t>*depth of 2005 summer surface below 2006 surface (ignoring summer accumulation)</t>
  </si>
  <si>
    <t>New Snow</t>
  </si>
  <si>
    <t>Total Core Depth (m):</t>
  </si>
  <si>
    <t>Depth of Previous Year's Summer Surface (m):</t>
  </si>
  <si>
    <t>Probe</t>
  </si>
  <si>
    <t>No pit or core</t>
  </si>
  <si>
    <t>Total snowpit depth (m):</t>
  </si>
  <si>
    <t>Depth of previous years' summer surface (m):</t>
  </si>
  <si>
    <t>original calculation</t>
  </si>
  <si>
    <t>&lt;-----Stake Reading-------&gt;</t>
  </si>
  <si>
    <t>&lt;-----------Snow or New Firn Depth-------------&gt;</t>
  </si>
  <si>
    <t>Summer Surf.</t>
  </si>
  <si>
    <t xml:space="preserve"> &lt;-----Old Firn and Ice Losses------&gt;</t>
  </si>
  <si>
    <t xml:space="preserve"> &lt;-----------NFirn, SIce or Snow Amounts----------------&gt;</t>
  </si>
  <si>
    <t>Seasonal</t>
  </si>
  <si>
    <t>Annual</t>
  </si>
  <si>
    <t>Stake</t>
  </si>
  <si>
    <t>Tape</t>
  </si>
  <si>
    <t>Survey</t>
  </si>
  <si>
    <t>Strata</t>
  </si>
  <si>
    <t>Average</t>
  </si>
  <si>
    <t xml:space="preserve"> s.d.</t>
  </si>
  <si>
    <t>n</t>
  </si>
  <si>
    <t>Obsvd.</t>
  </si>
  <si>
    <t>Ice</t>
  </si>
  <si>
    <t>Depth</t>
  </si>
  <si>
    <t xml:space="preserve"> Density</t>
  </si>
  <si>
    <t>Estimated</t>
  </si>
  <si>
    <t xml:space="preserve">"Snow" </t>
  </si>
  <si>
    <t>Balance</t>
  </si>
  <si>
    <t>Name</t>
  </si>
  <si>
    <t>b'</t>
  </si>
  <si>
    <t>b*</t>
  </si>
  <si>
    <t>b**</t>
  </si>
  <si>
    <t>d</t>
  </si>
  <si>
    <t>b'ss</t>
  </si>
  <si>
    <t>r</t>
  </si>
  <si>
    <t>b'(i)</t>
  </si>
  <si>
    <t>ba(i)</t>
  </si>
  <si>
    <t>or</t>
  </si>
  <si>
    <t>bn(f)</t>
  </si>
  <si>
    <t>bw or bs</t>
  </si>
  <si>
    <t>bn</t>
  </si>
  <si>
    <t>m/d/y</t>
  </si>
  <si>
    <t>m</t>
  </si>
  <si>
    <t xml:space="preserve"> m</t>
  </si>
  <si>
    <t>kg/L</t>
  </si>
  <si>
    <t>m(w)</t>
  </si>
  <si>
    <t>Measured</t>
  </si>
  <si>
    <t>03-K17-6M</t>
  </si>
  <si>
    <t>03-K17-9M</t>
  </si>
  <si>
    <t>new calculation</t>
  </si>
  <si>
    <t>Ablation</t>
  </si>
  <si>
    <t>Accumulation</t>
  </si>
  <si>
    <t>Balances</t>
  </si>
  <si>
    <t>At Stake</t>
  </si>
  <si>
    <t>Previous summer surface</t>
  </si>
  <si>
    <t>Stake Length Change</t>
  </si>
  <si>
    <t>(fall to fall)</t>
  </si>
  <si>
    <t>m w.e.</t>
  </si>
  <si>
    <t>New Firn</t>
  </si>
  <si>
    <t>0.3 m new snow on ice</t>
  </si>
  <si>
    <t>Estimated or Measured</t>
  </si>
  <si>
    <t>03-K17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</si>
</sst>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dd/yyyy"/>
    <numFmt numFmtId="165" formatCode="0.000"/>
    <numFmt numFmtId="166" formatCode="??0"/>
    <numFmt numFmtId="167" formatCode="0.0"/>
    <numFmt numFmtId="168" formatCode="0.00_)"/>
    <numFmt numFmtId="169" formatCode="mm/dd/yy"/>
  </numFmts>
  <fonts count="31" x14ac:knownFonts="1">
    <font>
      <sz val="11"/>
      <color theme="1"/>
      <name val="Calibri"/>
      <family val="2"/>
      <scheme val="minor"/>
    </font>
    <font>
      <sz val="11"/>
      <color theme="1"/>
      <name val="Calibri"/>
      <family val="2"/>
      <scheme val="minor"/>
    </font>
    <font>
      <b/>
      <sz val="10"/>
      <color rgb="FF000000"/>
      <name val="Arial"/>
      <family val="2"/>
    </font>
    <font>
      <sz val="10"/>
      <color rgb="FF000000"/>
      <name val="Arial"/>
      <family val="2"/>
    </font>
    <font>
      <b/>
      <sz val="10"/>
      <name val="Arial"/>
      <family val="2"/>
    </font>
    <font>
      <b/>
      <u/>
      <sz val="10"/>
      <name val="Arial"/>
      <family val="2"/>
    </font>
    <font>
      <b/>
      <vertAlign val="subscript"/>
      <sz val="10"/>
      <color rgb="FF000000"/>
      <name val="Arial"/>
      <family val="2"/>
    </font>
    <font>
      <sz val="10"/>
      <color theme="1"/>
      <name val="Arial"/>
      <family val="2"/>
    </font>
    <font>
      <sz val="10"/>
      <name val="Arial"/>
      <family val="2"/>
    </font>
    <font>
      <b/>
      <u/>
      <sz val="18"/>
      <color rgb="FF000000"/>
      <name val="Calibri"/>
      <family val="2"/>
    </font>
    <font>
      <b/>
      <sz val="10"/>
      <color rgb="FF000000"/>
      <name val="Calibri"/>
      <family val="2"/>
    </font>
    <font>
      <sz val="10"/>
      <color theme="1"/>
      <name val="Calibri"/>
      <family val="2"/>
      <scheme val="minor"/>
    </font>
    <font>
      <b/>
      <sz val="9"/>
      <color indexed="81"/>
      <name val="Tahoma"/>
      <family val="2"/>
    </font>
    <font>
      <sz val="9"/>
      <color indexed="81"/>
      <name val="Tahoma"/>
      <family val="2"/>
    </font>
    <font>
      <b/>
      <sz val="8"/>
      <name val="Arial"/>
      <family val="2"/>
    </font>
    <font>
      <sz val="8"/>
      <name val="Arial"/>
      <family val="2"/>
    </font>
    <font>
      <sz val="8"/>
      <color indexed="12"/>
      <name val="Arial"/>
      <family val="2"/>
    </font>
    <font>
      <sz val="10"/>
      <color indexed="12"/>
      <name val="Arial"/>
      <family val="2"/>
    </font>
    <font>
      <sz val="8"/>
      <name val="Helv"/>
    </font>
    <font>
      <sz val="10"/>
      <color rgb="FF0066FF"/>
      <name val="Arial"/>
      <family val="2"/>
    </font>
    <font>
      <b/>
      <sz val="8"/>
      <color theme="1"/>
      <name val="Arial"/>
      <family val="2"/>
    </font>
    <font>
      <sz val="8"/>
      <color indexed="8"/>
      <name val="Arial"/>
      <family val="2"/>
    </font>
    <font>
      <sz val="8"/>
      <color indexed="81"/>
      <name val="Tahoma"/>
      <family val="2"/>
    </font>
    <font>
      <b/>
      <sz val="8"/>
      <color rgb="FFFF0000"/>
      <name val="Arial"/>
      <family val="2"/>
    </font>
    <font>
      <b/>
      <sz val="12"/>
      <name val="Arial"/>
      <family val="2"/>
    </font>
    <font>
      <b/>
      <sz val="8"/>
      <color indexed="81"/>
      <name val="Tahoma"/>
      <family val="2"/>
    </font>
    <font>
      <sz val="8"/>
      <color theme="1"/>
      <name val="Calibri"/>
      <family val="2"/>
      <scheme val="minor"/>
    </font>
    <font>
      <sz val="8"/>
      <color rgb="FFFF0000"/>
      <name val="Arial"/>
      <family val="2"/>
    </font>
    <font>
      <sz val="8"/>
      <color rgb="FFFF0000"/>
      <name val="Calibri"/>
      <family val="2"/>
      <scheme val="minor"/>
    </font>
    <font>
      <sz val="9"/>
      <color indexed="81"/>
      <name val="Tahoma"/>
      <charset val="1"/>
    </font>
    <font>
      <b/>
      <sz val="9"/>
      <color indexed="81"/>
      <name val="Tahoma"/>
      <charset val="1"/>
    </font>
  </fonts>
  <fills count="11">
    <fill>
      <patternFill patternType="none"/>
    </fill>
    <fill>
      <patternFill patternType="gray125"/>
    </fill>
    <fill>
      <patternFill patternType="solid">
        <fgColor rgb="FFFFFF00"/>
        <bgColor rgb="FFFFFF00"/>
      </patternFill>
    </fill>
    <fill>
      <patternFill patternType="solid">
        <fgColor rgb="FFFFFF00"/>
        <bgColor indexed="64"/>
      </patternFill>
    </fill>
    <fill>
      <patternFill patternType="solid">
        <fgColor indexed="11"/>
        <bgColor indexed="64"/>
      </patternFill>
    </fill>
    <fill>
      <patternFill patternType="solid">
        <fgColor indexed="46"/>
        <bgColor indexed="64"/>
      </patternFill>
    </fill>
    <fill>
      <patternFill patternType="solid">
        <fgColor indexed="61"/>
        <bgColor indexed="64"/>
      </patternFill>
    </fill>
    <fill>
      <patternFill patternType="solid">
        <fgColor indexed="41"/>
        <bgColor indexed="64"/>
      </patternFill>
    </fill>
    <fill>
      <patternFill patternType="solid">
        <fgColor indexed="15"/>
        <bgColor indexed="64"/>
      </patternFill>
    </fill>
    <fill>
      <patternFill patternType="solid">
        <fgColor theme="5" tint="0.79998168889431442"/>
        <bgColor indexed="64"/>
      </patternFill>
    </fill>
    <fill>
      <patternFill patternType="solid">
        <fgColor theme="8" tint="0.79998168889431442"/>
        <bgColor indexed="64"/>
      </patternFill>
    </fill>
  </fills>
  <borders count="32">
    <border>
      <left/>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style="medium">
        <color indexed="64"/>
      </right>
      <top style="medium">
        <color indexed="64"/>
      </top>
      <bottom/>
      <diagonal/>
    </border>
    <border>
      <left style="thin">
        <color indexed="64"/>
      </left>
      <right/>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diagonal/>
    </border>
    <border>
      <left style="thin">
        <color rgb="FFFF0000"/>
      </left>
      <right style="thin">
        <color rgb="FFFF0000"/>
      </right>
      <top style="thin">
        <color rgb="FFFF0000"/>
      </top>
      <bottom style="thin">
        <color rgb="FFFF0000"/>
      </bottom>
      <diagonal/>
    </border>
    <border>
      <left style="medium">
        <color indexed="64"/>
      </left>
      <right style="thin">
        <color indexed="64"/>
      </right>
      <top/>
      <bottom/>
      <diagonal/>
    </border>
    <border>
      <left style="thin">
        <color indexed="64"/>
      </left>
      <right style="medium">
        <color indexed="64"/>
      </right>
      <top/>
      <bottom/>
      <diagonal/>
    </border>
  </borders>
  <cellStyleXfs count="12">
    <xf numFmtId="0" fontId="0" fillId="0" borderId="0"/>
    <xf numFmtId="0" fontId="14" fillId="0" borderId="0" applyNumberFormat="0" applyFill="0" applyBorder="0" applyAlignment="0" applyProtection="0">
      <alignment horizontal="left"/>
      <protection locked="0"/>
    </xf>
    <xf numFmtId="0" fontId="15" fillId="0" borderId="0" applyNumberFormat="0" applyFill="0" applyBorder="0" applyAlignment="0" applyProtection="0">
      <protection locked="0"/>
    </xf>
    <xf numFmtId="0" fontId="16" fillId="0" borderId="0" applyNumberFormat="0" applyFill="0" applyBorder="0" applyAlignment="0" applyProtection="0">
      <alignment horizontal="left"/>
      <protection locked="0"/>
    </xf>
    <xf numFmtId="165" fontId="18" fillId="0" borderId="0" applyFont="0" applyFill="0" applyBorder="0" applyAlignment="0" applyProtection="0"/>
    <xf numFmtId="0" fontId="15" fillId="0" borderId="0" applyNumberFormat="0" applyFill="0" applyBorder="0" applyAlignment="0" applyProtection="0">
      <alignment horizontal="left" vertical="top" wrapText="1"/>
      <protection locked="0"/>
    </xf>
    <xf numFmtId="0" fontId="15" fillId="0" borderId="0" applyNumberFormat="0" applyFill="0" applyBorder="0" applyAlignment="0" applyProtection="0">
      <alignment horizontal="left" vertical="top" wrapText="1"/>
      <protection locked="0"/>
    </xf>
    <xf numFmtId="0" fontId="1" fillId="0" borderId="0"/>
    <xf numFmtId="0" fontId="15" fillId="0" borderId="0" applyNumberFormat="0" applyFill="0" applyBorder="0" applyAlignment="0" applyProtection="0">
      <protection locked="0"/>
    </xf>
    <xf numFmtId="166" fontId="18" fillId="0" borderId="0" applyFont="0" applyFill="0" applyBorder="0" applyAlignment="0" applyProtection="0">
      <alignment horizontal="left"/>
      <protection locked="0"/>
    </xf>
    <xf numFmtId="0" fontId="21" fillId="0" borderId="0" applyNumberFormat="0" applyFill="0" applyBorder="0" applyAlignment="0" applyProtection="0">
      <alignment horizontal="center" vertical="top" wrapText="1"/>
      <protection locked="0"/>
    </xf>
    <xf numFmtId="0" fontId="16" fillId="0" borderId="0" applyNumberFormat="0" applyFill="0" applyBorder="0" applyAlignment="0" applyProtection="0">
      <alignment horizontal="center" vertical="top" wrapText="1"/>
    </xf>
  </cellStyleXfs>
  <cellXfs count="305">
    <xf numFmtId="0" fontId="0" fillId="0" borderId="0" xfId="0"/>
    <xf numFmtId="4" fontId="2" fillId="0" borderId="0" xfId="0" applyNumberFormat="1" applyFont="1" applyBorder="1" applyAlignment="1">
      <alignment horizontal="center" vertical="center"/>
    </xf>
    <xf numFmtId="4" fontId="2" fillId="0" borderId="7" xfId="0" applyNumberFormat="1" applyFont="1" applyBorder="1" applyAlignment="1">
      <alignment horizontal="center" vertical="center"/>
    </xf>
    <xf numFmtId="4" fontId="4" fillId="3" borderId="2" xfId="0" applyNumberFormat="1" applyFont="1" applyFill="1" applyBorder="1" applyAlignment="1">
      <alignment horizontal="center"/>
    </xf>
    <xf numFmtId="0" fontId="4" fillId="3" borderId="2" xfId="0" applyFont="1" applyFill="1" applyBorder="1"/>
    <xf numFmtId="4" fontId="4" fillId="3" borderId="6" xfId="0" applyNumberFormat="1" applyFont="1" applyFill="1" applyBorder="1" applyAlignment="1">
      <alignment horizontal="center"/>
    </xf>
    <xf numFmtId="0" fontId="10" fillId="2" borderId="19" xfId="0" applyFont="1" applyFill="1" applyBorder="1"/>
    <xf numFmtId="164" fontId="10" fillId="2" borderId="19" xfId="0" applyNumberFormat="1" applyFont="1" applyFill="1" applyBorder="1"/>
    <xf numFmtId="0" fontId="10" fillId="2" borderId="19" xfId="0" applyFont="1" applyFill="1" applyBorder="1" applyAlignment="1">
      <alignment horizontal="center"/>
    </xf>
    <xf numFmtId="0" fontId="3" fillId="2" borderId="7" xfId="0" applyFont="1" applyFill="1" applyBorder="1"/>
    <xf numFmtId="0" fontId="3" fillId="2" borderId="8" xfId="0" applyFont="1" applyFill="1" applyBorder="1" applyAlignment="1">
      <alignment horizontal="right"/>
    </xf>
    <xf numFmtId="2" fontId="3" fillId="2" borderId="0" xfId="0" applyNumberFormat="1" applyFont="1" applyFill="1" applyBorder="1"/>
    <xf numFmtId="0" fontId="3" fillId="2" borderId="0" xfId="0" applyFont="1" applyFill="1" applyBorder="1"/>
    <xf numFmtId="0" fontId="0" fillId="3" borderId="0" xfId="0" applyFill="1" applyBorder="1"/>
    <xf numFmtId="0" fontId="3" fillId="2" borderId="11" xfId="0" applyFont="1" applyFill="1" applyBorder="1"/>
    <xf numFmtId="0" fontId="7" fillId="3" borderId="8" xfId="0" applyFont="1" applyFill="1" applyBorder="1" applyAlignment="1">
      <alignment horizontal="right"/>
    </xf>
    <xf numFmtId="0" fontId="11" fillId="3" borderId="8" xfId="0" applyFont="1" applyFill="1" applyBorder="1" applyAlignment="1">
      <alignment horizontal="right"/>
    </xf>
    <xf numFmtId="0" fontId="3" fillId="2" borderId="12" xfId="0" applyFont="1" applyFill="1" applyBorder="1"/>
    <xf numFmtId="0" fontId="11" fillId="3" borderId="14" xfId="0" applyFont="1" applyFill="1" applyBorder="1" applyAlignment="1">
      <alignment horizontal="right"/>
    </xf>
    <xf numFmtId="2" fontId="3" fillId="2" borderId="13" xfId="0" applyNumberFormat="1" applyFont="1" applyFill="1" applyBorder="1"/>
    <xf numFmtId="0" fontId="3" fillId="2" borderId="13" xfId="0" applyFont="1" applyFill="1" applyBorder="1"/>
    <xf numFmtId="4" fontId="3" fillId="2" borderId="13" xfId="0" applyNumberFormat="1" applyFont="1" applyFill="1" applyBorder="1"/>
    <xf numFmtId="0" fontId="3" fillId="2" borderId="15" xfId="0" applyFont="1" applyFill="1" applyBorder="1"/>
    <xf numFmtId="0" fontId="4" fillId="0" borderId="2" xfId="1" applyFont="1" applyBorder="1" applyAlignment="1" applyProtection="1">
      <alignment horizontal="right"/>
    </xf>
    <xf numFmtId="0" fontId="4" fillId="0" borderId="0" xfId="2" applyFont="1" applyProtection="1"/>
    <xf numFmtId="1" fontId="17" fillId="0" borderId="2" xfId="3" applyNumberFormat="1" applyFont="1" applyBorder="1" applyAlignment="1" applyProtection="1">
      <alignment horizontal="left"/>
      <protection locked="0"/>
    </xf>
    <xf numFmtId="1" fontId="17" fillId="0" borderId="2" xfId="3" applyNumberFormat="1" applyFont="1" applyBorder="1" applyAlignment="1" applyProtection="1">
      <alignment horizontal="left"/>
    </xf>
    <xf numFmtId="165" fontId="8" fillId="0" borderId="2" xfId="4" applyFont="1" applyBorder="1"/>
    <xf numFmtId="1" fontId="4" fillId="0" borderId="2" xfId="5" applyNumberFormat="1" applyFont="1" applyBorder="1" applyAlignment="1" applyProtection="1">
      <alignment horizontal="right"/>
    </xf>
    <xf numFmtId="0" fontId="14" fillId="0" borderId="0" xfId="2" applyFont="1" applyProtection="1"/>
    <xf numFmtId="0" fontId="14" fillId="0" borderId="0" xfId="2" applyFont="1" applyBorder="1" applyProtection="1"/>
    <xf numFmtId="2" fontId="14" fillId="0" borderId="0" xfId="2" applyNumberFormat="1" applyFont="1" applyProtection="1"/>
    <xf numFmtId="0" fontId="4" fillId="0" borderId="0" xfId="1" applyFont="1" applyBorder="1" applyAlignment="1" applyProtection="1">
      <alignment horizontal="right"/>
    </xf>
    <xf numFmtId="1" fontId="17" fillId="0" borderId="0" xfId="3" applyNumberFormat="1" applyFont="1" applyBorder="1" applyAlignment="1" applyProtection="1">
      <alignment horizontal="left"/>
      <protection locked="0"/>
    </xf>
    <xf numFmtId="1" fontId="17" fillId="0" borderId="0" xfId="3" applyNumberFormat="1" applyFont="1" applyBorder="1" applyAlignment="1" applyProtection="1">
      <alignment horizontal="left"/>
    </xf>
    <xf numFmtId="165" fontId="8" fillId="0" borderId="0" xfId="4" applyFont="1" applyBorder="1"/>
    <xf numFmtId="1" fontId="4" fillId="0" borderId="0" xfId="5" applyNumberFormat="1" applyFont="1" applyBorder="1" applyAlignment="1" applyProtection="1">
      <alignment horizontal="right"/>
    </xf>
    <xf numFmtId="165" fontId="8" fillId="0" borderId="0" xfId="4" applyFont="1" applyFill="1" applyBorder="1" applyAlignment="1" applyProtection="1">
      <alignment horizontal="center"/>
    </xf>
    <xf numFmtId="0" fontId="14" fillId="0" borderId="0" xfId="2" applyFont="1" applyBorder="1" applyAlignment="1" applyProtection="1">
      <alignment horizontal="left"/>
    </xf>
    <xf numFmtId="2" fontId="4" fillId="0" borderId="0" xfId="1" applyNumberFormat="1" applyFont="1" applyBorder="1" applyAlignment="1" applyProtection="1">
      <alignment horizontal="right"/>
    </xf>
    <xf numFmtId="14" fontId="4" fillId="0" borderId="0" xfId="2" applyNumberFormat="1" applyFont="1" applyBorder="1" applyProtection="1"/>
    <xf numFmtId="0" fontId="15" fillId="0" borderId="0" xfId="6" applyFont="1" applyAlignment="1" applyProtection="1">
      <alignment vertical="top"/>
    </xf>
    <xf numFmtId="0" fontId="15" fillId="0" borderId="0" xfId="6" applyFont="1" applyBorder="1" applyAlignment="1" applyProtection="1">
      <alignment vertical="top"/>
    </xf>
    <xf numFmtId="2" fontId="15" fillId="0" borderId="0" xfId="6" applyNumberFormat="1" applyFont="1" applyAlignment="1" applyProtection="1">
      <alignment vertical="top"/>
    </xf>
    <xf numFmtId="2" fontId="8" fillId="0" borderId="0" xfId="5" applyNumberFormat="1" applyFont="1" applyAlignment="1" applyProtection="1">
      <alignment horizontal="center"/>
    </xf>
    <xf numFmtId="0" fontId="19" fillId="0" borderId="0" xfId="3" applyFont="1" applyFill="1" applyBorder="1" applyAlignment="1" applyProtection="1">
      <alignment horizontal="left"/>
      <protection locked="0"/>
    </xf>
    <xf numFmtId="0" fontId="7" fillId="0" borderId="0" xfId="7" applyFont="1" applyAlignment="1">
      <alignment horizontal="center"/>
    </xf>
    <xf numFmtId="0" fontId="14" fillId="0" borderId="0" xfId="1" applyFont="1" applyBorder="1" applyAlignment="1" applyProtection="1"/>
    <xf numFmtId="0" fontId="14" fillId="0" borderId="0" xfId="1" applyFont="1" applyAlignment="1" applyProtection="1"/>
    <xf numFmtId="2" fontId="14" fillId="0" borderId="0" xfId="1" applyNumberFormat="1" applyFont="1" applyAlignment="1" applyProtection="1"/>
    <xf numFmtId="0" fontId="14" fillId="0" borderId="0" xfId="1" applyFont="1" applyBorder="1" applyAlignment="1" applyProtection="1">
      <alignment vertical="center"/>
    </xf>
    <xf numFmtId="2" fontId="15" fillId="0" borderId="0" xfId="2" applyNumberFormat="1" applyFont="1" applyBorder="1" applyProtection="1"/>
    <xf numFmtId="0" fontId="14" fillId="0" borderId="11" xfId="1" applyFont="1" applyBorder="1" applyAlignment="1" applyProtection="1">
      <alignment horizontal="center"/>
    </xf>
    <xf numFmtId="0" fontId="15" fillId="0" borderId="0" xfId="2" applyFont="1" applyAlignment="1" applyProtection="1">
      <alignment vertical="center" wrapText="1"/>
    </xf>
    <xf numFmtId="0" fontId="14" fillId="0" borderId="7" xfId="1" applyFont="1" applyBorder="1" applyAlignment="1" applyProtection="1">
      <alignment horizontal="center"/>
    </xf>
    <xf numFmtId="0" fontId="14" fillId="0" borderId="0" xfId="1" applyFont="1" applyBorder="1" applyAlignment="1" applyProtection="1">
      <alignment horizontal="center"/>
    </xf>
    <xf numFmtId="166" fontId="14" fillId="0" borderId="0" xfId="9" applyFont="1" applyBorder="1" applyAlignment="1" applyProtection="1">
      <alignment horizontal="center"/>
    </xf>
    <xf numFmtId="0" fontId="20" fillId="0" borderId="0" xfId="8" applyFont="1" applyBorder="1" applyAlignment="1" applyProtection="1"/>
    <xf numFmtId="166" fontId="14" fillId="0" borderId="11" xfId="9" applyFont="1" applyBorder="1" applyAlignment="1" applyProtection="1">
      <alignment horizontal="center"/>
    </xf>
    <xf numFmtId="166" fontId="15" fillId="0" borderId="13" xfId="9" applyFont="1" applyBorder="1" applyAlignment="1" applyProtection="1">
      <alignment horizontal="center" vertical="center"/>
    </xf>
    <xf numFmtId="166" fontId="15" fillId="0" borderId="15" xfId="9" applyFont="1" applyBorder="1" applyAlignment="1" applyProtection="1">
      <alignment horizontal="center" vertical="center"/>
    </xf>
    <xf numFmtId="0" fontId="15" fillId="0" borderId="15" xfId="1" applyFont="1" applyBorder="1" applyAlignment="1" applyProtection="1">
      <alignment horizontal="center" vertical="center"/>
    </xf>
    <xf numFmtId="0" fontId="15" fillId="0" borderId="0" xfId="2" applyFont="1" applyAlignment="1" applyProtection="1">
      <alignment vertical="center"/>
    </xf>
    <xf numFmtId="0" fontId="15" fillId="0" borderId="0" xfId="2" applyFont="1" applyProtection="1"/>
    <xf numFmtId="2" fontId="15" fillId="0" borderId="0" xfId="2" applyNumberFormat="1" applyFont="1" applyBorder="1" applyAlignment="1" applyProtection="1">
      <alignment horizontal="center"/>
    </xf>
    <xf numFmtId="2" fontId="15" fillId="0" borderId="0" xfId="2" applyNumberFormat="1" applyFont="1" applyAlignment="1" applyProtection="1">
      <alignment horizontal="center"/>
    </xf>
    <xf numFmtId="165" fontId="15" fillId="0" borderId="0" xfId="4" applyFont="1" applyBorder="1" applyAlignment="1" applyProtection="1">
      <alignment horizontal="center"/>
    </xf>
    <xf numFmtId="166" fontId="15" fillId="0" borderId="0" xfId="9" applyFont="1" applyAlignment="1" applyProtection="1">
      <alignment horizontal="center"/>
    </xf>
    <xf numFmtId="0" fontId="15" fillId="0" borderId="0" xfId="2" applyFont="1" applyBorder="1" applyProtection="1"/>
    <xf numFmtId="2" fontId="15" fillId="0" borderId="0" xfId="2" applyNumberFormat="1" applyFont="1" applyProtection="1"/>
    <xf numFmtId="165" fontId="15" fillId="0" borderId="0" xfId="4" applyFont="1" applyAlignment="1" applyProtection="1">
      <alignment horizontal="center"/>
    </xf>
    <xf numFmtId="0" fontId="15" fillId="0" borderId="0" xfId="2" applyFont="1" applyAlignment="1" applyProtection="1">
      <alignment horizontal="center"/>
    </xf>
    <xf numFmtId="2" fontId="15" fillId="0" borderId="0" xfId="4" applyNumberFormat="1" applyFont="1" applyAlignment="1" applyProtection="1">
      <alignment horizontal="center"/>
    </xf>
    <xf numFmtId="1" fontId="15" fillId="0" borderId="0" xfId="2" applyNumberFormat="1" applyFont="1" applyProtection="1"/>
    <xf numFmtId="0" fontId="8" fillId="0" borderId="0" xfId="0" applyFont="1" applyFill="1" applyBorder="1" applyAlignment="1">
      <alignment horizontal="left"/>
    </xf>
    <xf numFmtId="0" fontId="14" fillId="0" borderId="0" xfId="2" applyFont="1" applyBorder="1" applyAlignment="1" applyProtection="1">
      <alignment horizontal="center"/>
    </xf>
    <xf numFmtId="166" fontId="15" fillId="0" borderId="0" xfId="9" applyFont="1" applyBorder="1" applyAlignment="1" applyProtection="1">
      <alignment horizontal="center"/>
    </xf>
    <xf numFmtId="14" fontId="14" fillId="0" borderId="0" xfId="1" applyNumberFormat="1" applyFont="1" applyBorder="1" applyAlignment="1" applyProtection="1">
      <alignment horizontal="centerContinuous"/>
    </xf>
    <xf numFmtId="0" fontId="15" fillId="0" borderId="1" xfId="2" applyFont="1" applyBorder="1" applyProtection="1"/>
    <xf numFmtId="0" fontId="15" fillId="0" borderId="2" xfId="2" applyFont="1" applyBorder="1" applyProtection="1"/>
    <xf numFmtId="0" fontId="15" fillId="0" borderId="6" xfId="2" applyFont="1" applyBorder="1" applyProtection="1"/>
    <xf numFmtId="0" fontId="15" fillId="0" borderId="0" xfId="1" applyFont="1" applyBorder="1" applyAlignment="1" applyProtection="1">
      <alignment horizontal="center" vertical="center"/>
    </xf>
    <xf numFmtId="165" fontId="15" fillId="0" borderId="13" xfId="4" applyFont="1" applyBorder="1" applyAlignment="1" applyProtection="1">
      <alignment horizontal="center"/>
    </xf>
    <xf numFmtId="0" fontId="23" fillId="0" borderId="12" xfId="1" applyFont="1" applyBorder="1" applyAlignment="1" applyProtection="1">
      <alignment horizontal="center" vertical="center"/>
    </xf>
    <xf numFmtId="0" fontId="23" fillId="0" borderId="13" xfId="1" applyFont="1" applyBorder="1" applyAlignment="1" applyProtection="1">
      <alignment horizontal="center" vertical="center"/>
    </xf>
    <xf numFmtId="166" fontId="23" fillId="0" borderId="0" xfId="9" applyFont="1" applyBorder="1" applyAlignment="1" applyProtection="1">
      <alignment horizontal="center" vertical="center"/>
    </xf>
    <xf numFmtId="0" fontId="23" fillId="0" borderId="0" xfId="1" applyFont="1" applyBorder="1" applyAlignment="1" applyProtection="1">
      <alignment horizontal="center" vertical="center"/>
    </xf>
    <xf numFmtId="0" fontId="15" fillId="0" borderId="13" xfId="2" applyFont="1" applyBorder="1" applyProtection="1"/>
    <xf numFmtId="0" fontId="15" fillId="0" borderId="10" xfId="2" applyFont="1" applyBorder="1" applyProtection="1"/>
    <xf numFmtId="20" fontId="15" fillId="0" borderId="0" xfId="2" applyNumberFormat="1" applyFont="1" applyProtection="1"/>
    <xf numFmtId="2" fontId="15" fillId="0" borderId="2" xfId="2" applyNumberFormat="1" applyFont="1" applyBorder="1" applyAlignment="1" applyProtection="1">
      <alignment horizontal="center"/>
    </xf>
    <xf numFmtId="2" fontId="15" fillId="0" borderId="2" xfId="4" applyNumberFormat="1" applyFont="1" applyBorder="1" applyAlignment="1" applyProtection="1">
      <alignment horizontal="center"/>
    </xf>
    <xf numFmtId="0" fontId="15" fillId="0" borderId="12" xfId="2" applyFont="1" applyBorder="1" applyProtection="1"/>
    <xf numFmtId="20" fontId="15" fillId="0" borderId="15" xfId="2" applyNumberFormat="1" applyFont="1" applyBorder="1" applyProtection="1"/>
    <xf numFmtId="165" fontId="15" fillId="0" borderId="2" xfId="4" applyFont="1" applyFill="1" applyBorder="1" applyAlignment="1" applyProtection="1">
      <alignment horizontal="left"/>
    </xf>
    <xf numFmtId="0" fontId="14" fillId="0" borderId="7" xfId="2" applyFont="1" applyBorder="1" applyAlignment="1" applyProtection="1">
      <alignment horizontal="left"/>
    </xf>
    <xf numFmtId="0" fontId="14" fillId="0" borderId="11" xfId="2" applyFont="1" applyBorder="1" applyAlignment="1" applyProtection="1">
      <alignment horizontal="left"/>
    </xf>
    <xf numFmtId="0" fontId="14" fillId="0" borderId="1" xfId="2" applyFont="1" applyBorder="1" applyProtection="1"/>
    <xf numFmtId="0" fontId="14" fillId="0" borderId="2" xfId="2" applyFont="1" applyBorder="1" applyProtection="1"/>
    <xf numFmtId="0" fontId="14" fillId="0" borderId="6" xfId="2" applyFont="1" applyBorder="1" applyProtection="1"/>
    <xf numFmtId="0" fontId="4" fillId="0" borderId="2" xfId="2" applyFont="1" applyBorder="1" applyProtection="1"/>
    <xf numFmtId="0" fontId="4" fillId="0" borderId="0" xfId="2" applyFont="1" applyBorder="1" applyProtection="1"/>
    <xf numFmtId="2" fontId="8" fillId="0" borderId="0" xfId="5" applyNumberFormat="1" applyFont="1" applyBorder="1" applyAlignment="1" applyProtection="1">
      <alignment horizontal="center"/>
    </xf>
    <xf numFmtId="0" fontId="7" fillId="0" borderId="0" xfId="7" applyFont="1" applyBorder="1" applyAlignment="1">
      <alignment horizontal="center"/>
    </xf>
    <xf numFmtId="0" fontId="4" fillId="0" borderId="1" xfId="1" applyFont="1" applyBorder="1" applyAlignment="1" applyProtection="1">
      <alignment horizontal="left"/>
    </xf>
    <xf numFmtId="0" fontId="4" fillId="0" borderId="2" xfId="2" applyFont="1" applyBorder="1" applyAlignment="1" applyProtection="1">
      <alignment horizontal="left"/>
    </xf>
    <xf numFmtId="0" fontId="4" fillId="0" borderId="7" xfId="1" applyFont="1" applyBorder="1" applyAlignment="1" applyProtection="1">
      <alignment horizontal="left"/>
    </xf>
    <xf numFmtId="0" fontId="4" fillId="0" borderId="0" xfId="2" applyFont="1" applyBorder="1" applyAlignment="1" applyProtection="1">
      <alignment horizontal="left"/>
    </xf>
    <xf numFmtId="2" fontId="4" fillId="0" borderId="7" xfId="1" applyNumberFormat="1" applyFont="1" applyBorder="1" applyAlignment="1" applyProtection="1">
      <alignment horizontal="left"/>
    </xf>
    <xf numFmtId="14" fontId="4" fillId="0" borderId="0" xfId="2" applyNumberFormat="1" applyFont="1" applyBorder="1" applyAlignment="1" applyProtection="1">
      <alignment horizontal="left"/>
    </xf>
    <xf numFmtId="165" fontId="15" fillId="0" borderId="0" xfId="4" applyFont="1" applyFill="1" applyBorder="1" applyAlignment="1" applyProtection="1">
      <alignment horizontal="left"/>
    </xf>
    <xf numFmtId="2" fontId="8" fillId="0" borderId="0" xfId="5" applyNumberFormat="1" applyFont="1" applyBorder="1" applyAlignment="1" applyProtection="1">
      <alignment horizontal="left"/>
    </xf>
    <xf numFmtId="1" fontId="8" fillId="0" borderId="2" xfId="5" applyNumberFormat="1" applyFont="1" applyBorder="1" applyAlignment="1" applyProtection="1">
      <alignment horizontal="left"/>
      <protection locked="0"/>
    </xf>
    <xf numFmtId="165" fontId="14" fillId="0" borderId="0" xfId="1" applyNumberFormat="1" applyFont="1" applyAlignment="1" applyProtection="1"/>
    <xf numFmtId="2" fontId="8" fillId="0" borderId="2" xfId="5" applyNumberFormat="1" applyFont="1" applyBorder="1" applyAlignment="1" applyProtection="1">
      <alignment horizontal="center"/>
      <protection locked="0"/>
    </xf>
    <xf numFmtId="0" fontId="15" fillId="0" borderId="0" xfId="2" applyFont="1" applyFill="1" applyBorder="1" applyProtection="1"/>
    <xf numFmtId="0" fontId="24" fillId="0" borderId="0" xfId="2" applyFont="1" applyProtection="1"/>
    <xf numFmtId="0" fontId="15" fillId="0" borderId="0" xfId="2" applyProtection="1"/>
    <xf numFmtId="0" fontId="15" fillId="4" borderId="4" xfId="2" applyFill="1" applyBorder="1" applyProtection="1">
      <protection locked="0"/>
    </xf>
    <xf numFmtId="0" fontId="15" fillId="4" borderId="4" xfId="2" applyFill="1" applyBorder="1" applyProtection="1"/>
    <xf numFmtId="0" fontId="15" fillId="4" borderId="4" xfId="2" applyFill="1" applyBorder="1" applyAlignment="1" applyProtection="1">
      <alignment horizontal="centerContinuous"/>
    </xf>
    <xf numFmtId="0" fontId="15" fillId="0" borderId="4" xfId="2" applyBorder="1" applyAlignment="1" applyProtection="1">
      <alignment horizontal="left"/>
      <protection locked="0"/>
    </xf>
    <xf numFmtId="0" fontId="15" fillId="0" borderId="7" xfId="2" applyFill="1" applyBorder="1" applyAlignment="1" applyProtection="1">
      <alignment horizontal="center"/>
      <protection locked="0"/>
    </xf>
    <xf numFmtId="0" fontId="15" fillId="4" borderId="10" xfId="2" applyFill="1" applyBorder="1" applyAlignment="1" applyProtection="1">
      <alignment horizontal="center"/>
      <protection locked="0"/>
    </xf>
    <xf numFmtId="0" fontId="15" fillId="5" borderId="7" xfId="2" applyFill="1" applyBorder="1" applyAlignment="1" applyProtection="1">
      <alignment horizontal="center"/>
      <protection locked="0"/>
    </xf>
    <xf numFmtId="0" fontId="15" fillId="4" borderId="7" xfId="2" applyFill="1" applyBorder="1" applyAlignment="1" applyProtection="1">
      <alignment horizontal="center"/>
      <protection locked="0"/>
    </xf>
    <xf numFmtId="0" fontId="15" fillId="4" borderId="0" xfId="2" applyFill="1" applyBorder="1" applyAlignment="1" applyProtection="1">
      <alignment horizontal="center"/>
      <protection locked="0"/>
    </xf>
    <xf numFmtId="1" fontId="15" fillId="4" borderId="11" xfId="2" applyNumberFormat="1" applyFill="1" applyBorder="1" applyAlignment="1" applyProtection="1">
      <alignment horizontal="center"/>
      <protection locked="0"/>
    </xf>
    <xf numFmtId="0" fontId="15" fillId="0" borderId="10" xfId="2" applyBorder="1" applyAlignment="1" applyProtection="1">
      <alignment horizontal="center"/>
      <protection locked="0"/>
    </xf>
    <xf numFmtId="0" fontId="15" fillId="0" borderId="0" xfId="2" applyBorder="1" applyAlignment="1" applyProtection="1">
      <alignment horizontal="center"/>
      <protection locked="0"/>
    </xf>
    <xf numFmtId="0" fontId="15" fillId="0" borderId="11" xfId="2" applyBorder="1" applyAlignment="1" applyProtection="1">
      <alignment horizontal="centerContinuous"/>
      <protection locked="0"/>
    </xf>
    <xf numFmtId="168" fontId="15" fillId="4" borderId="0" xfId="2" applyNumberFormat="1" applyFill="1" applyBorder="1" applyAlignment="1" applyProtection="1">
      <alignment horizontal="left"/>
    </xf>
    <xf numFmtId="0" fontId="15" fillId="0" borderId="11" xfId="2" applyBorder="1" applyAlignment="1" applyProtection="1">
      <alignment horizontal="center"/>
      <protection locked="0"/>
    </xf>
    <xf numFmtId="0" fontId="15" fillId="5" borderId="0" xfId="2" applyFill="1" applyBorder="1" applyAlignment="1" applyProtection="1">
      <alignment horizontal="center"/>
      <protection locked="0"/>
    </xf>
    <xf numFmtId="0" fontId="15" fillId="5" borderId="11" xfId="2" applyFill="1" applyBorder="1" applyAlignment="1" applyProtection="1">
      <alignment horizontal="center"/>
      <protection locked="0"/>
    </xf>
    <xf numFmtId="0" fontId="15" fillId="4" borderId="10" xfId="2" applyFill="1" applyBorder="1" applyAlignment="1" applyProtection="1">
      <alignment horizontal="center"/>
    </xf>
    <xf numFmtId="168" fontId="15" fillId="4" borderId="0" xfId="2" applyNumberFormat="1" applyFill="1" applyBorder="1" applyAlignment="1" applyProtection="1">
      <alignment horizontal="centerContinuous"/>
      <protection locked="0"/>
    </xf>
    <xf numFmtId="0" fontId="15" fillId="6" borderId="7" xfId="2" applyFill="1" applyBorder="1" applyAlignment="1" applyProtection="1">
      <alignment horizontal="center"/>
      <protection locked="0"/>
    </xf>
    <xf numFmtId="169" fontId="21" fillId="7" borderId="21" xfId="0" applyNumberFormat="1" applyFont="1" applyFill="1" applyBorder="1" applyAlignment="1" applyProtection="1">
      <alignment horizontal="center"/>
    </xf>
    <xf numFmtId="168" fontId="21" fillId="7" borderId="22" xfId="0" applyNumberFormat="1" applyFont="1" applyFill="1" applyBorder="1" applyAlignment="1" applyProtection="1">
      <alignment horizontal="center"/>
    </xf>
    <xf numFmtId="2" fontId="15" fillId="7" borderId="23" xfId="0" applyNumberFormat="1" applyFont="1" applyFill="1" applyBorder="1" applyAlignment="1">
      <alignment horizontal="center"/>
    </xf>
    <xf numFmtId="2" fontId="15" fillId="7" borderId="24" xfId="0" applyNumberFormat="1" applyFont="1" applyFill="1" applyBorder="1" applyAlignment="1">
      <alignment horizontal="center"/>
    </xf>
    <xf numFmtId="168" fontId="21" fillId="7" borderId="25" xfId="0" applyNumberFormat="1" applyFont="1" applyFill="1" applyBorder="1" applyAlignment="1">
      <alignment horizontal="center"/>
    </xf>
    <xf numFmtId="168" fontId="21" fillId="7" borderId="26" xfId="0" applyNumberFormat="1" applyFont="1" applyFill="1" applyBorder="1" applyAlignment="1">
      <alignment horizontal="center"/>
    </xf>
    <xf numFmtId="168" fontId="21" fillId="7" borderId="23" xfId="0" applyNumberFormat="1" applyFont="1" applyFill="1" applyBorder="1" applyAlignment="1">
      <alignment horizontal="center"/>
    </xf>
    <xf numFmtId="2" fontId="21" fillId="7" borderId="23" xfId="0" applyNumberFormat="1" applyFont="1" applyFill="1" applyBorder="1" applyAlignment="1">
      <alignment horizontal="center"/>
    </xf>
    <xf numFmtId="1" fontId="21" fillId="7" borderId="24" xfId="0" applyNumberFormat="1" applyFont="1" applyFill="1" applyBorder="1" applyAlignment="1">
      <alignment horizontal="center"/>
    </xf>
    <xf numFmtId="2" fontId="21" fillId="8" borderId="23" xfId="0" applyNumberFormat="1" applyFont="1" applyFill="1" applyBorder="1" applyAlignment="1" applyProtection="1">
      <alignment horizontal="center"/>
    </xf>
    <xf numFmtId="2" fontId="21" fillId="8" borderId="27" xfId="0" applyNumberFormat="1" applyFont="1" applyFill="1" applyBorder="1" applyAlignment="1" applyProtection="1">
      <alignment horizontal="center"/>
    </xf>
    <xf numFmtId="169" fontId="21" fillId="0" borderId="21" xfId="0" applyNumberFormat="1" applyFont="1" applyFill="1" applyBorder="1" applyAlignment="1" applyProtection="1">
      <alignment horizontal="center"/>
    </xf>
    <xf numFmtId="2" fontId="15" fillId="0" borderId="23" xfId="0" applyNumberFormat="1" applyFont="1" applyFill="1" applyBorder="1" applyAlignment="1">
      <alignment horizontal="center"/>
    </xf>
    <xf numFmtId="2" fontId="15" fillId="0" borderId="24" xfId="0" applyNumberFormat="1" applyFont="1" applyFill="1" applyBorder="1" applyAlignment="1">
      <alignment horizontal="center"/>
    </xf>
    <xf numFmtId="168" fontId="21" fillId="0" borderId="25" xfId="0" applyNumberFormat="1" applyFont="1" applyFill="1" applyBorder="1" applyAlignment="1">
      <alignment horizontal="center"/>
    </xf>
    <xf numFmtId="168" fontId="21" fillId="0" borderId="26" xfId="0" applyNumberFormat="1" applyFont="1" applyFill="1" applyBorder="1" applyAlignment="1">
      <alignment horizontal="center"/>
    </xf>
    <xf numFmtId="168" fontId="21" fillId="0" borderId="23" xfId="0" applyNumberFormat="1" applyFont="1" applyFill="1" applyBorder="1" applyAlignment="1">
      <alignment horizontal="center"/>
    </xf>
    <xf numFmtId="2" fontId="21" fillId="0" borderId="23" xfId="0" applyNumberFormat="1" applyFont="1" applyFill="1" applyBorder="1" applyAlignment="1">
      <alignment horizontal="center"/>
    </xf>
    <xf numFmtId="1" fontId="21" fillId="0" borderId="24" xfId="0" applyNumberFormat="1" applyFont="1" applyFill="1" applyBorder="1" applyAlignment="1">
      <alignment horizontal="center"/>
    </xf>
    <xf numFmtId="2" fontId="21" fillId="0" borderId="25" xfId="0" applyNumberFormat="1" applyFont="1" applyFill="1" applyBorder="1" applyAlignment="1" applyProtection="1">
      <alignment horizontal="center"/>
    </xf>
    <xf numFmtId="2" fontId="21" fillId="0" borderId="26" xfId="0" applyNumberFormat="1" applyFont="1" applyFill="1" applyBorder="1" applyAlignment="1">
      <alignment horizontal="center"/>
    </xf>
    <xf numFmtId="2" fontId="21" fillId="0" borderId="23" xfId="0" applyNumberFormat="1" applyFont="1" applyFill="1" applyBorder="1" applyAlignment="1" applyProtection="1">
      <alignment horizontal="center"/>
    </xf>
    <xf numFmtId="2" fontId="21" fillId="0" borderId="27" xfId="0" applyNumberFormat="1" applyFont="1" applyFill="1" applyBorder="1" applyAlignment="1" applyProtection="1">
      <alignment horizontal="center"/>
    </xf>
    <xf numFmtId="2" fontId="21" fillId="0" borderId="24" xfId="0" applyNumberFormat="1" applyFont="1" applyFill="1" applyBorder="1" applyAlignment="1">
      <alignment horizontal="center"/>
    </xf>
    <xf numFmtId="2" fontId="15" fillId="0" borderId="22" xfId="0" applyNumberFormat="1" applyFont="1" applyFill="1" applyBorder="1" applyAlignment="1" applyProtection="1">
      <alignment horizontal="center" vertical="center"/>
    </xf>
    <xf numFmtId="2" fontId="15" fillId="0" borderId="28" xfId="0" applyNumberFormat="1" applyFont="1" applyFill="1" applyBorder="1" applyAlignment="1" applyProtection="1">
      <alignment horizontal="center" vertical="center"/>
    </xf>
    <xf numFmtId="2" fontId="21" fillId="7" borderId="25" xfId="0" applyNumberFormat="1" applyFont="1" applyFill="1" applyBorder="1" applyAlignment="1" applyProtection="1">
      <alignment horizontal="center"/>
    </xf>
    <xf numFmtId="2" fontId="21" fillId="7" borderId="26" xfId="0" applyNumberFormat="1" applyFont="1" applyFill="1" applyBorder="1" applyAlignment="1">
      <alignment horizontal="center"/>
    </xf>
    <xf numFmtId="2" fontId="21" fillId="7" borderId="24" xfId="0" applyNumberFormat="1" applyFont="1" applyFill="1" applyBorder="1" applyAlignment="1">
      <alignment horizontal="center"/>
    </xf>
    <xf numFmtId="2" fontId="15" fillId="7" borderId="22" xfId="0" applyNumberFormat="1" applyFont="1" applyFill="1" applyBorder="1" applyAlignment="1" applyProtection="1">
      <alignment horizontal="center" vertical="center"/>
    </xf>
    <xf numFmtId="2" fontId="15" fillId="7" borderId="28" xfId="0" applyNumberFormat="1" applyFont="1" applyFill="1" applyBorder="1" applyAlignment="1" applyProtection="1">
      <alignment horizontal="center" vertical="center"/>
    </xf>
    <xf numFmtId="0" fontId="26" fillId="7" borderId="10" xfId="0" applyFont="1" applyFill="1" applyBorder="1" applyAlignment="1">
      <alignment horizontal="center"/>
    </xf>
    <xf numFmtId="0" fontId="26" fillId="0" borderId="10" xfId="0" applyFont="1" applyFill="1" applyBorder="1" applyAlignment="1">
      <alignment horizontal="center"/>
    </xf>
    <xf numFmtId="0" fontId="26" fillId="8" borderId="10" xfId="0" applyFont="1" applyFill="1" applyBorder="1" applyAlignment="1">
      <alignment horizontal="center"/>
    </xf>
    <xf numFmtId="0" fontId="15" fillId="0" borderId="0" xfId="2" applyBorder="1" applyProtection="1"/>
    <xf numFmtId="0" fontId="15" fillId="4" borderId="4" xfId="2" applyFill="1" applyBorder="1" applyAlignment="1" applyProtection="1">
      <alignment horizontal="center" vertical="center"/>
      <protection locked="0"/>
    </xf>
    <xf numFmtId="0" fontId="15" fillId="4" borderId="4" xfId="2" applyFill="1" applyBorder="1" applyAlignment="1" applyProtection="1">
      <alignment horizontal="center" vertical="center"/>
    </xf>
    <xf numFmtId="0" fontId="15" fillId="0" borderId="4" xfId="2" applyBorder="1" applyAlignment="1" applyProtection="1">
      <alignment horizontal="center" vertical="center"/>
      <protection locked="0"/>
    </xf>
    <xf numFmtId="0" fontId="15" fillId="0" borderId="1" xfId="2" applyBorder="1" applyAlignment="1" applyProtection="1">
      <alignment horizontal="center" vertical="center"/>
      <protection locked="0"/>
    </xf>
    <xf numFmtId="0" fontId="15" fillId="0" borderId="2" xfId="2" applyBorder="1" applyAlignment="1" applyProtection="1">
      <alignment horizontal="center" vertical="center"/>
    </xf>
    <xf numFmtId="0" fontId="15" fillId="0" borderId="6" xfId="2" applyBorder="1" applyAlignment="1" applyProtection="1">
      <alignment horizontal="center" vertical="center"/>
    </xf>
    <xf numFmtId="168" fontId="15" fillId="0" borderId="1" xfId="2" applyNumberFormat="1" applyBorder="1" applyAlignment="1" applyProtection="1">
      <alignment horizontal="center" vertical="center"/>
      <protection locked="0"/>
    </xf>
    <xf numFmtId="0" fontId="15" fillId="0" borderId="1" xfId="2" applyBorder="1" applyAlignment="1" applyProtection="1">
      <alignment horizontal="center" vertical="center"/>
    </xf>
    <xf numFmtId="0" fontId="15" fillId="4" borderId="10" xfId="2" applyFill="1" applyBorder="1" applyAlignment="1" applyProtection="1">
      <alignment horizontal="center" vertical="center"/>
      <protection locked="0"/>
    </xf>
    <xf numFmtId="0" fontId="15" fillId="5" borderId="7" xfId="2" applyFill="1" applyBorder="1" applyAlignment="1" applyProtection="1">
      <alignment horizontal="center" vertical="center"/>
      <protection locked="0"/>
    </xf>
    <xf numFmtId="0" fontId="15" fillId="5" borderId="0" xfId="2" applyFill="1" applyBorder="1" applyAlignment="1" applyProtection="1">
      <alignment horizontal="center" vertical="center" wrapText="1"/>
    </xf>
    <xf numFmtId="0" fontId="15" fillId="5" borderId="11" xfId="2" applyFill="1" applyBorder="1" applyAlignment="1" applyProtection="1">
      <alignment horizontal="center" vertical="center" wrapText="1"/>
    </xf>
    <xf numFmtId="0" fontId="15" fillId="4" borderId="7" xfId="2" applyFill="1" applyBorder="1" applyAlignment="1" applyProtection="1">
      <alignment horizontal="center" vertical="center"/>
      <protection locked="0"/>
    </xf>
    <xf numFmtId="0" fontId="15" fillId="4" borderId="0" xfId="2" applyFill="1" applyBorder="1" applyAlignment="1" applyProtection="1">
      <alignment horizontal="center" vertical="center"/>
      <protection locked="0"/>
    </xf>
    <xf numFmtId="1" fontId="15" fillId="4" borderId="11" xfId="2" applyNumberFormat="1" applyFill="1" applyBorder="1" applyAlignment="1" applyProtection="1">
      <alignment horizontal="center" vertical="center"/>
      <protection locked="0"/>
    </xf>
    <xf numFmtId="0" fontId="15" fillId="0" borderId="10" xfId="2" applyBorder="1" applyAlignment="1" applyProtection="1">
      <alignment horizontal="center" vertical="center" wrapText="1"/>
      <protection locked="0"/>
    </xf>
    <xf numFmtId="0" fontId="15" fillId="0" borderId="7" xfId="2" applyBorder="1" applyAlignment="1" applyProtection="1">
      <alignment horizontal="center" vertical="center"/>
      <protection locked="0"/>
    </xf>
    <xf numFmtId="0" fontId="15" fillId="0" borderId="0" xfId="2" applyBorder="1" applyAlignment="1" applyProtection="1">
      <alignment horizontal="center" vertical="center" wrapText="1"/>
      <protection locked="0"/>
    </xf>
    <xf numFmtId="0" fontId="15" fillId="0" borderId="11" xfId="2" applyBorder="1" applyAlignment="1" applyProtection="1">
      <alignment horizontal="center" vertical="center"/>
      <protection locked="0"/>
    </xf>
    <xf numFmtId="168" fontId="15" fillId="4" borderId="0" xfId="2" applyNumberFormat="1" applyFill="1" applyBorder="1" applyAlignment="1" applyProtection="1">
      <alignment horizontal="center" vertical="center"/>
    </xf>
    <xf numFmtId="0" fontId="15" fillId="0" borderId="0" xfId="2" applyBorder="1" applyAlignment="1" applyProtection="1">
      <alignment horizontal="center" vertical="center"/>
      <protection locked="0"/>
    </xf>
    <xf numFmtId="4" fontId="20" fillId="0" borderId="0" xfId="0" applyNumberFormat="1" applyFont="1" applyBorder="1" applyAlignment="1">
      <alignment horizontal="center" vertical="center" wrapText="1"/>
    </xf>
    <xf numFmtId="0" fontId="14" fillId="0" borderId="11" xfId="2" applyFont="1" applyBorder="1" applyAlignment="1" applyProtection="1">
      <alignment horizontal="center" vertical="center"/>
    </xf>
    <xf numFmtId="0" fontId="15" fillId="4" borderId="10" xfId="2" applyFill="1" applyBorder="1" applyAlignment="1" applyProtection="1">
      <alignment horizontal="center" vertical="center"/>
    </xf>
    <xf numFmtId="168" fontId="15" fillId="4" borderId="0" xfId="2" applyNumberFormat="1" applyFill="1" applyBorder="1" applyAlignment="1" applyProtection="1">
      <alignment horizontal="center" vertical="center"/>
      <protection locked="0"/>
    </xf>
    <xf numFmtId="0" fontId="15" fillId="0" borderId="7" xfId="2" applyBorder="1" applyAlignment="1" applyProtection="1">
      <alignment horizontal="center" vertical="center"/>
    </xf>
    <xf numFmtId="0" fontId="15" fillId="0" borderId="0" xfId="2" applyBorder="1" applyAlignment="1" applyProtection="1">
      <alignment horizontal="center" vertical="center"/>
    </xf>
    <xf numFmtId="4" fontId="7" fillId="0" borderId="0" xfId="0" applyNumberFormat="1" applyFont="1" applyBorder="1" applyAlignment="1">
      <alignment horizontal="center"/>
    </xf>
    <xf numFmtId="0" fontId="15" fillId="0" borderId="11" xfId="2" applyBorder="1" applyAlignment="1" applyProtection="1">
      <alignment horizontal="center" vertical="center"/>
    </xf>
    <xf numFmtId="0" fontId="15" fillId="4" borderId="16" xfId="2" applyFill="1" applyBorder="1" applyAlignment="1" applyProtection="1">
      <alignment horizontal="center" vertical="center"/>
      <protection locked="0"/>
    </xf>
    <xf numFmtId="0" fontId="15" fillId="5" borderId="12" xfId="2" applyFill="1" applyBorder="1" applyAlignment="1" applyProtection="1">
      <alignment horizontal="center" vertical="center"/>
      <protection locked="0"/>
    </xf>
    <xf numFmtId="0" fontId="15" fillId="5" borderId="13" xfId="2" applyFill="1" applyBorder="1" applyAlignment="1" applyProtection="1">
      <alignment horizontal="center" vertical="center"/>
      <protection locked="0"/>
    </xf>
    <xf numFmtId="0" fontId="15" fillId="5" borderId="15" xfId="2" applyFill="1" applyBorder="1" applyAlignment="1" applyProtection="1">
      <alignment horizontal="center" vertical="center"/>
      <protection locked="0"/>
    </xf>
    <xf numFmtId="0" fontId="15" fillId="4" borderId="16" xfId="2" applyFill="1" applyBorder="1" applyAlignment="1" applyProtection="1">
      <alignment horizontal="center" vertical="center"/>
    </xf>
    <xf numFmtId="0" fontId="15" fillId="4" borderId="12" xfId="2" applyFill="1" applyBorder="1" applyAlignment="1" applyProtection="1">
      <alignment horizontal="center" vertical="center"/>
      <protection locked="0"/>
    </xf>
    <xf numFmtId="0" fontId="15" fillId="4" borderId="13" xfId="2" applyFill="1" applyBorder="1" applyAlignment="1" applyProtection="1">
      <alignment horizontal="center" vertical="center"/>
      <protection locked="0"/>
    </xf>
    <xf numFmtId="1" fontId="15" fillId="4" borderId="15" xfId="2" applyNumberFormat="1" applyFill="1" applyBorder="1" applyAlignment="1" applyProtection="1">
      <alignment horizontal="center" vertical="center"/>
      <protection locked="0"/>
    </xf>
    <xf numFmtId="0" fontId="15" fillId="0" borderId="12" xfId="2" applyBorder="1" applyAlignment="1" applyProtection="1">
      <alignment horizontal="center" vertical="center"/>
      <protection locked="0"/>
    </xf>
    <xf numFmtId="0" fontId="15" fillId="0" borderId="13" xfId="2" applyBorder="1" applyAlignment="1" applyProtection="1">
      <alignment horizontal="center" vertical="center"/>
      <protection locked="0"/>
    </xf>
    <xf numFmtId="0" fontId="15" fillId="0" borderId="15" xfId="2" applyBorder="1" applyAlignment="1" applyProtection="1">
      <alignment horizontal="center" vertical="center"/>
      <protection locked="0"/>
    </xf>
    <xf numFmtId="168" fontId="15" fillId="4" borderId="13" xfId="2" applyNumberFormat="1" applyFill="1" applyBorder="1" applyAlignment="1" applyProtection="1">
      <alignment horizontal="center" vertical="center"/>
      <protection locked="0"/>
    </xf>
    <xf numFmtId="0" fontId="15" fillId="0" borderId="12" xfId="2" applyBorder="1" applyAlignment="1" applyProtection="1">
      <alignment horizontal="center" vertical="center"/>
    </xf>
    <xf numFmtId="0" fontId="15" fillId="0" borderId="13" xfId="2" applyBorder="1" applyAlignment="1" applyProtection="1">
      <alignment horizontal="center" vertical="center"/>
    </xf>
    <xf numFmtId="0" fontId="15" fillId="0" borderId="15" xfId="2" applyBorder="1" applyAlignment="1" applyProtection="1">
      <alignment horizontal="center" vertical="center"/>
    </xf>
    <xf numFmtId="0" fontId="26" fillId="0" borderId="0" xfId="0" applyFont="1"/>
    <xf numFmtId="0" fontId="26" fillId="9" borderId="0" xfId="0" applyFont="1" applyFill="1"/>
    <xf numFmtId="14" fontId="26" fillId="9" borderId="0" xfId="0" applyNumberFormat="1" applyFont="1" applyFill="1"/>
    <xf numFmtId="167" fontId="26" fillId="9" borderId="0" xfId="0" applyNumberFormat="1" applyFont="1" applyFill="1"/>
    <xf numFmtId="0" fontId="0" fillId="9" borderId="0" xfId="0" applyFill="1"/>
    <xf numFmtId="0" fontId="26" fillId="10" borderId="0" xfId="0" applyFont="1" applyFill="1"/>
    <xf numFmtId="14" fontId="26" fillId="10" borderId="0" xfId="0" applyNumberFormat="1" applyFont="1" applyFill="1"/>
    <xf numFmtId="167" fontId="26" fillId="10" borderId="0" xfId="0" applyNumberFormat="1" applyFont="1" applyFill="1"/>
    <xf numFmtId="0" fontId="0" fillId="10" borderId="0" xfId="0" applyFill="1"/>
    <xf numFmtId="0" fontId="15" fillId="9" borderId="0" xfId="2" applyFill="1" applyBorder="1" applyAlignment="1" applyProtection="1">
      <alignment horizontal="center" vertical="center"/>
      <protection locked="0"/>
    </xf>
    <xf numFmtId="1" fontId="15" fillId="9" borderId="0" xfId="2" applyNumberFormat="1" applyFill="1" applyBorder="1" applyAlignment="1" applyProtection="1">
      <alignment horizontal="center" vertical="center"/>
      <protection locked="0"/>
    </xf>
    <xf numFmtId="168" fontId="15" fillId="9" borderId="0" xfId="2" applyNumberFormat="1" applyFill="1" applyBorder="1" applyAlignment="1" applyProtection="1">
      <alignment horizontal="center" vertical="center"/>
      <protection locked="0"/>
    </xf>
    <xf numFmtId="0" fontId="15" fillId="9" borderId="0" xfId="2" applyFill="1" applyBorder="1" applyAlignment="1" applyProtection="1">
      <alignment horizontal="center" vertical="center"/>
    </xf>
    <xf numFmtId="0" fontId="0" fillId="0" borderId="0" xfId="0" applyFill="1"/>
    <xf numFmtId="167" fontId="15" fillId="9" borderId="0" xfId="2" applyNumberFormat="1" applyFill="1" applyBorder="1" applyAlignment="1" applyProtection="1">
      <alignment horizontal="center" vertical="center"/>
      <protection locked="0"/>
    </xf>
    <xf numFmtId="2" fontId="26" fillId="10" borderId="0" xfId="0" applyNumberFormat="1" applyFont="1" applyFill="1"/>
    <xf numFmtId="2" fontId="26" fillId="9" borderId="0" xfId="0" applyNumberFormat="1" applyFont="1" applyFill="1"/>
    <xf numFmtId="0" fontId="28" fillId="9" borderId="0" xfId="0" applyFont="1" applyFill="1"/>
    <xf numFmtId="0" fontId="15" fillId="9" borderId="0" xfId="2" applyFont="1" applyFill="1" applyBorder="1" applyAlignment="1" applyProtection="1">
      <alignment horizontal="center" vertical="center"/>
    </xf>
    <xf numFmtId="168" fontId="15" fillId="0" borderId="22" xfId="0" applyNumberFormat="1" applyFont="1" applyFill="1" applyBorder="1" applyAlignment="1" applyProtection="1">
      <alignment horizontal="center"/>
    </xf>
    <xf numFmtId="2" fontId="27" fillId="0" borderId="26" xfId="0" applyNumberFormat="1" applyFont="1" applyFill="1" applyBorder="1" applyAlignment="1">
      <alignment horizontal="center"/>
    </xf>
    <xf numFmtId="2" fontId="27" fillId="7" borderId="26" xfId="0" applyNumberFormat="1" applyFont="1" applyFill="1" applyBorder="1" applyAlignment="1">
      <alignment horizontal="center"/>
    </xf>
    <xf numFmtId="0" fontId="9" fillId="2" borderId="3" xfId="0" applyFont="1" applyFill="1" applyBorder="1" applyAlignment="1">
      <alignment horizontal="center" vertical="center"/>
    </xf>
    <xf numFmtId="0" fontId="9" fillId="2" borderId="17" xfId="0" applyFont="1" applyFill="1" applyBorder="1" applyAlignment="1">
      <alignment horizontal="center" vertical="center"/>
    </xf>
    <xf numFmtId="0" fontId="9" fillId="2" borderId="18" xfId="0" applyFont="1" applyFill="1" applyBorder="1" applyAlignment="1">
      <alignment horizontal="center" vertical="center"/>
    </xf>
    <xf numFmtId="0" fontId="28" fillId="9" borderId="29" xfId="0" applyFont="1" applyFill="1" applyBorder="1"/>
    <xf numFmtId="0" fontId="9" fillId="2" borderId="1" xfId="0" applyFont="1" applyFill="1" applyBorder="1" applyAlignment="1">
      <alignment horizontal="left" vertical="center"/>
    </xf>
    <xf numFmtId="0" fontId="15" fillId="0" borderId="7" xfId="2" applyBorder="1" applyAlignment="1" applyProtection="1">
      <alignment horizontal="center"/>
      <protection locked="0"/>
    </xf>
    <xf numFmtId="0" fontId="15" fillId="0" borderId="11" xfId="2" applyBorder="1" applyAlignment="1" applyProtection="1">
      <alignment horizontal="center" vertical="center" wrapText="1"/>
      <protection locked="0"/>
    </xf>
    <xf numFmtId="164" fontId="10" fillId="2" borderId="20" xfId="0" applyNumberFormat="1" applyFont="1" applyFill="1" applyBorder="1"/>
    <xf numFmtId="169" fontId="21" fillId="7" borderId="7" xfId="0" applyNumberFormat="1" applyFont="1" applyFill="1" applyBorder="1" applyAlignment="1" applyProtection="1">
      <alignment horizontal="center"/>
    </xf>
    <xf numFmtId="168" fontId="21" fillId="7" borderId="30" xfId="0" applyNumberFormat="1" applyFont="1" applyFill="1" applyBorder="1" applyAlignment="1" applyProtection="1">
      <alignment horizontal="center"/>
    </xf>
    <xf numFmtId="2" fontId="15" fillId="7" borderId="9" xfId="0" applyNumberFormat="1" applyFont="1" applyFill="1" applyBorder="1" applyAlignment="1">
      <alignment horizontal="center"/>
    </xf>
    <xf numFmtId="2" fontId="15" fillId="7" borderId="5" xfId="0" applyNumberFormat="1" applyFont="1" applyFill="1" applyBorder="1" applyAlignment="1">
      <alignment horizontal="center"/>
    </xf>
    <xf numFmtId="168" fontId="21" fillId="7" borderId="10" xfId="0" applyNumberFormat="1" applyFont="1" applyFill="1" applyBorder="1" applyAlignment="1">
      <alignment horizontal="center"/>
    </xf>
    <xf numFmtId="168" fontId="21" fillId="7" borderId="8" xfId="0" applyNumberFormat="1" applyFont="1" applyFill="1" applyBorder="1" applyAlignment="1">
      <alignment horizontal="center"/>
    </xf>
    <xf numFmtId="168" fontId="21" fillId="7" borderId="9" xfId="0" applyNumberFormat="1" applyFont="1" applyFill="1" applyBorder="1" applyAlignment="1">
      <alignment horizontal="center"/>
    </xf>
    <xf numFmtId="2" fontId="21" fillId="7" borderId="9" xfId="0" applyNumberFormat="1" applyFont="1" applyFill="1" applyBorder="1" applyAlignment="1">
      <alignment horizontal="center"/>
    </xf>
    <xf numFmtId="1" fontId="21" fillId="7" borderId="5" xfId="0" applyNumberFormat="1" applyFont="1" applyFill="1" applyBorder="1" applyAlignment="1">
      <alignment horizontal="center"/>
    </xf>
    <xf numFmtId="2" fontId="21" fillId="8" borderId="10" xfId="0" applyNumberFormat="1" applyFont="1" applyFill="1" applyBorder="1" applyAlignment="1" applyProtection="1">
      <alignment horizontal="center"/>
    </xf>
    <xf numFmtId="2" fontId="27" fillId="8" borderId="8" xfId="0" applyNumberFormat="1" applyFont="1" applyFill="1" applyBorder="1" applyAlignment="1">
      <alignment horizontal="center"/>
    </xf>
    <xf numFmtId="2" fontId="21" fillId="8" borderId="9" xfId="0" applyNumberFormat="1" applyFont="1" applyFill="1" applyBorder="1" applyAlignment="1" applyProtection="1">
      <alignment horizontal="center"/>
    </xf>
    <xf numFmtId="2" fontId="21" fillId="8" borderId="31" xfId="0" applyNumberFormat="1" applyFont="1" applyFill="1" applyBorder="1" applyAlignment="1" applyProtection="1">
      <alignment horizontal="center"/>
    </xf>
    <xf numFmtId="2" fontId="21" fillId="8" borderId="8" xfId="0" applyNumberFormat="1" applyFont="1" applyFill="1" applyBorder="1" applyAlignment="1">
      <alignment horizontal="center"/>
    </xf>
    <xf numFmtId="2" fontId="21" fillId="8" borderId="9" xfId="0" applyNumberFormat="1" applyFont="1" applyFill="1" applyBorder="1" applyAlignment="1">
      <alignment horizontal="center"/>
    </xf>
    <xf numFmtId="168" fontId="21" fillId="8" borderId="9" xfId="0" applyNumberFormat="1" applyFont="1" applyFill="1" applyBorder="1" applyAlignment="1">
      <alignment horizontal="center"/>
    </xf>
    <xf numFmtId="2" fontId="21" fillId="8" borderId="5" xfId="0" applyNumberFormat="1" applyFont="1" applyFill="1" applyBorder="1" applyAlignment="1">
      <alignment horizontal="center"/>
    </xf>
    <xf numFmtId="2" fontId="15" fillId="8" borderId="30" xfId="0" applyNumberFormat="1" applyFont="1" applyFill="1" applyBorder="1" applyAlignment="1" applyProtection="1">
      <alignment horizontal="center" vertical="center"/>
    </xf>
    <xf numFmtId="2" fontId="15" fillId="8" borderId="0" xfId="0" applyNumberFormat="1" applyFont="1" applyFill="1" applyBorder="1" applyAlignment="1" applyProtection="1">
      <alignment horizontal="center" vertical="center"/>
    </xf>
    <xf numFmtId="0" fontId="15" fillId="0" borderId="1" xfId="2" applyFill="1" applyBorder="1" applyAlignment="1" applyProtection="1">
      <alignment horizontal="center"/>
      <protection locked="0"/>
    </xf>
    <xf numFmtId="0" fontId="15" fillId="0" borderId="6" xfId="2" applyFill="1" applyBorder="1" applyAlignment="1" applyProtection="1">
      <alignment horizontal="center"/>
      <protection locked="0"/>
    </xf>
    <xf numFmtId="0" fontId="15" fillId="0" borderId="11" xfId="2" applyFill="1" applyBorder="1" applyAlignment="1" applyProtection="1">
      <alignment horizontal="center"/>
      <protection locked="0"/>
    </xf>
    <xf numFmtId="0" fontId="15" fillId="6" borderId="10" xfId="2" applyFill="1" applyBorder="1" applyAlignment="1" applyProtection="1">
      <alignment horizontal="center"/>
      <protection locked="0"/>
    </xf>
    <xf numFmtId="0" fontId="15" fillId="4" borderId="16" xfId="2" applyFill="1" applyBorder="1" applyAlignment="1" applyProtection="1">
      <alignment horizontal="center"/>
      <protection locked="0"/>
    </xf>
    <xf numFmtId="0" fontId="15" fillId="5" borderId="12" xfId="2" applyFill="1" applyBorder="1" applyAlignment="1" applyProtection="1">
      <alignment horizontal="center"/>
      <protection locked="0"/>
    </xf>
    <xf numFmtId="0" fontId="15" fillId="5" borderId="13" xfId="2" applyFill="1" applyBorder="1" applyAlignment="1" applyProtection="1">
      <alignment horizontal="center"/>
      <protection locked="0"/>
    </xf>
    <xf numFmtId="0" fontId="15" fillId="5" borderId="15" xfId="2" applyFill="1" applyBorder="1" applyAlignment="1" applyProtection="1">
      <alignment horizontal="center"/>
      <protection locked="0"/>
    </xf>
    <xf numFmtId="0" fontId="15" fillId="4" borderId="16" xfId="2" applyFill="1" applyBorder="1" applyAlignment="1" applyProtection="1">
      <alignment horizontal="center"/>
    </xf>
    <xf numFmtId="0" fontId="15" fillId="4" borderId="12" xfId="2" applyFill="1" applyBorder="1" applyAlignment="1" applyProtection="1">
      <alignment horizontal="center"/>
      <protection locked="0"/>
    </xf>
    <xf numFmtId="0" fontId="15" fillId="4" borderId="13" xfId="2" applyFill="1" applyBorder="1" applyAlignment="1" applyProtection="1">
      <alignment horizontal="center"/>
      <protection locked="0"/>
    </xf>
    <xf numFmtId="1" fontId="15" fillId="4" borderId="15" xfId="2" applyNumberFormat="1" applyFill="1" applyBorder="1" applyAlignment="1" applyProtection="1">
      <alignment horizontal="center"/>
      <protection locked="0"/>
    </xf>
    <xf numFmtId="0" fontId="15" fillId="0" borderId="12" xfId="2" applyBorder="1" applyAlignment="1" applyProtection="1">
      <alignment horizontal="center"/>
      <protection locked="0"/>
    </xf>
    <xf numFmtId="0" fontId="15" fillId="0" borderId="13" xfId="2" applyBorder="1" applyAlignment="1" applyProtection="1">
      <alignment horizontal="center"/>
      <protection locked="0"/>
    </xf>
    <xf numFmtId="0" fontId="15" fillId="0" borderId="15" xfId="2" applyBorder="1" applyAlignment="1" applyProtection="1">
      <alignment horizontal="center"/>
      <protection locked="0"/>
    </xf>
    <xf numFmtId="168" fontId="15" fillId="4" borderId="13" xfId="2" applyNumberFormat="1" applyFill="1" applyBorder="1" applyAlignment="1" applyProtection="1">
      <alignment horizontal="centerContinuous"/>
      <protection locked="0"/>
    </xf>
    <xf numFmtId="0" fontId="15" fillId="6" borderId="12" xfId="2" applyFill="1" applyBorder="1" applyAlignment="1" applyProtection="1">
      <alignment horizontal="center"/>
      <protection locked="0"/>
    </xf>
    <xf numFmtId="0" fontId="15" fillId="6" borderId="16" xfId="2" applyFill="1" applyBorder="1" applyAlignment="1" applyProtection="1">
      <alignment horizontal="center"/>
      <protection locked="0"/>
    </xf>
    <xf numFmtId="0" fontId="5" fillId="3" borderId="2" xfId="0" applyFont="1" applyFill="1" applyBorder="1" applyAlignment="1">
      <alignment horizontal="center"/>
    </xf>
    <xf numFmtId="168" fontId="15" fillId="0" borderId="1" xfId="2" applyNumberFormat="1" applyBorder="1" applyAlignment="1" applyProtection="1">
      <alignment horizontal="left"/>
      <protection locked="0"/>
    </xf>
    <xf numFmtId="0" fontId="15" fillId="0" borderId="2" xfId="2" applyBorder="1" applyAlignment="1" applyProtection="1"/>
    <xf numFmtId="0" fontId="15" fillId="0" borderId="6" xfId="2" applyBorder="1" applyAlignment="1" applyProtection="1"/>
    <xf numFmtId="0" fontId="15" fillId="5" borderId="0" xfId="2" applyFill="1" applyBorder="1" applyAlignment="1" applyProtection="1">
      <alignment horizontal="center"/>
    </xf>
    <xf numFmtId="0" fontId="15" fillId="5" borderId="11" xfId="2" applyFill="1" applyBorder="1" applyAlignment="1" applyProtection="1">
      <alignment horizontal="center"/>
    </xf>
    <xf numFmtId="0" fontId="15" fillId="5" borderId="1" xfId="2" applyFill="1" applyBorder="1" applyAlignment="1" applyProtection="1">
      <alignment horizontal="center" vertical="center"/>
      <protection locked="0"/>
    </xf>
    <xf numFmtId="0" fontId="15" fillId="5" borderId="2" xfId="2" applyFill="1" applyBorder="1" applyAlignment="1" applyProtection="1">
      <alignment horizontal="center" vertical="center"/>
    </xf>
    <xf numFmtId="0" fontId="15" fillId="5" borderId="6" xfId="2" applyFill="1" applyBorder="1" applyAlignment="1" applyProtection="1">
      <alignment horizontal="center" vertical="center"/>
    </xf>
    <xf numFmtId="0" fontId="15" fillId="4" borderId="1" xfId="2" applyFill="1" applyBorder="1" applyAlignment="1" applyProtection="1">
      <alignment horizontal="center" vertical="center"/>
      <protection locked="0"/>
    </xf>
    <xf numFmtId="0" fontId="15" fillId="4" borderId="2" xfId="2" applyFill="1" applyBorder="1" applyAlignment="1" applyProtection="1">
      <alignment horizontal="center" vertical="center"/>
    </xf>
    <xf numFmtId="0" fontId="15" fillId="4" borderId="6" xfId="2" applyFill="1" applyBorder="1" applyAlignment="1" applyProtection="1">
      <alignment horizontal="center" vertical="center"/>
    </xf>
    <xf numFmtId="0" fontId="15" fillId="5" borderId="1" xfId="2" applyFill="1" applyBorder="1" applyAlignment="1" applyProtection="1">
      <alignment horizontal="left"/>
      <protection locked="0"/>
    </xf>
    <xf numFmtId="0" fontId="15" fillId="5" borderId="2" xfId="2" applyFill="1" applyBorder="1" applyAlignment="1" applyProtection="1"/>
    <xf numFmtId="0" fontId="15" fillId="5" borderId="6" xfId="2" applyFill="1" applyBorder="1" applyAlignment="1" applyProtection="1"/>
    <xf numFmtId="0" fontId="15" fillId="4" borderId="1" xfId="2" applyFill="1" applyBorder="1" applyAlignment="1" applyProtection="1">
      <protection locked="0"/>
    </xf>
    <xf numFmtId="0" fontId="15" fillId="4" borderId="2" xfId="2" applyFill="1" applyBorder="1" applyAlignment="1" applyProtection="1"/>
    <xf numFmtId="0" fontId="15" fillId="4" borderId="6" xfId="2" applyFill="1" applyBorder="1" applyAlignment="1" applyProtection="1"/>
    <xf numFmtId="0" fontId="15" fillId="0" borderId="1" xfId="2" applyBorder="1" applyAlignment="1" applyProtection="1">
      <alignment horizontal="center"/>
      <protection locked="0"/>
    </xf>
    <xf numFmtId="0" fontId="15" fillId="0" borderId="2" xfId="2" applyBorder="1" applyAlignment="1" applyProtection="1">
      <alignment horizontal="center"/>
    </xf>
    <xf numFmtId="0" fontId="15" fillId="0" borderId="6" xfId="2" applyBorder="1" applyAlignment="1" applyProtection="1">
      <alignment horizontal="center"/>
    </xf>
  </cellXfs>
  <cellStyles count="12">
    <cellStyle name="??0" xfId="9" xr:uid="{FC9FAF29-1C27-424C-B013-28BF6ECA7F2B}"/>
    <cellStyle name="0.000" xfId="4" xr:uid="{C70857EA-FAAE-414E-A1B6-2185818F5BDC}"/>
    <cellStyle name="hel8" xfId="5" xr:uid="{D1A48CE9-ADAC-421E-89D4-17AE32A993E8}"/>
    <cellStyle name="hel8 2" xfId="6" xr:uid="{65E1A491-684C-4697-9E15-F0019E0F47A1}"/>
    <cellStyle name="hel8 blue" xfId="3" xr:uid="{D4F0A8AC-4584-4312-AFC4-0B2BC06BAFB0}"/>
    <cellStyle name="hel8b_Snow Pit1" xfId="1" xr:uid="{77B734AC-7210-4B08-9CEB-2F89956C7DBE}"/>
    <cellStyle name="McCall" xfId="11" xr:uid="{84FFFAC0-1E5E-4AD1-8BD4-0E9BFB390483}"/>
    <cellStyle name="Normal" xfId="0" builtinId="0"/>
    <cellStyle name="Normal 2 3" xfId="2" xr:uid="{9964E20B-FFE4-4C9F-9C7F-6D737FFEAEE0}"/>
    <cellStyle name="Normal 4" xfId="7" xr:uid="{26C39099-C19E-4CE0-AC9C-503EC9A5602C}"/>
    <cellStyle name="Normal_C-snowpits" xfId="8" xr:uid="{7069F877-E778-4D7D-9C41-688F529EE1C8}"/>
    <cellStyle name="Probes" xfId="10" xr:uid="{90CEA2D4-4B5D-4080-849A-6F6E65355C02}"/>
  </cellStyles>
  <dxfs count="4">
    <dxf>
      <font>
        <b/>
        <i val="0"/>
        <color rgb="FFC00000"/>
      </font>
    </dxf>
    <dxf>
      <font>
        <b/>
        <i val="0"/>
        <color rgb="FF0000FF"/>
      </font>
    </dxf>
    <dxf>
      <font>
        <b/>
        <i val="0"/>
        <color rgb="FFC00000"/>
      </font>
    </dxf>
    <dxf>
      <font>
        <b/>
        <i val="0"/>
        <color rgb="FF0000FF"/>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314324</xdr:colOff>
      <xdr:row>20</xdr:row>
      <xdr:rowOff>238124</xdr:rowOff>
    </xdr:from>
    <xdr:to>
      <xdr:col>20</xdr:col>
      <xdr:colOff>504824</xdr:colOff>
      <xdr:row>42</xdr:row>
      <xdr:rowOff>105833</xdr:rowOff>
    </xdr:to>
    <xdr:sp macro="" textlink="">
      <xdr:nvSpPr>
        <xdr:cNvPr id="2" name="TextBox 1">
          <a:extLst>
            <a:ext uri="{FF2B5EF4-FFF2-40B4-BE49-F238E27FC236}">
              <a16:creationId xmlns:a16="http://schemas.microsoft.com/office/drawing/2014/main" id="{1332587E-1BAD-4E21-BA81-BCF177EA9302}"/>
            </a:ext>
          </a:extLst>
        </xdr:cNvPr>
        <xdr:cNvSpPr txBox="1"/>
      </xdr:nvSpPr>
      <xdr:spPr>
        <a:xfrm>
          <a:off x="8992657" y="4355041"/>
          <a:ext cx="4910667" cy="42809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DIFFERENCE:</a:t>
          </a:r>
        </a:p>
        <a:p>
          <a:r>
            <a:rPr lang="en-US" sz="1100" b="1"/>
            <a:t>-prior calculation mis-identified</a:t>
          </a:r>
          <a:r>
            <a:rPr lang="en-US" sz="1100" b="1" baseline="0"/>
            <a:t> new firn as fall snow! It's clear that the 4.60 horizon is fall 2015 surface (from fall 2005 measurement, and spring 2006 probe). See sketch from field notes on the fall field sheet in this Excel notebook. Their sketch shows them probing down to 3.7 m (on stake measurement system). This is lower than the 2005 summer surface (4.60), 2004 ss (4.55), 2003 ss (5.72), which is the earliest year of data from this stake. So... not reliable! Rather, there is new firn on the previous summer surface.</a:t>
          </a:r>
          <a:endParaRPr lang="en-US" sz="1100" b="1"/>
        </a:p>
        <a:p>
          <a:endParaRPr lang="en-US" sz="1100" b="1"/>
        </a:p>
        <a:p>
          <a:r>
            <a:rPr lang="en-US" sz="1100" b="1"/>
            <a:t>Old calculation: mass balance</a:t>
          </a:r>
        </a:p>
        <a:p>
          <a:endParaRPr lang="en-US" sz="1100"/>
        </a:p>
        <a:p>
          <a:r>
            <a:rPr lang="en-US" sz="1100"/>
            <a:t>8/21/2006 - unclear where the stake reading came from</a:t>
          </a:r>
          <a:r>
            <a:rPr lang="en-US" sz="1100" baseline="0"/>
            <a:t> (9-4.4). Doesn't make any sense from the field data sheet... I think the 4.4 must have been back-calculated.</a:t>
          </a:r>
        </a:p>
        <a:p>
          <a:endParaRPr lang="en-US" sz="1100" baseline="0"/>
        </a:p>
        <a:p>
          <a:r>
            <a:rPr lang="en-US" sz="1100" b="1" baseline="0"/>
            <a:t>bw: </a:t>
          </a:r>
          <a:r>
            <a:rPr lang="en-US" sz="1100" baseline="0"/>
            <a:t>depth of 2.40, measured density of 0.38. </a:t>
          </a:r>
        </a:p>
        <a:p>
          <a:endParaRPr lang="en-US" sz="1100" baseline="0"/>
        </a:p>
        <a:p>
          <a:r>
            <a:rPr lang="en-US" sz="1100" b="1" baseline="0"/>
            <a:t>ba: </a:t>
          </a:r>
          <a:r>
            <a:rPr lang="en-US" sz="1100" baseline="0"/>
            <a:t>calculated in column O (which is the product of of L and M). Difference in stake height from 4.68 to 4.60. This is kind of strange, as the summer surface height in 2005 was observed at 4.60. No reason to trust probed depth over the observed, especially when probed shows potential stake punch / over-probing of depth.</a:t>
          </a:r>
        </a:p>
        <a:p>
          <a:endParaRPr lang="en-US" sz="1100" baseline="0"/>
        </a:p>
        <a:p>
          <a:r>
            <a:rPr lang="en-US" sz="1100" b="1" baseline="0"/>
            <a:t>bs: </a:t>
          </a:r>
          <a:r>
            <a:rPr lang="en-US" sz="1100" b="0" baseline="0"/>
            <a:t>residual</a:t>
          </a:r>
          <a:endParaRPr lang="en-US" sz="1100"/>
        </a:p>
        <a:p>
          <a:endParaRPr lang="en-US" sz="1100" baseline="0"/>
        </a:p>
        <a:p>
          <a:r>
            <a:rPr lang="en-US" sz="1100" b="1" baseline="0"/>
            <a:t>New calculation: mass balance </a:t>
          </a:r>
        </a:p>
        <a:p>
          <a:endParaRPr lang="en-US" sz="1100" b="1" baseline="0"/>
        </a:p>
        <a:p>
          <a:r>
            <a:rPr lang="en-US" sz="1100" b="1" baseline="0"/>
            <a:t>bw: snow depth of 2.40, measured density of 0.38</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t>ba: </a:t>
          </a:r>
          <a:r>
            <a:rPr lang="en-US" sz="1100" b="0" baseline="0">
              <a:solidFill>
                <a:schemeClr val="dk1"/>
              </a:solidFill>
              <a:effectLst/>
              <a:latin typeface="+mn-lt"/>
              <a:ea typeface="+mn-ea"/>
              <a:cs typeface="+mn-cs"/>
            </a:rPr>
            <a:t>snow depth is 1.38, which field notes had incorrectly interpreted as "new snow". This is actually </a:t>
          </a:r>
          <a:r>
            <a:rPr lang="en-US" sz="1100" b="1" baseline="0">
              <a:solidFill>
                <a:schemeClr val="dk1"/>
              </a:solidFill>
              <a:effectLst/>
              <a:latin typeface="+mn-lt"/>
              <a:ea typeface="+mn-ea"/>
              <a:cs typeface="+mn-cs"/>
            </a:rPr>
            <a:t>the new firn</a:t>
          </a:r>
          <a:r>
            <a:rPr lang="en-US" sz="1100" b="0" baseline="0">
              <a:solidFill>
                <a:schemeClr val="dk1"/>
              </a:solidFill>
              <a:effectLst/>
              <a:latin typeface="+mn-lt"/>
              <a:ea typeface="+mn-ea"/>
              <a:cs typeface="+mn-cs"/>
            </a:rPr>
            <a:t>. If one interpreted the 1.5/1.38 as new snow, and then the remaining probed depth (2.4 - 1.5) measurement would get to the 2005 summer surface</a:t>
          </a:r>
          <a:r>
            <a:rPr lang="en-US" sz="1100" b="1" baseline="0">
              <a:solidFill>
                <a:schemeClr val="dk1"/>
              </a:solidFill>
              <a:effectLst/>
              <a:latin typeface="+mn-lt"/>
              <a:ea typeface="+mn-ea"/>
              <a:cs typeface="+mn-cs"/>
            </a:rPr>
            <a:t>. This is clearly a case where the depth of the new firn was simply over-probed. </a:t>
          </a:r>
          <a:endParaRPr lang="en-US" b="1">
            <a:effectLst/>
          </a:endParaRPr>
        </a:p>
        <a:p>
          <a:endParaRPr lang="en-US" sz="1100" b="1" baseline="0"/>
        </a:p>
        <a:p>
          <a:endParaRPr lang="en-US" sz="1100" b="1"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352425</xdr:colOff>
      <xdr:row>20</xdr:row>
      <xdr:rowOff>95251</xdr:rowOff>
    </xdr:from>
    <xdr:to>
      <xdr:col>15</xdr:col>
      <xdr:colOff>219075</xdr:colOff>
      <xdr:row>31</xdr:row>
      <xdr:rowOff>133350</xdr:rowOff>
    </xdr:to>
    <xdr:sp macro="" textlink="">
      <xdr:nvSpPr>
        <xdr:cNvPr id="3" name="Rectangle 2">
          <a:extLst>
            <a:ext uri="{FF2B5EF4-FFF2-40B4-BE49-F238E27FC236}">
              <a16:creationId xmlns:a16="http://schemas.microsoft.com/office/drawing/2014/main" id="{444DEEC5-84DA-44A3-93AF-032C6C515576}"/>
            </a:ext>
          </a:extLst>
        </xdr:cNvPr>
        <xdr:cNvSpPr/>
      </xdr:nvSpPr>
      <xdr:spPr>
        <a:xfrm>
          <a:off x="10201275" y="3076576"/>
          <a:ext cx="3267075" cy="1628774"/>
        </a:xfrm>
        <a:prstGeom prst="rect">
          <a:avLst/>
        </a:prstGeom>
        <a:solidFill>
          <a:schemeClr val="bg2"/>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Other information:</a:t>
          </a:r>
        </a:p>
        <a:p>
          <a:pPr algn="l"/>
          <a:r>
            <a:rPr lang="en-US" sz="1100">
              <a:solidFill>
                <a:sysClr val="windowText" lastClr="000000"/>
              </a:solidFill>
            </a:rPr>
            <a:t>In</a:t>
          </a:r>
          <a:r>
            <a:rPr lang="en-US" sz="1100" baseline="0">
              <a:solidFill>
                <a:sysClr val="windowText" lastClr="000000"/>
              </a:solidFill>
            </a:rPr>
            <a:t> SURVEY_UTM database:</a:t>
          </a:r>
        </a:p>
        <a:p>
          <a:pPr algn="l"/>
          <a:endParaRPr lang="en-US" sz="1100" baseline="0">
            <a:solidFill>
              <a:sysClr val="windowText" lastClr="000000"/>
            </a:solidFill>
          </a:endParaRPr>
        </a:p>
        <a:p>
          <a:pPr marL="171450" indent="-171450" algn="l">
            <a:buFont typeface="Arial" panose="020B0604020202020204" pitchFamily="34" charset="0"/>
            <a:buChar char="•"/>
          </a:pPr>
          <a:r>
            <a:rPr lang="en-US" sz="1100">
              <a:solidFill>
                <a:sysClr val="windowText" lastClr="000000"/>
              </a:solidFill>
            </a:rPr>
            <a:t>Field</a:t>
          </a:r>
          <a:r>
            <a:rPr lang="en-US" sz="1100" baseline="0">
              <a:solidFill>
                <a:sysClr val="windowText" lastClr="000000"/>
              </a:solidFill>
            </a:rPr>
            <a:t> densities match those in databse</a:t>
          </a:r>
          <a:r>
            <a:rPr lang="en-US" sz="1100">
              <a:solidFill>
                <a:sysClr val="windowText" lastClr="000000"/>
              </a:solidFill>
            </a:rPr>
            <a:t>; bulk density is calculated as the average of 3 measured densitites;</a:t>
          </a:r>
          <a:r>
            <a:rPr lang="en-US" sz="1100" baseline="0">
              <a:solidFill>
                <a:sysClr val="windowText" lastClr="000000"/>
              </a:solidFill>
            </a:rPr>
            <a:t> 0.41,0.22,0.5.</a:t>
          </a:r>
          <a:r>
            <a:rPr lang="en-US" sz="1100">
              <a:solidFill>
                <a:sysClr val="windowText" lastClr="000000"/>
              </a:solidFill>
            </a:rPr>
            <a:t>  Density measurements NOT stacked (3 separate).</a:t>
          </a:r>
        </a:p>
        <a:p>
          <a:pPr marL="171450" indent="-171450" algn="l">
            <a:buFont typeface="Arial" panose="020B0604020202020204" pitchFamily="34" charset="0"/>
            <a:buChar char="•"/>
          </a:pPr>
          <a:endParaRPr lang="en-US" sz="1100">
            <a:solidFill>
              <a:sysClr val="windowText" lastClr="000000"/>
            </a:solidFill>
          </a:endParaRPr>
        </a:p>
        <a:p>
          <a:pPr marL="171450" indent="-171450" algn="l">
            <a:buFont typeface="Arial" panose="020B0604020202020204" pitchFamily="34" charset="0"/>
            <a:buChar char="•"/>
          </a:pPr>
          <a:r>
            <a:rPr lang="en-US" sz="1100">
              <a:solidFill>
                <a:sysClr val="windowText" lastClr="000000"/>
              </a:solidFill>
            </a:rPr>
            <a:t>No</a:t>
          </a:r>
          <a:r>
            <a:rPr lang="en-US" sz="1100" baseline="0">
              <a:solidFill>
                <a:sysClr val="windowText" lastClr="000000"/>
              </a:solidFill>
            </a:rPr>
            <a:t> probed snow depths</a:t>
          </a:r>
          <a:endParaRPr lang="en-US" sz="1100">
            <a:solidFill>
              <a:sysClr val="windowText" lastClr="000000"/>
            </a:solidFill>
          </a:endParaRPr>
        </a:p>
        <a:p>
          <a:pPr marL="171450" indent="-171450" algn="l">
            <a:buFont typeface="Arial" panose="020B0604020202020204" pitchFamily="34" charset="0"/>
            <a:buChar char="•"/>
          </a:pPr>
          <a:endParaRPr lang="en-US" sz="1100">
            <a:solidFill>
              <a:sysClr val="windowText" lastClr="000000"/>
            </a:solidFill>
          </a:endParaRPr>
        </a:p>
        <a:p>
          <a:pPr marL="171450" indent="-171450" algn="l">
            <a:buFont typeface="Arial" panose="020B0604020202020204" pitchFamily="34" charset="0"/>
            <a:buChar char="•"/>
          </a:pPr>
          <a:endParaRPr lang="en-US" sz="11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714375</xdr:colOff>
      <xdr:row>15</xdr:row>
      <xdr:rowOff>66675</xdr:rowOff>
    </xdr:from>
    <xdr:to>
      <xdr:col>16</xdr:col>
      <xdr:colOff>504825</xdr:colOff>
      <xdr:row>33</xdr:row>
      <xdr:rowOff>38100</xdr:rowOff>
    </xdr:to>
    <xdr:sp macro="" textlink="">
      <xdr:nvSpPr>
        <xdr:cNvPr id="2" name="TextBox 1">
          <a:extLst>
            <a:ext uri="{FF2B5EF4-FFF2-40B4-BE49-F238E27FC236}">
              <a16:creationId xmlns:a16="http://schemas.microsoft.com/office/drawing/2014/main" id="{54E6EA52-7519-40F0-A92E-70812B5D3BDC}"/>
            </a:ext>
          </a:extLst>
        </xdr:cNvPr>
        <xdr:cNvSpPr txBox="1"/>
      </xdr:nvSpPr>
      <xdr:spPr>
        <a:xfrm>
          <a:off x="11134725" y="2943225"/>
          <a:ext cx="3943350" cy="3400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 information:</a:t>
          </a:r>
        </a:p>
        <a:p>
          <a:endParaRPr lang="en-US" sz="1100" b="1"/>
        </a:p>
        <a:p>
          <a:endParaRPr lang="en-US" sz="1100" b="1"/>
        </a:p>
        <a:p>
          <a:endParaRPr lang="en-US" sz="1100"/>
        </a:p>
        <a:p>
          <a:endParaRPr lang="en-US" sz="1100"/>
        </a:p>
      </xdr:txBody>
    </xdr:sp>
    <xdr:clientData/>
  </xdr:twoCellAnchor>
  <xdr:twoCellAnchor editAs="oneCell">
    <xdr:from>
      <xdr:col>1</xdr:col>
      <xdr:colOff>676275</xdr:colOff>
      <xdr:row>16</xdr:row>
      <xdr:rowOff>85725</xdr:rowOff>
    </xdr:from>
    <xdr:to>
      <xdr:col>6</xdr:col>
      <xdr:colOff>142989</xdr:colOff>
      <xdr:row>41</xdr:row>
      <xdr:rowOff>123092</xdr:rowOff>
    </xdr:to>
    <xdr:pic>
      <xdr:nvPicPr>
        <xdr:cNvPr id="3" name="Picture 2">
          <a:extLst>
            <a:ext uri="{FF2B5EF4-FFF2-40B4-BE49-F238E27FC236}">
              <a16:creationId xmlns:a16="http://schemas.microsoft.com/office/drawing/2014/main" id="{5E8036D7-FB61-4153-A2AE-F6B9A1230964}"/>
            </a:ext>
          </a:extLst>
        </xdr:cNvPr>
        <xdr:cNvPicPr>
          <a:picLocks noChangeAspect="1"/>
        </xdr:cNvPicPr>
      </xdr:nvPicPr>
      <xdr:blipFill>
        <a:blip xmlns:r="http://schemas.openxmlformats.org/officeDocument/2006/relationships" r:embed="rId1"/>
        <a:stretch>
          <a:fillRect/>
        </a:stretch>
      </xdr:blipFill>
      <xdr:spPr>
        <a:xfrm>
          <a:off x="2190750" y="3152775"/>
          <a:ext cx="4924539" cy="47998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FECDA-B966-4DDA-9904-9565C2BE9B0F}">
  <dimension ref="A1:AC28"/>
  <sheetViews>
    <sheetView tabSelected="1" zoomScale="90" zoomScaleNormal="90" workbookViewId="0">
      <selection activeCell="G31" sqref="G31"/>
    </sheetView>
  </sheetViews>
  <sheetFormatPr defaultRowHeight="15" x14ac:dyDescent="0.25"/>
  <cols>
    <col min="2" max="2" width="9.7109375" bestFit="1" customWidth="1"/>
    <col min="3" max="3" width="10.7109375" bestFit="1" customWidth="1"/>
    <col min="4" max="4" width="19.85546875" bestFit="1" customWidth="1"/>
    <col min="5" max="5" width="10.7109375" bestFit="1" customWidth="1"/>
    <col min="6" max="6" width="12" customWidth="1"/>
    <col min="7" max="7" width="10.7109375" bestFit="1" customWidth="1"/>
    <col min="9" max="9" width="10.140625" bestFit="1" customWidth="1"/>
    <col min="15" max="15" width="7.5703125" customWidth="1"/>
    <col min="19" max="19" width="8" customWidth="1"/>
    <col min="21" max="21" width="10.85546875" bestFit="1" customWidth="1"/>
    <col min="24" max="24" width="11.85546875" customWidth="1"/>
    <col min="25" max="25" width="11.28515625" customWidth="1"/>
    <col min="26" max="29" width="9.140625" style="230"/>
  </cols>
  <sheetData>
    <row r="1" spans="1:29" ht="16.5" thickBot="1" x14ac:dyDescent="0.3">
      <c r="A1" s="116" t="s">
        <v>77</v>
      </c>
      <c r="B1" s="117"/>
      <c r="C1" s="117"/>
      <c r="D1" s="117"/>
      <c r="E1" s="117"/>
      <c r="F1" s="117"/>
      <c r="G1" s="117"/>
      <c r="H1" s="117"/>
      <c r="I1" s="117"/>
      <c r="J1" s="117"/>
      <c r="K1" s="117"/>
      <c r="L1" s="117"/>
      <c r="M1" s="117"/>
      <c r="N1" s="117"/>
      <c r="O1" s="117"/>
      <c r="P1" s="117"/>
      <c r="Q1" s="117"/>
      <c r="R1" s="117"/>
      <c r="S1" s="117"/>
      <c r="T1" s="117"/>
      <c r="U1" s="117"/>
    </row>
    <row r="2" spans="1:29" x14ac:dyDescent="0.25">
      <c r="A2" s="118"/>
      <c r="B2" s="119"/>
      <c r="C2" s="296" t="s">
        <v>78</v>
      </c>
      <c r="D2" s="297"/>
      <c r="E2" s="298"/>
      <c r="F2" s="120"/>
      <c r="G2" s="299" t="s">
        <v>79</v>
      </c>
      <c r="H2" s="300"/>
      <c r="I2" s="300"/>
      <c r="J2" s="300"/>
      <c r="K2" s="301"/>
      <c r="L2" s="121" t="s">
        <v>80</v>
      </c>
      <c r="M2" s="302" t="s">
        <v>81</v>
      </c>
      <c r="N2" s="303"/>
      <c r="O2" s="304"/>
      <c r="P2" s="285" t="s">
        <v>82</v>
      </c>
      <c r="Q2" s="286"/>
      <c r="R2" s="286"/>
      <c r="S2" s="287"/>
      <c r="T2" s="266" t="s">
        <v>83</v>
      </c>
      <c r="U2" s="267" t="s">
        <v>84</v>
      </c>
    </row>
    <row r="3" spans="1:29" x14ac:dyDescent="0.25">
      <c r="A3" s="123" t="s">
        <v>85</v>
      </c>
      <c r="B3" s="123" t="s">
        <v>6</v>
      </c>
      <c r="C3" s="124" t="s">
        <v>86</v>
      </c>
      <c r="D3" s="288" t="s">
        <v>87</v>
      </c>
      <c r="E3" s="289"/>
      <c r="F3" s="123" t="s">
        <v>88</v>
      </c>
      <c r="G3" s="125" t="s">
        <v>42</v>
      </c>
      <c r="H3" s="126" t="s">
        <v>73</v>
      </c>
      <c r="I3" s="126" t="s">
        <v>89</v>
      </c>
      <c r="J3" s="126" t="s">
        <v>90</v>
      </c>
      <c r="K3" s="127" t="s">
        <v>91</v>
      </c>
      <c r="L3" s="128" t="s">
        <v>92</v>
      </c>
      <c r="M3" s="244" t="s">
        <v>4</v>
      </c>
      <c r="N3" s="129" t="s">
        <v>85</v>
      </c>
      <c r="O3" s="130" t="s">
        <v>93</v>
      </c>
      <c r="P3" s="244" t="s">
        <v>94</v>
      </c>
      <c r="Q3" s="131" t="s">
        <v>95</v>
      </c>
      <c r="R3" s="129" t="s">
        <v>96</v>
      </c>
      <c r="S3" s="132" t="s">
        <v>97</v>
      </c>
      <c r="T3" s="122" t="s">
        <v>98</v>
      </c>
      <c r="U3" s="268" t="s">
        <v>98</v>
      </c>
    </row>
    <row r="4" spans="1:29" x14ac:dyDescent="0.25">
      <c r="A4" s="123" t="s">
        <v>99</v>
      </c>
      <c r="B4" s="123"/>
      <c r="C4" s="124" t="s">
        <v>100</v>
      </c>
      <c r="D4" s="133" t="s">
        <v>101</v>
      </c>
      <c r="E4" s="134" t="s">
        <v>102</v>
      </c>
      <c r="F4" s="135"/>
      <c r="G4" s="125" t="s">
        <v>103</v>
      </c>
      <c r="H4" s="126" t="s">
        <v>103</v>
      </c>
      <c r="I4" s="126" t="s">
        <v>103</v>
      </c>
      <c r="J4" s="126"/>
      <c r="K4" s="127"/>
      <c r="L4" s="123" t="s">
        <v>104</v>
      </c>
      <c r="M4" s="244" t="s">
        <v>105</v>
      </c>
      <c r="N4" s="129" t="s">
        <v>106</v>
      </c>
      <c r="O4" s="132" t="s">
        <v>107</v>
      </c>
      <c r="P4" s="244" t="s">
        <v>103</v>
      </c>
      <c r="Q4" s="136" t="s">
        <v>105</v>
      </c>
      <c r="R4" s="129" t="s">
        <v>108</v>
      </c>
      <c r="S4" s="132" t="s">
        <v>109</v>
      </c>
      <c r="T4" s="137" t="s">
        <v>110</v>
      </c>
      <c r="U4" s="269" t="s">
        <v>111</v>
      </c>
    </row>
    <row r="5" spans="1:29" ht="15.75" thickBot="1" x14ac:dyDescent="0.3">
      <c r="A5" s="270"/>
      <c r="B5" s="270" t="s">
        <v>112</v>
      </c>
      <c r="C5" s="271" t="s">
        <v>113</v>
      </c>
      <c r="D5" s="272" t="s">
        <v>113</v>
      </c>
      <c r="E5" s="273" t="s">
        <v>113</v>
      </c>
      <c r="F5" s="274"/>
      <c r="G5" s="275" t="s">
        <v>113</v>
      </c>
      <c r="H5" s="276" t="s">
        <v>113</v>
      </c>
      <c r="I5" s="276" t="s">
        <v>114</v>
      </c>
      <c r="J5" s="276" t="s">
        <v>113</v>
      </c>
      <c r="K5" s="277"/>
      <c r="L5" s="270" t="s">
        <v>113</v>
      </c>
      <c r="M5" s="278" t="s">
        <v>115</v>
      </c>
      <c r="N5" s="279" t="s">
        <v>116</v>
      </c>
      <c r="O5" s="280" t="s">
        <v>116</v>
      </c>
      <c r="P5" s="278" t="s">
        <v>113</v>
      </c>
      <c r="Q5" s="281" t="s">
        <v>115</v>
      </c>
      <c r="R5" s="279" t="s">
        <v>117</v>
      </c>
      <c r="S5" s="280" t="s">
        <v>116</v>
      </c>
      <c r="T5" s="282" t="s">
        <v>116</v>
      </c>
      <c r="U5" s="283" t="s">
        <v>116</v>
      </c>
    </row>
    <row r="6" spans="1:29" x14ac:dyDescent="0.25">
      <c r="A6" s="169" t="s">
        <v>118</v>
      </c>
      <c r="B6" s="247">
        <v>38597</v>
      </c>
      <c r="C6" s="248">
        <f>6-1.4</f>
        <v>4.5999999999999996</v>
      </c>
      <c r="D6" s="249"/>
      <c r="E6" s="250"/>
      <c r="F6" s="251" t="s">
        <v>93</v>
      </c>
      <c r="G6" s="252">
        <v>0.3</v>
      </c>
      <c r="H6" s="253"/>
      <c r="I6" s="253"/>
      <c r="J6" s="254"/>
      <c r="K6" s="255"/>
      <c r="L6" s="256">
        <f>C6</f>
        <v>4.5999999999999996</v>
      </c>
      <c r="M6" s="257">
        <v>0.6</v>
      </c>
      <c r="N6" s="258">
        <f t="shared" ref="N6:N8" si="0">L6*M6</f>
        <v>2.76</v>
      </c>
      <c r="O6" s="259">
        <v>-9.6000000000000085E-2</v>
      </c>
      <c r="P6" s="260">
        <v>0</v>
      </c>
      <c r="Q6" s="261"/>
      <c r="R6" s="262"/>
      <c r="S6" s="263">
        <v>0</v>
      </c>
      <c r="T6" s="264">
        <v>-1.2993000000000001</v>
      </c>
      <c r="U6" s="265">
        <v>-9.6000000000000085E-2</v>
      </c>
    </row>
    <row r="7" spans="1:29" x14ac:dyDescent="0.25">
      <c r="A7" s="170" t="s">
        <v>119</v>
      </c>
      <c r="B7" s="149">
        <v>38859</v>
      </c>
      <c r="C7" s="236">
        <v>7.08</v>
      </c>
      <c r="D7" s="150"/>
      <c r="E7" s="151"/>
      <c r="F7" s="152" t="s">
        <v>17</v>
      </c>
      <c r="G7" s="153">
        <v>2.4</v>
      </c>
      <c r="H7" s="154"/>
      <c r="I7" s="154"/>
      <c r="J7" s="155"/>
      <c r="K7" s="156">
        <v>1</v>
      </c>
      <c r="L7" s="157">
        <f>C7-G7</f>
        <v>4.68</v>
      </c>
      <c r="M7" s="237">
        <v>0.6</v>
      </c>
      <c r="N7" s="159">
        <f t="shared" si="0"/>
        <v>2.8079999999999998</v>
      </c>
      <c r="O7" s="160">
        <f>N7-N6</f>
        <v>4.8000000000000043E-2</v>
      </c>
      <c r="P7" s="158">
        <f>G7</f>
        <v>2.4</v>
      </c>
      <c r="Q7" s="155">
        <f>AVERAGE(0.41,0.22,0.5)</f>
        <v>0.37666666666666665</v>
      </c>
      <c r="R7" s="154" t="s">
        <v>117</v>
      </c>
      <c r="S7" s="161">
        <f>P7*Q7</f>
        <v>0.90399999999999991</v>
      </c>
      <c r="T7" s="162">
        <f>S7</f>
        <v>0.90399999999999991</v>
      </c>
      <c r="U7" s="163"/>
    </row>
    <row r="8" spans="1:29" x14ac:dyDescent="0.25">
      <c r="A8" s="171" t="s">
        <v>119</v>
      </c>
      <c r="B8" s="138">
        <v>38950</v>
      </c>
      <c r="C8" s="139">
        <f>9-4.4</f>
        <v>4.5999999999999996</v>
      </c>
      <c r="D8" s="140"/>
      <c r="E8" s="141"/>
      <c r="F8" s="142" t="s">
        <v>93</v>
      </c>
      <c r="G8" s="143">
        <v>1.5</v>
      </c>
      <c r="H8" s="144">
        <f>AVERAGE(1.5,1.35,1.4,1.35,1.35,1.3,1.4)</f>
        <v>1.3785714285714286</v>
      </c>
      <c r="I8" s="144">
        <f>AVERAGE(1.5,1.35,1.4,1.35,1.35,1.3,1.4,1.5)</f>
        <v>1.39375</v>
      </c>
      <c r="J8" s="144">
        <f>STDEV(1.5,1.35,1.4,1.35,1.35,1.3,1.4,1.5)</f>
        <v>7.288689868556622E-2</v>
      </c>
      <c r="K8" s="146">
        <v>7</v>
      </c>
      <c r="L8" s="164">
        <f>C8</f>
        <v>4.5999999999999996</v>
      </c>
      <c r="M8" s="238">
        <v>0.6</v>
      </c>
      <c r="N8" s="147">
        <f t="shared" si="0"/>
        <v>2.76</v>
      </c>
      <c r="O8" s="148">
        <f>N8-N7</f>
        <v>-4.8000000000000043E-2</v>
      </c>
      <c r="P8" s="165">
        <v>0</v>
      </c>
      <c r="Q8" s="145"/>
      <c r="R8" s="144"/>
      <c r="S8" s="166">
        <v>0</v>
      </c>
      <c r="T8" s="167">
        <f>O8-S7</f>
        <v>-0.95199999999999996</v>
      </c>
      <c r="U8" s="168">
        <f>T7+T8</f>
        <v>-4.8000000000000043E-2</v>
      </c>
    </row>
    <row r="10" spans="1:29" ht="16.5" thickBot="1" x14ac:dyDescent="0.3">
      <c r="A10" s="116" t="s">
        <v>120</v>
      </c>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72"/>
    </row>
    <row r="11" spans="1:29" x14ac:dyDescent="0.25">
      <c r="A11" s="173"/>
      <c r="B11" s="174"/>
      <c r="C11" s="290" t="s">
        <v>78</v>
      </c>
      <c r="D11" s="291"/>
      <c r="E11" s="292"/>
      <c r="F11" s="174"/>
      <c r="G11" s="293" t="s">
        <v>79</v>
      </c>
      <c r="H11" s="294"/>
      <c r="I11" s="294"/>
      <c r="J11" s="294"/>
      <c r="K11" s="295"/>
      <c r="L11" s="175"/>
      <c r="M11" s="176"/>
      <c r="N11" s="177" t="s">
        <v>121</v>
      </c>
      <c r="O11" s="178"/>
      <c r="P11" s="179"/>
      <c r="Q11" s="177" t="s">
        <v>122</v>
      </c>
      <c r="R11" s="177"/>
      <c r="S11" s="178"/>
      <c r="T11" s="180" t="s">
        <v>123</v>
      </c>
      <c r="U11" s="177"/>
      <c r="V11" s="177"/>
      <c r="W11" s="177"/>
      <c r="X11" s="177"/>
      <c r="Y11" s="178"/>
    </row>
    <row r="12" spans="1:29" ht="33.75" x14ac:dyDescent="0.25">
      <c r="A12" s="181" t="s">
        <v>85</v>
      </c>
      <c r="B12" s="181" t="s">
        <v>6</v>
      </c>
      <c r="C12" s="182" t="s">
        <v>7</v>
      </c>
      <c r="D12" s="183" t="s">
        <v>8</v>
      </c>
      <c r="E12" s="184" t="s">
        <v>9</v>
      </c>
      <c r="F12" s="181" t="s">
        <v>88</v>
      </c>
      <c r="G12" s="185" t="s">
        <v>124</v>
      </c>
      <c r="H12" s="186"/>
      <c r="I12" s="186" t="s">
        <v>89</v>
      </c>
      <c r="J12" s="186"/>
      <c r="K12" s="187"/>
      <c r="L12" s="188" t="s">
        <v>125</v>
      </c>
      <c r="M12" s="189" t="s">
        <v>4</v>
      </c>
      <c r="N12" s="190" t="s">
        <v>126</v>
      </c>
      <c r="O12" s="191"/>
      <c r="P12" s="189" t="s">
        <v>94</v>
      </c>
      <c r="Q12" s="192" t="s">
        <v>95</v>
      </c>
      <c r="R12" s="190" t="s">
        <v>131</v>
      </c>
      <c r="S12" s="245" t="s">
        <v>60</v>
      </c>
      <c r="T12" s="2" t="s">
        <v>10</v>
      </c>
      <c r="U12" s="1" t="s">
        <v>11</v>
      </c>
      <c r="V12" s="1" t="s">
        <v>12</v>
      </c>
      <c r="W12" s="194" t="s">
        <v>13</v>
      </c>
      <c r="X12" s="194" t="s">
        <v>14</v>
      </c>
      <c r="Y12" s="195" t="s">
        <v>15</v>
      </c>
    </row>
    <row r="13" spans="1:29" x14ac:dyDescent="0.25">
      <c r="A13" s="181" t="s">
        <v>99</v>
      </c>
      <c r="B13" s="181"/>
      <c r="C13" s="182"/>
      <c r="D13" s="183"/>
      <c r="E13" s="184"/>
      <c r="F13" s="196"/>
      <c r="G13" s="185"/>
      <c r="H13" s="186"/>
      <c r="I13" s="186"/>
      <c r="J13" s="186"/>
      <c r="K13" s="187"/>
      <c r="L13" s="181"/>
      <c r="M13" s="189"/>
      <c r="N13" s="193" t="s">
        <v>127</v>
      </c>
      <c r="O13" s="191"/>
      <c r="P13" s="189" t="s">
        <v>103</v>
      </c>
      <c r="Q13" s="197" t="s">
        <v>105</v>
      </c>
      <c r="R13" s="193"/>
      <c r="S13" s="191"/>
      <c r="T13" s="198"/>
      <c r="U13" s="199"/>
      <c r="V13" s="199"/>
      <c r="W13" s="200"/>
      <c r="X13" s="200"/>
      <c r="Y13" s="201"/>
    </row>
    <row r="14" spans="1:29" ht="15.75" thickBot="1" x14ac:dyDescent="0.3">
      <c r="A14" s="202"/>
      <c r="B14" s="202" t="s">
        <v>112</v>
      </c>
      <c r="C14" s="203" t="s">
        <v>113</v>
      </c>
      <c r="D14" s="204" t="s">
        <v>113</v>
      </c>
      <c r="E14" s="205" t="s">
        <v>113</v>
      </c>
      <c r="F14" s="206"/>
      <c r="G14" s="207" t="s">
        <v>113</v>
      </c>
      <c r="H14" s="208"/>
      <c r="I14" s="208" t="s">
        <v>114</v>
      </c>
      <c r="J14" s="208"/>
      <c r="K14" s="209"/>
      <c r="L14" s="202" t="s">
        <v>113</v>
      </c>
      <c r="M14" s="210" t="s">
        <v>5</v>
      </c>
      <c r="N14" s="211" t="s">
        <v>113</v>
      </c>
      <c r="O14" s="212"/>
      <c r="P14" s="210" t="s">
        <v>113</v>
      </c>
      <c r="Q14" s="213" t="s">
        <v>115</v>
      </c>
      <c r="R14" s="211"/>
      <c r="S14" s="212" t="s">
        <v>61</v>
      </c>
      <c r="T14" s="214" t="s">
        <v>128</v>
      </c>
      <c r="U14" s="215" t="s">
        <v>128</v>
      </c>
      <c r="V14" s="215" t="s">
        <v>128</v>
      </c>
      <c r="W14" s="215" t="s">
        <v>128</v>
      </c>
      <c r="X14" s="215" t="s">
        <v>128</v>
      </c>
      <c r="Y14" s="216"/>
    </row>
    <row r="15" spans="1:29" s="221" customFormat="1" x14ac:dyDescent="0.25">
      <c r="A15" s="218" t="s">
        <v>132</v>
      </c>
      <c r="B15" s="219">
        <v>38597</v>
      </c>
      <c r="C15" s="220">
        <v>6</v>
      </c>
      <c r="D15" s="233">
        <v>1.4</v>
      </c>
      <c r="E15" s="233">
        <f>C15-D15</f>
        <v>4.5999999999999996</v>
      </c>
      <c r="F15" s="218" t="s">
        <v>93</v>
      </c>
      <c r="G15" s="226"/>
      <c r="H15" s="226"/>
      <c r="I15" s="226"/>
      <c r="J15" s="226"/>
      <c r="K15" s="227"/>
      <c r="L15" s="231"/>
      <c r="M15" s="226"/>
      <c r="N15" s="226"/>
      <c r="O15" s="226"/>
      <c r="P15" s="226"/>
      <c r="Q15" s="228"/>
      <c r="R15" s="226"/>
      <c r="S15" s="226"/>
      <c r="T15" s="235"/>
      <c r="U15" s="235"/>
      <c r="V15" s="235"/>
      <c r="W15" s="235"/>
      <c r="X15" s="235"/>
      <c r="Y15" s="229"/>
      <c r="Z15" s="230"/>
      <c r="AA15" s="230"/>
      <c r="AB15" s="230"/>
      <c r="AC15" s="230"/>
    </row>
    <row r="16" spans="1:29" s="221" customFormat="1" x14ac:dyDescent="0.25">
      <c r="A16" s="218" t="s">
        <v>132</v>
      </c>
      <c r="B16" s="219">
        <v>38597</v>
      </c>
      <c r="C16" s="220">
        <v>6</v>
      </c>
      <c r="D16" s="233">
        <v>1.1000000000000001</v>
      </c>
      <c r="E16" s="233">
        <f>C16-D16</f>
        <v>4.9000000000000004</v>
      </c>
      <c r="F16" s="218" t="s">
        <v>70</v>
      </c>
      <c r="G16" s="218">
        <v>0.3</v>
      </c>
      <c r="H16" s="218"/>
      <c r="I16" s="218">
        <v>0.3</v>
      </c>
      <c r="J16" s="218"/>
      <c r="K16" s="218"/>
      <c r="L16" s="220"/>
      <c r="M16" s="234">
        <v>0.3</v>
      </c>
      <c r="N16" s="218"/>
      <c r="O16" s="218"/>
      <c r="P16" s="218"/>
      <c r="Q16" s="218"/>
      <c r="R16" s="218"/>
      <c r="S16" s="218"/>
      <c r="T16" s="218"/>
      <c r="U16" s="218"/>
      <c r="V16" s="218"/>
      <c r="W16" s="218"/>
      <c r="X16" s="218">
        <f>M16*I16</f>
        <v>0.09</v>
      </c>
      <c r="Y16" s="218" t="s">
        <v>130</v>
      </c>
      <c r="Z16" s="230"/>
      <c r="AA16" s="230"/>
      <c r="AB16" s="230"/>
      <c r="AC16" s="230"/>
    </row>
    <row r="17" spans="1:29" s="225" customFormat="1" x14ac:dyDescent="0.25">
      <c r="A17" s="222" t="s">
        <v>132</v>
      </c>
      <c r="B17" s="223">
        <v>38859</v>
      </c>
      <c r="C17" s="224">
        <v>9</v>
      </c>
      <c r="D17" s="232">
        <v>1.98</v>
      </c>
      <c r="E17" s="232">
        <f>C17-D17</f>
        <v>7.02</v>
      </c>
      <c r="F17" s="222" t="s">
        <v>17</v>
      </c>
      <c r="G17" s="232">
        <f>'FedSampCores03-K17_2006.05.22'!I2</f>
        <v>2.4</v>
      </c>
      <c r="H17" s="222"/>
      <c r="I17" s="232">
        <f>'FedSampCores03-K17_2006.05.22'!I3</f>
        <v>2.4</v>
      </c>
      <c r="J17" s="222"/>
      <c r="K17" s="222"/>
      <c r="L17" s="232">
        <f>E17-I17</f>
        <v>4.6199999999999992</v>
      </c>
      <c r="M17" s="232"/>
      <c r="N17" s="222"/>
      <c r="O17" s="222"/>
      <c r="P17" s="232">
        <f>'FedSampCores03-K17_2006.05.22'!I2</f>
        <v>2.4</v>
      </c>
      <c r="Q17" s="232">
        <f>'FedSampCores03-K17_2006.05.22'!I4</f>
        <v>0.37842190016103056</v>
      </c>
      <c r="R17" s="222" t="s">
        <v>117</v>
      </c>
      <c r="S17" s="232">
        <f>'FedSampCores03-K17_2006.05.22'!O12</f>
        <v>0.38100000000000001</v>
      </c>
      <c r="T17" s="222"/>
      <c r="U17" s="232">
        <f>P17*Q17</f>
        <v>0.90821256038647324</v>
      </c>
      <c r="V17" s="222"/>
      <c r="W17" s="222">
        <v>0</v>
      </c>
      <c r="X17" s="222"/>
      <c r="Z17" s="230"/>
      <c r="AA17" s="230"/>
      <c r="AB17" s="230"/>
      <c r="AC17" s="230"/>
    </row>
    <row r="18" spans="1:29" s="221" customFormat="1" x14ac:dyDescent="0.25">
      <c r="A18" s="218" t="s">
        <v>132</v>
      </c>
      <c r="B18" s="219">
        <v>38950</v>
      </c>
      <c r="C18" s="220">
        <v>9</v>
      </c>
      <c r="D18" s="233">
        <f>2.9</f>
        <v>2.9</v>
      </c>
      <c r="E18" s="233">
        <f>C18-D18</f>
        <v>6.1</v>
      </c>
      <c r="F18" s="218" t="s">
        <v>129</v>
      </c>
      <c r="G18" s="233">
        <f>'Probe03-K17_2006.08.21'!I2</f>
        <v>1.5</v>
      </c>
      <c r="H18" s="218"/>
      <c r="I18" s="233">
        <f>'Probe03-K17_2006.08.21'!I3</f>
        <v>1.3833333333333335</v>
      </c>
      <c r="J18" s="218"/>
      <c r="K18" s="218"/>
      <c r="L18" s="233">
        <f>E15</f>
        <v>4.5999999999999996</v>
      </c>
      <c r="M18" s="218"/>
      <c r="N18" s="218"/>
      <c r="O18" s="218"/>
      <c r="P18" s="233">
        <f>I18</f>
        <v>1.3833333333333335</v>
      </c>
      <c r="Q18" s="242">
        <v>0.5</v>
      </c>
      <c r="R18" s="218" t="s">
        <v>96</v>
      </c>
      <c r="S18" s="218"/>
      <c r="T18" s="233">
        <f>V18-U17</f>
        <v>-0.21654589371980648</v>
      </c>
      <c r="U18" s="218"/>
      <c r="V18" s="233">
        <f>P18*Q18</f>
        <v>0.69166666666666676</v>
      </c>
      <c r="W18" s="218"/>
      <c r="X18" s="218"/>
      <c r="Z18" s="230"/>
      <c r="AA18" s="230"/>
      <c r="AB18" s="230"/>
      <c r="AC18" s="230"/>
    </row>
    <row r="19" spans="1:29" s="221" customFormat="1" x14ac:dyDescent="0.25">
      <c r="A19" s="218" t="s">
        <v>132</v>
      </c>
      <c r="B19" s="219">
        <v>38950</v>
      </c>
      <c r="C19" s="220">
        <v>9</v>
      </c>
      <c r="D19" s="233">
        <v>3</v>
      </c>
      <c r="E19" s="233">
        <f>C19-D19</f>
        <v>6</v>
      </c>
      <c r="F19" s="218" t="s">
        <v>70</v>
      </c>
      <c r="G19" s="233"/>
      <c r="H19" s="218"/>
      <c r="I19" s="233">
        <v>0.1</v>
      </c>
      <c r="J19" s="218"/>
      <c r="M19" s="234">
        <v>0.3</v>
      </c>
      <c r="P19" s="233">
        <f>I19</f>
        <v>0.1</v>
      </c>
      <c r="Q19" s="242">
        <v>0.25</v>
      </c>
      <c r="R19" s="218" t="s">
        <v>96</v>
      </c>
      <c r="S19" s="218"/>
      <c r="U19" s="218"/>
      <c r="V19" s="218"/>
      <c r="W19" s="218"/>
      <c r="X19" s="233">
        <f>P19*Q19</f>
        <v>2.5000000000000001E-2</v>
      </c>
      <c r="Z19" s="230"/>
      <c r="AA19" s="230"/>
      <c r="AB19" s="230"/>
      <c r="AC19" s="230"/>
    </row>
    <row r="20" spans="1:29" ht="15.75" thickBot="1" x14ac:dyDescent="0.3">
      <c r="A20" s="217"/>
      <c r="B20" s="217"/>
      <c r="C20" s="217"/>
      <c r="D20" s="217"/>
      <c r="E20" s="217"/>
      <c r="F20" s="217"/>
      <c r="G20" s="217"/>
    </row>
    <row r="21" spans="1:29" ht="23.25" x14ac:dyDescent="0.25">
      <c r="A21" s="243" t="s">
        <v>19</v>
      </c>
      <c r="B21" s="239"/>
      <c r="C21" s="284" t="s">
        <v>20</v>
      </c>
      <c r="D21" s="284"/>
      <c r="E21" s="3" t="s">
        <v>21</v>
      </c>
      <c r="F21" s="4"/>
      <c r="G21" s="3" t="s">
        <v>22</v>
      </c>
      <c r="H21" s="4"/>
      <c r="I21" s="5" t="s">
        <v>23</v>
      </c>
    </row>
    <row r="22" spans="1:29" ht="23.25" x14ac:dyDescent="0.25">
      <c r="A22" s="240"/>
      <c r="B22" s="241"/>
      <c r="C22" s="6" t="s">
        <v>24</v>
      </c>
      <c r="D22" s="6" t="s">
        <v>25</v>
      </c>
      <c r="E22" s="7">
        <v>38950</v>
      </c>
      <c r="F22" s="8" t="s">
        <v>26</v>
      </c>
      <c r="G22" s="7">
        <v>38950</v>
      </c>
      <c r="H22" s="7" t="s">
        <v>26</v>
      </c>
      <c r="I22" s="246">
        <v>38859</v>
      </c>
    </row>
    <row r="23" spans="1:29" x14ac:dyDescent="0.25">
      <c r="A23" s="9"/>
      <c r="B23" s="10" t="s">
        <v>27</v>
      </c>
      <c r="C23" s="11">
        <f>U17</f>
        <v>0.90821256038647324</v>
      </c>
      <c r="D23" s="11">
        <f>C23+C27-C26</f>
        <v>0.88321256038647322</v>
      </c>
      <c r="E23" s="12"/>
      <c r="F23" s="12"/>
      <c r="G23" s="13"/>
      <c r="H23" s="11"/>
      <c r="I23" s="14"/>
    </row>
    <row r="24" spans="1:29" x14ac:dyDescent="0.25">
      <c r="A24" s="9"/>
      <c r="B24" s="10" t="s">
        <v>28</v>
      </c>
      <c r="C24" s="11">
        <f>T18</f>
        <v>-0.21654589371980648</v>
      </c>
      <c r="D24" s="11"/>
      <c r="E24" s="12"/>
      <c r="F24" s="12"/>
      <c r="G24" s="13"/>
      <c r="H24" s="11"/>
      <c r="I24" s="14"/>
    </row>
    <row r="25" spans="1:29" x14ac:dyDescent="0.25">
      <c r="A25" s="9"/>
      <c r="B25" s="10" t="s">
        <v>29</v>
      </c>
      <c r="C25" s="11">
        <f>V18</f>
        <v>0.69166666666666676</v>
      </c>
      <c r="D25" s="11"/>
      <c r="E25" s="12"/>
      <c r="F25" s="12"/>
      <c r="G25" s="13"/>
      <c r="H25" s="11"/>
      <c r="I25" s="14"/>
    </row>
    <row r="26" spans="1:29" x14ac:dyDescent="0.25">
      <c r="A26" s="9"/>
      <c r="B26" s="15" t="s">
        <v>30</v>
      </c>
      <c r="C26" s="11">
        <f>X19</f>
        <v>2.5000000000000001E-2</v>
      </c>
      <c r="D26" s="11"/>
      <c r="E26" s="12"/>
      <c r="F26" s="12"/>
      <c r="G26" s="11"/>
      <c r="H26" s="11"/>
      <c r="I26" s="14"/>
    </row>
    <row r="27" spans="1:29" x14ac:dyDescent="0.25">
      <c r="A27" s="9"/>
      <c r="B27" s="16" t="s">
        <v>31</v>
      </c>
      <c r="C27" s="11">
        <f>W17</f>
        <v>0</v>
      </c>
      <c r="D27" s="11"/>
      <c r="E27" s="12"/>
      <c r="F27" s="12"/>
      <c r="G27" s="11"/>
      <c r="H27" s="11"/>
      <c r="I27" s="14"/>
    </row>
    <row r="28" spans="1:29" ht="15.75" thickBot="1" x14ac:dyDescent="0.3">
      <c r="A28" s="17"/>
      <c r="B28" s="18" t="s">
        <v>32</v>
      </c>
      <c r="C28" s="19">
        <f>X19</f>
        <v>2.5000000000000001E-2</v>
      </c>
      <c r="D28" s="19"/>
      <c r="E28" s="20"/>
      <c r="F28" s="20"/>
      <c r="G28" s="21"/>
      <c r="H28" s="21"/>
      <c r="I28" s="22"/>
    </row>
  </sheetData>
  <mergeCells count="8">
    <mergeCell ref="C21:D21"/>
    <mergeCell ref="P2:S2"/>
    <mergeCell ref="D3:E3"/>
    <mergeCell ref="C11:E11"/>
    <mergeCell ref="G11:K11"/>
    <mergeCell ref="C2:E2"/>
    <mergeCell ref="G2:K2"/>
    <mergeCell ref="M2:O2"/>
  </mergeCells>
  <pageMargins left="0.7" right="0.7" top="0.75" bottom="0.75" header="0.3" footer="0.3"/>
  <pageSetup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19428-04FC-44CE-916D-8CE799776647}">
  <dimension ref="A1:Z153"/>
  <sheetViews>
    <sheetView workbookViewId="0">
      <selection activeCell="G28" sqref="G28"/>
    </sheetView>
  </sheetViews>
  <sheetFormatPr defaultColWidth="7.85546875" defaultRowHeight="11.25" x14ac:dyDescent="0.2"/>
  <cols>
    <col min="1" max="1" width="22.7109375" style="63" customWidth="1"/>
    <col min="2" max="2" width="22" style="63" customWidth="1"/>
    <col min="3" max="3" width="15.42578125" style="73" customWidth="1"/>
    <col min="4" max="4" width="14.28515625" style="73" customWidth="1"/>
    <col min="5" max="5" width="11.85546875" style="73" customWidth="1"/>
    <col min="6" max="6" width="18.28515625" style="73" customWidth="1"/>
    <col min="7" max="7" width="13.7109375" style="70" customWidth="1"/>
    <col min="8" max="8" width="18.7109375" style="72" customWidth="1"/>
    <col min="9" max="9" width="10.7109375" style="70" customWidth="1"/>
    <col min="10" max="10" width="8.5703125" style="70" customWidth="1"/>
    <col min="11" max="11" width="13.5703125" style="67" customWidth="1"/>
    <col min="12" max="12" width="7" style="71" customWidth="1"/>
    <col min="13" max="13" width="10.28515625" style="63" customWidth="1"/>
    <col min="14" max="14" width="5.7109375" style="63" bestFit="1" customWidth="1"/>
    <col min="15" max="15" width="16.5703125" style="68" customWidth="1"/>
    <col min="16" max="16" width="5.85546875" style="51" bestFit="1" customWidth="1"/>
    <col min="17" max="17" width="14" style="69" bestFit="1" customWidth="1"/>
    <col min="18" max="18" width="6" style="69" bestFit="1" customWidth="1"/>
    <col min="19" max="19" width="8.7109375" style="69" bestFit="1" customWidth="1"/>
    <col min="20" max="21" width="17.28515625" style="63" bestFit="1" customWidth="1"/>
    <col min="22" max="22" width="9.28515625" style="63" bestFit="1" customWidth="1"/>
    <col min="23" max="27" width="5.28515625" style="63" customWidth="1"/>
    <col min="28" max="28" width="17" style="63" customWidth="1"/>
    <col min="29" max="16384" width="7.85546875" style="63"/>
  </cols>
  <sheetData>
    <row r="1" spans="1:24" s="29" customFormat="1" ht="12.75" x14ac:dyDescent="0.2">
      <c r="A1" s="23" t="s">
        <v>33</v>
      </c>
      <c r="B1" s="24" t="s">
        <v>43</v>
      </c>
      <c r="C1" s="25"/>
      <c r="D1" s="24"/>
      <c r="E1" s="26"/>
      <c r="F1" s="26"/>
      <c r="G1" s="27"/>
      <c r="H1" s="28" t="s">
        <v>71</v>
      </c>
      <c r="I1" s="114">
        <f>MAX(A12:A14)*2.54/100</f>
        <v>0.91439999999999999</v>
      </c>
      <c r="J1" s="94" t="s">
        <v>59</v>
      </c>
      <c r="K1" s="24"/>
      <c r="L1" s="24"/>
      <c r="N1" s="30"/>
      <c r="P1" s="31"/>
      <c r="Q1" s="31"/>
      <c r="R1" s="31"/>
      <c r="S1" s="31"/>
    </row>
    <row r="2" spans="1:24" s="29" customFormat="1" ht="12.75" x14ac:dyDescent="0.2">
      <c r="A2" s="32" t="s">
        <v>34</v>
      </c>
      <c r="B2" s="24" t="s">
        <v>44</v>
      </c>
      <c r="C2" s="33"/>
      <c r="D2" s="24"/>
      <c r="E2" s="34"/>
      <c r="F2" s="34"/>
      <c r="G2" s="35"/>
      <c r="H2" s="36" t="s">
        <v>72</v>
      </c>
      <c r="I2" s="44">
        <v>2.4</v>
      </c>
      <c r="J2" s="37"/>
      <c r="K2" s="24"/>
      <c r="L2" s="24"/>
      <c r="N2" s="38"/>
      <c r="P2" s="31"/>
      <c r="Q2" s="31"/>
      <c r="R2" s="31"/>
      <c r="S2" s="31"/>
    </row>
    <row r="3" spans="1:24" s="41" customFormat="1" ht="11.25" customHeight="1" x14ac:dyDescent="0.2">
      <c r="A3" s="39" t="s">
        <v>35</v>
      </c>
      <c r="B3" s="40" t="s">
        <v>45</v>
      </c>
      <c r="C3" s="33"/>
      <c r="D3" s="34"/>
      <c r="E3" s="34"/>
      <c r="F3" s="34"/>
      <c r="G3" s="35"/>
      <c r="H3" s="39" t="s">
        <v>36</v>
      </c>
      <c r="I3" s="44">
        <v>2.4</v>
      </c>
      <c r="J3" s="37"/>
      <c r="K3" s="24"/>
      <c r="L3" s="24"/>
      <c r="N3" s="42"/>
      <c r="P3" s="43"/>
      <c r="Q3" s="43"/>
      <c r="R3" s="43"/>
      <c r="S3" s="43"/>
    </row>
    <row r="4" spans="1:24" s="29" customFormat="1" ht="12.75" x14ac:dyDescent="0.2">
      <c r="A4" s="39" t="s">
        <v>37</v>
      </c>
      <c r="B4" s="74" t="s">
        <v>16</v>
      </c>
      <c r="C4" s="33"/>
      <c r="D4" s="34"/>
      <c r="E4" s="34"/>
      <c r="F4" s="34"/>
      <c r="G4" s="35"/>
      <c r="H4" s="39" t="s">
        <v>38</v>
      </c>
      <c r="I4" s="44">
        <f>AVERAGE(E12:E14)</f>
        <v>0.37842190016103056</v>
      </c>
      <c r="J4" s="37"/>
      <c r="K4" s="24"/>
      <c r="L4" s="24"/>
      <c r="M4" s="30"/>
      <c r="N4" s="30"/>
      <c r="P4" s="31"/>
      <c r="Q4" s="31"/>
      <c r="R4" s="31"/>
      <c r="S4" s="31"/>
    </row>
    <row r="5" spans="1:24" s="48" customFormat="1" ht="12.75" x14ac:dyDescent="0.2">
      <c r="A5" s="32" t="s">
        <v>39</v>
      </c>
      <c r="B5" s="45" t="s">
        <v>46</v>
      </c>
      <c r="C5" s="33"/>
      <c r="D5" s="34"/>
      <c r="E5" s="34"/>
      <c r="F5" s="75"/>
      <c r="G5" s="75"/>
      <c r="H5" s="39"/>
      <c r="I5" s="46"/>
      <c r="J5" s="37"/>
      <c r="K5" s="24"/>
      <c r="L5" s="24"/>
      <c r="M5" s="47"/>
      <c r="N5" s="47"/>
      <c r="P5" s="49"/>
      <c r="Q5" s="49"/>
      <c r="R5" s="49"/>
      <c r="S5" s="49"/>
    </row>
    <row r="6" spans="1:24" x14ac:dyDescent="0.2">
      <c r="A6" s="70"/>
      <c r="B6" s="70"/>
      <c r="C6" s="70"/>
      <c r="D6" s="70"/>
      <c r="E6" s="76"/>
      <c r="F6" s="47"/>
      <c r="G6" s="47"/>
      <c r="H6" s="68"/>
      <c r="I6" s="68"/>
      <c r="J6" s="63"/>
      <c r="K6" s="63"/>
      <c r="L6" s="68"/>
      <c r="M6" s="68"/>
      <c r="O6" s="63"/>
      <c r="P6" s="69"/>
    </row>
    <row r="7" spans="1:24" x14ac:dyDescent="0.2">
      <c r="A7" s="70"/>
      <c r="B7" s="70"/>
      <c r="C7" s="70"/>
      <c r="D7" s="70"/>
      <c r="E7" s="76"/>
      <c r="F7" s="55"/>
      <c r="G7" s="77"/>
      <c r="H7" s="68"/>
      <c r="I7" s="68"/>
      <c r="J7" s="63"/>
      <c r="K7" s="63"/>
      <c r="L7" s="68"/>
      <c r="M7" s="68"/>
      <c r="O7" s="63"/>
      <c r="P7" s="69"/>
    </row>
    <row r="8" spans="1:24" ht="12" thickBot="1" x14ac:dyDescent="0.25">
      <c r="A8" s="70"/>
      <c r="B8" s="70"/>
      <c r="C8" s="82"/>
      <c r="D8" s="82"/>
      <c r="E8" s="67"/>
      <c r="F8" s="63"/>
      <c r="G8" s="63"/>
      <c r="H8" s="29" t="s">
        <v>50</v>
      </c>
      <c r="I8" s="68"/>
      <c r="J8" s="63"/>
      <c r="K8" s="29" t="s">
        <v>51</v>
      </c>
      <c r="L8" s="68"/>
      <c r="M8" s="68"/>
      <c r="O8" s="30" t="s">
        <v>62</v>
      </c>
      <c r="P8" s="69"/>
    </row>
    <row r="9" spans="1:24" x14ac:dyDescent="0.2">
      <c r="A9" s="78"/>
      <c r="B9" s="79"/>
      <c r="C9" s="68"/>
      <c r="D9" s="68"/>
      <c r="E9" s="79"/>
      <c r="F9" s="79"/>
      <c r="G9" s="88"/>
      <c r="H9" s="78"/>
      <c r="I9" s="80"/>
      <c r="J9" s="88"/>
      <c r="K9" s="97"/>
      <c r="L9" s="98"/>
      <c r="M9" s="99"/>
      <c r="P9" s="69"/>
      <c r="W9" s="68"/>
      <c r="X9" s="68"/>
    </row>
    <row r="10" spans="1:24" x14ac:dyDescent="0.2">
      <c r="A10" s="54" t="s">
        <v>47</v>
      </c>
      <c r="B10" s="55" t="s">
        <v>48</v>
      </c>
      <c r="C10" s="56" t="s">
        <v>3</v>
      </c>
      <c r="D10" s="57" t="s">
        <v>2</v>
      </c>
      <c r="E10" s="55" t="s">
        <v>4</v>
      </c>
      <c r="F10" s="52" t="s">
        <v>15</v>
      </c>
      <c r="G10" s="88"/>
      <c r="H10" s="55" t="s">
        <v>49</v>
      </c>
      <c r="I10" s="58" t="s">
        <v>40</v>
      </c>
      <c r="J10" s="63"/>
      <c r="K10" s="95" t="s">
        <v>53</v>
      </c>
      <c r="L10" s="38" t="s">
        <v>54</v>
      </c>
      <c r="M10" s="96" t="s">
        <v>57</v>
      </c>
      <c r="O10" s="29" t="s">
        <v>60</v>
      </c>
      <c r="P10" s="69"/>
      <c r="W10" s="64"/>
    </row>
    <row r="11" spans="1:24" ht="12" thickBot="1" x14ac:dyDescent="0.25">
      <c r="A11" s="83" t="s">
        <v>0</v>
      </c>
      <c r="B11" s="84" t="s">
        <v>0</v>
      </c>
      <c r="C11" s="85" t="s">
        <v>1</v>
      </c>
      <c r="D11" s="86" t="s">
        <v>1</v>
      </c>
      <c r="E11" s="81" t="s">
        <v>5</v>
      </c>
      <c r="F11" s="60"/>
      <c r="G11" s="88"/>
      <c r="H11" s="59"/>
      <c r="I11" s="61" t="s">
        <v>41</v>
      </c>
      <c r="J11" s="63"/>
      <c r="K11" s="92"/>
      <c r="L11" s="87"/>
      <c r="M11" s="93" t="s">
        <v>58</v>
      </c>
      <c r="O11" s="63" t="s">
        <v>61</v>
      </c>
      <c r="P11" s="69"/>
      <c r="W11" s="68"/>
    </row>
    <row r="12" spans="1:24" x14ac:dyDescent="0.2">
      <c r="A12" s="70">
        <v>23</v>
      </c>
      <c r="B12" s="70">
        <v>21</v>
      </c>
      <c r="C12" s="79">
        <v>23</v>
      </c>
      <c r="D12" s="91">
        <v>13.5</v>
      </c>
      <c r="E12" s="90">
        <f>(C12-D12)/A12</f>
        <v>0.41304347826086957</v>
      </c>
      <c r="F12" s="63"/>
      <c r="G12" s="63"/>
      <c r="H12" s="63" t="s">
        <v>42</v>
      </c>
      <c r="I12" s="63">
        <v>240</v>
      </c>
      <c r="J12" s="63"/>
      <c r="K12" s="63">
        <v>590493</v>
      </c>
      <c r="L12" s="63" t="s">
        <v>55</v>
      </c>
      <c r="M12" s="89">
        <v>0.5</v>
      </c>
      <c r="O12" s="69">
        <f>(I1)/I3</f>
        <v>0.38100000000000001</v>
      </c>
      <c r="P12" s="69"/>
    </row>
    <row r="13" spans="1:24" x14ac:dyDescent="0.2">
      <c r="A13" s="70">
        <v>36</v>
      </c>
      <c r="B13" s="70">
        <v>9.5</v>
      </c>
      <c r="C13" s="63">
        <v>22</v>
      </c>
      <c r="D13" s="72">
        <v>14</v>
      </c>
      <c r="E13" s="65">
        <f>(C13-D13)/A13</f>
        <v>0.22222222222222221</v>
      </c>
      <c r="F13" s="63"/>
      <c r="G13" s="63"/>
      <c r="H13" s="63"/>
      <c r="I13" s="68"/>
      <c r="J13" s="63"/>
      <c r="K13" s="63">
        <v>590490</v>
      </c>
      <c r="L13" s="63" t="s">
        <v>56</v>
      </c>
      <c r="M13" s="89">
        <v>0.52083333333333337</v>
      </c>
      <c r="O13" s="63"/>
      <c r="P13" s="69"/>
    </row>
    <row r="14" spans="1:24" x14ac:dyDescent="0.2">
      <c r="A14" s="70">
        <v>18</v>
      </c>
      <c r="B14" s="70">
        <v>11</v>
      </c>
      <c r="C14" s="63">
        <v>23</v>
      </c>
      <c r="D14" s="72">
        <v>14</v>
      </c>
      <c r="E14" s="65">
        <f>(C14-D14)/A14</f>
        <v>0.5</v>
      </c>
      <c r="F14" s="71"/>
      <c r="G14" s="63"/>
      <c r="H14" s="63"/>
      <c r="I14" s="68"/>
      <c r="J14" s="63"/>
      <c r="K14" s="63"/>
      <c r="L14" s="63"/>
      <c r="O14" s="63"/>
      <c r="P14" s="69"/>
    </row>
    <row r="15" spans="1:24" x14ac:dyDescent="0.2">
      <c r="A15" s="70"/>
      <c r="B15" s="70"/>
      <c r="C15" s="70"/>
      <c r="D15" s="70"/>
      <c r="E15" s="67"/>
      <c r="F15" s="71"/>
      <c r="G15" s="63"/>
      <c r="H15" s="63"/>
      <c r="I15" s="68"/>
      <c r="J15" s="63"/>
      <c r="K15" s="63" t="s">
        <v>52</v>
      </c>
      <c r="L15" s="63"/>
      <c r="O15" s="63"/>
      <c r="P15" s="69"/>
    </row>
    <row r="16" spans="1:24" x14ac:dyDescent="0.2">
      <c r="A16" s="70"/>
      <c r="B16" s="70"/>
      <c r="C16" s="70"/>
      <c r="D16" s="70"/>
      <c r="E16" s="67"/>
      <c r="F16" s="71"/>
      <c r="G16" s="63"/>
      <c r="H16" s="63"/>
      <c r="I16" s="68"/>
      <c r="J16" s="63"/>
      <c r="K16" s="63"/>
      <c r="L16" s="63"/>
      <c r="O16" s="63"/>
      <c r="P16" s="69"/>
    </row>
    <row r="17" spans="1:1" s="48" customFormat="1" x14ac:dyDescent="0.2"/>
    <row r="18" spans="1:1" s="47" customFormat="1" x14ac:dyDescent="0.2"/>
    <row r="19" spans="1:1" s="48" customFormat="1" ht="13.35" customHeight="1" x14ac:dyDescent="0.2">
      <c r="A19" s="113"/>
    </row>
    <row r="20" spans="1:1" s="50" customFormat="1" x14ac:dyDescent="0.25"/>
    <row r="21" spans="1:1" s="53" customFormat="1" ht="13.35" customHeight="1" x14ac:dyDescent="0.25"/>
    <row r="22" spans="1:1" s="53" customFormat="1" x14ac:dyDescent="0.25"/>
    <row r="23" spans="1:1" s="53" customFormat="1" x14ac:dyDescent="0.25"/>
    <row r="24" spans="1:1" s="53" customFormat="1" x14ac:dyDescent="0.25"/>
    <row r="25" spans="1:1" s="53" customFormat="1" x14ac:dyDescent="0.25"/>
    <row r="26" spans="1:1" s="62" customFormat="1" x14ac:dyDescent="0.25"/>
    <row r="27" spans="1:1" s="62" customFormat="1" x14ac:dyDescent="0.25"/>
    <row r="28" spans="1:1" s="62" customFormat="1" x14ac:dyDescent="0.25"/>
    <row r="29" spans="1:1" s="62" customFormat="1" x14ac:dyDescent="0.25"/>
    <row r="30" spans="1:1" s="62" customFormat="1" x14ac:dyDescent="0.25"/>
    <row r="31" spans="1:1" s="62" customFormat="1" x14ac:dyDescent="0.25"/>
    <row r="32" spans="1:1" s="62" customFormat="1" x14ac:dyDescent="0.25"/>
    <row r="33" spans="1:19" s="62" customFormat="1" x14ac:dyDescent="0.25"/>
    <row r="34" spans="1:19" x14ac:dyDescent="0.2">
      <c r="A34" s="62"/>
      <c r="C34" s="63"/>
      <c r="D34" s="63"/>
      <c r="E34" s="63"/>
      <c r="F34" s="63"/>
      <c r="G34" s="63"/>
      <c r="H34" s="63"/>
      <c r="I34" s="63"/>
      <c r="J34" s="63"/>
      <c r="K34" s="63"/>
      <c r="L34" s="63"/>
      <c r="O34" s="63"/>
      <c r="P34" s="63"/>
      <c r="Q34" s="63"/>
      <c r="R34" s="63"/>
      <c r="S34" s="63"/>
    </row>
    <row r="35" spans="1:19" x14ac:dyDescent="0.2">
      <c r="A35" s="62"/>
      <c r="C35" s="63"/>
      <c r="D35" s="63"/>
      <c r="E35" s="63"/>
      <c r="F35" s="63"/>
      <c r="G35" s="63"/>
      <c r="H35" s="63"/>
      <c r="I35" s="63"/>
      <c r="J35" s="63"/>
      <c r="K35" s="63"/>
      <c r="L35" s="63"/>
      <c r="O35" s="63"/>
      <c r="P35" s="63"/>
      <c r="Q35" s="63"/>
      <c r="R35" s="63"/>
      <c r="S35" s="63"/>
    </row>
    <row r="36" spans="1:19" x14ac:dyDescent="0.2">
      <c r="A36" s="62"/>
      <c r="C36" s="63"/>
      <c r="D36" s="63"/>
      <c r="E36" s="63"/>
      <c r="F36" s="63"/>
      <c r="G36" s="63"/>
      <c r="H36" s="63"/>
      <c r="I36" s="63"/>
      <c r="J36" s="63"/>
      <c r="K36" s="63"/>
      <c r="L36" s="63"/>
      <c r="O36" s="63"/>
      <c r="P36" s="63"/>
      <c r="Q36" s="63"/>
      <c r="R36" s="63"/>
      <c r="S36" s="63"/>
    </row>
    <row r="37" spans="1:19" x14ac:dyDescent="0.2">
      <c r="A37" s="62"/>
      <c r="C37" s="63"/>
      <c r="D37" s="63"/>
      <c r="E37" s="63"/>
      <c r="F37" s="63"/>
      <c r="G37" s="63"/>
      <c r="H37" s="63"/>
      <c r="I37" s="63"/>
      <c r="J37" s="63"/>
      <c r="K37" s="63"/>
      <c r="L37" s="63"/>
      <c r="O37" s="63"/>
      <c r="P37" s="63"/>
      <c r="Q37" s="63"/>
      <c r="R37" s="63"/>
      <c r="S37" s="63"/>
    </row>
    <row r="38" spans="1:19" x14ac:dyDescent="0.2">
      <c r="A38" s="62"/>
      <c r="C38" s="63"/>
      <c r="D38" s="63"/>
      <c r="E38" s="63"/>
      <c r="F38" s="63"/>
      <c r="G38" s="63"/>
      <c r="H38" s="63"/>
      <c r="I38" s="63"/>
      <c r="J38" s="63"/>
      <c r="K38" s="63"/>
      <c r="L38" s="63"/>
      <c r="O38" s="63"/>
      <c r="P38" s="63"/>
      <c r="Q38" s="63"/>
      <c r="R38" s="63"/>
      <c r="S38" s="63"/>
    </row>
    <row r="39" spans="1:19" x14ac:dyDescent="0.2">
      <c r="C39" s="63"/>
      <c r="D39" s="63"/>
      <c r="E39" s="63"/>
      <c r="F39" s="63"/>
      <c r="G39" s="63"/>
      <c r="H39" s="63"/>
      <c r="I39" s="63"/>
      <c r="J39" s="63"/>
      <c r="K39" s="63"/>
      <c r="L39" s="63"/>
      <c r="O39" s="63"/>
      <c r="P39" s="63"/>
      <c r="Q39" s="63"/>
      <c r="R39" s="63"/>
      <c r="S39" s="63"/>
    </row>
    <row r="40" spans="1:19" x14ac:dyDescent="0.2">
      <c r="C40" s="63"/>
      <c r="D40" s="63"/>
      <c r="E40" s="63"/>
      <c r="F40" s="63"/>
      <c r="G40" s="63"/>
      <c r="H40" s="63"/>
      <c r="I40" s="63"/>
      <c r="J40" s="63"/>
      <c r="K40" s="63"/>
      <c r="L40" s="63"/>
      <c r="O40" s="63"/>
      <c r="P40" s="63"/>
      <c r="Q40" s="63"/>
      <c r="R40" s="63"/>
      <c r="S40" s="63"/>
    </row>
    <row r="41" spans="1:19" x14ac:dyDescent="0.2">
      <c r="C41" s="63"/>
      <c r="D41" s="63"/>
      <c r="E41" s="63"/>
      <c r="F41" s="63"/>
      <c r="G41" s="63"/>
      <c r="H41" s="63"/>
      <c r="I41" s="63"/>
      <c r="J41" s="63"/>
      <c r="K41" s="63"/>
      <c r="L41" s="63"/>
      <c r="O41" s="63"/>
      <c r="P41" s="63"/>
      <c r="Q41" s="63"/>
      <c r="R41" s="63"/>
      <c r="S41" s="63"/>
    </row>
    <row r="42" spans="1:19" x14ac:dyDescent="0.2">
      <c r="C42" s="63"/>
      <c r="D42" s="63"/>
      <c r="E42" s="63"/>
      <c r="F42" s="63"/>
      <c r="G42" s="63"/>
      <c r="H42" s="63"/>
      <c r="I42" s="63"/>
      <c r="J42" s="63"/>
      <c r="K42" s="63"/>
      <c r="L42" s="63"/>
      <c r="O42" s="63"/>
      <c r="P42" s="63"/>
      <c r="Q42" s="63"/>
      <c r="R42" s="63"/>
      <c r="S42" s="63"/>
    </row>
    <row r="43" spans="1:19" x14ac:dyDescent="0.2">
      <c r="C43" s="63"/>
      <c r="D43" s="63"/>
      <c r="E43" s="63"/>
      <c r="F43" s="63"/>
      <c r="G43" s="63"/>
      <c r="H43" s="63"/>
      <c r="I43" s="63"/>
      <c r="J43" s="63"/>
      <c r="K43" s="63"/>
      <c r="L43" s="63"/>
      <c r="O43" s="63"/>
      <c r="P43" s="63"/>
      <c r="Q43" s="63"/>
      <c r="R43" s="63"/>
      <c r="S43" s="63"/>
    </row>
    <row r="44" spans="1:19" x14ac:dyDescent="0.2">
      <c r="C44" s="63"/>
      <c r="D44" s="63"/>
      <c r="E44" s="63"/>
      <c r="F44" s="63"/>
      <c r="G44" s="63"/>
      <c r="H44" s="63"/>
      <c r="I44" s="63"/>
      <c r="J44" s="63"/>
      <c r="K44" s="63"/>
      <c r="L44" s="63"/>
      <c r="O44" s="63"/>
      <c r="P44" s="63"/>
      <c r="Q44" s="63"/>
      <c r="R44" s="63"/>
      <c r="S44" s="63"/>
    </row>
    <row r="45" spans="1:19" x14ac:dyDescent="0.2">
      <c r="C45" s="63"/>
      <c r="D45" s="63"/>
      <c r="E45" s="63"/>
      <c r="F45" s="63"/>
      <c r="G45" s="63"/>
      <c r="H45" s="63"/>
      <c r="I45" s="68"/>
      <c r="J45" s="63"/>
      <c r="K45" s="63"/>
      <c r="L45" s="68"/>
      <c r="M45" s="68"/>
      <c r="O45" s="63"/>
      <c r="P45" s="69"/>
    </row>
    <row r="46" spans="1:19" x14ac:dyDescent="0.2">
      <c r="C46" s="63"/>
      <c r="D46" s="63"/>
      <c r="E46" s="63"/>
      <c r="F46" s="63"/>
      <c r="G46" s="63"/>
      <c r="H46" s="63"/>
      <c r="I46" s="68"/>
      <c r="J46" s="63"/>
      <c r="K46" s="63"/>
      <c r="L46" s="68"/>
      <c r="M46" s="68"/>
      <c r="O46" s="63"/>
      <c r="P46" s="69"/>
    </row>
    <row r="47" spans="1:19" x14ac:dyDescent="0.2">
      <c r="C47" s="63"/>
      <c r="D47" s="63"/>
      <c r="E47" s="63"/>
      <c r="F47" s="63"/>
      <c r="G47" s="63"/>
      <c r="H47" s="63"/>
      <c r="I47" s="68"/>
      <c r="J47" s="63"/>
      <c r="K47" s="63"/>
      <c r="L47" s="68"/>
      <c r="M47" s="68"/>
      <c r="O47" s="63"/>
      <c r="P47" s="69"/>
    </row>
    <row r="48" spans="1:19" x14ac:dyDescent="0.2">
      <c r="C48" s="63"/>
      <c r="D48" s="63"/>
      <c r="E48" s="63"/>
      <c r="F48" s="63"/>
      <c r="G48" s="63"/>
      <c r="H48" s="63"/>
      <c r="I48" s="63"/>
      <c r="J48" s="66"/>
      <c r="K48" s="63"/>
      <c r="L48" s="68"/>
      <c r="M48" s="68"/>
      <c r="O48" s="63"/>
      <c r="P48" s="69"/>
    </row>
    <row r="49" spans="1:26" x14ac:dyDescent="0.2">
      <c r="C49" s="63"/>
      <c r="D49" s="63"/>
      <c r="E49" s="63"/>
      <c r="F49" s="63"/>
      <c r="G49" s="63"/>
      <c r="H49" s="63"/>
      <c r="I49" s="63"/>
      <c r="J49" s="66"/>
      <c r="K49" s="63"/>
      <c r="L49" s="68"/>
      <c r="M49" s="68"/>
      <c r="O49" s="63"/>
      <c r="P49" s="69"/>
    </row>
    <row r="50" spans="1:26" x14ac:dyDescent="0.2">
      <c r="A50" s="70"/>
      <c r="B50" s="70"/>
      <c r="C50" s="70"/>
      <c r="D50" s="70"/>
      <c r="E50" s="67"/>
      <c r="F50" s="71"/>
      <c r="G50" s="63"/>
      <c r="H50" s="63"/>
      <c r="I50" s="68"/>
      <c r="J50" s="63"/>
      <c r="K50" s="63"/>
      <c r="L50" s="68"/>
      <c r="M50" s="68"/>
      <c r="O50" s="63"/>
      <c r="P50" s="69"/>
    </row>
    <row r="51" spans="1:26" x14ac:dyDescent="0.2">
      <c r="A51" s="70"/>
      <c r="B51" s="70"/>
      <c r="C51" s="70"/>
      <c r="D51" s="70"/>
      <c r="E51" s="67"/>
      <c r="F51" s="71"/>
      <c r="G51" s="63"/>
      <c r="H51" s="63"/>
      <c r="I51" s="68"/>
      <c r="J51" s="63"/>
      <c r="K51" s="63"/>
      <c r="L51" s="68"/>
      <c r="M51" s="68"/>
      <c r="O51" s="63"/>
      <c r="P51" s="69"/>
    </row>
    <row r="52" spans="1:26" x14ac:dyDescent="0.2">
      <c r="A52" s="70"/>
      <c r="B52" s="70"/>
      <c r="C52" s="70"/>
      <c r="D52" s="70"/>
      <c r="E52" s="67"/>
      <c r="F52" s="71"/>
      <c r="G52" s="63"/>
      <c r="H52" s="63"/>
      <c r="I52" s="68"/>
      <c r="J52" s="63"/>
      <c r="K52" s="63"/>
      <c r="L52" s="68"/>
      <c r="M52" s="68"/>
      <c r="O52" s="63"/>
      <c r="P52" s="69"/>
    </row>
    <row r="53" spans="1:26" x14ac:dyDescent="0.2">
      <c r="A53" s="70"/>
      <c r="B53" s="70"/>
      <c r="C53" s="70"/>
      <c r="D53" s="70"/>
      <c r="E53" s="67"/>
      <c r="F53" s="71"/>
      <c r="G53" s="63"/>
      <c r="H53" s="63"/>
      <c r="I53" s="68"/>
      <c r="J53" s="63"/>
      <c r="K53" s="63"/>
      <c r="L53" s="68"/>
      <c r="M53" s="68"/>
      <c r="O53" s="63"/>
      <c r="P53" s="69"/>
    </row>
    <row r="54" spans="1:26" x14ac:dyDescent="0.2">
      <c r="A54" s="70"/>
      <c r="B54" s="70"/>
      <c r="C54" s="70"/>
      <c r="D54" s="70"/>
      <c r="E54" s="67"/>
      <c r="F54" s="71"/>
      <c r="G54" s="63"/>
      <c r="H54" s="63"/>
      <c r="I54" s="68"/>
      <c r="J54" s="63"/>
      <c r="K54" s="63"/>
      <c r="L54" s="68"/>
      <c r="M54" s="68"/>
      <c r="O54" s="63"/>
      <c r="P54" s="69"/>
    </row>
    <row r="55" spans="1:26" x14ac:dyDescent="0.2">
      <c r="A55" s="70"/>
      <c r="B55" s="70"/>
      <c r="C55" s="70"/>
      <c r="D55" s="70"/>
      <c r="E55" s="67"/>
      <c r="F55" s="71"/>
      <c r="G55" s="63"/>
      <c r="H55" s="63"/>
      <c r="I55" s="68"/>
      <c r="J55" s="63"/>
      <c r="K55" s="63"/>
      <c r="L55" s="68"/>
      <c r="O55" s="63"/>
      <c r="P55" s="69"/>
      <c r="W55" s="68"/>
      <c r="X55" s="68"/>
    </row>
    <row r="56" spans="1:26" x14ac:dyDescent="0.2">
      <c r="A56" s="70"/>
      <c r="B56" s="70"/>
      <c r="C56" s="70"/>
      <c r="D56" s="70"/>
      <c r="E56" s="67"/>
      <c r="F56" s="71"/>
      <c r="G56" s="63"/>
      <c r="H56" s="63"/>
      <c r="I56" s="68"/>
      <c r="J56" s="63"/>
      <c r="K56" s="63"/>
      <c r="L56" s="68"/>
      <c r="O56" s="63"/>
      <c r="P56" s="69"/>
      <c r="W56" s="64"/>
      <c r="X56" s="68"/>
      <c r="Y56" s="68"/>
      <c r="Z56" s="68"/>
    </row>
    <row r="57" spans="1:26" x14ac:dyDescent="0.2">
      <c r="A57" s="70"/>
      <c r="B57" s="70"/>
      <c r="C57" s="70"/>
      <c r="D57" s="70"/>
      <c r="E57" s="67"/>
      <c r="F57" s="71"/>
      <c r="G57" s="63"/>
      <c r="H57" s="63"/>
      <c r="I57" s="68"/>
      <c r="J57" s="63"/>
      <c r="K57" s="63"/>
      <c r="L57" s="63"/>
      <c r="O57" s="63"/>
      <c r="P57" s="69"/>
      <c r="W57" s="64"/>
    </row>
    <row r="58" spans="1:26" x14ac:dyDescent="0.2">
      <c r="A58" s="70"/>
      <c r="B58" s="70"/>
      <c r="C58" s="70"/>
      <c r="D58" s="70"/>
      <c r="E58" s="67"/>
      <c r="F58" s="71"/>
      <c r="G58" s="63"/>
      <c r="H58" s="63"/>
      <c r="I58" s="68"/>
      <c r="J58" s="63"/>
      <c r="K58" s="63"/>
      <c r="L58" s="63"/>
      <c r="O58" s="63"/>
      <c r="P58" s="69"/>
      <c r="W58" s="68"/>
    </row>
    <row r="59" spans="1:26" x14ac:dyDescent="0.2">
      <c r="A59" s="70"/>
      <c r="B59" s="70"/>
      <c r="C59" s="70"/>
      <c r="D59" s="70"/>
      <c r="E59" s="67"/>
      <c r="F59" s="71"/>
      <c r="G59" s="63"/>
      <c r="H59" s="63"/>
      <c r="I59" s="68"/>
      <c r="J59" s="63"/>
      <c r="K59" s="63"/>
      <c r="L59" s="63"/>
      <c r="O59" s="63"/>
      <c r="P59" s="69"/>
    </row>
    <row r="60" spans="1:26" x14ac:dyDescent="0.2">
      <c r="A60" s="70"/>
      <c r="B60" s="70"/>
      <c r="C60" s="70"/>
      <c r="D60" s="70"/>
      <c r="E60" s="67"/>
      <c r="F60" s="71"/>
      <c r="G60" s="63"/>
      <c r="H60" s="63"/>
      <c r="I60" s="68"/>
      <c r="J60" s="63"/>
      <c r="K60" s="63"/>
      <c r="L60" s="63"/>
      <c r="O60" s="63"/>
      <c r="P60" s="69"/>
    </row>
    <row r="61" spans="1:26" x14ac:dyDescent="0.2">
      <c r="A61" s="70"/>
      <c r="B61" s="70"/>
      <c r="C61" s="70"/>
      <c r="D61" s="70"/>
      <c r="E61" s="67"/>
      <c r="F61" s="71"/>
      <c r="G61" s="63"/>
      <c r="H61" s="63"/>
      <c r="I61" s="68"/>
      <c r="J61" s="63"/>
      <c r="K61" s="63"/>
      <c r="L61" s="63"/>
      <c r="O61" s="63"/>
      <c r="P61" s="69"/>
    </row>
    <row r="62" spans="1:26" x14ac:dyDescent="0.2">
      <c r="A62" s="70"/>
      <c r="B62" s="70"/>
      <c r="C62" s="70"/>
      <c r="D62" s="70"/>
      <c r="E62" s="67"/>
      <c r="F62" s="71"/>
      <c r="G62" s="63"/>
      <c r="H62" s="63"/>
      <c r="I62" s="68"/>
      <c r="J62" s="63"/>
      <c r="K62" s="63"/>
      <c r="L62" s="63"/>
      <c r="O62" s="63"/>
      <c r="P62" s="69"/>
    </row>
    <row r="63" spans="1:26" x14ac:dyDescent="0.2">
      <c r="A63" s="70"/>
      <c r="B63" s="70"/>
      <c r="C63" s="70"/>
      <c r="D63" s="70"/>
      <c r="E63" s="67"/>
      <c r="F63" s="71"/>
      <c r="G63" s="63"/>
      <c r="H63" s="63"/>
      <c r="I63" s="68"/>
      <c r="J63" s="63"/>
      <c r="K63" s="63"/>
      <c r="L63" s="63"/>
      <c r="O63" s="63"/>
      <c r="P63" s="69"/>
    </row>
    <row r="64" spans="1:26" x14ac:dyDescent="0.2">
      <c r="A64" s="70"/>
      <c r="B64" s="70"/>
      <c r="C64" s="70"/>
      <c r="D64" s="70"/>
      <c r="E64" s="67"/>
      <c r="F64" s="71"/>
      <c r="G64" s="63"/>
      <c r="H64" s="63"/>
      <c r="I64" s="68"/>
      <c r="J64" s="63"/>
      <c r="K64" s="63"/>
      <c r="L64" s="63"/>
      <c r="O64" s="63"/>
      <c r="P64" s="69"/>
    </row>
    <row r="65" spans="1:22" x14ac:dyDescent="0.2">
      <c r="A65" s="70"/>
      <c r="B65" s="70"/>
      <c r="C65" s="70"/>
      <c r="D65" s="70"/>
      <c r="E65" s="67"/>
      <c r="F65" s="71"/>
      <c r="G65" s="63"/>
      <c r="H65" s="63"/>
      <c r="I65" s="68"/>
      <c r="J65" s="63"/>
      <c r="K65" s="63"/>
      <c r="L65" s="63"/>
      <c r="O65" s="63"/>
      <c r="P65" s="69"/>
    </row>
    <row r="66" spans="1:22" x14ac:dyDescent="0.2">
      <c r="A66" s="70"/>
      <c r="B66" s="70"/>
      <c r="C66" s="70"/>
      <c r="D66" s="70"/>
      <c r="E66" s="67"/>
      <c r="F66" s="71"/>
      <c r="G66" s="63"/>
      <c r="H66" s="63"/>
      <c r="I66" s="68"/>
      <c r="J66" s="63"/>
      <c r="K66" s="63"/>
      <c r="L66" s="63"/>
      <c r="O66" s="63"/>
      <c r="P66" s="69"/>
    </row>
    <row r="67" spans="1:22" x14ac:dyDescent="0.2">
      <c r="A67" s="70"/>
      <c r="B67" s="70"/>
      <c r="C67" s="70"/>
      <c r="D67" s="70"/>
      <c r="E67" s="67"/>
      <c r="F67" s="71"/>
      <c r="G67" s="63"/>
      <c r="H67" s="63"/>
      <c r="I67" s="68"/>
      <c r="J67" s="63"/>
      <c r="K67" s="63"/>
      <c r="L67" s="63"/>
      <c r="O67" s="63"/>
      <c r="P67" s="69"/>
    </row>
    <row r="68" spans="1:22" x14ac:dyDescent="0.2">
      <c r="A68" s="70"/>
      <c r="B68" s="70"/>
      <c r="C68" s="70"/>
      <c r="D68" s="70"/>
      <c r="E68" s="67"/>
      <c r="F68" s="71"/>
      <c r="G68" s="69"/>
      <c r="H68" s="63"/>
      <c r="I68" s="68"/>
      <c r="J68" s="63"/>
      <c r="K68" s="63"/>
      <c r="L68" s="63"/>
      <c r="O68" s="63"/>
      <c r="P68" s="69"/>
    </row>
    <row r="69" spans="1:22" x14ac:dyDescent="0.2">
      <c r="A69" s="70"/>
      <c r="B69" s="70"/>
      <c r="C69" s="70"/>
      <c r="D69" s="70"/>
      <c r="E69" s="67"/>
      <c r="F69" s="71"/>
      <c r="G69" s="69"/>
      <c r="H69" s="63"/>
      <c r="I69" s="68"/>
      <c r="J69" s="63"/>
      <c r="K69" s="63"/>
      <c r="L69" s="63"/>
      <c r="O69" s="63"/>
      <c r="P69" s="69"/>
    </row>
    <row r="70" spans="1:22" x14ac:dyDescent="0.2">
      <c r="A70" s="70"/>
      <c r="B70" s="70"/>
      <c r="C70" s="70"/>
      <c r="D70" s="70"/>
      <c r="E70" s="67"/>
      <c r="F70" s="71"/>
      <c r="G70" s="69"/>
      <c r="H70" s="63"/>
      <c r="I70" s="68"/>
      <c r="J70" s="63"/>
      <c r="K70" s="63"/>
      <c r="L70" s="63"/>
      <c r="O70" s="63"/>
      <c r="P70" s="69"/>
    </row>
    <row r="71" spans="1:22" x14ac:dyDescent="0.2">
      <c r="A71" s="70"/>
      <c r="B71" s="70"/>
      <c r="C71" s="70"/>
      <c r="D71" s="70"/>
      <c r="E71" s="67"/>
      <c r="F71" s="71"/>
      <c r="G71" s="69"/>
      <c r="H71" s="63"/>
      <c r="I71" s="68"/>
      <c r="J71" s="63"/>
      <c r="K71" s="63"/>
      <c r="L71" s="63"/>
      <c r="O71" s="63"/>
      <c r="P71" s="69"/>
    </row>
    <row r="72" spans="1:22" x14ac:dyDescent="0.2">
      <c r="A72" s="70"/>
      <c r="B72" s="70"/>
      <c r="C72" s="70"/>
      <c r="D72" s="70"/>
      <c r="E72" s="67"/>
      <c r="F72" s="71"/>
      <c r="G72" s="63"/>
      <c r="H72" s="63"/>
      <c r="I72" s="68"/>
      <c r="J72" s="63"/>
      <c r="K72" s="63"/>
      <c r="L72" s="63"/>
      <c r="O72" s="63"/>
      <c r="P72" s="69"/>
    </row>
    <row r="73" spans="1:22" x14ac:dyDescent="0.2">
      <c r="A73" s="70"/>
      <c r="B73" s="70"/>
      <c r="C73" s="70"/>
      <c r="D73" s="70"/>
      <c r="E73" s="67"/>
      <c r="F73" s="71"/>
      <c r="G73" s="63"/>
      <c r="H73" s="63"/>
      <c r="I73" s="68"/>
      <c r="J73" s="63"/>
      <c r="K73" s="63"/>
      <c r="L73" s="63"/>
      <c r="O73" s="63"/>
      <c r="P73" s="69"/>
    </row>
    <row r="74" spans="1:22" x14ac:dyDescent="0.2">
      <c r="A74" s="70"/>
      <c r="B74" s="70"/>
      <c r="C74" s="70"/>
      <c r="D74" s="70"/>
      <c r="E74" s="67"/>
      <c r="F74" s="71"/>
      <c r="G74" s="63"/>
      <c r="H74" s="63"/>
      <c r="I74" s="68"/>
      <c r="J74" s="63"/>
      <c r="K74" s="63"/>
      <c r="L74" s="63"/>
      <c r="O74" s="63"/>
      <c r="P74" s="69"/>
      <c r="R74" s="72"/>
      <c r="S74" s="72"/>
      <c r="T74" s="70"/>
      <c r="U74" s="70"/>
      <c r="V74" s="70"/>
    </row>
    <row r="75" spans="1:22" x14ac:dyDescent="0.2">
      <c r="A75" s="70"/>
      <c r="B75" s="70"/>
      <c r="C75" s="70"/>
      <c r="D75" s="70"/>
      <c r="E75" s="67"/>
      <c r="F75" s="71"/>
      <c r="G75" s="63"/>
      <c r="H75" s="63"/>
      <c r="I75" s="68"/>
      <c r="J75" s="63"/>
      <c r="K75" s="63"/>
      <c r="L75" s="63"/>
      <c r="O75" s="63"/>
      <c r="P75" s="69"/>
      <c r="R75" s="72"/>
      <c r="S75" s="72"/>
      <c r="T75" s="70"/>
      <c r="U75" s="70"/>
      <c r="V75" s="70"/>
    </row>
    <row r="76" spans="1:22" x14ac:dyDescent="0.2">
      <c r="A76" s="70"/>
      <c r="B76" s="70"/>
      <c r="C76" s="70"/>
      <c r="D76" s="70"/>
      <c r="E76" s="67"/>
      <c r="F76" s="71"/>
      <c r="G76" s="63"/>
      <c r="H76" s="63"/>
      <c r="I76" s="68"/>
      <c r="J76" s="63"/>
      <c r="K76" s="63"/>
      <c r="L76" s="63"/>
      <c r="O76" s="63"/>
      <c r="P76" s="69"/>
      <c r="R76" s="72"/>
      <c r="S76" s="72"/>
      <c r="T76" s="70"/>
      <c r="U76" s="70"/>
      <c r="V76" s="70"/>
    </row>
    <row r="77" spans="1:22" x14ac:dyDescent="0.2">
      <c r="A77" s="70"/>
      <c r="B77" s="70"/>
      <c r="C77" s="70"/>
      <c r="D77" s="70"/>
      <c r="E77" s="67"/>
      <c r="F77" s="71"/>
      <c r="G77" s="63"/>
      <c r="H77" s="63"/>
      <c r="I77" s="68"/>
      <c r="J77" s="63"/>
      <c r="K77" s="63"/>
      <c r="L77" s="63"/>
      <c r="O77" s="63"/>
      <c r="P77" s="69"/>
      <c r="R77" s="72"/>
      <c r="S77" s="72"/>
      <c r="T77" s="70"/>
      <c r="U77" s="70"/>
      <c r="V77" s="70"/>
    </row>
    <row r="78" spans="1:22" x14ac:dyDescent="0.2">
      <c r="A78" s="70"/>
      <c r="B78" s="70"/>
      <c r="C78" s="70"/>
      <c r="D78" s="70"/>
      <c r="E78" s="67"/>
      <c r="F78" s="71"/>
      <c r="G78" s="63"/>
      <c r="H78" s="63"/>
      <c r="I78" s="68"/>
      <c r="J78" s="63"/>
      <c r="K78" s="63"/>
      <c r="L78" s="63"/>
      <c r="O78" s="63"/>
      <c r="P78" s="69"/>
      <c r="R78" s="72"/>
      <c r="S78" s="72"/>
      <c r="T78" s="70"/>
      <c r="U78" s="70"/>
      <c r="V78" s="70"/>
    </row>
    <row r="79" spans="1:22" x14ac:dyDescent="0.2">
      <c r="A79" s="70"/>
      <c r="B79" s="70"/>
      <c r="C79" s="70"/>
      <c r="D79" s="70"/>
      <c r="E79" s="67"/>
      <c r="F79" s="71"/>
      <c r="G79" s="63"/>
      <c r="H79" s="63"/>
      <c r="I79" s="68"/>
      <c r="J79" s="63"/>
      <c r="K79" s="63"/>
      <c r="L79" s="63"/>
      <c r="N79" s="70"/>
      <c r="O79" s="70"/>
      <c r="P79" s="72"/>
      <c r="Q79" s="72"/>
      <c r="R79" s="72"/>
      <c r="S79" s="72"/>
      <c r="T79" s="70"/>
      <c r="U79" s="70"/>
      <c r="V79" s="70"/>
    </row>
    <row r="80" spans="1:22" x14ac:dyDescent="0.2">
      <c r="A80" s="70"/>
      <c r="B80" s="70"/>
      <c r="C80" s="70"/>
      <c r="D80" s="70"/>
      <c r="E80" s="67"/>
      <c r="F80" s="71"/>
      <c r="G80" s="63"/>
      <c r="H80" s="63"/>
      <c r="I80" s="68"/>
      <c r="J80" s="63"/>
      <c r="K80" s="63"/>
      <c r="L80" s="63"/>
      <c r="N80" s="70"/>
      <c r="O80" s="70"/>
      <c r="P80" s="72"/>
      <c r="Q80" s="72"/>
      <c r="R80" s="72"/>
      <c r="S80" s="72"/>
      <c r="T80" s="70"/>
      <c r="U80" s="70"/>
      <c r="V80" s="70"/>
    </row>
    <row r="81" spans="1:22" x14ac:dyDescent="0.2">
      <c r="A81" s="70"/>
      <c r="B81" s="70"/>
      <c r="C81" s="70"/>
      <c r="D81" s="70"/>
      <c r="E81" s="67"/>
      <c r="F81" s="71"/>
      <c r="G81" s="63"/>
      <c r="H81" s="63"/>
      <c r="I81" s="68"/>
      <c r="J81" s="63"/>
      <c r="K81" s="63"/>
      <c r="L81" s="63"/>
      <c r="N81" s="70"/>
      <c r="O81" s="70"/>
      <c r="P81" s="72"/>
      <c r="Q81" s="72"/>
      <c r="R81" s="72"/>
      <c r="S81" s="72"/>
      <c r="T81" s="70"/>
      <c r="U81" s="70"/>
      <c r="V81" s="70"/>
    </row>
    <row r="82" spans="1:22" x14ac:dyDescent="0.2">
      <c r="A82" s="70"/>
      <c r="B82" s="70"/>
      <c r="C82" s="70"/>
      <c r="D82" s="70"/>
      <c r="E82" s="67"/>
      <c r="F82" s="71"/>
      <c r="G82" s="63"/>
      <c r="H82" s="63"/>
      <c r="I82" s="68"/>
      <c r="J82" s="63"/>
      <c r="K82" s="63"/>
      <c r="L82" s="63"/>
      <c r="N82" s="70"/>
      <c r="O82" s="70"/>
      <c r="P82" s="72"/>
      <c r="Q82" s="72"/>
      <c r="R82" s="72"/>
      <c r="S82" s="72"/>
      <c r="T82" s="70"/>
      <c r="U82" s="70"/>
      <c r="V82" s="70"/>
    </row>
    <row r="83" spans="1:22" x14ac:dyDescent="0.2">
      <c r="A83" s="70"/>
      <c r="B83" s="70"/>
      <c r="C83" s="70"/>
      <c r="D83" s="70"/>
      <c r="E83" s="67"/>
      <c r="F83" s="71"/>
      <c r="G83" s="63"/>
      <c r="H83" s="63"/>
      <c r="I83" s="68"/>
      <c r="J83" s="63"/>
      <c r="K83" s="63"/>
      <c r="L83" s="63"/>
      <c r="N83" s="70"/>
      <c r="O83" s="70"/>
      <c r="P83" s="72"/>
      <c r="Q83" s="72"/>
      <c r="R83" s="72"/>
      <c r="S83" s="72"/>
      <c r="T83" s="70"/>
      <c r="U83" s="70"/>
      <c r="V83" s="70"/>
    </row>
    <row r="84" spans="1:22" x14ac:dyDescent="0.2">
      <c r="A84" s="70"/>
      <c r="B84" s="70"/>
      <c r="C84" s="70"/>
      <c r="D84" s="70"/>
      <c r="E84" s="67"/>
      <c r="F84" s="71"/>
      <c r="G84" s="63"/>
      <c r="H84" s="63"/>
      <c r="I84" s="68"/>
      <c r="J84" s="63"/>
      <c r="K84" s="63"/>
      <c r="L84" s="63"/>
      <c r="N84" s="70"/>
      <c r="O84" s="70"/>
      <c r="P84" s="72"/>
      <c r="Q84" s="72"/>
      <c r="R84" s="72"/>
      <c r="S84" s="72"/>
      <c r="T84" s="70"/>
      <c r="U84" s="70"/>
      <c r="V84" s="70"/>
    </row>
    <row r="85" spans="1:22" x14ac:dyDescent="0.2">
      <c r="A85" s="70"/>
      <c r="B85" s="70"/>
      <c r="C85" s="70"/>
      <c r="D85" s="70"/>
      <c r="E85" s="67"/>
      <c r="F85" s="71"/>
      <c r="G85" s="63"/>
      <c r="H85" s="63"/>
      <c r="I85" s="68"/>
      <c r="J85" s="63"/>
      <c r="K85" s="63"/>
      <c r="L85" s="63"/>
      <c r="N85" s="70"/>
      <c r="O85" s="70"/>
      <c r="P85" s="72"/>
      <c r="Q85" s="72"/>
      <c r="R85" s="72"/>
      <c r="S85" s="72"/>
      <c r="T85" s="70"/>
      <c r="U85" s="70"/>
      <c r="V85" s="70"/>
    </row>
    <row r="86" spans="1:22" x14ac:dyDescent="0.2">
      <c r="A86" s="70"/>
      <c r="B86" s="70"/>
      <c r="C86" s="70"/>
      <c r="D86" s="70"/>
      <c r="E86" s="67"/>
      <c r="F86" s="71"/>
      <c r="G86" s="63"/>
      <c r="H86" s="63"/>
      <c r="I86" s="68"/>
      <c r="J86" s="63"/>
      <c r="K86" s="63"/>
      <c r="L86" s="63"/>
      <c r="N86" s="70"/>
      <c r="O86" s="70"/>
      <c r="P86" s="72"/>
      <c r="Q86" s="72"/>
      <c r="R86" s="72"/>
      <c r="S86" s="72"/>
      <c r="T86" s="70"/>
      <c r="U86" s="70"/>
      <c r="V86" s="70"/>
    </row>
    <row r="87" spans="1:22" x14ac:dyDescent="0.2">
      <c r="A87" s="70"/>
      <c r="B87" s="70"/>
      <c r="C87" s="70"/>
      <c r="D87" s="70"/>
      <c r="E87" s="67"/>
      <c r="F87" s="71"/>
      <c r="G87" s="63"/>
      <c r="H87" s="63"/>
      <c r="I87" s="68"/>
      <c r="J87" s="63"/>
      <c r="K87" s="63"/>
      <c r="L87" s="63"/>
      <c r="N87" s="70"/>
      <c r="O87" s="70"/>
      <c r="P87" s="72"/>
      <c r="Q87" s="72"/>
      <c r="R87" s="72"/>
      <c r="S87" s="72"/>
      <c r="T87" s="70"/>
      <c r="U87" s="70"/>
      <c r="V87" s="70"/>
    </row>
    <row r="88" spans="1:22" x14ac:dyDescent="0.2">
      <c r="A88" s="70"/>
      <c r="B88" s="70"/>
      <c r="C88" s="70"/>
      <c r="D88" s="70"/>
      <c r="E88" s="67"/>
      <c r="F88" s="71"/>
      <c r="G88" s="63"/>
      <c r="H88" s="63"/>
      <c r="I88" s="68"/>
      <c r="J88" s="63"/>
      <c r="K88" s="63"/>
      <c r="L88" s="63"/>
      <c r="N88" s="70"/>
      <c r="O88" s="70"/>
      <c r="P88" s="72"/>
      <c r="Q88" s="72"/>
      <c r="R88" s="72"/>
      <c r="S88" s="72"/>
      <c r="T88" s="70"/>
      <c r="U88" s="70"/>
      <c r="V88" s="70"/>
    </row>
    <row r="89" spans="1:22" x14ac:dyDescent="0.2">
      <c r="A89" s="70"/>
      <c r="B89" s="70"/>
      <c r="C89" s="70"/>
      <c r="D89" s="70"/>
      <c r="E89" s="67"/>
      <c r="F89" s="71"/>
      <c r="G89" s="63"/>
      <c r="H89" s="63"/>
      <c r="I89" s="68"/>
      <c r="J89" s="63"/>
      <c r="K89" s="63"/>
      <c r="L89" s="63"/>
      <c r="N89" s="70"/>
      <c r="O89" s="70"/>
      <c r="P89" s="72"/>
      <c r="Q89" s="72"/>
      <c r="R89" s="72"/>
      <c r="S89" s="72"/>
      <c r="T89" s="70"/>
      <c r="U89" s="70"/>
      <c r="V89" s="70"/>
    </row>
    <row r="90" spans="1:22" x14ac:dyDescent="0.2">
      <c r="A90" s="70"/>
      <c r="B90" s="70"/>
      <c r="C90" s="70"/>
      <c r="D90" s="70"/>
      <c r="E90" s="67"/>
      <c r="F90" s="71"/>
      <c r="G90" s="63"/>
      <c r="H90" s="63"/>
      <c r="I90" s="68"/>
      <c r="J90" s="63"/>
      <c r="K90" s="63"/>
      <c r="L90" s="63"/>
      <c r="N90" s="70"/>
      <c r="O90" s="70"/>
      <c r="P90" s="72"/>
      <c r="Q90" s="72"/>
      <c r="R90" s="72"/>
      <c r="S90" s="72"/>
      <c r="T90" s="70"/>
      <c r="U90" s="70"/>
      <c r="V90" s="70"/>
    </row>
    <row r="91" spans="1:22" s="70" customFormat="1" x14ac:dyDescent="0.2">
      <c r="E91" s="67"/>
      <c r="F91" s="71"/>
      <c r="G91" s="63"/>
      <c r="H91" s="63"/>
      <c r="I91" s="68"/>
      <c r="J91" s="63"/>
      <c r="K91" s="63"/>
      <c r="L91" s="63"/>
      <c r="M91" s="63"/>
      <c r="P91" s="72"/>
      <c r="Q91" s="72"/>
      <c r="R91" s="72"/>
      <c r="S91" s="72"/>
    </row>
    <row r="92" spans="1:22" s="70" customFormat="1" x14ac:dyDescent="0.2">
      <c r="E92" s="67"/>
      <c r="F92" s="71"/>
      <c r="G92" s="63"/>
      <c r="H92" s="63"/>
      <c r="I92" s="68"/>
      <c r="J92" s="63"/>
      <c r="K92" s="63"/>
      <c r="L92" s="63"/>
      <c r="M92" s="63"/>
      <c r="P92" s="72"/>
      <c r="Q92" s="72"/>
      <c r="R92" s="72"/>
      <c r="S92" s="72"/>
    </row>
    <row r="93" spans="1:22" s="70" customFormat="1" x14ac:dyDescent="0.2">
      <c r="E93" s="67"/>
      <c r="F93" s="71"/>
      <c r="G93" s="63"/>
      <c r="H93" s="63"/>
      <c r="I93" s="68"/>
      <c r="J93" s="63"/>
      <c r="K93" s="63"/>
      <c r="L93" s="63"/>
      <c r="M93" s="63"/>
      <c r="P93" s="72"/>
      <c r="Q93" s="72"/>
      <c r="R93" s="72"/>
      <c r="S93" s="72"/>
    </row>
    <row r="94" spans="1:22" s="70" customFormat="1" x14ac:dyDescent="0.2">
      <c r="E94" s="67"/>
      <c r="F94" s="71"/>
      <c r="G94" s="63"/>
      <c r="H94" s="63"/>
      <c r="I94" s="68"/>
      <c r="J94" s="63"/>
      <c r="K94" s="63"/>
      <c r="L94" s="63"/>
      <c r="P94" s="72"/>
      <c r="Q94" s="72"/>
      <c r="R94" s="72"/>
      <c r="S94" s="72"/>
    </row>
    <row r="95" spans="1:22" s="70" customFormat="1" x14ac:dyDescent="0.2">
      <c r="E95" s="67"/>
      <c r="F95" s="71"/>
      <c r="G95" s="63"/>
      <c r="H95" s="63"/>
      <c r="I95" s="68"/>
      <c r="J95" s="63"/>
      <c r="K95" s="63"/>
      <c r="L95" s="63"/>
      <c r="P95" s="72"/>
      <c r="Q95" s="72"/>
      <c r="R95" s="72"/>
      <c r="S95" s="72"/>
    </row>
    <row r="96" spans="1:22" s="70" customFormat="1" x14ac:dyDescent="0.2">
      <c r="E96" s="67"/>
      <c r="F96" s="71"/>
      <c r="G96" s="63"/>
      <c r="H96" s="63"/>
      <c r="I96" s="68"/>
      <c r="J96" s="63"/>
      <c r="K96" s="63"/>
      <c r="L96" s="63"/>
      <c r="P96" s="72"/>
      <c r="Q96" s="72"/>
      <c r="R96" s="72"/>
      <c r="S96" s="72"/>
    </row>
    <row r="97" spans="5:19" s="70" customFormat="1" x14ac:dyDescent="0.2">
      <c r="E97" s="67"/>
      <c r="F97" s="71"/>
      <c r="G97" s="63"/>
      <c r="H97" s="63"/>
      <c r="I97" s="68"/>
      <c r="J97" s="63"/>
      <c r="K97" s="63"/>
      <c r="L97" s="63"/>
      <c r="P97" s="72"/>
      <c r="Q97" s="72"/>
      <c r="R97" s="72"/>
      <c r="S97" s="72"/>
    </row>
    <row r="98" spans="5:19" s="70" customFormat="1" x14ac:dyDescent="0.2">
      <c r="E98" s="67"/>
      <c r="F98" s="71"/>
      <c r="G98" s="63"/>
      <c r="H98" s="63"/>
      <c r="I98" s="68"/>
      <c r="J98" s="63"/>
      <c r="K98" s="63"/>
      <c r="L98" s="63"/>
      <c r="P98" s="72"/>
      <c r="Q98" s="72"/>
      <c r="R98" s="72"/>
      <c r="S98" s="72"/>
    </row>
    <row r="99" spans="5:19" s="70" customFormat="1" x14ac:dyDescent="0.2">
      <c r="E99" s="67"/>
      <c r="F99" s="71"/>
      <c r="G99" s="63"/>
      <c r="H99" s="63"/>
      <c r="I99" s="68"/>
      <c r="J99" s="63"/>
      <c r="K99" s="63"/>
      <c r="L99" s="63"/>
      <c r="P99" s="72"/>
      <c r="Q99" s="72"/>
      <c r="R99" s="72"/>
      <c r="S99" s="72"/>
    </row>
    <row r="100" spans="5:19" s="70" customFormat="1" x14ac:dyDescent="0.2">
      <c r="E100" s="67"/>
      <c r="F100" s="71"/>
      <c r="G100" s="63"/>
      <c r="H100" s="63"/>
      <c r="I100" s="68"/>
      <c r="J100" s="63"/>
      <c r="K100" s="63"/>
      <c r="L100" s="63"/>
      <c r="P100" s="72"/>
      <c r="Q100" s="72"/>
      <c r="R100" s="72"/>
      <c r="S100" s="72"/>
    </row>
    <row r="101" spans="5:19" s="70" customFormat="1" x14ac:dyDescent="0.2">
      <c r="E101" s="67"/>
      <c r="F101" s="71"/>
      <c r="G101" s="63"/>
      <c r="H101" s="63"/>
      <c r="I101" s="68"/>
      <c r="J101" s="63"/>
      <c r="K101" s="63"/>
      <c r="L101" s="63"/>
      <c r="P101" s="72"/>
      <c r="Q101" s="72"/>
      <c r="R101" s="72"/>
      <c r="S101" s="72"/>
    </row>
    <row r="102" spans="5:19" s="70" customFormat="1" x14ac:dyDescent="0.2">
      <c r="E102" s="67"/>
      <c r="F102" s="71"/>
      <c r="G102" s="63"/>
      <c r="H102" s="63"/>
      <c r="I102" s="68"/>
      <c r="J102" s="63"/>
      <c r="K102" s="63"/>
      <c r="L102" s="63"/>
      <c r="P102" s="72"/>
      <c r="Q102" s="72"/>
      <c r="R102" s="72"/>
      <c r="S102" s="72"/>
    </row>
    <row r="103" spans="5:19" s="70" customFormat="1" x14ac:dyDescent="0.2">
      <c r="E103" s="67"/>
      <c r="F103" s="71"/>
      <c r="G103" s="63"/>
      <c r="H103" s="63"/>
      <c r="I103" s="68"/>
      <c r="J103" s="63"/>
      <c r="K103" s="63"/>
      <c r="L103" s="63"/>
      <c r="P103" s="72"/>
      <c r="Q103" s="72"/>
      <c r="R103" s="72"/>
      <c r="S103" s="72"/>
    </row>
    <row r="104" spans="5:19" s="70" customFormat="1" x14ac:dyDescent="0.2">
      <c r="E104" s="67"/>
      <c r="F104" s="71"/>
      <c r="G104" s="63"/>
      <c r="H104" s="63"/>
      <c r="I104" s="68"/>
      <c r="J104" s="63"/>
      <c r="K104" s="63"/>
      <c r="L104" s="63"/>
      <c r="P104" s="72"/>
      <c r="Q104" s="72"/>
      <c r="R104" s="72"/>
      <c r="S104" s="72"/>
    </row>
    <row r="105" spans="5:19" s="70" customFormat="1" x14ac:dyDescent="0.2">
      <c r="E105" s="67"/>
      <c r="F105" s="71"/>
      <c r="G105" s="63"/>
      <c r="H105" s="63"/>
      <c r="I105" s="68"/>
      <c r="J105" s="63"/>
      <c r="K105" s="63"/>
      <c r="L105" s="63"/>
      <c r="P105" s="72"/>
      <c r="Q105" s="72"/>
      <c r="R105" s="72"/>
      <c r="S105" s="72"/>
    </row>
    <row r="106" spans="5:19" s="70" customFormat="1" x14ac:dyDescent="0.2">
      <c r="E106" s="67"/>
      <c r="F106" s="71"/>
      <c r="G106" s="63"/>
      <c r="H106" s="63"/>
      <c r="I106" s="68"/>
      <c r="J106" s="63"/>
      <c r="K106" s="63"/>
      <c r="L106" s="63"/>
      <c r="P106" s="72"/>
      <c r="Q106" s="72"/>
      <c r="R106" s="72"/>
      <c r="S106" s="72"/>
    </row>
    <row r="107" spans="5:19" s="70" customFormat="1" x14ac:dyDescent="0.2">
      <c r="E107" s="67"/>
      <c r="F107" s="71"/>
      <c r="G107" s="63"/>
      <c r="H107" s="63"/>
      <c r="I107" s="68"/>
      <c r="J107" s="63"/>
      <c r="K107" s="63"/>
      <c r="L107" s="63"/>
      <c r="P107" s="72"/>
      <c r="Q107" s="72"/>
      <c r="R107" s="72"/>
      <c r="S107" s="72"/>
    </row>
    <row r="108" spans="5:19" s="70" customFormat="1" x14ac:dyDescent="0.2">
      <c r="E108" s="67"/>
      <c r="F108" s="71"/>
      <c r="G108" s="63"/>
      <c r="H108" s="63"/>
      <c r="I108" s="68"/>
      <c r="J108" s="63"/>
      <c r="K108" s="63"/>
      <c r="L108" s="63"/>
      <c r="P108" s="72"/>
      <c r="Q108" s="72"/>
      <c r="R108" s="72"/>
      <c r="S108" s="72"/>
    </row>
    <row r="109" spans="5:19" s="70" customFormat="1" x14ac:dyDescent="0.2">
      <c r="E109" s="67"/>
      <c r="F109" s="71"/>
      <c r="G109" s="63"/>
      <c r="H109" s="63"/>
      <c r="I109" s="68"/>
      <c r="J109" s="63"/>
      <c r="K109" s="63"/>
      <c r="L109" s="63"/>
      <c r="P109" s="72"/>
      <c r="Q109" s="72"/>
      <c r="R109" s="72"/>
      <c r="S109" s="72"/>
    </row>
    <row r="110" spans="5:19" s="70" customFormat="1" x14ac:dyDescent="0.2">
      <c r="E110" s="67"/>
      <c r="F110" s="71"/>
      <c r="G110" s="63"/>
      <c r="H110" s="63"/>
      <c r="I110" s="68"/>
      <c r="J110" s="63"/>
      <c r="K110" s="63"/>
      <c r="L110" s="63"/>
      <c r="P110" s="72"/>
      <c r="Q110" s="72"/>
      <c r="R110" s="72"/>
      <c r="S110" s="72"/>
    </row>
    <row r="111" spans="5:19" s="70" customFormat="1" x14ac:dyDescent="0.2">
      <c r="E111" s="67"/>
      <c r="F111" s="71"/>
      <c r="G111" s="63"/>
      <c r="H111" s="63"/>
      <c r="I111" s="68"/>
      <c r="J111" s="63"/>
      <c r="K111" s="63"/>
      <c r="L111" s="63"/>
      <c r="P111" s="72"/>
      <c r="Q111" s="72"/>
      <c r="R111" s="72"/>
      <c r="S111" s="72"/>
    </row>
    <row r="112" spans="5:19" s="70" customFormat="1" x14ac:dyDescent="0.2">
      <c r="E112" s="67"/>
      <c r="F112" s="71"/>
      <c r="G112" s="63"/>
      <c r="H112" s="63"/>
      <c r="I112" s="68"/>
      <c r="J112" s="63"/>
      <c r="K112" s="63"/>
      <c r="L112" s="63"/>
      <c r="P112" s="72"/>
      <c r="Q112" s="72"/>
      <c r="R112" s="72"/>
      <c r="S112" s="72"/>
    </row>
    <row r="113" spans="5:19" s="70" customFormat="1" x14ac:dyDescent="0.2">
      <c r="E113" s="67"/>
      <c r="F113" s="71"/>
      <c r="G113" s="63"/>
      <c r="H113" s="63"/>
      <c r="I113" s="68"/>
      <c r="J113" s="63"/>
      <c r="K113" s="63"/>
      <c r="L113" s="63"/>
      <c r="P113" s="72"/>
      <c r="Q113" s="72"/>
      <c r="R113" s="72"/>
      <c r="S113" s="72"/>
    </row>
    <row r="114" spans="5:19" s="70" customFormat="1" x14ac:dyDescent="0.2">
      <c r="E114" s="67"/>
      <c r="F114" s="71"/>
      <c r="G114" s="63"/>
      <c r="H114" s="63"/>
      <c r="I114" s="68"/>
      <c r="J114" s="63"/>
      <c r="K114" s="63"/>
      <c r="L114" s="63"/>
      <c r="P114" s="72"/>
      <c r="Q114" s="72"/>
      <c r="R114" s="72"/>
      <c r="S114" s="72"/>
    </row>
    <row r="115" spans="5:19" s="70" customFormat="1" x14ac:dyDescent="0.2">
      <c r="E115" s="67"/>
      <c r="F115" s="71"/>
      <c r="G115" s="63"/>
      <c r="H115" s="63"/>
      <c r="I115" s="68"/>
      <c r="J115" s="63"/>
      <c r="K115" s="63"/>
      <c r="L115" s="63"/>
      <c r="P115" s="72"/>
      <c r="Q115" s="72"/>
      <c r="R115" s="72"/>
      <c r="S115" s="72"/>
    </row>
    <row r="116" spans="5:19" s="70" customFormat="1" x14ac:dyDescent="0.2">
      <c r="E116" s="67"/>
      <c r="F116" s="71"/>
      <c r="G116" s="63"/>
      <c r="H116" s="63"/>
      <c r="I116" s="68"/>
      <c r="J116" s="63"/>
      <c r="K116" s="63"/>
      <c r="L116" s="63"/>
      <c r="P116" s="72"/>
      <c r="Q116" s="72"/>
      <c r="R116" s="72"/>
      <c r="S116" s="72"/>
    </row>
    <row r="117" spans="5:19" s="70" customFormat="1" x14ac:dyDescent="0.2">
      <c r="E117" s="67"/>
      <c r="F117" s="71"/>
      <c r="G117" s="63"/>
      <c r="H117" s="63"/>
      <c r="I117" s="68"/>
      <c r="J117" s="63"/>
      <c r="K117" s="63"/>
      <c r="L117" s="63"/>
      <c r="P117" s="72"/>
      <c r="Q117" s="72"/>
      <c r="R117" s="72"/>
      <c r="S117" s="72"/>
    </row>
    <row r="118" spans="5:19" s="70" customFormat="1" x14ac:dyDescent="0.2">
      <c r="E118" s="67"/>
      <c r="F118" s="71"/>
      <c r="G118" s="63"/>
      <c r="H118" s="63"/>
      <c r="I118" s="68"/>
      <c r="J118" s="63"/>
      <c r="K118" s="63"/>
      <c r="L118" s="63"/>
      <c r="P118" s="72"/>
      <c r="Q118" s="72"/>
      <c r="R118" s="72"/>
      <c r="S118" s="72"/>
    </row>
    <row r="119" spans="5:19" s="70" customFormat="1" x14ac:dyDescent="0.2">
      <c r="E119" s="67"/>
      <c r="F119" s="71"/>
      <c r="G119" s="63"/>
      <c r="H119" s="63"/>
      <c r="I119" s="68"/>
      <c r="J119" s="63"/>
      <c r="K119" s="63"/>
      <c r="L119" s="63"/>
      <c r="P119" s="72"/>
      <c r="Q119" s="72"/>
      <c r="R119" s="72"/>
      <c r="S119" s="72"/>
    </row>
    <row r="120" spans="5:19" s="70" customFormat="1" x14ac:dyDescent="0.2">
      <c r="E120" s="67"/>
      <c r="F120" s="71"/>
      <c r="G120" s="63"/>
      <c r="H120" s="63"/>
      <c r="I120" s="68"/>
      <c r="J120" s="63"/>
      <c r="K120" s="63"/>
      <c r="L120" s="63"/>
      <c r="P120" s="72"/>
      <c r="Q120" s="72"/>
      <c r="R120" s="72"/>
      <c r="S120" s="72"/>
    </row>
    <row r="121" spans="5:19" s="70" customFormat="1" x14ac:dyDescent="0.2">
      <c r="E121" s="67"/>
      <c r="F121" s="71"/>
      <c r="G121" s="63"/>
      <c r="H121" s="63"/>
      <c r="I121" s="68"/>
      <c r="J121" s="63"/>
      <c r="K121" s="63"/>
      <c r="L121" s="63"/>
      <c r="P121" s="72"/>
      <c r="Q121" s="72"/>
      <c r="R121" s="72"/>
      <c r="S121" s="72"/>
    </row>
    <row r="122" spans="5:19" s="70" customFormat="1" x14ac:dyDescent="0.2">
      <c r="E122" s="67"/>
      <c r="F122" s="71"/>
      <c r="G122" s="63"/>
      <c r="H122" s="63"/>
      <c r="I122" s="68"/>
      <c r="J122" s="63"/>
      <c r="K122" s="63"/>
      <c r="L122" s="63"/>
      <c r="P122" s="72"/>
      <c r="Q122" s="72"/>
      <c r="R122" s="72"/>
      <c r="S122" s="72"/>
    </row>
    <row r="123" spans="5:19" s="70" customFormat="1" x14ac:dyDescent="0.2">
      <c r="E123" s="67"/>
      <c r="F123" s="71"/>
      <c r="G123" s="63"/>
      <c r="H123" s="63"/>
      <c r="I123" s="68"/>
      <c r="J123" s="63"/>
      <c r="K123" s="63"/>
      <c r="L123" s="63"/>
      <c r="P123" s="72"/>
      <c r="Q123" s="72"/>
      <c r="R123" s="72"/>
      <c r="S123" s="72"/>
    </row>
    <row r="124" spans="5:19" s="70" customFormat="1" x14ac:dyDescent="0.2">
      <c r="E124" s="67"/>
      <c r="F124" s="71"/>
      <c r="G124" s="63"/>
      <c r="H124" s="63"/>
      <c r="I124" s="68"/>
      <c r="J124" s="63"/>
      <c r="K124" s="63"/>
      <c r="L124" s="63"/>
      <c r="P124" s="72"/>
      <c r="Q124" s="72"/>
      <c r="R124" s="72"/>
      <c r="S124" s="72"/>
    </row>
    <row r="125" spans="5:19" s="70" customFormat="1" x14ac:dyDescent="0.2">
      <c r="E125" s="67"/>
      <c r="F125" s="71"/>
      <c r="G125" s="63"/>
      <c r="H125" s="63"/>
      <c r="I125" s="68"/>
      <c r="J125" s="63"/>
      <c r="K125" s="63"/>
      <c r="L125" s="63"/>
      <c r="P125" s="72"/>
      <c r="Q125" s="72"/>
      <c r="R125" s="72"/>
      <c r="S125" s="72"/>
    </row>
    <row r="126" spans="5:19" s="70" customFormat="1" x14ac:dyDescent="0.2">
      <c r="E126" s="67"/>
      <c r="F126" s="71"/>
      <c r="G126" s="63"/>
      <c r="H126" s="63"/>
      <c r="I126" s="68"/>
      <c r="J126" s="63"/>
      <c r="K126" s="63"/>
      <c r="L126" s="63"/>
      <c r="P126" s="72"/>
      <c r="Q126" s="72"/>
      <c r="R126" s="72"/>
      <c r="S126" s="72"/>
    </row>
    <row r="127" spans="5:19" s="70" customFormat="1" x14ac:dyDescent="0.2">
      <c r="E127" s="67"/>
      <c r="F127" s="71"/>
      <c r="G127" s="63"/>
      <c r="H127" s="63"/>
      <c r="I127" s="68"/>
      <c r="J127" s="63"/>
      <c r="K127" s="63"/>
      <c r="L127" s="63"/>
      <c r="P127" s="72"/>
      <c r="Q127" s="72"/>
      <c r="R127" s="72"/>
      <c r="S127" s="72"/>
    </row>
    <row r="128" spans="5:19" s="70" customFormat="1" x14ac:dyDescent="0.2">
      <c r="E128" s="67"/>
      <c r="F128" s="71"/>
      <c r="G128" s="63"/>
      <c r="H128" s="63"/>
      <c r="I128" s="68"/>
      <c r="J128" s="63"/>
      <c r="K128" s="63"/>
      <c r="L128" s="63"/>
      <c r="P128" s="72"/>
      <c r="Q128" s="72"/>
      <c r="R128" s="72"/>
      <c r="S128" s="72"/>
    </row>
    <row r="129" spans="1:22" s="70" customFormat="1" x14ac:dyDescent="0.2">
      <c r="E129" s="67"/>
      <c r="F129" s="71"/>
      <c r="G129" s="63"/>
      <c r="H129" s="63"/>
      <c r="I129" s="68"/>
      <c r="J129" s="63"/>
      <c r="K129" s="63"/>
      <c r="L129" s="63"/>
      <c r="P129" s="72"/>
      <c r="Q129" s="72"/>
      <c r="R129" s="72"/>
      <c r="S129" s="72"/>
    </row>
    <row r="130" spans="1:22" s="70" customFormat="1" x14ac:dyDescent="0.2">
      <c r="E130" s="67"/>
      <c r="F130" s="71"/>
      <c r="G130" s="63"/>
      <c r="H130" s="63"/>
      <c r="I130" s="68"/>
      <c r="J130" s="63"/>
      <c r="K130" s="63"/>
      <c r="L130" s="63"/>
      <c r="P130" s="72"/>
      <c r="Q130" s="72"/>
      <c r="R130" s="72"/>
      <c r="S130" s="72"/>
    </row>
    <row r="131" spans="1:22" s="70" customFormat="1" x14ac:dyDescent="0.2">
      <c r="E131" s="67"/>
      <c r="F131" s="71"/>
      <c r="G131" s="63"/>
      <c r="H131" s="63"/>
      <c r="I131" s="68"/>
      <c r="J131" s="63"/>
      <c r="K131" s="63"/>
      <c r="L131" s="63"/>
      <c r="P131" s="72"/>
      <c r="Q131" s="72"/>
      <c r="R131" s="69"/>
      <c r="S131" s="69"/>
      <c r="T131" s="63"/>
      <c r="U131" s="63"/>
      <c r="V131" s="63"/>
    </row>
    <row r="132" spans="1:22" s="70" customFormat="1" x14ac:dyDescent="0.2">
      <c r="E132" s="67"/>
      <c r="F132" s="71"/>
      <c r="G132" s="63"/>
      <c r="H132" s="63"/>
      <c r="I132" s="68"/>
      <c r="J132" s="63"/>
      <c r="K132" s="63"/>
      <c r="L132" s="63"/>
      <c r="P132" s="72"/>
      <c r="Q132" s="72"/>
      <c r="R132" s="69"/>
      <c r="S132" s="69"/>
      <c r="T132" s="63"/>
      <c r="U132" s="63"/>
      <c r="V132" s="63"/>
    </row>
    <row r="133" spans="1:22" s="70" customFormat="1" x14ac:dyDescent="0.2">
      <c r="E133" s="67"/>
      <c r="F133" s="71"/>
      <c r="G133" s="63"/>
      <c r="H133" s="63"/>
      <c r="I133" s="68"/>
      <c r="J133" s="63"/>
      <c r="K133" s="63"/>
      <c r="L133" s="63"/>
      <c r="P133" s="72"/>
      <c r="Q133" s="72"/>
      <c r="R133" s="69"/>
      <c r="S133" s="69"/>
      <c r="T133" s="63"/>
      <c r="U133" s="63"/>
      <c r="V133" s="63"/>
    </row>
    <row r="134" spans="1:22" s="70" customFormat="1" x14ac:dyDescent="0.2">
      <c r="E134" s="67"/>
      <c r="F134" s="71"/>
      <c r="G134" s="63"/>
      <c r="H134" s="63"/>
      <c r="I134" s="68"/>
      <c r="J134" s="63"/>
      <c r="K134" s="63"/>
      <c r="L134" s="63"/>
      <c r="P134" s="72"/>
      <c r="Q134" s="72"/>
      <c r="R134" s="69"/>
      <c r="S134" s="69"/>
      <c r="T134" s="63"/>
      <c r="U134" s="63"/>
      <c r="V134" s="63"/>
    </row>
    <row r="135" spans="1:22" s="70" customFormat="1" x14ac:dyDescent="0.2">
      <c r="E135" s="67"/>
      <c r="F135" s="71"/>
      <c r="G135" s="63"/>
      <c r="H135" s="63"/>
      <c r="I135" s="68"/>
      <c r="J135" s="63"/>
      <c r="K135" s="63"/>
      <c r="L135" s="63"/>
      <c r="P135" s="72"/>
      <c r="Q135" s="72"/>
      <c r="R135" s="69"/>
      <c r="S135" s="69"/>
      <c r="T135" s="63"/>
      <c r="U135" s="63"/>
      <c r="V135" s="63"/>
    </row>
    <row r="136" spans="1:22" s="70" customFormat="1" x14ac:dyDescent="0.2">
      <c r="E136" s="67"/>
      <c r="F136" s="71"/>
      <c r="G136" s="63"/>
      <c r="H136" s="63"/>
      <c r="I136" s="68"/>
      <c r="J136" s="63"/>
      <c r="K136" s="63"/>
      <c r="L136" s="63"/>
      <c r="N136" s="63"/>
      <c r="O136" s="68"/>
      <c r="P136" s="51"/>
      <c r="Q136" s="69"/>
      <c r="R136" s="69"/>
      <c r="S136" s="69"/>
      <c r="T136" s="63"/>
      <c r="U136" s="63"/>
      <c r="V136" s="63"/>
    </row>
    <row r="137" spans="1:22" s="70" customFormat="1" x14ac:dyDescent="0.2">
      <c r="E137" s="67"/>
      <c r="F137" s="71"/>
      <c r="G137" s="63"/>
      <c r="H137" s="63"/>
      <c r="I137" s="68"/>
      <c r="J137" s="63"/>
      <c r="K137" s="63"/>
      <c r="L137" s="63"/>
      <c r="N137" s="63"/>
      <c r="O137" s="68"/>
      <c r="P137" s="51"/>
      <c r="Q137" s="69"/>
      <c r="R137" s="69"/>
      <c r="S137" s="69"/>
      <c r="T137" s="63"/>
      <c r="U137" s="63"/>
      <c r="V137" s="63"/>
    </row>
    <row r="138" spans="1:22" s="70" customFormat="1" x14ac:dyDescent="0.2">
      <c r="E138" s="67"/>
      <c r="F138" s="71"/>
      <c r="G138" s="63"/>
      <c r="H138" s="63"/>
      <c r="I138" s="68"/>
      <c r="J138" s="63"/>
      <c r="K138" s="63"/>
      <c r="L138" s="63"/>
      <c r="N138" s="63"/>
      <c r="O138" s="68"/>
      <c r="P138" s="51"/>
      <c r="Q138" s="69"/>
      <c r="R138" s="69"/>
      <c r="S138" s="69"/>
      <c r="T138" s="63"/>
      <c r="U138" s="63"/>
      <c r="V138" s="63"/>
    </row>
    <row r="139" spans="1:22" s="70" customFormat="1" x14ac:dyDescent="0.2">
      <c r="E139" s="67"/>
      <c r="F139" s="71"/>
      <c r="G139" s="63"/>
      <c r="H139" s="63"/>
      <c r="I139" s="68"/>
      <c r="J139" s="63"/>
      <c r="K139" s="63"/>
      <c r="L139" s="63"/>
      <c r="N139" s="63"/>
      <c r="O139" s="68"/>
      <c r="P139" s="51"/>
      <c r="Q139" s="69"/>
      <c r="R139" s="69"/>
      <c r="S139" s="69"/>
      <c r="T139" s="63"/>
      <c r="U139" s="63"/>
      <c r="V139" s="63"/>
    </row>
    <row r="140" spans="1:22" s="70" customFormat="1" x14ac:dyDescent="0.2">
      <c r="A140" s="63"/>
      <c r="B140" s="63"/>
      <c r="C140" s="73"/>
      <c r="D140" s="73"/>
      <c r="E140" s="73"/>
      <c r="F140" s="73"/>
      <c r="H140" s="72"/>
      <c r="J140" s="63"/>
      <c r="K140" s="63"/>
      <c r="L140" s="63"/>
      <c r="N140" s="63"/>
      <c r="O140" s="68"/>
      <c r="P140" s="51"/>
      <c r="Q140" s="69"/>
      <c r="R140" s="69"/>
      <c r="S140" s="69"/>
      <c r="T140" s="63"/>
      <c r="U140" s="63"/>
      <c r="V140" s="63"/>
    </row>
    <row r="141" spans="1:22" s="70" customFormat="1" x14ac:dyDescent="0.2">
      <c r="A141" s="63"/>
      <c r="B141" s="63"/>
      <c r="C141" s="73"/>
      <c r="D141" s="73"/>
      <c r="E141" s="73"/>
      <c r="F141" s="73"/>
      <c r="H141" s="72"/>
      <c r="J141" s="63"/>
      <c r="K141" s="63"/>
      <c r="L141" s="63"/>
      <c r="N141" s="63"/>
      <c r="O141" s="68"/>
      <c r="P141" s="51"/>
      <c r="Q141" s="69"/>
      <c r="R141" s="69"/>
      <c r="S141" s="69"/>
      <c r="T141" s="63"/>
      <c r="U141" s="63"/>
      <c r="V141" s="63"/>
    </row>
    <row r="142" spans="1:22" s="70" customFormat="1" x14ac:dyDescent="0.2">
      <c r="A142" s="63"/>
      <c r="B142" s="63"/>
      <c r="C142" s="73"/>
      <c r="D142" s="73"/>
      <c r="E142" s="73"/>
      <c r="F142" s="73"/>
      <c r="H142" s="72"/>
      <c r="J142" s="63"/>
      <c r="K142" s="63"/>
      <c r="L142" s="63"/>
      <c r="N142" s="63"/>
      <c r="O142" s="68"/>
      <c r="P142" s="51"/>
      <c r="Q142" s="69"/>
      <c r="R142" s="69"/>
      <c r="S142" s="69"/>
      <c r="T142" s="63"/>
      <c r="U142" s="63"/>
      <c r="V142" s="63"/>
    </row>
    <row r="143" spans="1:22" s="70" customFormat="1" x14ac:dyDescent="0.2">
      <c r="A143" s="63"/>
      <c r="B143" s="63"/>
      <c r="C143" s="73"/>
      <c r="D143" s="73"/>
      <c r="E143" s="73"/>
      <c r="F143" s="73"/>
      <c r="H143" s="72"/>
      <c r="J143" s="63"/>
      <c r="K143" s="63"/>
      <c r="L143" s="63"/>
      <c r="N143" s="63"/>
      <c r="O143" s="68"/>
      <c r="P143" s="51"/>
      <c r="Q143" s="69"/>
      <c r="R143" s="69"/>
      <c r="S143" s="69"/>
      <c r="T143" s="63"/>
      <c r="U143" s="63"/>
      <c r="V143" s="63"/>
    </row>
    <row r="144" spans="1:22" s="70" customFormat="1" x14ac:dyDescent="0.2">
      <c r="A144" s="63"/>
      <c r="B144" s="63"/>
      <c r="C144" s="73"/>
      <c r="D144" s="73"/>
      <c r="E144" s="73"/>
      <c r="F144" s="73"/>
      <c r="H144" s="72"/>
      <c r="J144" s="63"/>
      <c r="K144" s="63"/>
      <c r="L144" s="63"/>
      <c r="N144" s="63"/>
      <c r="O144" s="68"/>
      <c r="P144" s="51"/>
      <c r="Q144" s="69"/>
      <c r="R144" s="69"/>
      <c r="S144" s="69"/>
      <c r="T144" s="63"/>
      <c r="U144" s="63"/>
      <c r="V144" s="63"/>
    </row>
    <row r="145" spans="1:22" s="70" customFormat="1" x14ac:dyDescent="0.2">
      <c r="A145" s="63"/>
      <c r="B145" s="63"/>
      <c r="C145" s="73"/>
      <c r="D145" s="73"/>
      <c r="E145" s="73"/>
      <c r="F145" s="73"/>
      <c r="H145" s="72"/>
      <c r="J145" s="63"/>
      <c r="K145" s="63"/>
      <c r="L145" s="63"/>
      <c r="N145" s="63"/>
      <c r="O145" s="68"/>
      <c r="P145" s="51"/>
      <c r="Q145" s="69"/>
      <c r="R145" s="69"/>
      <c r="S145" s="69"/>
      <c r="T145" s="63"/>
      <c r="U145" s="63"/>
      <c r="V145" s="63"/>
    </row>
    <row r="146" spans="1:22" s="70" customFormat="1" x14ac:dyDescent="0.2">
      <c r="A146" s="63"/>
      <c r="B146" s="63"/>
      <c r="C146" s="73"/>
      <c r="D146" s="73"/>
      <c r="E146" s="73"/>
      <c r="F146" s="73"/>
      <c r="H146" s="72"/>
      <c r="K146" s="63"/>
      <c r="L146" s="63"/>
      <c r="N146" s="63"/>
      <c r="O146" s="68"/>
      <c r="P146" s="51"/>
      <c r="Q146" s="69"/>
      <c r="R146" s="69"/>
      <c r="S146" s="69"/>
      <c r="T146" s="63"/>
      <c r="U146" s="63"/>
      <c r="V146" s="63"/>
    </row>
    <row r="147" spans="1:22" s="70" customFormat="1" x14ac:dyDescent="0.2">
      <c r="A147" s="63"/>
      <c r="B147" s="63"/>
      <c r="C147" s="73"/>
      <c r="D147" s="73"/>
      <c r="E147" s="73"/>
      <c r="F147" s="73"/>
      <c r="H147" s="72"/>
      <c r="K147" s="63"/>
      <c r="L147" s="63"/>
      <c r="N147" s="63"/>
      <c r="O147" s="68"/>
      <c r="P147" s="51"/>
      <c r="Q147" s="69"/>
      <c r="R147" s="69"/>
      <c r="S147" s="69"/>
      <c r="T147" s="63"/>
      <c r="U147" s="63"/>
      <c r="V147" s="63"/>
    </row>
    <row r="148" spans="1:22" x14ac:dyDescent="0.2">
      <c r="K148" s="63"/>
      <c r="L148" s="63"/>
      <c r="M148" s="70"/>
    </row>
    <row r="149" spans="1:22" x14ac:dyDescent="0.2">
      <c r="L149" s="63"/>
      <c r="M149" s="70"/>
    </row>
    <row r="150" spans="1:22" x14ac:dyDescent="0.2">
      <c r="L150" s="63"/>
      <c r="M150" s="70"/>
    </row>
    <row r="151" spans="1:22" x14ac:dyDescent="0.2">
      <c r="L151" s="63"/>
    </row>
    <row r="152" spans="1:22" x14ac:dyDescent="0.2">
      <c r="L152" s="63"/>
    </row>
    <row r="153" spans="1:22" x14ac:dyDescent="0.2">
      <c r="L153" s="63"/>
    </row>
  </sheetData>
  <conditionalFormatting sqref="P6:P11 Z6:Z11">
    <cfRule type="aboveAverage" dxfId="3" priority="9" aboveAverage="0" stdDev="1"/>
    <cfRule type="aboveAverage" dxfId="2" priority="10" stdDev="1"/>
  </conditionalFormatting>
  <conditionalFormatting sqref="P45:P58 Z45:Z58 B21:B44">
    <cfRule type="aboveAverage" dxfId="1" priority="11" aboveAverage="0" stdDev="1"/>
    <cfRule type="aboveAverage" dxfId="0" priority="12" stdDev="1"/>
  </conditionalFormatting>
  <pageMargins left="0.7" right="0.7" top="0.75" bottom="0.75" header="0.3" footer="0.3"/>
  <pageSetup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9D4F4-A6A3-41DD-AF38-987AEC7F05E8}">
  <dimension ref="A1:O24"/>
  <sheetViews>
    <sheetView topLeftCell="A10" workbookViewId="0">
      <selection activeCell="H26" sqref="H26"/>
    </sheetView>
  </sheetViews>
  <sheetFormatPr defaultRowHeight="15" x14ac:dyDescent="0.25"/>
  <cols>
    <col min="1" max="1" width="22.7109375" customWidth="1"/>
    <col min="2" max="2" width="22" customWidth="1"/>
    <col min="3" max="3" width="15.42578125" customWidth="1"/>
    <col min="4" max="4" width="14.28515625" customWidth="1"/>
    <col min="5" max="5" width="11.85546875" customWidth="1"/>
    <col min="6" max="6" width="18.28515625" customWidth="1"/>
    <col min="7" max="7" width="13.7109375" customWidth="1"/>
    <col min="8" max="8" width="18.7109375" customWidth="1"/>
    <col min="9" max="9" width="10.7109375" customWidth="1"/>
    <col min="10" max="10" width="8.5703125" customWidth="1"/>
    <col min="11" max="11" width="13.5703125" customWidth="1"/>
    <col min="12" max="12" width="7" customWidth="1"/>
    <col min="13" max="13" width="10.28515625" customWidth="1"/>
    <col min="14" max="14" width="5.7109375" bestFit="1" customWidth="1"/>
    <col min="15" max="15" width="16.5703125" customWidth="1"/>
  </cols>
  <sheetData>
    <row r="1" spans="1:15" x14ac:dyDescent="0.25">
      <c r="A1" s="104" t="s">
        <v>33</v>
      </c>
      <c r="B1" s="105" t="s">
        <v>43</v>
      </c>
      <c r="C1" s="25"/>
      <c r="D1" s="100"/>
      <c r="E1" s="26"/>
      <c r="F1" s="26"/>
      <c r="G1" s="27"/>
      <c r="H1" s="28" t="s">
        <v>75</v>
      </c>
      <c r="I1" s="112" t="s">
        <v>74</v>
      </c>
      <c r="J1" s="110"/>
      <c r="K1" s="24"/>
      <c r="L1" s="24"/>
      <c r="M1" s="29"/>
      <c r="N1" s="30"/>
      <c r="O1" s="29"/>
    </row>
    <row r="2" spans="1:15" x14ac:dyDescent="0.25">
      <c r="A2" s="106" t="s">
        <v>34</v>
      </c>
      <c r="B2" s="107" t="s">
        <v>44</v>
      </c>
      <c r="C2" s="33"/>
      <c r="D2" s="101"/>
      <c r="E2" s="34"/>
      <c r="F2" s="34"/>
      <c r="G2" s="35"/>
      <c r="H2" s="36" t="s">
        <v>76</v>
      </c>
      <c r="I2" s="102">
        <v>1.5</v>
      </c>
      <c r="J2" s="110" t="s">
        <v>69</v>
      </c>
      <c r="K2" s="24"/>
      <c r="L2" s="24"/>
      <c r="M2" s="29"/>
      <c r="N2" s="38"/>
      <c r="O2" s="29"/>
    </row>
    <row r="3" spans="1:15" x14ac:dyDescent="0.25">
      <c r="A3" s="108" t="s">
        <v>35</v>
      </c>
      <c r="B3" s="109">
        <v>38950</v>
      </c>
      <c r="C3" s="33"/>
      <c r="D3" s="34"/>
      <c r="E3" s="34"/>
      <c r="F3" s="34"/>
      <c r="G3" s="35"/>
      <c r="H3" s="39" t="s">
        <v>64</v>
      </c>
      <c r="I3" s="102">
        <f>AVERAGE(I12:I17)/100</f>
        <v>1.3833333333333335</v>
      </c>
      <c r="J3" s="110"/>
      <c r="K3" s="24"/>
      <c r="L3" s="24"/>
      <c r="M3" s="41"/>
      <c r="N3" s="42"/>
      <c r="O3" s="41"/>
    </row>
    <row r="4" spans="1:15" x14ac:dyDescent="0.25">
      <c r="A4" s="108" t="s">
        <v>37</v>
      </c>
      <c r="B4" s="74" t="s">
        <v>18</v>
      </c>
      <c r="C4" s="33"/>
      <c r="D4" s="34"/>
      <c r="E4" s="34"/>
      <c r="F4" s="34"/>
      <c r="G4" s="35"/>
      <c r="H4" s="39" t="s">
        <v>65</v>
      </c>
      <c r="I4" s="111" t="s">
        <v>68</v>
      </c>
      <c r="J4" s="37"/>
      <c r="K4" s="24"/>
      <c r="L4" s="24"/>
      <c r="M4" s="30"/>
      <c r="N4" s="30"/>
      <c r="O4" s="29"/>
    </row>
    <row r="5" spans="1:15" x14ac:dyDescent="0.25">
      <c r="A5" s="106" t="s">
        <v>39</v>
      </c>
      <c r="B5" s="45" t="s">
        <v>66</v>
      </c>
      <c r="C5" s="33"/>
      <c r="D5" s="34"/>
      <c r="E5" s="34"/>
      <c r="F5" s="34"/>
      <c r="G5" s="35"/>
      <c r="H5" s="39"/>
      <c r="I5" s="103"/>
      <c r="J5" s="37"/>
      <c r="K5" s="24"/>
      <c r="L5" s="24"/>
      <c r="M5" s="47"/>
      <c r="N5" s="47"/>
      <c r="O5" s="48"/>
    </row>
    <row r="6" spans="1:15" x14ac:dyDescent="0.25">
      <c r="A6" s="70"/>
      <c r="B6" s="70"/>
      <c r="C6" s="70"/>
      <c r="D6" s="70"/>
      <c r="E6" s="76"/>
      <c r="F6" s="47"/>
      <c r="G6" s="47"/>
      <c r="H6" s="68"/>
      <c r="I6" s="68"/>
      <c r="J6" s="63"/>
      <c r="K6" s="63"/>
      <c r="L6" s="68"/>
      <c r="M6" s="68"/>
      <c r="N6" s="63"/>
      <c r="O6" s="63"/>
    </row>
    <row r="7" spans="1:15" x14ac:dyDescent="0.25">
      <c r="A7" s="70"/>
      <c r="B7" s="70"/>
      <c r="C7" s="70"/>
      <c r="D7" s="70"/>
      <c r="E7" s="76"/>
      <c r="F7" s="55"/>
      <c r="G7" s="77"/>
      <c r="H7" s="68"/>
      <c r="I7" s="68"/>
      <c r="J7" s="63"/>
      <c r="K7" s="63"/>
      <c r="L7" s="68"/>
      <c r="M7" s="68"/>
      <c r="N7" s="63"/>
      <c r="O7" s="63"/>
    </row>
    <row r="8" spans="1:15" ht="15.75" thickBot="1" x14ac:dyDescent="0.3">
      <c r="A8" s="70"/>
      <c r="B8" s="70"/>
      <c r="C8" s="82"/>
      <c r="D8" s="82"/>
      <c r="E8" s="67"/>
      <c r="F8" s="63"/>
      <c r="G8" s="63"/>
      <c r="H8" s="29" t="s">
        <v>50</v>
      </c>
      <c r="I8" s="68"/>
      <c r="J8" s="63"/>
      <c r="K8" s="29" t="s">
        <v>51</v>
      </c>
      <c r="L8" s="68"/>
      <c r="M8" s="68"/>
      <c r="N8" s="63"/>
      <c r="O8" s="30" t="s">
        <v>62</v>
      </c>
    </row>
    <row r="9" spans="1:15" x14ac:dyDescent="0.25">
      <c r="A9" s="78"/>
      <c r="B9" s="79"/>
      <c r="C9" s="68"/>
      <c r="D9" s="68"/>
      <c r="E9" s="79"/>
      <c r="F9" s="79"/>
      <c r="G9" s="88"/>
      <c r="H9" s="78"/>
      <c r="I9" s="80"/>
      <c r="J9" s="88"/>
      <c r="K9" s="97"/>
      <c r="L9" s="98"/>
      <c r="M9" s="99"/>
      <c r="N9" s="63"/>
      <c r="O9" s="68"/>
    </row>
    <row r="10" spans="1:15" x14ac:dyDescent="0.25">
      <c r="A10" s="54" t="s">
        <v>47</v>
      </c>
      <c r="B10" s="55" t="s">
        <v>48</v>
      </c>
      <c r="C10" s="56" t="s">
        <v>3</v>
      </c>
      <c r="D10" s="57" t="s">
        <v>2</v>
      </c>
      <c r="E10" s="55" t="s">
        <v>4</v>
      </c>
      <c r="F10" s="52" t="s">
        <v>15</v>
      </c>
      <c r="G10" s="88"/>
      <c r="H10" s="55" t="s">
        <v>49</v>
      </c>
      <c r="I10" s="58" t="s">
        <v>40</v>
      </c>
      <c r="J10" s="63"/>
      <c r="K10" s="95" t="s">
        <v>53</v>
      </c>
      <c r="L10" s="38" t="s">
        <v>54</v>
      </c>
      <c r="M10" s="96" t="s">
        <v>57</v>
      </c>
      <c r="N10" s="63"/>
      <c r="O10" s="29" t="s">
        <v>60</v>
      </c>
    </row>
    <row r="11" spans="1:15" ht="15.75" thickBot="1" x14ac:dyDescent="0.3">
      <c r="A11" s="83" t="s">
        <v>0</v>
      </c>
      <c r="B11" s="84" t="s">
        <v>0</v>
      </c>
      <c r="C11" s="85" t="s">
        <v>1</v>
      </c>
      <c r="D11" s="86" t="s">
        <v>1</v>
      </c>
      <c r="E11" s="81" t="s">
        <v>5</v>
      </c>
      <c r="F11" s="60"/>
      <c r="G11" s="88"/>
      <c r="H11" s="59"/>
      <c r="I11" s="61" t="s">
        <v>41</v>
      </c>
      <c r="J11" s="63"/>
      <c r="K11" s="92"/>
      <c r="L11" s="87"/>
      <c r="M11" s="93" t="s">
        <v>58</v>
      </c>
      <c r="N11" s="63"/>
      <c r="O11" s="63" t="s">
        <v>61</v>
      </c>
    </row>
    <row r="12" spans="1:15" x14ac:dyDescent="0.25">
      <c r="A12" s="70" t="s">
        <v>67</v>
      </c>
      <c r="B12" s="70"/>
      <c r="C12" s="79"/>
      <c r="D12" s="91"/>
      <c r="E12" s="90"/>
      <c r="F12" s="63"/>
      <c r="G12" s="63"/>
      <c r="H12" s="63" t="s">
        <v>73</v>
      </c>
      <c r="I12" s="63">
        <v>150</v>
      </c>
      <c r="J12" s="63"/>
      <c r="K12" s="63">
        <v>590482</v>
      </c>
      <c r="L12" s="63" t="s">
        <v>55</v>
      </c>
      <c r="M12" s="89" t="s">
        <v>63</v>
      </c>
      <c r="N12" s="63"/>
      <c r="O12" s="69" t="s">
        <v>66</v>
      </c>
    </row>
    <row r="13" spans="1:15" x14ac:dyDescent="0.25">
      <c r="A13" s="70"/>
      <c r="B13" s="70"/>
      <c r="C13" s="63"/>
      <c r="D13" s="72"/>
      <c r="E13" s="65"/>
      <c r="F13" s="63"/>
      <c r="G13" s="63"/>
      <c r="H13" s="63" t="s">
        <v>73</v>
      </c>
      <c r="I13" s="68">
        <v>135</v>
      </c>
      <c r="J13" s="63"/>
      <c r="K13" s="63">
        <v>590490</v>
      </c>
      <c r="L13" s="63" t="s">
        <v>56</v>
      </c>
      <c r="M13" s="63" t="s">
        <v>63</v>
      </c>
      <c r="N13" s="63"/>
      <c r="O13" s="63"/>
    </row>
    <row r="14" spans="1:15" x14ac:dyDescent="0.25">
      <c r="A14" s="70"/>
      <c r="B14" s="70"/>
      <c r="C14" s="63"/>
      <c r="D14" s="72"/>
      <c r="E14" s="65"/>
      <c r="F14" s="71"/>
      <c r="G14" s="63"/>
      <c r="H14" s="63" t="s">
        <v>73</v>
      </c>
      <c r="I14" s="68">
        <v>140</v>
      </c>
      <c r="J14" s="63"/>
      <c r="K14" s="63"/>
      <c r="L14" s="63"/>
      <c r="M14" s="63"/>
      <c r="N14" s="63"/>
      <c r="O14" s="63"/>
    </row>
    <row r="15" spans="1:15" x14ac:dyDescent="0.25">
      <c r="H15" s="63" t="s">
        <v>73</v>
      </c>
      <c r="I15" s="115">
        <v>135</v>
      </c>
    </row>
    <row r="16" spans="1:15" x14ac:dyDescent="0.25">
      <c r="H16" s="63" t="s">
        <v>73</v>
      </c>
      <c r="I16" s="115">
        <v>130</v>
      </c>
    </row>
    <row r="17" spans="7:9" x14ac:dyDescent="0.25">
      <c r="H17" s="63" t="s">
        <v>73</v>
      </c>
      <c r="I17" s="115">
        <v>140</v>
      </c>
    </row>
    <row r="18" spans="7:9" x14ac:dyDescent="0.25">
      <c r="H18" s="63"/>
    </row>
    <row r="19" spans="7:9" x14ac:dyDescent="0.25">
      <c r="H19" s="63"/>
    </row>
    <row r="24" spans="7:9" x14ac:dyDescent="0.25">
      <c r="G24">
        <f>9-2.9</f>
        <v>6.1</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K17</vt:lpstr>
      <vt:lpstr>FedSampCores03-K17_2006.05.22</vt:lpstr>
      <vt:lpstr>Probe03-K17_2006.08.21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ehbaker</dc:creator>
  <cp:lastModifiedBy>ehbaker</cp:lastModifiedBy>
  <dcterms:created xsi:type="dcterms:W3CDTF">2019-05-01T22:32:46Z</dcterms:created>
  <dcterms:modified xsi:type="dcterms:W3CDTF">2019-10-30T20:36:04Z</dcterms:modified>
</cp:coreProperties>
</file>