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42C8EBBB-8BA2-4EE8-A623-451106E1CBCA}" xr6:coauthVersionLast="41" xr6:coauthVersionMax="41" xr10:uidLastSave="{00000000-0000-0000-0000-000000000000}"/>
  <bookViews>
    <workbookView xWindow="28680" yWindow="330" windowWidth="25440" windowHeight="15390" xr2:uid="{2E11966C-C8F1-48E2-8EDE-3135B90D6FDA}"/>
  </bookViews>
  <sheets>
    <sheet name="K17" sheetId="5" r:id="rId1"/>
    <sheet name="Pit07-K17_2012.04.25" sheetId="9" r:id="rId2"/>
    <sheet name="Probe07-K17_2012.08.13" sheetId="8" r:id="rId3"/>
    <sheet name="Pit10-K17_2012.04.25" sheetId="10" r:id="rId4"/>
    <sheet name="Pit10-K17_2012.08.13" sheetId="12" r:id="rId5"/>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2" i="5" l="1"/>
  <c r="N1" i="10"/>
  <c r="T12" i="10"/>
  <c r="S30" i="5"/>
  <c r="S24" i="5"/>
  <c r="N2" i="12"/>
  <c r="G33" i="5"/>
  <c r="P33" i="5"/>
  <c r="X33" i="5"/>
  <c r="D33" i="5"/>
  <c r="E33" i="5"/>
  <c r="D32" i="5"/>
  <c r="E32" i="5"/>
  <c r="N3" i="12"/>
  <c r="I2" i="8"/>
  <c r="G26" i="5"/>
  <c r="P26" i="5"/>
  <c r="X26" i="5"/>
  <c r="C40" i="5"/>
  <c r="E25" i="5"/>
  <c r="N25" i="5"/>
  <c r="P25" i="5"/>
  <c r="V25" i="5"/>
  <c r="C39" i="5"/>
  <c r="N3" i="9"/>
  <c r="I24" i="5"/>
  <c r="P24" i="5"/>
  <c r="G14" i="9"/>
  <c r="H14" i="9"/>
  <c r="G15" i="9"/>
  <c r="E15" i="9"/>
  <c r="H15" i="9"/>
  <c r="G16" i="9"/>
  <c r="E16" i="9"/>
  <c r="H16" i="9"/>
  <c r="G17" i="9"/>
  <c r="E17" i="9"/>
  <c r="H17" i="9"/>
  <c r="G18" i="9"/>
  <c r="H18" i="9"/>
  <c r="I18" i="9"/>
  <c r="J18" i="9"/>
  <c r="N4" i="9"/>
  <c r="Q24" i="5"/>
  <c r="U24" i="5"/>
  <c r="T25" i="5"/>
  <c r="C38" i="5"/>
  <c r="C37" i="5"/>
  <c r="I36" i="5"/>
  <c r="G36" i="5"/>
  <c r="E36" i="5"/>
  <c r="G16" i="10"/>
  <c r="G17" i="10"/>
  <c r="N4" i="10"/>
  <c r="Q30" i="5"/>
  <c r="N3" i="10"/>
  <c r="P30" i="5"/>
  <c r="U30" i="5"/>
  <c r="I30" i="5"/>
  <c r="E30" i="5"/>
  <c r="H17" i="10"/>
  <c r="G14" i="10"/>
  <c r="H14" i="10"/>
  <c r="G15" i="10"/>
  <c r="H15" i="10"/>
  <c r="H16" i="10"/>
  <c r="I17" i="10"/>
  <c r="J17" i="10"/>
  <c r="E37" i="10"/>
  <c r="E36" i="10"/>
  <c r="C17" i="12"/>
  <c r="C16" i="12"/>
  <c r="C15" i="12"/>
  <c r="C14" i="12"/>
  <c r="G14" i="12"/>
  <c r="H14" i="12"/>
  <c r="G15" i="12"/>
  <c r="H15" i="12"/>
  <c r="G16" i="12"/>
  <c r="H16" i="12"/>
  <c r="G17" i="12"/>
  <c r="H17" i="12"/>
  <c r="G18" i="12"/>
  <c r="H18" i="12"/>
  <c r="I18" i="12"/>
  <c r="J18" i="12"/>
  <c r="I17" i="12"/>
  <c r="J17" i="12"/>
  <c r="I16" i="12"/>
  <c r="J16" i="12"/>
  <c r="I15" i="12"/>
  <c r="J15" i="12"/>
  <c r="I14" i="12"/>
  <c r="J14" i="12"/>
  <c r="N1" i="12"/>
  <c r="T12" i="12"/>
  <c r="N4" i="12"/>
  <c r="P28" i="5"/>
  <c r="E28" i="5"/>
  <c r="I3" i="8"/>
  <c r="I16" i="9"/>
  <c r="I14" i="9"/>
  <c r="I16" i="10"/>
  <c r="J16" i="10"/>
  <c r="I15" i="10"/>
  <c r="J15" i="10"/>
  <c r="I14" i="10"/>
  <c r="J14" i="10"/>
  <c r="L12" i="5"/>
  <c r="N12" i="5"/>
  <c r="L10" i="5"/>
  <c r="N10" i="5"/>
  <c r="O12" i="5"/>
  <c r="I10" i="5"/>
  <c r="P10" i="5"/>
  <c r="S10" i="5"/>
  <c r="T10" i="5"/>
  <c r="T12" i="5"/>
  <c r="E24" i="5"/>
  <c r="N2" i="9"/>
  <c r="G24" i="5"/>
  <c r="L24" i="5"/>
  <c r="N24" i="5"/>
  <c r="E26" i="5"/>
  <c r="N1" i="9"/>
  <c r="I17" i="9"/>
  <c r="J17" i="9"/>
  <c r="J16" i="9"/>
  <c r="I15" i="9"/>
  <c r="J15" i="9"/>
  <c r="J14" i="9"/>
  <c r="T12" i="9"/>
  <c r="U12" i="5"/>
  <c r="I12" i="5"/>
  <c r="P11" i="5"/>
  <c r="S11" i="5"/>
  <c r="T11" i="5"/>
  <c r="L11" i="5"/>
  <c r="N11" i="5"/>
  <c r="J11" i="5"/>
  <c r="J1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Rob Burrows</author>
    <author>cmcneil</author>
    <author>ehbaker</author>
  </authors>
  <commentList>
    <comment ref="M2" authorId="0" shapeId="0" xr:uid="{83D3C057-3F70-49A6-B40A-CCFD230492E0}">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03377C9-591C-4AAA-8BDE-1D58537D4E22}">
      <text>
        <r>
          <rPr>
            <sz val="8"/>
            <color indexed="81"/>
            <rFont val="Tahoma"/>
            <family val="2"/>
          </rPr>
          <t>This is the amount of snow that is above the summer surface.  The value should always be positive or zero.</t>
        </r>
      </text>
    </comment>
    <comment ref="A3" authorId="0" shapeId="0" xr:uid="{F99ACF8F-67BE-4518-B550-4D65C8B257F0}">
      <text>
        <r>
          <rPr>
            <b/>
            <sz val="8"/>
            <color indexed="81"/>
            <rFont val="Tahoma"/>
            <family val="2"/>
          </rPr>
          <t>GAAdmin:</t>
        </r>
        <r>
          <rPr>
            <sz val="8"/>
            <color indexed="81"/>
            <rFont val="Tahoma"/>
            <family val="2"/>
          </rPr>
          <t xml:space="preserve">
The stake with which the observations were made.</t>
        </r>
      </text>
    </comment>
    <comment ref="B3" authorId="0" shapeId="0" xr:uid="{8B2C0F07-7DC0-477B-960D-932546E3323F}">
      <text>
        <r>
          <rPr>
            <b/>
            <sz val="8"/>
            <color indexed="81"/>
            <rFont val="Tahoma"/>
            <family val="2"/>
          </rPr>
          <t>GAAdmin:</t>
        </r>
        <r>
          <rPr>
            <sz val="8"/>
            <color indexed="81"/>
            <rFont val="Tahoma"/>
            <family val="2"/>
          </rPr>
          <t xml:space="preserve">
Date of observations</t>
        </r>
      </text>
    </comment>
    <comment ref="C3" authorId="0" shapeId="0" xr:uid="{9181A3CD-C66B-4341-B722-FBC800B7C8FF}">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1A702EFE-A966-4488-ABE2-F3EE69AC04EC}">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999910E7-D9C7-4DA6-9095-94C9D440FA6F}">
      <text>
        <r>
          <rPr>
            <sz val="8"/>
            <color indexed="81"/>
            <rFont val="Tahoma"/>
            <family val="2"/>
          </rPr>
          <t>Type of surface strata:
Glacier Ice, Snow, Superimposed Ice, Old Firn or New Firn.  For the Fall surveys this should be the surface strata beneath any fresh snow.</t>
        </r>
      </text>
    </comment>
    <comment ref="G3" authorId="0" shapeId="0" xr:uid="{F267EAB1-D7B3-4831-9AA3-322ABED4A045}">
      <text>
        <r>
          <rPr>
            <b/>
            <sz val="8"/>
            <color indexed="81"/>
            <rFont val="Tahoma"/>
            <family val="2"/>
          </rPr>
          <t>GAAdmin:</t>
        </r>
        <r>
          <rPr>
            <sz val="8"/>
            <color indexed="81"/>
            <rFont val="Tahoma"/>
            <family val="2"/>
          </rPr>
          <t xml:space="preserve">
Average depth of snow as determined in snow pit.</t>
        </r>
      </text>
    </comment>
    <comment ref="H3" authorId="0" shapeId="0" xr:uid="{75A816FA-F9DC-4387-A315-27B966A67097}">
      <text>
        <r>
          <rPr>
            <b/>
            <sz val="8"/>
            <color indexed="81"/>
            <rFont val="Tahoma"/>
            <family val="2"/>
          </rPr>
          <t>GAAdmin:</t>
        </r>
        <r>
          <rPr>
            <sz val="8"/>
            <color indexed="81"/>
            <rFont val="Tahoma"/>
            <family val="2"/>
          </rPr>
          <t xml:space="preserve">
Average depth of snow from probing
</t>
        </r>
      </text>
    </comment>
    <comment ref="I3" authorId="0" shapeId="0" xr:uid="{972F0E49-2101-40FB-8DCE-80376E4BA731}">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DE4CED63-5B72-47F1-90E5-223306D6F7DE}">
      <text>
        <r>
          <rPr>
            <b/>
            <sz val="8"/>
            <color indexed="81"/>
            <rFont val="Tahoma"/>
            <family val="2"/>
          </rPr>
          <t>GAAdmin:</t>
        </r>
        <r>
          <rPr>
            <sz val="8"/>
            <color indexed="81"/>
            <rFont val="Tahoma"/>
            <family val="2"/>
          </rPr>
          <t xml:space="preserve">
Standard Error</t>
        </r>
      </text>
    </comment>
    <comment ref="K3" authorId="0" shapeId="0" xr:uid="{415126AB-03E0-45AC-89AF-5C218843E6CD}">
      <text>
        <r>
          <rPr>
            <b/>
            <sz val="8"/>
            <color indexed="81"/>
            <rFont val="Tahoma"/>
            <family val="2"/>
          </rPr>
          <t>GAAdmin:</t>
        </r>
        <r>
          <rPr>
            <sz val="8"/>
            <color indexed="81"/>
            <rFont val="Tahoma"/>
            <family val="2"/>
          </rPr>
          <t xml:space="preserve">
number of observations of snow depth</t>
        </r>
      </text>
    </comment>
    <comment ref="L3" authorId="0" shapeId="0" xr:uid="{C3B4B1B3-121E-4AC7-BCFF-F2A013F7BD49}">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5183745E-4301-4136-BCBD-34E8B444BF50}">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1BCD15EB-B948-4F05-87B5-320CD3C9B84C}">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1230199B-E6C5-4C3E-AC1C-805DA76182E9}">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8423E35-B2AF-4C93-828A-8C4EC3364328}">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3FC68975-6E4A-4399-A278-8FBFF5F87ADF}">
      <text>
        <r>
          <rPr>
            <sz val="8"/>
            <color indexed="81"/>
            <rFont val="Tahoma"/>
            <family val="2"/>
          </rPr>
          <t>Average density of the material above ss.</t>
        </r>
      </text>
    </comment>
    <comment ref="R3" authorId="0" shapeId="0" xr:uid="{1131EDF3-A9A4-4E8E-BF25-155D247A9AE0}">
      <text>
        <r>
          <rPr>
            <b/>
            <sz val="8"/>
            <color indexed="81"/>
            <rFont val="Tahoma"/>
            <family val="2"/>
          </rPr>
          <t>GAAdmin:</t>
        </r>
        <r>
          <rPr>
            <sz val="8"/>
            <color indexed="81"/>
            <rFont val="Tahoma"/>
            <family val="2"/>
          </rPr>
          <t xml:space="preserve">
Is the Density Estimated (E) or is it Measured (M) ?</t>
        </r>
      </text>
    </comment>
    <comment ref="S3" authorId="0" shapeId="0" xr:uid="{F9C76366-6CE7-4F6F-8000-2D7E1CBE2FDB}">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70D401F7-C486-42E8-AD04-1546CF2A8136}">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6692BEE-B5EC-414D-89F9-4CBE7DE1B540}">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0017F0CC-3B76-4AFF-B137-6023934B2104}">
      <text/>
    </comment>
    <comment ref="T11" authorId="1" shapeId="0" xr:uid="{5DFA497B-D132-4EC4-AE53-9AF208B27D08}">
      <text>
        <r>
          <rPr>
            <b/>
            <sz val="9"/>
            <color indexed="81"/>
            <rFont val="Tahoma"/>
            <family val="2"/>
          </rPr>
          <t>Rob Burrows:</t>
        </r>
        <r>
          <rPr>
            <sz val="9"/>
            <color indexed="81"/>
            <rFont val="Tahoma"/>
            <family val="2"/>
          </rPr>
          <t xml:space="preserve">
Don't use since stake seemed unstable at previous fall visit.</t>
        </r>
      </text>
    </comment>
    <comment ref="A17" authorId="0" shapeId="0" xr:uid="{39A024F1-E7BD-46B7-BD5B-7D1AE9D6C6AB}">
      <text>
        <r>
          <rPr>
            <b/>
            <sz val="8"/>
            <color indexed="81"/>
            <rFont val="Tahoma"/>
            <family val="2"/>
          </rPr>
          <t>GAAdmin:</t>
        </r>
        <r>
          <rPr>
            <sz val="8"/>
            <color indexed="81"/>
            <rFont val="Tahoma"/>
            <family val="2"/>
          </rPr>
          <t xml:space="preserve">
The stake with which the observations were made.</t>
        </r>
      </text>
    </comment>
    <comment ref="B17" authorId="0" shapeId="0" xr:uid="{DE382FC8-3636-4654-8919-A95292F5B5DF}">
      <text>
        <r>
          <rPr>
            <b/>
            <sz val="8"/>
            <color indexed="81"/>
            <rFont val="Tahoma"/>
            <family val="2"/>
          </rPr>
          <t>GAAdmin:</t>
        </r>
        <r>
          <rPr>
            <sz val="8"/>
            <color indexed="81"/>
            <rFont val="Tahoma"/>
            <family val="2"/>
          </rPr>
          <t xml:space="preserve">
Date of observations</t>
        </r>
      </text>
    </comment>
    <comment ref="C17" authorId="2" shapeId="0" xr:uid="{BD5AFB21-7E42-4B4A-A585-A4E63B97C336}">
      <text>
        <r>
          <rPr>
            <b/>
            <sz val="9"/>
            <color indexed="81"/>
            <rFont val="Tahoma"/>
            <family val="2"/>
          </rPr>
          <t>cmcneil:</t>
        </r>
        <r>
          <rPr>
            <sz val="9"/>
            <color indexed="81"/>
            <rFont val="Tahoma"/>
            <family val="2"/>
          </rPr>
          <t xml:space="preserve">
Total length of stake</t>
        </r>
      </text>
    </comment>
    <comment ref="D17" authorId="2" shapeId="0" xr:uid="{EF4FDEE8-42E3-4AE9-9E1B-E207A037B402}">
      <text>
        <r>
          <rPr>
            <b/>
            <sz val="9"/>
            <color indexed="81"/>
            <rFont val="Tahoma"/>
            <family val="2"/>
          </rPr>
          <t>cmcneil:</t>
        </r>
        <r>
          <rPr>
            <sz val="9"/>
            <color indexed="81"/>
            <rFont val="Tahoma"/>
            <family val="2"/>
          </rPr>
          <t xml:space="preserve">
Length of stake above the surface noted in column D</t>
        </r>
      </text>
    </comment>
    <comment ref="E17" authorId="2" shapeId="0" xr:uid="{419E6D3F-B754-420A-95BE-D096E9BDC435}">
      <text>
        <r>
          <rPr>
            <b/>
            <sz val="9"/>
            <color indexed="81"/>
            <rFont val="Tahoma"/>
            <family val="2"/>
          </rPr>
          <t>cmcneil:</t>
        </r>
        <r>
          <rPr>
            <sz val="9"/>
            <color indexed="81"/>
            <rFont val="Tahoma"/>
            <family val="2"/>
          </rPr>
          <t xml:space="preserve">
Length of stake still below the surface noted in column D</t>
        </r>
      </text>
    </comment>
    <comment ref="F17" authorId="0" shapeId="0" xr:uid="{F99C7197-8F84-4123-8565-6C27B394A0E0}">
      <text>
        <r>
          <rPr>
            <sz val="8"/>
            <color indexed="81"/>
            <rFont val="Tahoma"/>
            <family val="2"/>
          </rPr>
          <t>Type of surface strata:
Glacier Ice, Snow, Superimposed Ice, Old Firn or New Firn.  For the Fall surveys this should be the surface strata beneath any fresh snow.</t>
        </r>
      </text>
    </comment>
    <comment ref="G17" authorId="0" shapeId="0" xr:uid="{7D47D7B4-55AD-41A9-847B-FCE0ECD7E822}">
      <text>
        <r>
          <rPr>
            <b/>
            <sz val="8"/>
            <color indexed="81"/>
            <rFont val="Tahoma"/>
            <family val="2"/>
          </rPr>
          <t>GAAdmin:</t>
        </r>
        <r>
          <rPr>
            <sz val="8"/>
            <color indexed="81"/>
            <rFont val="Tahoma"/>
            <family val="2"/>
          </rPr>
          <t xml:space="preserve">
Average depth of snow as determined in snow pit.</t>
        </r>
      </text>
    </comment>
    <comment ref="H17" authorId="0" shapeId="0" xr:uid="{BD0B0BC5-9096-4380-8E12-FD8D3A871BCE}">
      <text>
        <r>
          <rPr>
            <b/>
            <sz val="8"/>
            <color indexed="81"/>
            <rFont val="Tahoma"/>
            <family val="2"/>
          </rPr>
          <t>GAAdmin:</t>
        </r>
        <r>
          <rPr>
            <sz val="8"/>
            <color indexed="81"/>
            <rFont val="Tahoma"/>
            <family val="2"/>
          </rPr>
          <t xml:space="preserve">
Average depth of snow from probing
</t>
        </r>
      </text>
    </comment>
    <comment ref="I17" authorId="0" shapeId="0" xr:uid="{7E0C79A8-9FE5-46A3-9A80-E84D865AA2AC}">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7" authorId="0" shapeId="0" xr:uid="{B6C40F52-0ECD-4D2D-818D-E87270F4286E}">
      <text>
        <r>
          <rPr>
            <b/>
            <sz val="8"/>
            <color indexed="81"/>
            <rFont val="Tahoma"/>
            <family val="2"/>
          </rPr>
          <t>GAAdmin:</t>
        </r>
        <r>
          <rPr>
            <sz val="8"/>
            <color indexed="81"/>
            <rFont val="Tahoma"/>
            <family val="2"/>
          </rPr>
          <t xml:space="preserve">
Standard Error</t>
        </r>
      </text>
    </comment>
    <comment ref="K17" authorId="0" shapeId="0" xr:uid="{DFC6DA74-1F3C-41CA-A06C-9ABAF570A450}">
      <text>
        <r>
          <rPr>
            <b/>
            <sz val="8"/>
            <color indexed="81"/>
            <rFont val="Tahoma"/>
            <family val="2"/>
          </rPr>
          <t>GAAdmin:</t>
        </r>
        <r>
          <rPr>
            <sz val="8"/>
            <color indexed="81"/>
            <rFont val="Tahoma"/>
            <family val="2"/>
          </rPr>
          <t xml:space="preserve">
number of observations of snow depth</t>
        </r>
      </text>
    </comment>
    <comment ref="M17" authorId="0" shapeId="0" xr:uid="{07D7DB8C-5FBE-4992-AC7F-F27368BC7E83}">
      <text>
        <r>
          <rPr>
            <b/>
            <sz val="8"/>
            <color indexed="81"/>
            <rFont val="Tahoma"/>
            <family val="2"/>
          </rPr>
          <t>GAAdmin:</t>
        </r>
        <r>
          <rPr>
            <sz val="8"/>
            <color indexed="81"/>
            <rFont val="Tahoma"/>
            <family val="2"/>
          </rPr>
          <t xml:space="preserve">
This density is estimated and is based on the surface strata of the previous survey.</t>
        </r>
      </text>
    </comment>
    <comment ref="O17" authorId="0" shapeId="0" xr:uid="{63A29EDC-83C4-4208-AB84-F68FD8BF4548}">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7" authorId="0" shapeId="0" xr:uid="{C86DF200-F229-4134-AF87-CBEA89A4F719}">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7" authorId="0" shapeId="0" xr:uid="{397C3BD4-DFD3-419F-A6D2-D706F37D4F3B}">
      <text>
        <r>
          <rPr>
            <sz val="8"/>
            <color indexed="81"/>
            <rFont val="Tahoma"/>
            <family val="2"/>
          </rPr>
          <t>Average density of the material above ss.</t>
        </r>
      </text>
    </comment>
    <comment ref="S17" authorId="3" shapeId="0" xr:uid="{9A52B3E9-E4F8-4C9A-84F7-65A3A1F157D3}">
      <text>
        <r>
          <rPr>
            <b/>
            <sz val="9"/>
            <color indexed="81"/>
            <rFont val="Tahoma"/>
            <family val="2"/>
          </rPr>
          <t xml:space="preserve">ehbaker:
</t>
        </r>
        <r>
          <rPr>
            <sz val="9"/>
            <color indexed="81"/>
            <rFont val="Tahoma"/>
            <family val="2"/>
          </rPr>
          <t>maximum fraction of snowpack captured by measured density.</t>
        </r>
      </text>
    </comment>
    <comment ref="T17" authorId="2" shapeId="0" xr:uid="{6F6896F9-7A1C-45B7-8F46-AF321832E314}">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7" authorId="2" shapeId="0" xr:uid="{BAA49335-25B9-428F-8F7B-ECDC48755E43}">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7" authorId="2" shapeId="0" xr:uid="{FAE575A8-9D62-456E-9B4E-92587EC9362E}">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7" authorId="2" shapeId="0" xr:uid="{EF33746E-CE60-4BAF-85E5-E5348E9759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7" authorId="2" shapeId="0" xr:uid="{088B1A21-0A1E-44B2-B155-0812D5919607}">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E20" authorId="3" shapeId="0" xr:uid="{266E3731-66D8-42A3-B90D-5BEE543F980A}">
      <text>
        <r>
          <rPr>
            <b/>
            <sz val="9"/>
            <color indexed="81"/>
            <rFont val="Tahoma"/>
            <family val="2"/>
          </rPr>
          <t>ehbaker:</t>
        </r>
        <r>
          <rPr>
            <sz val="9"/>
            <color indexed="81"/>
            <rFont val="Tahoma"/>
            <family val="2"/>
          </rPr>
          <t xml:space="preserve">
increases confidence in the 4.65 end of fall measurement</t>
        </r>
      </text>
    </comment>
    <comment ref="F21" authorId="3" shapeId="0" xr:uid="{94F9BDB7-6B04-46BC-B2C5-65700DA559FD}">
      <text>
        <r>
          <rPr>
            <b/>
            <sz val="9"/>
            <color indexed="81"/>
            <rFont val="Tahoma"/>
            <family val="2"/>
          </rPr>
          <t>ehbaker:</t>
        </r>
        <r>
          <rPr>
            <sz val="9"/>
            <color indexed="81"/>
            <rFont val="Tahoma"/>
            <family val="2"/>
          </rPr>
          <t xml:space="preserve">
Not in field notes; only in SURVEY database</t>
        </r>
      </text>
    </comment>
    <comment ref="M21" authorId="3" shapeId="0" xr:uid="{720479B5-F178-4A27-AAED-DA8E2A100F11}">
      <text>
        <r>
          <rPr>
            <b/>
            <sz val="9"/>
            <color indexed="81"/>
            <rFont val="Tahoma"/>
            <family val="2"/>
          </rPr>
          <t>ehbaker:</t>
        </r>
        <r>
          <rPr>
            <sz val="9"/>
            <color indexed="81"/>
            <rFont val="Tahoma"/>
            <family val="2"/>
          </rPr>
          <t xml:space="preserve">
Assumed density for old firn
</t>
        </r>
      </text>
    </comment>
    <comment ref="Q23" authorId="3" shapeId="0" xr:uid="{9712AAED-A5A1-44D2-9954-76B143A08514}">
      <text>
        <r>
          <rPr>
            <b/>
            <sz val="9"/>
            <color indexed="81"/>
            <rFont val="Tahoma"/>
            <family val="2"/>
          </rPr>
          <t>ehbaker:</t>
        </r>
        <r>
          <rPr>
            <sz val="9"/>
            <color indexed="81"/>
            <rFont val="Tahoma"/>
            <family val="2"/>
          </rPr>
          <t xml:space="preserve">
Estimated density of fresh snow</t>
        </r>
      </text>
    </comment>
    <comment ref="G24" authorId="3" shapeId="0" xr:uid="{1A81B67E-3170-43DF-BC2B-B0771F5DDBBE}">
      <text>
        <r>
          <rPr>
            <b/>
            <sz val="9"/>
            <color indexed="81"/>
            <rFont val="Tahoma"/>
            <family val="2"/>
          </rPr>
          <t>ehbaker:</t>
        </r>
        <r>
          <rPr>
            <sz val="9"/>
            <color indexed="81"/>
            <rFont val="Tahoma"/>
            <family val="2"/>
          </rPr>
          <t xml:space="preserve">
This number is "at stake/pit" - so it might be a depth for the PIT, not the stake… hmmm…
maybe not good to use for winter ablation</t>
        </r>
      </text>
    </comment>
    <comment ref="L24" authorId="3" shapeId="0" xr:uid="{68E04DEC-01FB-4B25-999C-E015C51F5522}">
      <text>
        <r>
          <rPr>
            <b/>
            <sz val="9"/>
            <color indexed="81"/>
            <rFont val="Tahoma"/>
            <family val="2"/>
          </rPr>
          <t>ehbaker:</t>
        </r>
        <r>
          <rPr>
            <sz val="9"/>
            <color indexed="81"/>
            <rFont val="Tahoma"/>
            <family val="2"/>
          </rPr>
          <t xml:space="preserve">
This doesn't make sense - surface probed at spring visit is 0.13 m above surface in fall 2011? Maybe bad probing.
</t>
        </r>
      </text>
    </comment>
    <comment ref="M24" authorId="3" shapeId="0" xr:uid="{3EBABDA1-E5DE-49CE-89E9-C25BEEBDB0BC}">
      <text>
        <r>
          <rPr>
            <b/>
            <sz val="9"/>
            <color indexed="81"/>
            <rFont val="Tahoma"/>
            <family val="2"/>
          </rPr>
          <t>ehbaker:</t>
        </r>
        <r>
          <rPr>
            <sz val="9"/>
            <color indexed="81"/>
            <rFont val="Tahoma"/>
            <family val="2"/>
          </rPr>
          <t xml:space="preserve">
Assumed density for old firn
</t>
        </r>
      </text>
    </comment>
    <comment ref="W24" authorId="3" shapeId="0" xr:uid="{1C949156-2F54-4078-959D-B77F3CB1EF29}">
      <text>
        <r>
          <rPr>
            <b/>
            <sz val="9"/>
            <color indexed="81"/>
            <rFont val="Tahoma"/>
            <family val="2"/>
          </rPr>
          <t>ehbaker:</t>
        </r>
        <r>
          <rPr>
            <sz val="9"/>
            <color indexed="81"/>
            <rFont val="Tahoma"/>
            <family val="2"/>
          </rPr>
          <t xml:space="preserve">
Since probing didn't give a good depth of summer surface, and there was 1.8 m of snow on the fall visit, safe to assume no winter ablation</t>
        </r>
      </text>
    </comment>
    <comment ref="F25" authorId="3" shapeId="0" xr:uid="{8972794C-9C70-4C6E-9B12-C777D512D7E4}">
      <text>
        <r>
          <rPr>
            <b/>
            <sz val="9"/>
            <color indexed="81"/>
            <rFont val="Tahoma"/>
            <family val="2"/>
          </rPr>
          <t>ehbaker:</t>
        </r>
        <r>
          <rPr>
            <sz val="9"/>
            <color indexed="81"/>
            <rFont val="Tahoma"/>
            <family val="2"/>
          </rPr>
          <t xml:space="preserve">
Old database says OLD firn, but stake reading is 0.1 m higher than last fall, indicating this would be NEW firn!</t>
        </r>
      </text>
    </comment>
    <comment ref="Q25" authorId="3" shapeId="0" xr:uid="{D257E732-CAF4-40FE-A1CE-A8CAF933C842}">
      <text>
        <r>
          <rPr>
            <b/>
            <sz val="9"/>
            <color indexed="81"/>
            <rFont val="Tahoma"/>
            <family val="2"/>
          </rPr>
          <t>ehbaker:</t>
        </r>
        <r>
          <rPr>
            <sz val="9"/>
            <color indexed="81"/>
            <rFont val="Tahoma"/>
            <family val="2"/>
          </rPr>
          <t xml:space="preserve">
Estimated density of new firn
</t>
        </r>
      </text>
    </comment>
    <comment ref="Q26" authorId="3" shapeId="0" xr:uid="{F4B81226-EF7E-49A5-B9F3-030737324141}">
      <text>
        <r>
          <rPr>
            <b/>
            <sz val="9"/>
            <color indexed="81"/>
            <rFont val="Tahoma"/>
            <family val="2"/>
          </rPr>
          <t>ehbaker:</t>
        </r>
        <r>
          <rPr>
            <sz val="9"/>
            <color indexed="81"/>
            <rFont val="Tahoma"/>
            <family val="2"/>
          </rPr>
          <t xml:space="preserve">
Estimated density of fresh snow</t>
        </r>
      </text>
    </comment>
    <comment ref="F28" authorId="3" shapeId="0" xr:uid="{761A23B6-1EB3-4B30-B0A6-4050C03DCF06}">
      <text>
        <r>
          <rPr>
            <b/>
            <sz val="9"/>
            <color indexed="81"/>
            <rFont val="Tahoma"/>
            <family val="2"/>
          </rPr>
          <t>ehbaker:</t>
        </r>
        <r>
          <rPr>
            <sz val="9"/>
            <color indexed="81"/>
            <rFont val="Tahoma"/>
            <family val="2"/>
          </rPr>
          <t xml:space="preserve">
assumed; covered in snow at visit and only probed</t>
        </r>
      </text>
    </comment>
    <comment ref="P28" authorId="3" shapeId="0" xr:uid="{CEE0CDFC-496A-4A06-950A-1D4699C0A0CD}">
      <text>
        <r>
          <rPr>
            <b/>
            <sz val="9"/>
            <color indexed="81"/>
            <rFont val="Tahoma"/>
            <family val="2"/>
          </rPr>
          <t>ehbaker:</t>
        </r>
        <r>
          <rPr>
            <sz val="9"/>
            <color indexed="81"/>
            <rFont val="Tahoma"/>
            <family val="2"/>
          </rPr>
          <t xml:space="preserve">
Depth of firn not measured in pit or probed. Infered here from ablation stake measurements.</t>
        </r>
      </text>
    </comment>
    <comment ref="Q28" authorId="3" shapeId="0" xr:uid="{65CBC695-B8D1-4B41-A40D-831E9DFDBA2F}">
      <text>
        <r>
          <rPr>
            <b/>
            <sz val="9"/>
            <color indexed="81"/>
            <rFont val="Tahoma"/>
            <family val="2"/>
          </rPr>
          <t>ehbaker:</t>
        </r>
        <r>
          <rPr>
            <sz val="9"/>
            <color indexed="81"/>
            <rFont val="Tahoma"/>
            <family val="2"/>
          </rPr>
          <t xml:space="preserve">
Assuming density of 1 yo new firn</t>
        </r>
      </text>
    </comment>
    <comment ref="V28" authorId="3" shapeId="0" xr:uid="{38CCF39B-D656-46C8-922C-C49FB174C384}">
      <text>
        <r>
          <rPr>
            <b/>
            <sz val="9"/>
            <color indexed="81"/>
            <rFont val="Tahoma"/>
            <family val="2"/>
          </rPr>
          <t>ehbaker:</t>
        </r>
        <r>
          <rPr>
            <sz val="9"/>
            <color indexed="81"/>
            <rFont val="Tahoma"/>
            <family val="2"/>
          </rPr>
          <t xml:space="preserve">
It is a coincidence that bw and ba are identical; double checked as this seemed suspect.</t>
        </r>
      </text>
    </comment>
    <comment ref="P29" authorId="3" shapeId="0" xr:uid="{8F7BB576-CB68-4E8A-AFF1-24E5332F16BB}">
      <text>
        <r>
          <rPr>
            <b/>
            <sz val="9"/>
            <color indexed="81"/>
            <rFont val="Tahoma"/>
            <family val="2"/>
          </rPr>
          <t>ehbaker:</t>
        </r>
        <r>
          <rPr>
            <sz val="9"/>
            <color indexed="81"/>
            <rFont val="Tahoma"/>
            <family val="2"/>
          </rPr>
          <t xml:space="preserve">
only one note that there is 0.65 m new snow on fall visit</t>
        </r>
      </text>
    </comment>
    <comment ref="Q29" authorId="3" shapeId="0" xr:uid="{2F4D12DD-929D-4E6D-886D-2ED71437A350}">
      <text>
        <r>
          <rPr>
            <b/>
            <sz val="9"/>
            <color indexed="81"/>
            <rFont val="Tahoma"/>
            <family val="2"/>
          </rPr>
          <t>ehbaker:</t>
        </r>
        <r>
          <rPr>
            <sz val="9"/>
            <color indexed="81"/>
            <rFont val="Tahoma"/>
            <family val="2"/>
          </rPr>
          <t xml:space="preserve">
Estimated density of fresh snow</t>
        </r>
      </text>
    </comment>
    <comment ref="Q33" authorId="3" shapeId="0" xr:uid="{5E1BD2E2-4557-4EC7-887E-C3FD438F0BDB}">
      <text>
        <r>
          <rPr>
            <b/>
            <sz val="9"/>
            <color indexed="81"/>
            <rFont val="Tahoma"/>
            <family val="2"/>
          </rPr>
          <t>ehbaker:</t>
        </r>
        <r>
          <rPr>
            <sz val="9"/>
            <color indexed="81"/>
            <rFont val="Tahoma"/>
            <family val="2"/>
          </rPr>
          <t xml:space="preserve">
Estimated density of fresh snow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ehbaker</author>
    <author>Author</author>
  </authors>
  <commentList>
    <comment ref="M1" authorId="0" shapeId="0" xr:uid="{6908F229-2F8F-4294-8857-2E3CFB2C6074}">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M2" authorId="0" shapeId="0" xr:uid="{A104D3BF-2043-4EFE-80FD-CDA0B700B881}">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M3" authorId="0" shapeId="0" xr:uid="{8FCC7232-4184-4EA0-8D04-6C7667B471E4}">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M4" authorId="0" shapeId="0" xr:uid="{6DD78361-C5DA-4268-9F03-0064FA3D450D}">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N4" authorId="1" shapeId="0" xr:uid="{01C61D43-B787-4A5C-8A1C-E2C2ABBE5633}">
      <text>
        <r>
          <rPr>
            <b/>
            <sz val="9"/>
            <color indexed="81"/>
            <rFont val="Tahoma"/>
            <family val="2"/>
          </rPr>
          <t>ehbaker:</t>
        </r>
        <r>
          <rPr>
            <sz val="9"/>
            <color indexed="81"/>
            <rFont val="Tahoma"/>
            <family val="2"/>
          </rPr>
          <t xml:space="preserve">
Taking a simple average of the 4 densities that they had measured (as was typical in old calculation) gives 0.35. In the "SURVEY" database, they report 0.38 - unsure  how they came up with that. Higher than any individual density measured.</t>
        </r>
      </text>
    </comment>
    <comment ref="B5" authorId="2" shapeId="0" xr:uid="{4C1408F6-FA8A-4E9C-9B02-3D2E654D12BD}">
      <text>
        <r>
          <rPr>
            <sz val="8"/>
            <color indexed="81"/>
            <rFont val="Tahoma"/>
            <family val="2"/>
          </rPr>
          <t xml:space="preserve">Sipre coring auger=45.6cm2 
large tube 41.05 cm2       
small tube 25.6   cm2          
Snow Metrics 1000 cm^3
</t>
        </r>
      </text>
    </comment>
    <comment ref="T10" authorId="1" shapeId="0" xr:uid="{A4DC54B9-DF78-4CA7-809F-27FBB77783D6}">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 ref="E11" authorId="1" shapeId="0" xr:uid="{10EB4F7F-F63A-4282-B827-F7C3F81196AA}">
      <text>
        <r>
          <rPr>
            <b/>
            <sz val="9"/>
            <color indexed="81"/>
            <rFont val="Tahoma"/>
            <family val="2"/>
          </rPr>
          <t>ehbaker:</t>
        </r>
        <r>
          <rPr>
            <sz val="9"/>
            <color indexed="81"/>
            <rFont val="Tahoma"/>
            <family val="2"/>
          </rPr>
          <t xml:space="preserve">
This is for the full layer whose density the sample is meant to REPRESENT!!</t>
        </r>
      </text>
    </comment>
    <comment ref="A12" authorId="0" shapeId="0" xr:uid="{8B264AE5-5EEC-419A-B0B6-2E0318C66EF9}">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2" authorId="0" shapeId="0" xr:uid="{4DBD83EA-AF05-49F6-A639-F5029C356291}">
      <text>
        <r>
          <rPr>
            <b/>
            <sz val="9"/>
            <color indexed="81"/>
            <rFont val="Tahoma"/>
            <family val="2"/>
          </rPr>
          <t>cmcneil:</t>
        </r>
        <r>
          <rPr>
            <sz val="9"/>
            <color indexed="81"/>
            <rFont val="Tahoma"/>
            <family val="2"/>
          </rPr>
          <t xml:space="preserve">
Weight of sample container if scale was not tared. If scale was tared enter zero</t>
        </r>
      </text>
    </comment>
    <comment ref="C12" authorId="0" shapeId="0" xr:uid="{815C2E02-4B03-4D3F-AE62-1355F79F30EC}">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2" authorId="0" shapeId="0" xr:uid="{BAB73A3E-6C5A-40BB-AE39-670B319831A1}">
      <text>
        <r>
          <rPr>
            <b/>
            <sz val="9"/>
            <color indexed="81"/>
            <rFont val="Tahoma"/>
            <family val="2"/>
          </rPr>
          <t>cmcneil:</t>
        </r>
        <r>
          <rPr>
            <sz val="9"/>
            <color indexed="81"/>
            <rFont val="Tahoma"/>
            <family val="2"/>
          </rPr>
          <t xml:space="preserve">
Volume of sample taken</t>
        </r>
      </text>
    </comment>
    <comment ref="E12" authorId="0" shapeId="0" xr:uid="{DA2925D5-D1ED-4BFD-9415-F039CBC7ADED}">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2" authorId="0" shapeId="0" xr:uid="{83492986-DA2F-4034-A39B-3FD99B51A452}">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2" authorId="0" shapeId="0" xr:uid="{290E5BDA-334C-4807-9270-493027239B16}">
      <text>
        <r>
          <rPr>
            <b/>
            <sz val="9"/>
            <color indexed="81"/>
            <rFont val="Tahoma"/>
            <family val="2"/>
          </rPr>
          <t>cmcneil:</t>
        </r>
        <r>
          <rPr>
            <sz val="9"/>
            <color indexed="81"/>
            <rFont val="Tahoma"/>
            <family val="2"/>
          </rPr>
          <t xml:space="preserve">
Density of sample. Calculated from the mass/volume</t>
        </r>
      </text>
    </comment>
    <comment ref="H12" authorId="0" shapeId="0" xr:uid="{DE93CF9B-43F8-4079-A9D1-14C1B7293246}">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2" authorId="0" shapeId="0" xr:uid="{A79C90C8-B329-41D9-A224-58DEB694CC12}">
      <text>
        <r>
          <rPr>
            <b/>
            <sz val="9"/>
            <color indexed="81"/>
            <rFont val="Tahoma"/>
            <family val="2"/>
          </rPr>
          <t>cmcneil:</t>
        </r>
        <r>
          <rPr>
            <sz val="9"/>
            <color indexed="81"/>
            <rFont val="Tahoma"/>
            <family val="2"/>
          </rPr>
          <t xml:space="preserve">
Cummulative s.w.e. of from surface to the depth of each sample</t>
        </r>
      </text>
    </comment>
    <comment ref="J12" authorId="0" shapeId="0" xr:uid="{54B1E1C2-722E-4AAA-B313-1DBFAE258609}">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2" authorId="0" shapeId="0" xr:uid="{B9B11A10-B8E4-4B9D-9A59-F050A1D51B80}">
      <text>
        <r>
          <rPr>
            <b/>
            <sz val="9"/>
            <color indexed="81"/>
            <rFont val="Tahoma"/>
            <family val="2"/>
          </rPr>
          <t>cmcneil:</t>
        </r>
        <r>
          <rPr>
            <sz val="9"/>
            <color indexed="81"/>
            <rFont val="Tahoma"/>
            <family val="2"/>
          </rPr>
          <t xml:space="preserve">
Any observation about a given sample. Cutting dog bites, dirty layers, ice lenses, etc...</t>
        </r>
      </text>
    </comment>
    <comment ref="L12" authorId="0" shapeId="0" xr:uid="{960E8D69-76EA-4D34-B138-BD52813ABBB5}">
      <text>
        <r>
          <rPr>
            <b/>
            <sz val="9"/>
            <color indexed="81"/>
            <rFont val="Tahoma"/>
            <family val="2"/>
          </rPr>
          <t>cmcneil:</t>
        </r>
        <r>
          <rPr>
            <sz val="9"/>
            <color indexed="81"/>
            <rFont val="Tahoma"/>
            <family val="2"/>
          </rPr>
          <t xml:space="preserve">
What was used to measure snow depth</t>
        </r>
      </text>
    </comment>
    <comment ref="M12" authorId="0" shapeId="0" xr:uid="{7355E27F-F85A-4AEE-B2C7-65E9971F0448}">
      <text>
        <r>
          <rPr>
            <b/>
            <sz val="9"/>
            <color indexed="81"/>
            <rFont val="Tahoma"/>
            <family val="2"/>
          </rPr>
          <t>cmcneil:</t>
        </r>
        <r>
          <rPr>
            <sz val="9"/>
            <color indexed="81"/>
            <rFont val="Tahoma"/>
            <family val="2"/>
          </rPr>
          <t xml:space="preserve">
snow depth observed</t>
        </r>
      </text>
    </comment>
    <comment ref="F18" authorId="1" shapeId="0" xr:uid="{5F85DC1E-72D6-46BD-8BCA-548008EC28C0}">
      <text>
        <r>
          <rPr>
            <b/>
            <sz val="9"/>
            <color indexed="81"/>
            <rFont val="Tahoma"/>
            <family val="2"/>
          </rPr>
          <t>ehbaker:</t>
        </r>
        <r>
          <rPr>
            <sz val="9"/>
            <color indexed="81"/>
            <rFont val="Tahoma"/>
            <family val="2"/>
          </rPr>
          <t xml:space="preserve">
Probed depth of full snowpack depth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2E230CE1-11A1-4A3E-8D57-4FB7D1C7D756}">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4592E030-4D10-40D9-9FBB-833A456F52E5}">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D25A2DFC-083C-492B-A219-6BFC24970BDC}">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5E0FEE0B-4CBD-410E-A2BC-17F19C30D86C}">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2FE66B99-E7E4-411C-97DB-EAA97A7F5F4F}">
      <text>
        <r>
          <rPr>
            <sz val="8"/>
            <color indexed="81"/>
            <rFont val="Tahoma"/>
            <family val="2"/>
          </rPr>
          <t xml:space="preserve">Sipre coring auger=45.6cm2 
large tube 41.05 cm2       
small tube 25.6   cm2          
Snow Metrics 1000 cm^3
</t>
        </r>
      </text>
    </comment>
    <comment ref="A10" authorId="2" shapeId="0" xr:uid="{C627719F-D98E-4253-9BB7-E549788BDCC9}">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3CB50A25-BCD7-4129-A94C-1E0A5C47B8A2}">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1E1B4653-E532-47C8-A823-3D8211F74127}">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352ACE15-62D1-4A25-B8FF-89DEE2783954}">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CC9F56C6-836C-428E-82C6-8E185A0A8B92}">
      <text>
        <r>
          <rPr>
            <b/>
            <sz val="9"/>
            <color indexed="81"/>
            <rFont val="Tahoma"/>
            <family val="2"/>
          </rPr>
          <t>cmcneil:</t>
        </r>
        <r>
          <rPr>
            <sz val="9"/>
            <color indexed="81"/>
            <rFont val="Tahoma"/>
            <family val="2"/>
          </rPr>
          <t xml:space="preserve">
What was used to measure snow depth</t>
        </r>
      </text>
    </comment>
    <comment ref="I10" authorId="0" shapeId="0" xr:uid="{A08463E3-3A9A-4E0F-90EE-47A51A42C851}">
      <text>
        <r>
          <rPr>
            <b/>
            <sz val="9"/>
            <color indexed="81"/>
            <rFont val="Tahoma"/>
            <family val="2"/>
          </rPr>
          <t>cmcneil:</t>
        </r>
        <r>
          <rPr>
            <sz val="9"/>
            <color indexed="81"/>
            <rFont val="Tahoma"/>
            <family val="2"/>
          </rPr>
          <t xml:space="preserve">
snow depth observed</t>
        </r>
      </text>
    </comment>
    <comment ref="O10" authorId="2" shapeId="0" xr:uid="{C0103613-B4D5-4EAF-BD3A-3F9868A80BDF}">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cmcneil</author>
    <author>ehbaker</author>
    <author>Author</author>
  </authors>
  <commentList>
    <comment ref="M1" authorId="0" shapeId="0" xr:uid="{447D75DE-7512-4D8E-BF71-31BE57D247D4}">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N1" authorId="1" shapeId="0" xr:uid="{1D3E71D8-0ACE-45BC-BFA4-B67593430652}">
      <text>
        <r>
          <rPr>
            <b/>
            <sz val="9"/>
            <color indexed="81"/>
            <rFont val="Tahoma"/>
            <family val="2"/>
          </rPr>
          <t>ehbaker:</t>
        </r>
        <r>
          <rPr>
            <sz val="9"/>
            <color indexed="81"/>
            <rFont val="Tahoma"/>
            <family val="2"/>
          </rPr>
          <t xml:space="preserve">
Federal sampler density measurements go deeper than the sparsely sampled pit density spots</t>
        </r>
      </text>
    </comment>
    <comment ref="M2" authorId="0" shapeId="0" xr:uid="{6BBE4B92-F3C4-4C1B-82C4-63BA26497D66}">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M3" authorId="0" shapeId="0" xr:uid="{81A511F0-0246-4A49-B487-2D563B49D7FF}">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M4" authorId="0" shapeId="0" xr:uid="{2F45F7E9-42A0-4F88-B64D-544D0B3A2CEE}">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N4" authorId="1" shapeId="0" xr:uid="{480ECCB2-8E57-4A98-84DD-85B57669BDE8}">
      <text>
        <r>
          <rPr>
            <b/>
            <sz val="9"/>
            <color indexed="81"/>
            <rFont val="Tahoma"/>
            <family val="2"/>
          </rPr>
          <t>ehbaker:</t>
        </r>
        <r>
          <rPr>
            <sz val="9"/>
            <color indexed="81"/>
            <rFont val="Tahoma"/>
            <family val="2"/>
          </rPr>
          <t xml:space="preserve">
Choosing to use a density from sparse snowpetrics wedge samples vs. federal sampler (suspiciously low)</t>
        </r>
      </text>
    </comment>
    <comment ref="B5" authorId="2" shapeId="0" xr:uid="{3EF05EDA-6767-4DFF-B041-375EE07847CA}">
      <text>
        <r>
          <rPr>
            <sz val="8"/>
            <color indexed="81"/>
            <rFont val="Tahoma"/>
            <family val="2"/>
          </rPr>
          <t xml:space="preserve">Sipre coring auger=45.6cm2 
large tube 41.05 cm2       
small tube 25.6   cm2          
Snow Metrics 1000 cm^3
</t>
        </r>
      </text>
    </comment>
    <comment ref="T10" authorId="1" shapeId="0" xr:uid="{42749EAA-3544-4AF5-A77E-CD723FC81E8B}">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 ref="E11" authorId="1" shapeId="0" xr:uid="{7881B372-CF07-4B93-A0DE-1B1E16878B3A}">
      <text>
        <r>
          <rPr>
            <b/>
            <sz val="9"/>
            <color indexed="81"/>
            <rFont val="Tahoma"/>
            <family val="2"/>
          </rPr>
          <t>ehbaker:</t>
        </r>
        <r>
          <rPr>
            <sz val="9"/>
            <color indexed="81"/>
            <rFont val="Tahoma"/>
            <family val="2"/>
          </rPr>
          <t xml:space="preserve">
This is for the full layer whose density the sample is meant to REPRESENT!!</t>
        </r>
      </text>
    </comment>
    <comment ref="A12" authorId="0" shapeId="0" xr:uid="{B1F67BE2-C799-4CCF-AF78-09C8CF1816A9}">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2" authorId="0" shapeId="0" xr:uid="{71D75020-8C7B-475E-8E24-D63C8A3B63EB}">
      <text>
        <r>
          <rPr>
            <b/>
            <sz val="9"/>
            <color indexed="81"/>
            <rFont val="Tahoma"/>
            <family val="2"/>
          </rPr>
          <t>cmcneil:</t>
        </r>
        <r>
          <rPr>
            <sz val="9"/>
            <color indexed="81"/>
            <rFont val="Tahoma"/>
            <family val="2"/>
          </rPr>
          <t xml:space="preserve">
Weight of sample container if scale was not tared. If scale was tared enter zero</t>
        </r>
      </text>
    </comment>
    <comment ref="C12" authorId="0" shapeId="0" xr:uid="{1886B1EB-195B-40CE-847E-B6983DF70A69}">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2" authorId="0" shapeId="0" xr:uid="{88560EC6-ADBE-4D67-A6BD-BDAF7CB0138A}">
      <text>
        <r>
          <rPr>
            <b/>
            <sz val="9"/>
            <color indexed="81"/>
            <rFont val="Tahoma"/>
            <family val="2"/>
          </rPr>
          <t>cmcneil:</t>
        </r>
        <r>
          <rPr>
            <sz val="9"/>
            <color indexed="81"/>
            <rFont val="Tahoma"/>
            <family val="2"/>
          </rPr>
          <t xml:space="preserve">
Volume of sample taken</t>
        </r>
      </text>
    </comment>
    <comment ref="E12" authorId="0" shapeId="0" xr:uid="{A72CE75E-B96F-4F8B-B6D5-43FA7026D04D}">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2" authorId="0" shapeId="0" xr:uid="{5CFB6B0B-3026-40EB-9778-D362BA4DCBBE}">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2" authorId="0" shapeId="0" xr:uid="{A23ADCAE-0392-40AB-86D2-FEBCBEEAB692}">
      <text>
        <r>
          <rPr>
            <b/>
            <sz val="9"/>
            <color indexed="81"/>
            <rFont val="Tahoma"/>
            <family val="2"/>
          </rPr>
          <t>cmcneil:</t>
        </r>
        <r>
          <rPr>
            <sz val="9"/>
            <color indexed="81"/>
            <rFont val="Tahoma"/>
            <family val="2"/>
          </rPr>
          <t xml:space="preserve">
Density of sample. Calculated from the mass/volume</t>
        </r>
      </text>
    </comment>
    <comment ref="H12" authorId="0" shapeId="0" xr:uid="{1F13C62D-0147-46AB-AC43-CD3FE3D000B8}">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2" authorId="0" shapeId="0" xr:uid="{C08439FB-8B08-4026-9138-128474468247}">
      <text>
        <r>
          <rPr>
            <b/>
            <sz val="9"/>
            <color indexed="81"/>
            <rFont val="Tahoma"/>
            <family val="2"/>
          </rPr>
          <t>cmcneil:</t>
        </r>
        <r>
          <rPr>
            <sz val="9"/>
            <color indexed="81"/>
            <rFont val="Tahoma"/>
            <family val="2"/>
          </rPr>
          <t xml:space="preserve">
Cummulative s.w.e. of from surface to the depth of each sample</t>
        </r>
      </text>
    </comment>
    <comment ref="J12" authorId="0" shapeId="0" xr:uid="{A91F389F-A700-483E-A746-03462F895D9D}">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2" authorId="0" shapeId="0" xr:uid="{61401257-52BF-43C5-BA7D-6AEED638AB00}">
      <text>
        <r>
          <rPr>
            <b/>
            <sz val="9"/>
            <color indexed="81"/>
            <rFont val="Tahoma"/>
            <family val="2"/>
          </rPr>
          <t>cmcneil:</t>
        </r>
        <r>
          <rPr>
            <sz val="9"/>
            <color indexed="81"/>
            <rFont val="Tahoma"/>
            <family val="2"/>
          </rPr>
          <t xml:space="preserve">
Any observation about a given sample. Cutting dog bites, dirty layers, ice lenses, etc...</t>
        </r>
      </text>
    </comment>
    <comment ref="L12" authorId="0" shapeId="0" xr:uid="{31837D20-7F36-41CC-9F78-D10625613F37}">
      <text>
        <r>
          <rPr>
            <b/>
            <sz val="9"/>
            <color indexed="81"/>
            <rFont val="Tahoma"/>
            <family val="2"/>
          </rPr>
          <t>cmcneil:</t>
        </r>
        <r>
          <rPr>
            <sz val="9"/>
            <color indexed="81"/>
            <rFont val="Tahoma"/>
            <family val="2"/>
          </rPr>
          <t xml:space="preserve">
What was used to measure snow depth</t>
        </r>
      </text>
    </comment>
    <comment ref="M12" authorId="0" shapeId="0" xr:uid="{051252CD-5595-49AE-BD82-D23E4641BCB6}">
      <text>
        <r>
          <rPr>
            <b/>
            <sz val="9"/>
            <color indexed="81"/>
            <rFont val="Tahoma"/>
            <family val="2"/>
          </rPr>
          <t>cmcneil:</t>
        </r>
        <r>
          <rPr>
            <sz val="9"/>
            <color indexed="81"/>
            <rFont val="Tahoma"/>
            <family val="2"/>
          </rPr>
          <t xml:space="preserve">
snow depth observed</t>
        </r>
      </text>
    </comment>
    <comment ref="B14" authorId="1" shapeId="0" xr:uid="{66D47302-0D48-4F44-9979-E0781D3EEA31}">
      <text>
        <r>
          <rPr>
            <b/>
            <sz val="9"/>
            <color indexed="81"/>
            <rFont val="Tahoma"/>
            <family val="2"/>
          </rPr>
          <t>ehbaker:</t>
        </r>
        <r>
          <rPr>
            <sz val="9"/>
            <color indexed="81"/>
            <rFont val="Tahoma"/>
            <family val="2"/>
          </rPr>
          <t xml:space="preserve">
Even though they note the weight of the cutter, it is ALREADY SUBTRACTED from weights in field form</t>
        </r>
      </text>
    </comment>
    <comment ref="F17" authorId="1" shapeId="0" xr:uid="{EA33EABA-EA18-4FDB-8BF3-94D74119BCC4}">
      <text>
        <r>
          <rPr>
            <b/>
            <sz val="9"/>
            <color indexed="81"/>
            <rFont val="Tahoma"/>
            <family val="2"/>
          </rPr>
          <t>ehbaker:</t>
        </r>
        <r>
          <rPr>
            <sz val="9"/>
            <color indexed="81"/>
            <rFont val="Tahoma"/>
            <family val="2"/>
          </rPr>
          <t xml:space="preserve">
Average probed snow depth; since pit does not go full depth, applying deepest density measurement to remaining part of snowpack
</t>
        </r>
      </text>
    </comment>
    <comment ref="A34" authorId="1" shapeId="0" xr:uid="{66FFCB9F-322D-405C-BEB9-587640E295D3}">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34" authorId="1" shapeId="0" xr:uid="{33239C19-E047-4B08-B1AC-B2D1E75239F9}">
      <text>
        <r>
          <rPr>
            <b/>
            <sz val="9"/>
            <color indexed="81"/>
            <rFont val="Tahoma"/>
            <family val="2"/>
          </rPr>
          <t>ehbaker:</t>
        </r>
        <r>
          <rPr>
            <sz val="9"/>
            <color indexed="81"/>
            <rFont val="Tahoma"/>
            <family val="2"/>
          </rPr>
          <t xml:space="preserve">
Length of core recovered, as seen through the slotted sides of the Federal Sampler tube</t>
        </r>
      </text>
    </comment>
    <comment ref="C34" authorId="1" shapeId="0" xr:uid="{DA64CF04-2A2A-4CC6-BA0D-DE5C5CBE5D56}">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34" authorId="1" shapeId="0" xr:uid="{9C5F4FEB-5A20-4591-9EFA-D32F0FA7C06C}">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E36" authorId="1" shapeId="0" xr:uid="{65940870-BA7D-4296-85A0-8BCC778A49A1}">
      <text>
        <r>
          <rPr>
            <b/>
            <sz val="9"/>
            <color indexed="81"/>
            <rFont val="Tahoma"/>
            <family val="2"/>
          </rPr>
          <t>ehbaker:</t>
        </r>
        <r>
          <rPr>
            <sz val="9"/>
            <color indexed="81"/>
            <rFont val="Tahoma"/>
            <family val="2"/>
          </rPr>
          <t xml:space="preserve">
These are very low density; notes that they had problems with low density snow melting to the warm corer; samples not good?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M1" authorId="0" shapeId="0" xr:uid="{E476F52E-6996-45E0-9FDE-CE58061260A2}">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M2" authorId="0" shapeId="0" xr:uid="{AD344E4F-D5A4-42F4-8FCA-B4219081710A}">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M3" authorId="0" shapeId="0" xr:uid="{8DA567F4-76C3-404A-91F6-93DB4166CF00}">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M4" authorId="0" shapeId="0" xr:uid="{852CEB92-0667-46F8-8057-B47A6E111418}">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775AC216-E514-4551-8715-1DFA5DFC6ABB}">
      <text>
        <r>
          <rPr>
            <sz val="8"/>
            <color indexed="81"/>
            <rFont val="Tahoma"/>
            <family val="2"/>
          </rPr>
          <t xml:space="preserve">Sipre coring auger=45.6cm2 
large tube 41.05 cm2       
small tube 25.6   cm2          
Snow Metrics 1000 cm^3
</t>
        </r>
      </text>
    </comment>
    <comment ref="T10" authorId="2" shapeId="0" xr:uid="{C9E30EE8-C394-4445-A95A-AFFC0C0D530A}">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 ref="E11" authorId="2" shapeId="0" xr:uid="{B157556F-A65B-43C8-8ED1-9672DCB533E4}">
      <text>
        <r>
          <rPr>
            <b/>
            <sz val="9"/>
            <color indexed="81"/>
            <rFont val="Tahoma"/>
            <family val="2"/>
          </rPr>
          <t>ehbaker:</t>
        </r>
        <r>
          <rPr>
            <sz val="9"/>
            <color indexed="81"/>
            <rFont val="Tahoma"/>
            <family val="2"/>
          </rPr>
          <t xml:space="preserve">
This is for the full layer whose density the sample is meant to REPRESENT!!</t>
        </r>
      </text>
    </comment>
    <comment ref="A12" authorId="0" shapeId="0" xr:uid="{214DE88E-9942-499E-883C-3CB12AC2FACF}">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2" authorId="0" shapeId="0" xr:uid="{D937DD08-3156-4720-88A9-0034B8EA554C}">
      <text>
        <r>
          <rPr>
            <b/>
            <sz val="9"/>
            <color indexed="81"/>
            <rFont val="Tahoma"/>
            <family val="2"/>
          </rPr>
          <t>cmcneil:</t>
        </r>
        <r>
          <rPr>
            <sz val="9"/>
            <color indexed="81"/>
            <rFont val="Tahoma"/>
            <family val="2"/>
          </rPr>
          <t xml:space="preserve">
Weight of sample container if scale was not tared. If scale was tared enter zero</t>
        </r>
      </text>
    </comment>
    <comment ref="C12" authorId="0" shapeId="0" xr:uid="{78996CAF-8970-4935-B6FF-3B6508BCCD1A}">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2" authorId="0" shapeId="0" xr:uid="{3EF92D87-2321-4B80-8C49-D2CADE80B1E6}">
      <text>
        <r>
          <rPr>
            <b/>
            <sz val="9"/>
            <color indexed="81"/>
            <rFont val="Tahoma"/>
            <family val="2"/>
          </rPr>
          <t>cmcneil:</t>
        </r>
        <r>
          <rPr>
            <sz val="9"/>
            <color indexed="81"/>
            <rFont val="Tahoma"/>
            <family val="2"/>
          </rPr>
          <t xml:space="preserve">
Volume of sample taken</t>
        </r>
      </text>
    </comment>
    <comment ref="E12" authorId="0" shapeId="0" xr:uid="{281F2F0D-F2C3-47F8-9D5D-12C2CE009D31}">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2" authorId="0" shapeId="0" xr:uid="{D8BB9A37-4904-473A-AF90-05790B1BAB30}">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2" authorId="0" shapeId="0" xr:uid="{A8246E23-87B4-4682-BE18-00C14A6FB75B}">
      <text>
        <r>
          <rPr>
            <b/>
            <sz val="9"/>
            <color indexed="81"/>
            <rFont val="Tahoma"/>
            <family val="2"/>
          </rPr>
          <t>cmcneil:</t>
        </r>
        <r>
          <rPr>
            <sz val="9"/>
            <color indexed="81"/>
            <rFont val="Tahoma"/>
            <family val="2"/>
          </rPr>
          <t xml:space="preserve">
Density of sample. Calculated from the mass/volume</t>
        </r>
      </text>
    </comment>
    <comment ref="H12" authorId="0" shapeId="0" xr:uid="{550A25AF-206E-4AB5-B44D-BB8923315B2B}">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2" authorId="0" shapeId="0" xr:uid="{E73D6C80-97F8-4672-913C-3B79CDD6A24B}">
      <text>
        <r>
          <rPr>
            <b/>
            <sz val="9"/>
            <color indexed="81"/>
            <rFont val="Tahoma"/>
            <family val="2"/>
          </rPr>
          <t>cmcneil:</t>
        </r>
        <r>
          <rPr>
            <sz val="9"/>
            <color indexed="81"/>
            <rFont val="Tahoma"/>
            <family val="2"/>
          </rPr>
          <t xml:space="preserve">
Cummulative s.w.e. of from surface to the depth of each sample</t>
        </r>
      </text>
    </comment>
    <comment ref="J12" authorId="0" shapeId="0" xr:uid="{6CD772FD-E801-492A-9255-26DD50E2B4ED}">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2" authorId="0" shapeId="0" xr:uid="{6D6855F6-427C-4B74-AD65-FB7996055B42}">
      <text>
        <r>
          <rPr>
            <b/>
            <sz val="9"/>
            <color indexed="81"/>
            <rFont val="Tahoma"/>
            <family val="2"/>
          </rPr>
          <t>cmcneil:</t>
        </r>
        <r>
          <rPr>
            <sz val="9"/>
            <color indexed="81"/>
            <rFont val="Tahoma"/>
            <family val="2"/>
          </rPr>
          <t xml:space="preserve">
Any observation about a given sample. Cutting dog bites, dirty layers, ice lenses, etc...</t>
        </r>
      </text>
    </comment>
    <comment ref="L12" authorId="0" shapeId="0" xr:uid="{278E5327-E77C-4603-9919-0C69D333ABBC}">
      <text>
        <r>
          <rPr>
            <b/>
            <sz val="9"/>
            <color indexed="81"/>
            <rFont val="Tahoma"/>
            <family val="2"/>
          </rPr>
          <t>cmcneil:</t>
        </r>
        <r>
          <rPr>
            <sz val="9"/>
            <color indexed="81"/>
            <rFont val="Tahoma"/>
            <family val="2"/>
          </rPr>
          <t xml:space="preserve">
What was used to measure snow depth</t>
        </r>
      </text>
    </comment>
    <comment ref="M12" authorId="0" shapeId="0" xr:uid="{A407A3F4-4021-4228-9427-E0D46C07F1D6}">
      <text>
        <r>
          <rPr>
            <b/>
            <sz val="9"/>
            <color indexed="81"/>
            <rFont val="Tahoma"/>
            <family val="2"/>
          </rPr>
          <t>cmcneil:</t>
        </r>
        <r>
          <rPr>
            <sz val="9"/>
            <color indexed="81"/>
            <rFont val="Tahoma"/>
            <family val="2"/>
          </rPr>
          <t xml:space="preserve">
snow depth observed</t>
        </r>
      </text>
    </comment>
    <comment ref="B14" authorId="2" shapeId="0" xr:uid="{9B49F771-48F3-4169-BEB2-572D4E76767D}">
      <text>
        <r>
          <rPr>
            <b/>
            <sz val="9"/>
            <color indexed="81"/>
            <rFont val="Tahoma"/>
            <family val="2"/>
          </rPr>
          <t>ehbaker:</t>
        </r>
        <r>
          <rPr>
            <sz val="9"/>
            <color indexed="81"/>
            <rFont val="Tahoma"/>
            <family val="2"/>
          </rPr>
          <t xml:space="preserve">
Even though they note the weight of the cutter, it is ALREADY SUBTRACTED from weights in field form</t>
        </r>
      </text>
    </comment>
    <comment ref="F18" authorId="2" shapeId="0" xr:uid="{140DCB19-6FE4-4F5A-B676-92BE21D087AF}">
      <text>
        <r>
          <rPr>
            <b/>
            <sz val="9"/>
            <color indexed="81"/>
            <rFont val="Tahoma"/>
            <family val="2"/>
          </rPr>
          <t>ehbaker:</t>
        </r>
        <r>
          <rPr>
            <sz val="9"/>
            <color indexed="81"/>
            <rFont val="Tahoma"/>
            <family val="2"/>
          </rPr>
          <t xml:space="preserve">
Probed depth of full snowpack depth
</t>
        </r>
      </text>
    </comment>
  </commentList>
</comments>
</file>

<file path=xl/sharedStrings.xml><?xml version="1.0" encoding="utf-8"?>
<sst xmlns="http://schemas.openxmlformats.org/spreadsheetml/2006/main" count="438" uniqueCount="186">
  <si>
    <t xml:space="preserve"> Glacier:</t>
  </si>
  <si>
    <t>Kahiltna</t>
  </si>
  <si>
    <t>* for the federal sampler, this is simply the depth of the deepest density measurement</t>
  </si>
  <si>
    <t>Location:</t>
  </si>
  <si>
    <t>K17</t>
  </si>
  <si>
    <t xml:space="preserve"> </t>
  </si>
  <si>
    <t xml:space="preserve">    Date:</t>
  </si>
  <si>
    <t>Average Snow Depth (m):</t>
  </si>
  <si>
    <t xml:space="preserve">  Notebook:</t>
  </si>
  <si>
    <t>Sampler Type</t>
  </si>
  <si>
    <t>Additional Snow Depth Measurements</t>
  </si>
  <si>
    <t>Hobo Temperature Sensors Recovered</t>
  </si>
  <si>
    <t>Density Usability Assessment</t>
  </si>
  <si>
    <t>Depth of Snow Sampled</t>
  </si>
  <si>
    <t>Recovered Core Length</t>
  </si>
  <si>
    <t>Sample Weight</t>
  </si>
  <si>
    <t>Cutter Weight</t>
  </si>
  <si>
    <t>Density</t>
  </si>
  <si>
    <t>Comments</t>
  </si>
  <si>
    <t>Type of measurement</t>
  </si>
  <si>
    <t>Snow Depth</t>
  </si>
  <si>
    <t>Logger Number</t>
  </si>
  <si>
    <t>Action</t>
  </si>
  <si>
    <t>Time</t>
  </si>
  <si>
    <t>Density Coverage</t>
  </si>
  <si>
    <t>in</t>
  </si>
  <si>
    <t>in w.e.</t>
  </si>
  <si>
    <t>g/cm^3</t>
  </si>
  <si>
    <t>(cm)</t>
  </si>
  <si>
    <t>AK local time</t>
  </si>
  <si>
    <t>fraction</t>
  </si>
  <si>
    <t>Pit</t>
  </si>
  <si>
    <t>Probe</t>
  </si>
  <si>
    <t>Date</t>
  </si>
  <si>
    <t>Total</t>
  </si>
  <si>
    <t>Above Surface</t>
  </si>
  <si>
    <t>Below Surface</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</si>
  <si>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</si>
  <si>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</si>
  <si>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</si>
  <si>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</si>
  <si>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</si>
  <si>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</si>
  <si>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</si>
  <si>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</si>
  <si>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</si>
  <si>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</si>
  <si>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</si>
  <si>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</si>
  <si>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</si>
  <si>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</si>
  <si>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</si>
  <si>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</si>
  <si>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</si>
  <si>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</si>
  <si>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</si>
  <si>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Bulk Density (g/cm^3):</t>
  </si>
  <si>
    <t>NA</t>
  </si>
  <si>
    <t>&lt;-----Stake Reading-------&gt;</t>
  </si>
  <si>
    <t>&lt;-----------Snow or New Firn Depth-------------&gt;</t>
  </si>
  <si>
    <t>Summer Surf.</t>
  </si>
  <si>
    <t xml:space="preserve"> &lt;-----Old Firn and Ice Losses------&gt;</t>
  </si>
  <si>
    <t xml:space="preserve"> &lt;-----------NFirn, SIce or Snow Amounts----------------&gt;</t>
  </si>
  <si>
    <t>Seasonal</t>
  </si>
  <si>
    <t>Stake</t>
  </si>
  <si>
    <t>Tape</t>
  </si>
  <si>
    <t>Survey</t>
  </si>
  <si>
    <t>Strata</t>
  </si>
  <si>
    <t>Average</t>
  </si>
  <si>
    <t xml:space="preserve"> s.d.</t>
  </si>
  <si>
    <t>n</t>
  </si>
  <si>
    <t>Obsvd.</t>
  </si>
  <si>
    <t>Ice</t>
  </si>
  <si>
    <t>Depth</t>
  </si>
  <si>
    <t xml:space="preserve"> Density</t>
  </si>
  <si>
    <t xml:space="preserve">"Snow" </t>
  </si>
  <si>
    <t>Balance</t>
  </si>
  <si>
    <t>Name</t>
  </si>
  <si>
    <t>b'</t>
  </si>
  <si>
    <t>b*</t>
  </si>
  <si>
    <t>b**</t>
  </si>
  <si>
    <t>d</t>
  </si>
  <si>
    <t>b'ss</t>
  </si>
  <si>
    <t>r</t>
  </si>
  <si>
    <t>b'(i)</t>
  </si>
  <si>
    <t>or</t>
  </si>
  <si>
    <t>m/d/y</t>
  </si>
  <si>
    <t>m</t>
  </si>
  <si>
    <t xml:space="preserve"> m</t>
  </si>
  <si>
    <t>kg/L</t>
  </si>
  <si>
    <t>m(w)</t>
  </si>
  <si>
    <t>07-K17-9M</t>
  </si>
  <si>
    <t>Measured</t>
  </si>
  <si>
    <t>bw or bs</t>
  </si>
  <si>
    <t>original calculation</t>
  </si>
  <si>
    <t>Annual</t>
  </si>
  <si>
    <t>Estimated</t>
  </si>
  <si>
    <t>ba(i)</t>
  </si>
  <si>
    <t>bn(f)</t>
  </si>
  <si>
    <t>bn</t>
  </si>
  <si>
    <t>At Stake</t>
  </si>
  <si>
    <t>Depth of Previous Year's Summer Surface (m):</t>
  </si>
  <si>
    <t>Ablation</t>
  </si>
  <si>
    <t>Accumulation</t>
  </si>
  <si>
    <t>Balances</t>
  </si>
  <si>
    <t>m w.e.</t>
  </si>
  <si>
    <t>Stake Length Change</t>
  </si>
  <si>
    <t>(fall to fall)</t>
  </si>
  <si>
    <t>Previous summer surface</t>
  </si>
  <si>
    <t>Estimated or Measured</t>
  </si>
  <si>
    <t>new calculation</t>
  </si>
  <si>
    <t>Snow</t>
  </si>
  <si>
    <t>Old firn</t>
  </si>
  <si>
    <t>K17-10-6M</t>
  </si>
  <si>
    <t>none</t>
  </si>
  <si>
    <t>New Snow</t>
  </si>
  <si>
    <t>10-K17-6M</t>
  </si>
  <si>
    <t xml:space="preserve">Old firn </t>
  </si>
  <si>
    <t>unknown firn depth</t>
  </si>
  <si>
    <t>Total snowpit depth (cm):</t>
  </si>
  <si>
    <t>Not measured</t>
  </si>
  <si>
    <t>Average snow Depth (m):</t>
  </si>
  <si>
    <t>2012_08_13_Kah07_Field_Datasheet.pdf</t>
  </si>
  <si>
    <t>Column average density (g/cm^3):</t>
  </si>
  <si>
    <t>No density</t>
  </si>
  <si>
    <t>no density measurements</t>
  </si>
  <si>
    <t>No snowpit</t>
  </si>
  <si>
    <t>Stake not found, probably buried</t>
  </si>
  <si>
    <t>2012.04.25</t>
  </si>
  <si>
    <t>2012_04_25_Kah07_Field_Datasheet.pdf</t>
  </si>
  <si>
    <t>at stake/pit</t>
  </si>
  <si>
    <t>probe 10 m to West</t>
  </si>
  <si>
    <t>probe 20 m to West</t>
  </si>
  <si>
    <t>probe 30 m to West</t>
  </si>
  <si>
    <t>probe 40 m to West</t>
  </si>
  <si>
    <t>probe 10 m to East</t>
  </si>
  <si>
    <t>probe 20 m to East</t>
  </si>
  <si>
    <t>probe 40 m to East</t>
  </si>
  <si>
    <t>probe 30 m to East</t>
  </si>
  <si>
    <t>probe 50 m to East</t>
  </si>
  <si>
    <t>Field Data</t>
  </si>
  <si>
    <t>Analysis</t>
  </si>
  <si>
    <t>Layer Values</t>
  </si>
  <si>
    <t>Cumulative  Values</t>
  </si>
  <si>
    <t>Layer Boundary</t>
  </si>
  <si>
    <t>C+S</t>
  </si>
  <si>
    <t>C</t>
  </si>
  <si>
    <t>SBD</t>
  </si>
  <si>
    <t>Volume</t>
  </si>
  <si>
    <t>Top</t>
  </si>
  <si>
    <t>Bottom</t>
  </si>
  <si>
    <t>SWE</t>
  </si>
  <si>
    <t xml:space="preserve"> Comments</t>
  </si>
  <si>
    <t>gm</t>
  </si>
  <si>
    <t>cm</t>
  </si>
  <si>
    <r>
      <t>cm</t>
    </r>
    <r>
      <rPr>
        <vertAlign val="superscript"/>
        <sz val="8"/>
        <rFont val="Arial"/>
        <family val="2"/>
      </rPr>
      <t>3</t>
    </r>
  </si>
  <si>
    <r>
      <t>gm/cm</t>
    </r>
    <r>
      <rPr>
        <vertAlign val="superscript"/>
        <sz val="8"/>
        <rFont val="Arial"/>
        <family val="2"/>
      </rPr>
      <t>3</t>
    </r>
  </si>
  <si>
    <t>Additional snow depth measurements</t>
  </si>
  <si>
    <t>Type of meaasurement</t>
  </si>
  <si>
    <t>250 cc snowmetrics wedge</t>
  </si>
  <si>
    <t>225 is depth of summer surface 2011</t>
  </si>
  <si>
    <t>Probe at stake/pit</t>
  </si>
  <si>
    <t>New Firn</t>
  </si>
  <si>
    <t>2012_04_25_Kah10_Field_Datasheet.pdf</t>
  </si>
  <si>
    <t>Depth of previous years' summer surface (m):</t>
  </si>
  <si>
    <t>firn depth not noted</t>
  </si>
  <si>
    <t>new snow</t>
  </si>
  <si>
    <t>2012.08.13</t>
  </si>
  <si>
    <t>2012_08_13_Kah10_Field_Datasheet.pdf</t>
  </si>
  <si>
    <t>Total Density Depth (m):</t>
  </si>
  <si>
    <t>1m is depth of summer surface</t>
  </si>
  <si>
    <t>too deep; not measured</t>
  </si>
  <si>
    <t xml:space="preserve">* too deep for probe on hand; not measured. </t>
  </si>
  <si>
    <t>Federal Sampler Density</t>
  </si>
  <si>
    <t>problems with lkow density snow melting to warmer corer</t>
  </si>
  <si>
    <t>Total Density Depth(m):</t>
  </si>
  <si>
    <t>too deep to measure at stake</t>
  </si>
  <si>
    <t>not able to determine; no depth at stake</t>
  </si>
  <si>
    <t>probe</t>
  </si>
  <si>
    <t>new firn</t>
  </si>
  <si>
    <t>new firn depth not probed</t>
  </si>
  <si>
    <t>not noted</t>
  </si>
  <si>
    <t>* depth at stake/pit</t>
  </si>
  <si>
    <t>probe at stake</t>
  </si>
  <si>
    <t>07-K17</t>
  </si>
  <si>
    <t>K17-10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</si>
</sst>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
    <numFmt numFmtId="166" formatCode="mm/dd/yyyy"/>
    <numFmt numFmtId="167" formatCode="0.00_)"/>
    <numFmt numFmtId="168" formatCode="mm/dd/yy"/>
    <numFmt numFmtId="169" formatCode="??0.0"/>
  </numFmts>
  <fonts count="39" x14ac:knownFonts="1">
    <font>
      <sz val="11"/>
      <color theme="1"/>
      <name val="Calibri"/>
      <family val="2"/>
      <scheme val="minor"/>
    </font>
    <font>
      <sz val="11"/>
      <color theme="1"/>
      <name val="Calibri"/>
      <family val="2"/>
      <scheme val="minor"/>
    </font>
    <font>
      <b/>
      <sz val="8"/>
      <name val="Arial"/>
      <family val="2"/>
    </font>
    <font>
      <b/>
      <sz val="10"/>
      <name val="Arial"/>
      <family val="2"/>
    </font>
    <font>
      <sz val="8"/>
      <name val="Arial"/>
      <family val="2"/>
    </font>
    <font>
      <sz val="8"/>
      <color indexed="12"/>
      <name val="Arial"/>
      <family val="2"/>
    </font>
    <font>
      <sz val="10"/>
      <color indexed="12"/>
      <name val="Arial"/>
      <family val="2"/>
    </font>
    <font>
      <sz val="8"/>
      <name val="Helv"/>
    </font>
    <font>
      <sz val="10"/>
      <name val="Arial"/>
      <family val="2"/>
    </font>
    <font>
      <sz val="10"/>
      <color rgb="FF0066FF"/>
      <name val="Arial"/>
      <family val="2"/>
    </font>
    <font>
      <sz val="10"/>
      <color theme="1"/>
      <name val="Arial"/>
      <family val="2"/>
    </font>
    <font>
      <b/>
      <sz val="8"/>
      <color theme="1"/>
      <name val="Arial"/>
      <family val="2"/>
    </font>
    <font>
      <b/>
      <sz val="8"/>
      <color rgb="FFFF0000"/>
      <name val="Arial"/>
      <family val="2"/>
    </font>
    <font>
      <b/>
      <sz val="9"/>
      <color indexed="81"/>
      <name val="Tahoma"/>
      <family val="2"/>
    </font>
    <font>
      <sz val="9"/>
      <color indexed="81"/>
      <name val="Tahoma"/>
      <family val="2"/>
    </font>
    <font>
      <sz val="8"/>
      <color indexed="81"/>
      <name val="Tahoma"/>
      <family val="2"/>
    </font>
    <font>
      <b/>
      <sz val="10"/>
      <color rgb="FF000000"/>
      <name val="Arial"/>
      <family val="2"/>
    </font>
    <font>
      <b/>
      <vertAlign val="subscript"/>
      <sz val="10"/>
      <color rgb="FF000000"/>
      <name val="Arial"/>
      <family val="2"/>
    </font>
    <font>
      <b/>
      <sz val="8"/>
      <color indexed="81"/>
      <name val="Tahoma"/>
      <family val="2"/>
    </font>
    <font>
      <b/>
      <sz val="12"/>
      <name val="Arial"/>
      <family val="2"/>
    </font>
    <font>
      <sz val="8"/>
      <color rgb="FF000000"/>
      <name val="Arial"/>
      <family val="2"/>
    </font>
    <font>
      <sz val="8"/>
      <color theme="1"/>
      <name val="Arial"/>
      <family val="2"/>
    </font>
    <font>
      <sz val="8"/>
      <color theme="1"/>
      <name val="Calibri"/>
      <family val="2"/>
      <scheme val="minor"/>
    </font>
    <font>
      <b/>
      <u/>
      <sz val="8"/>
      <color rgb="FF000000"/>
      <name val="Calibri"/>
      <family val="2"/>
    </font>
    <font>
      <b/>
      <u/>
      <sz val="8"/>
      <name val="Arial"/>
      <family val="2"/>
    </font>
    <font>
      <b/>
      <sz val="8"/>
      <color rgb="FF000000"/>
      <name val="Calibri"/>
      <family val="2"/>
    </font>
    <font>
      <sz val="8"/>
      <color indexed="8"/>
      <name val="Calibri"/>
      <family val="2"/>
      <scheme val="minor"/>
    </font>
    <font>
      <sz val="8"/>
      <name val="Calibri"/>
      <family val="2"/>
      <scheme val="minor"/>
    </font>
    <font>
      <b/>
      <sz val="8"/>
      <name val="Calibri"/>
      <family val="2"/>
      <scheme val="minor"/>
    </font>
    <font>
      <sz val="8"/>
      <color rgb="FFFF0000"/>
      <name val="Calibri"/>
      <family val="2"/>
      <scheme val="minor"/>
    </font>
    <font>
      <sz val="8"/>
      <color indexed="8"/>
      <name val="Arial"/>
      <family val="2"/>
    </font>
    <font>
      <sz val="7"/>
      <color rgb="FFFF0000"/>
      <name val="Calibri"/>
      <family val="2"/>
      <scheme val="minor"/>
    </font>
    <font>
      <sz val="8"/>
      <color indexed="8"/>
      <name val="Century Schoolbook"/>
      <family val="1"/>
    </font>
    <font>
      <sz val="8"/>
      <color rgb="FF000000"/>
      <name val="AvantGarde"/>
      <family val="2"/>
    </font>
    <font>
      <u/>
      <sz val="8"/>
      <color indexed="12"/>
      <name val="Arial"/>
      <family val="2"/>
    </font>
    <font>
      <i/>
      <sz val="8"/>
      <name val="Arial"/>
      <family val="2"/>
    </font>
    <font>
      <vertAlign val="superscript"/>
      <sz val="8"/>
      <name val="Arial"/>
      <family val="2"/>
    </font>
    <font>
      <b/>
      <sz val="8"/>
      <color indexed="12"/>
      <name val="Arial"/>
      <family val="2"/>
    </font>
    <font>
      <sz val="8"/>
      <color indexed="16"/>
      <name val="Arial"/>
      <family val="2"/>
    </font>
  </fonts>
  <fills count="12">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indexed="64"/>
      </patternFill>
    </fill>
  </fills>
  <borders count="37">
    <border>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medium">
        <color rgb="FFFF0000"/>
      </left>
      <right style="medium">
        <color rgb="FFFF0000"/>
      </right>
      <top style="medium">
        <color rgb="FFFF0000"/>
      </top>
      <bottom style="medium">
        <color rgb="FFFF0000"/>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2">
    <xf numFmtId="0" fontId="0" fillId="0" borderId="0"/>
    <xf numFmtId="0" fontId="2" fillId="0" borderId="0" applyNumberFormat="0" applyFill="0" applyBorder="0" applyAlignment="0" applyProtection="0">
      <alignment horizontal="left"/>
      <protection locked="0"/>
    </xf>
    <xf numFmtId="0" fontId="4" fillId="0" borderId="0" applyNumberFormat="0" applyFill="0" applyBorder="0" applyAlignment="0" applyProtection="0">
      <protection locked="0"/>
    </xf>
    <xf numFmtId="0" fontId="5" fillId="0" borderId="0" applyNumberFormat="0" applyFill="0" applyBorder="0" applyAlignment="0" applyProtection="0">
      <alignment horizontal="left"/>
      <protection locked="0"/>
    </xf>
    <xf numFmtId="164" fontId="7" fillId="0" borderId="0" applyFont="0" applyFill="0" applyBorder="0" applyAlignment="0" applyProtection="0"/>
    <xf numFmtId="0" fontId="4" fillId="0" borderId="0" applyNumberFormat="0" applyFill="0" applyBorder="0" applyAlignment="0" applyProtection="0">
      <alignment horizontal="left" vertical="top" wrapText="1"/>
      <protection locked="0"/>
    </xf>
    <xf numFmtId="0" fontId="4" fillId="0" borderId="0" applyNumberFormat="0" applyFill="0" applyBorder="0" applyAlignment="0" applyProtection="0">
      <alignment horizontal="left" vertical="top" wrapText="1"/>
      <protection locked="0"/>
    </xf>
    <xf numFmtId="0" fontId="1" fillId="0" borderId="0"/>
    <xf numFmtId="165" fontId="7" fillId="0" borderId="0" applyFont="0" applyFill="0" applyBorder="0" applyAlignment="0" applyProtection="0">
      <alignment horizontal="left"/>
      <protection locked="0"/>
    </xf>
    <xf numFmtId="0" fontId="4" fillId="0" borderId="0" applyNumberFormat="0" applyFill="0" applyBorder="0" applyAlignment="0" applyProtection="0">
      <protection locked="0"/>
    </xf>
    <xf numFmtId="0" fontId="30" fillId="0" borderId="0" applyNumberFormat="0" applyFill="0" applyBorder="0" applyAlignment="0" applyProtection="0">
      <alignment horizontal="center" vertical="top" wrapText="1"/>
      <protection locked="0"/>
    </xf>
    <xf numFmtId="0" fontId="5" fillId="0" borderId="0" applyNumberFormat="0" applyFill="0" applyBorder="0" applyAlignment="0" applyProtection="0">
      <alignment horizontal="center" vertical="top" wrapText="1"/>
    </xf>
  </cellStyleXfs>
  <cellXfs count="426">
    <xf numFmtId="0" fontId="0" fillId="0" borderId="0" xfId="0"/>
    <xf numFmtId="0" fontId="3" fillId="0" borderId="1" xfId="1" applyFont="1" applyBorder="1" applyAlignment="1" applyProtection="1">
      <alignment horizontal="right"/>
    </xf>
    <xf numFmtId="0" fontId="3" fillId="0" borderId="0" xfId="2" applyFont="1" applyProtection="1"/>
    <xf numFmtId="1" fontId="6" fillId="0" borderId="1" xfId="3" applyNumberFormat="1" applyFont="1" applyBorder="1" applyAlignment="1" applyProtection="1">
      <alignment horizontal="left"/>
      <protection locked="0"/>
    </xf>
    <xf numFmtId="1" fontId="6" fillId="0" borderId="1" xfId="3" applyNumberFormat="1" applyFont="1" applyBorder="1" applyAlignment="1" applyProtection="1">
      <alignment horizontal="left"/>
    </xf>
    <xf numFmtId="164" fontId="8" fillId="0" borderId="1" xfId="4" applyFont="1" applyBorder="1"/>
    <xf numFmtId="1" fontId="3" fillId="0" borderId="1" xfId="5" applyNumberFormat="1" applyFont="1" applyBorder="1" applyAlignment="1" applyProtection="1">
      <alignment horizontal="right"/>
    </xf>
    <xf numFmtId="164" fontId="4" fillId="0" borderId="1" xfId="4" applyFont="1" applyFill="1" applyBorder="1" applyAlignment="1" applyProtection="1">
      <alignment horizontal="left"/>
    </xf>
    <xf numFmtId="0" fontId="2" fillId="0" borderId="0" xfId="2" applyFont="1" applyProtection="1"/>
    <xf numFmtId="0" fontId="2" fillId="0" borderId="0" xfId="2" applyFont="1" applyBorder="1" applyProtection="1"/>
    <xf numFmtId="2" fontId="2" fillId="0" borderId="0" xfId="2" applyNumberFormat="1" applyFont="1" applyProtection="1"/>
    <xf numFmtId="0" fontId="3" fillId="0" borderId="0" xfId="1" applyFont="1" applyBorder="1" applyAlignment="1" applyProtection="1">
      <alignment horizontal="right"/>
    </xf>
    <xf numFmtId="1" fontId="6" fillId="0" borderId="0" xfId="3" applyNumberFormat="1" applyFont="1" applyBorder="1" applyAlignment="1" applyProtection="1">
      <alignment horizontal="left"/>
      <protection locked="0"/>
    </xf>
    <xf numFmtId="1" fontId="6" fillId="0" borderId="0" xfId="3" applyNumberFormat="1" applyFont="1" applyBorder="1" applyAlignment="1" applyProtection="1">
      <alignment horizontal="left"/>
    </xf>
    <xf numFmtId="164" fontId="8" fillId="0" borderId="0" xfId="4" applyFont="1" applyBorder="1"/>
    <xf numFmtId="1" fontId="3" fillId="0" borderId="0" xfId="5" applyNumberFormat="1" applyFont="1" applyBorder="1" applyAlignment="1" applyProtection="1">
      <alignment horizontal="right"/>
    </xf>
    <xf numFmtId="164" fontId="8" fillId="0" borderId="0" xfId="4" applyFont="1" applyFill="1" applyBorder="1" applyAlignment="1" applyProtection="1">
      <alignment horizontal="center"/>
    </xf>
    <xf numFmtId="0" fontId="2" fillId="0" borderId="0" xfId="2" applyFont="1" applyBorder="1" applyAlignment="1" applyProtection="1">
      <alignment horizontal="left"/>
    </xf>
    <xf numFmtId="2" fontId="3" fillId="0" borderId="0" xfId="1" applyNumberFormat="1" applyFont="1" applyBorder="1" applyAlignment="1" applyProtection="1">
      <alignment horizontal="right"/>
    </xf>
    <xf numFmtId="14" fontId="3" fillId="0" borderId="0" xfId="2" applyNumberFormat="1" applyFont="1" applyBorder="1" applyProtection="1"/>
    <xf numFmtId="0" fontId="4" fillId="0" borderId="0" xfId="6" applyFont="1" applyAlignment="1" applyProtection="1">
      <alignment vertical="top"/>
    </xf>
    <xf numFmtId="0" fontId="4" fillId="0" borderId="0" xfId="6" applyFont="1" applyBorder="1" applyAlignment="1" applyProtection="1">
      <alignment vertical="top"/>
    </xf>
    <xf numFmtId="2" fontId="4" fillId="0" borderId="0" xfId="6" applyNumberFormat="1" applyFont="1" applyAlignment="1" applyProtection="1">
      <alignment vertical="top"/>
    </xf>
    <xf numFmtId="0" fontId="8" fillId="0" borderId="0" xfId="0" applyFont="1" applyFill="1" applyBorder="1" applyAlignment="1">
      <alignment horizontal="left"/>
    </xf>
    <xf numFmtId="2" fontId="8" fillId="0" borderId="0" xfId="5" applyNumberFormat="1" applyFont="1" applyAlignment="1" applyProtection="1">
      <alignment horizontal="center"/>
    </xf>
    <xf numFmtId="0" fontId="9" fillId="0" borderId="0" xfId="3" applyFont="1" applyFill="1" applyBorder="1" applyAlignment="1" applyProtection="1">
      <alignment horizontal="left"/>
      <protection locked="0"/>
    </xf>
    <xf numFmtId="0" fontId="2" fillId="0" borderId="0" xfId="2" applyFont="1" applyBorder="1" applyAlignment="1" applyProtection="1">
      <alignment horizontal="center"/>
    </xf>
    <xf numFmtId="0" fontId="10" fillId="0" borderId="0" xfId="7" applyFont="1" applyAlignment="1">
      <alignment horizontal="center"/>
    </xf>
    <xf numFmtId="0" fontId="2" fillId="0" borderId="0" xfId="1" applyFont="1" applyBorder="1" applyAlignment="1" applyProtection="1"/>
    <xf numFmtId="0" fontId="2" fillId="0" borderId="0" xfId="1" applyFont="1" applyAlignment="1" applyProtection="1"/>
    <xf numFmtId="2" fontId="2" fillId="0" borderId="0" xfId="1" applyNumberFormat="1" applyFont="1" applyAlignment="1" applyProtection="1"/>
    <xf numFmtId="164" fontId="4" fillId="0" borderId="0" xfId="4" applyFont="1" applyAlignment="1" applyProtection="1">
      <alignment horizontal="center"/>
    </xf>
    <xf numFmtId="165" fontId="4" fillId="0" borderId="0" xfId="8" applyFont="1" applyBorder="1" applyAlignment="1" applyProtection="1">
      <alignment horizontal="center"/>
    </xf>
    <xf numFmtId="0" fontId="4" fillId="0" borderId="0" xfId="2" applyFont="1" applyBorder="1" applyProtection="1"/>
    <xf numFmtId="0" fontId="4" fillId="0" borderId="0" xfId="2" applyFont="1" applyProtection="1"/>
    <xf numFmtId="2" fontId="4" fillId="0" borderId="0" xfId="2" applyNumberFormat="1" applyFont="1" applyProtection="1"/>
    <xf numFmtId="0" fontId="2" fillId="0" borderId="0" xfId="1" applyFont="1" applyBorder="1" applyAlignment="1" applyProtection="1">
      <alignment horizontal="center"/>
    </xf>
    <xf numFmtId="14" fontId="2" fillId="0" borderId="0" xfId="1" applyNumberFormat="1" applyFont="1" applyBorder="1" applyAlignment="1" applyProtection="1">
      <alignment horizontal="centerContinuous"/>
    </xf>
    <xf numFmtId="164" fontId="4" fillId="0" borderId="2" xfId="4" applyFont="1" applyBorder="1" applyAlignment="1" applyProtection="1">
      <alignment horizontal="center"/>
    </xf>
    <xf numFmtId="165" fontId="4" fillId="0" borderId="0" xfId="8" applyFont="1" applyAlignment="1" applyProtection="1">
      <alignment horizontal="center"/>
    </xf>
    <xf numFmtId="0" fontId="4" fillId="0" borderId="3" xfId="2" applyFont="1" applyBorder="1" applyProtection="1"/>
    <xf numFmtId="0" fontId="4" fillId="0" borderId="1" xfId="2" applyFont="1" applyBorder="1" applyProtection="1"/>
    <xf numFmtId="0" fontId="4" fillId="0" borderId="4" xfId="2" applyFont="1" applyBorder="1" applyProtection="1"/>
    <xf numFmtId="0" fontId="4" fillId="0" borderId="5" xfId="2" applyFont="1" applyBorder="1" applyProtection="1"/>
    <xf numFmtId="0" fontId="2" fillId="0" borderId="3" xfId="2" applyFont="1" applyBorder="1" applyProtection="1"/>
    <xf numFmtId="0" fontId="2" fillId="0" borderId="1" xfId="2" applyFont="1" applyBorder="1" applyProtection="1"/>
    <xf numFmtId="0" fontId="2" fillId="0" borderId="5" xfId="2" applyFont="1" applyBorder="1" applyProtection="1"/>
    <xf numFmtId="0" fontId="2" fillId="0" borderId="6" xfId="1" applyFont="1" applyBorder="1" applyAlignment="1" applyProtection="1">
      <alignment horizontal="center"/>
    </xf>
    <xf numFmtId="165" fontId="2" fillId="0" borderId="0" xfId="8" applyFont="1" applyBorder="1" applyAlignment="1" applyProtection="1">
      <alignment horizontal="center"/>
    </xf>
    <xf numFmtId="0" fontId="11" fillId="0" borderId="0" xfId="9" applyFont="1" applyBorder="1" applyAlignment="1" applyProtection="1"/>
    <xf numFmtId="0" fontId="2" fillId="0" borderId="7" xfId="1" applyFont="1" applyBorder="1" applyAlignment="1" applyProtection="1">
      <alignment horizontal="center"/>
    </xf>
    <xf numFmtId="165" fontId="2" fillId="0" borderId="7" xfId="8" applyFont="1" applyBorder="1" applyAlignment="1" applyProtection="1">
      <alignment horizontal="center"/>
    </xf>
    <xf numFmtId="0" fontId="2" fillId="0" borderId="6" xfId="2" applyFont="1" applyBorder="1" applyAlignment="1" applyProtection="1">
      <alignment horizontal="left"/>
    </xf>
    <xf numFmtId="0" fontId="2" fillId="0" borderId="7" xfId="2" applyFont="1" applyBorder="1" applyAlignment="1" applyProtection="1">
      <alignment horizontal="left"/>
    </xf>
    <xf numFmtId="2" fontId="4" fillId="0" borderId="0" xfId="2" applyNumberFormat="1" applyFont="1" applyBorder="1" applyAlignment="1" applyProtection="1">
      <alignment horizontal="center"/>
    </xf>
    <xf numFmtId="0" fontId="12" fillId="0" borderId="8" xfId="1" applyFont="1" applyBorder="1" applyAlignment="1" applyProtection="1">
      <alignment horizontal="center" vertical="center"/>
    </xf>
    <xf numFmtId="0" fontId="12" fillId="0" borderId="2" xfId="1" applyFont="1" applyBorder="1" applyAlignment="1" applyProtection="1">
      <alignment horizontal="center" vertical="center"/>
    </xf>
    <xf numFmtId="165" fontId="12" fillId="0" borderId="0" xfId="8" applyFont="1" applyBorder="1" applyAlignment="1" applyProtection="1">
      <alignment horizontal="center" vertical="center"/>
    </xf>
    <xf numFmtId="0" fontId="12" fillId="0" borderId="0" xfId="1" applyFont="1" applyBorder="1" applyAlignment="1" applyProtection="1">
      <alignment horizontal="center" vertical="center"/>
    </xf>
    <xf numFmtId="0" fontId="4" fillId="0" borderId="0" xfId="1" applyFont="1" applyBorder="1" applyAlignment="1" applyProtection="1">
      <alignment horizontal="center" vertical="center"/>
    </xf>
    <xf numFmtId="165" fontId="4" fillId="0" borderId="9" xfId="8" applyFont="1" applyBorder="1" applyAlignment="1" applyProtection="1">
      <alignment horizontal="center" vertical="center"/>
    </xf>
    <xf numFmtId="165" fontId="4" fillId="0" borderId="2" xfId="8" applyFont="1" applyBorder="1" applyAlignment="1" applyProtection="1">
      <alignment horizontal="center" vertical="center"/>
    </xf>
    <xf numFmtId="0" fontId="4" fillId="0" borderId="9" xfId="1" applyFont="1" applyBorder="1" applyAlignment="1" applyProtection="1">
      <alignment horizontal="center" vertical="center"/>
    </xf>
    <xf numFmtId="0" fontId="4" fillId="0" borderId="8" xfId="2" applyFont="1" applyBorder="1" applyProtection="1"/>
    <xf numFmtId="0" fontId="4" fillId="0" borderId="2" xfId="2" applyFont="1" applyBorder="1" applyProtection="1"/>
    <xf numFmtId="20" fontId="4" fillId="0" borderId="9" xfId="2" applyNumberFormat="1" applyFont="1" applyBorder="1" applyProtection="1"/>
    <xf numFmtId="2" fontId="4" fillId="0" borderId="1" xfId="4" applyNumberFormat="1" applyFont="1" applyBorder="1" applyAlignment="1" applyProtection="1">
      <alignment horizontal="center"/>
    </xf>
    <xf numFmtId="2" fontId="4" fillId="0" borderId="1" xfId="2" applyNumberFormat="1" applyFont="1" applyBorder="1" applyAlignment="1" applyProtection="1">
      <alignment horizontal="center"/>
    </xf>
    <xf numFmtId="20" fontId="4" fillId="0" borderId="0" xfId="2" applyNumberFormat="1" applyFont="1" applyProtection="1"/>
    <xf numFmtId="2" fontId="4" fillId="0" borderId="0" xfId="4" applyNumberFormat="1" applyFont="1" applyAlignment="1" applyProtection="1">
      <alignment horizontal="center"/>
    </xf>
    <xf numFmtId="2" fontId="4" fillId="0" borderId="0" xfId="2" applyNumberFormat="1" applyFont="1" applyAlignment="1" applyProtection="1">
      <alignment horizontal="center"/>
    </xf>
    <xf numFmtId="0" fontId="4" fillId="0" borderId="0" xfId="2" applyFont="1" applyAlignment="1" applyProtection="1">
      <alignment horizontal="center"/>
    </xf>
    <xf numFmtId="0" fontId="2" fillId="0" borderId="0" xfId="1" applyFont="1" applyBorder="1" applyAlignment="1" applyProtection="1">
      <alignment vertical="center"/>
    </xf>
    <xf numFmtId="0" fontId="4" fillId="0" borderId="0" xfId="2" applyFont="1" applyAlignment="1" applyProtection="1">
      <alignment vertical="center" wrapText="1"/>
    </xf>
    <xf numFmtId="0" fontId="4" fillId="0" borderId="0" xfId="2" applyFont="1" applyAlignment="1" applyProtection="1">
      <alignment vertical="center"/>
    </xf>
    <xf numFmtId="164" fontId="4" fillId="0" borderId="0" xfId="4" applyFont="1" applyBorder="1" applyAlignment="1" applyProtection="1">
      <alignment horizontal="center"/>
    </xf>
    <xf numFmtId="2" fontId="4" fillId="0" borderId="0" xfId="2" applyNumberFormat="1" applyFont="1" applyBorder="1" applyProtection="1"/>
    <xf numFmtId="1" fontId="4" fillId="0" borderId="0" xfId="2" applyNumberFormat="1" applyFont="1" applyProtection="1"/>
    <xf numFmtId="4" fontId="16" fillId="0" borderId="0" xfId="0" applyNumberFormat="1" applyFont="1" applyBorder="1" applyAlignment="1">
      <alignment horizontal="center" vertical="center"/>
    </xf>
    <xf numFmtId="4" fontId="16" fillId="0" borderId="6" xfId="0" applyNumberFormat="1" applyFont="1" applyBorder="1" applyAlignment="1">
      <alignment horizontal="center" vertical="center"/>
    </xf>
    <xf numFmtId="0" fontId="4" fillId="4" borderId="12" xfId="2" applyFill="1" applyBorder="1" applyProtection="1">
      <protection locked="0"/>
    </xf>
    <xf numFmtId="0" fontId="4" fillId="4" borderId="12" xfId="2" applyFill="1" applyBorder="1" applyProtection="1"/>
    <xf numFmtId="0" fontId="4" fillId="4" borderId="12" xfId="2" applyFill="1" applyBorder="1" applyAlignment="1" applyProtection="1">
      <alignment horizontal="centerContinuous"/>
    </xf>
    <xf numFmtId="0" fontId="4" fillId="0" borderId="12" xfId="2" applyBorder="1" applyAlignment="1" applyProtection="1">
      <alignment horizontal="left"/>
      <protection locked="0"/>
    </xf>
    <xf numFmtId="0" fontId="4" fillId="0" borderId="6" xfId="2" applyFill="1" applyBorder="1" applyAlignment="1" applyProtection="1">
      <alignment horizontal="center"/>
      <protection locked="0"/>
    </xf>
    <xf numFmtId="0" fontId="4" fillId="0" borderId="0" xfId="2" applyProtection="1"/>
    <xf numFmtId="0" fontId="4" fillId="4" borderId="4" xfId="2" applyFill="1" applyBorder="1" applyAlignment="1" applyProtection="1">
      <alignment horizontal="center"/>
      <protection locked="0"/>
    </xf>
    <xf numFmtId="0" fontId="4" fillId="5" borderId="6" xfId="2" applyFill="1" applyBorder="1" applyAlignment="1" applyProtection="1">
      <alignment horizontal="center"/>
      <protection locked="0"/>
    </xf>
    <xf numFmtId="0" fontId="4" fillId="4" borderId="6" xfId="2" applyFill="1" applyBorder="1" applyAlignment="1" applyProtection="1">
      <alignment horizontal="center"/>
      <protection locked="0"/>
    </xf>
    <xf numFmtId="0" fontId="4" fillId="4" borderId="0" xfId="2" applyFill="1" applyBorder="1" applyAlignment="1" applyProtection="1">
      <alignment horizontal="center"/>
      <protection locked="0"/>
    </xf>
    <xf numFmtId="1" fontId="4" fillId="4" borderId="7" xfId="2" applyNumberFormat="1" applyFill="1" applyBorder="1" applyAlignment="1" applyProtection="1">
      <alignment horizontal="center"/>
      <protection locked="0"/>
    </xf>
    <xf numFmtId="0" fontId="4" fillId="0" borderId="4" xfId="2" applyBorder="1" applyAlignment="1" applyProtection="1">
      <alignment horizontal="center"/>
      <protection locked="0"/>
    </xf>
    <xf numFmtId="0" fontId="4" fillId="0" borderId="6" xfId="2" applyBorder="1" applyAlignment="1" applyProtection="1">
      <alignment horizontal="center"/>
      <protection locked="0"/>
    </xf>
    <xf numFmtId="0" fontId="4" fillId="0" borderId="0" xfId="2" applyBorder="1" applyAlignment="1" applyProtection="1">
      <alignment horizontal="center"/>
      <protection locked="0"/>
    </xf>
    <xf numFmtId="0" fontId="4" fillId="0" borderId="7" xfId="2" applyBorder="1" applyAlignment="1" applyProtection="1">
      <alignment horizontal="centerContinuous"/>
      <protection locked="0"/>
    </xf>
    <xf numFmtId="167" fontId="4" fillId="4" borderId="0" xfId="2" applyNumberFormat="1" applyFill="1" applyBorder="1" applyAlignment="1" applyProtection="1">
      <alignment horizontal="left"/>
    </xf>
    <xf numFmtId="0" fontId="4" fillId="0" borderId="7" xfId="2" applyBorder="1" applyAlignment="1" applyProtection="1">
      <alignment horizontal="center"/>
      <protection locked="0"/>
    </xf>
    <xf numFmtId="0" fontId="4" fillId="5" borderId="0" xfId="2" applyFill="1" applyBorder="1" applyAlignment="1" applyProtection="1">
      <alignment horizontal="center"/>
      <protection locked="0"/>
    </xf>
    <xf numFmtId="0" fontId="4" fillId="5" borderId="7" xfId="2" applyFill="1" applyBorder="1" applyAlignment="1" applyProtection="1">
      <alignment horizontal="center"/>
      <protection locked="0"/>
    </xf>
    <xf numFmtId="0" fontId="4" fillId="4" borderId="4" xfId="2" applyFill="1" applyBorder="1" applyAlignment="1" applyProtection="1">
      <alignment horizontal="center"/>
    </xf>
    <xf numFmtId="167" fontId="4" fillId="4" borderId="0" xfId="2" applyNumberFormat="1" applyFill="1" applyBorder="1" applyAlignment="1" applyProtection="1">
      <alignment horizontal="centerContinuous"/>
      <protection locked="0"/>
    </xf>
    <xf numFmtId="0" fontId="4" fillId="6" borderId="6" xfId="2" applyFill="1" applyBorder="1" applyAlignment="1" applyProtection="1">
      <alignment horizontal="center"/>
      <protection locked="0"/>
    </xf>
    <xf numFmtId="0" fontId="19" fillId="0" borderId="0" xfId="2" applyFont="1" applyProtection="1"/>
    <xf numFmtId="2" fontId="4" fillId="0" borderId="0" xfId="2" applyNumberFormat="1" applyProtection="1"/>
    <xf numFmtId="0" fontId="4" fillId="0" borderId="0" xfId="2" applyBorder="1" applyProtection="1"/>
    <xf numFmtId="2" fontId="8" fillId="0" borderId="1" xfId="5" applyNumberFormat="1" applyFont="1" applyBorder="1" applyAlignment="1" applyProtection="1">
      <alignment horizontal="center"/>
      <protection locked="0"/>
    </xf>
    <xf numFmtId="0" fontId="4" fillId="4" borderId="4" xfId="2" applyFill="1" applyBorder="1" applyAlignment="1" applyProtection="1">
      <alignment horizontal="center" vertical="center"/>
      <protection locked="0"/>
    </xf>
    <xf numFmtId="0" fontId="4" fillId="5" borderId="0" xfId="2" applyFill="1" applyBorder="1" applyAlignment="1" applyProtection="1">
      <alignment horizontal="center" vertical="center" wrapText="1"/>
    </xf>
    <xf numFmtId="0" fontId="4" fillId="5" borderId="7" xfId="2" applyFill="1" applyBorder="1" applyAlignment="1" applyProtection="1">
      <alignment horizontal="center" vertical="center" wrapText="1"/>
    </xf>
    <xf numFmtId="0" fontId="4" fillId="4" borderId="0" xfId="2" applyFill="1" applyBorder="1" applyAlignment="1" applyProtection="1">
      <alignment horizontal="center" vertical="center"/>
      <protection locked="0"/>
    </xf>
    <xf numFmtId="1" fontId="4" fillId="4" borderId="7" xfId="2" applyNumberFormat="1" applyFill="1" applyBorder="1" applyAlignment="1" applyProtection="1">
      <alignment horizontal="center" vertical="center"/>
      <protection locked="0"/>
    </xf>
    <xf numFmtId="0" fontId="4" fillId="0" borderId="6" xfId="2" applyBorder="1" applyAlignment="1" applyProtection="1">
      <alignment horizontal="center" vertical="center"/>
      <protection locked="0"/>
    </xf>
    <xf numFmtId="0" fontId="4" fillId="0" borderId="0" xfId="2" applyBorder="1" applyAlignment="1" applyProtection="1">
      <alignment horizontal="center" vertical="center" wrapText="1"/>
      <protection locked="0"/>
    </xf>
    <xf numFmtId="0" fontId="4" fillId="0" borderId="7" xfId="2" applyBorder="1" applyAlignment="1" applyProtection="1">
      <alignment horizontal="center" vertical="center"/>
      <protection locked="0"/>
    </xf>
    <xf numFmtId="0" fontId="4" fillId="0" borderId="0" xfId="2" applyBorder="1" applyAlignment="1" applyProtection="1">
      <alignment horizontal="center" vertical="center"/>
      <protection locked="0"/>
    </xf>
    <xf numFmtId="0" fontId="4" fillId="4" borderId="4" xfId="2" applyFill="1" applyBorder="1" applyAlignment="1" applyProtection="1">
      <alignment horizontal="center" vertical="center"/>
    </xf>
    <xf numFmtId="0" fontId="4" fillId="4" borderId="15" xfId="2" applyFill="1" applyBorder="1" applyAlignment="1" applyProtection="1">
      <alignment horizontal="center" vertical="center"/>
      <protection locked="0"/>
    </xf>
    <xf numFmtId="0" fontId="4" fillId="5" borderId="8" xfId="2" applyFill="1" applyBorder="1" applyAlignment="1" applyProtection="1">
      <alignment horizontal="center" vertical="center"/>
      <protection locked="0"/>
    </xf>
    <xf numFmtId="0" fontId="4" fillId="5" borderId="2" xfId="2" applyFill="1" applyBorder="1" applyAlignment="1" applyProtection="1">
      <alignment horizontal="center" vertical="center"/>
      <protection locked="0"/>
    </xf>
    <xf numFmtId="0" fontId="4" fillId="5" borderId="9" xfId="2" applyFill="1" applyBorder="1" applyAlignment="1" applyProtection="1">
      <alignment horizontal="center" vertical="center"/>
      <protection locked="0"/>
    </xf>
    <xf numFmtId="0" fontId="4" fillId="4" borderId="15" xfId="2" applyFill="1" applyBorder="1" applyAlignment="1" applyProtection="1">
      <alignment horizontal="center" vertical="center"/>
    </xf>
    <xf numFmtId="0" fontId="4" fillId="4" borderId="8" xfId="2" applyFill="1" applyBorder="1" applyAlignment="1" applyProtection="1">
      <alignment horizontal="center" vertical="center"/>
      <protection locked="0"/>
    </xf>
    <xf numFmtId="0" fontId="4" fillId="4" borderId="2" xfId="2" applyFill="1" applyBorder="1" applyAlignment="1" applyProtection="1">
      <alignment horizontal="center" vertical="center"/>
      <protection locked="0"/>
    </xf>
    <xf numFmtId="1" fontId="4" fillId="4" borderId="9" xfId="2" applyNumberFormat="1" applyFill="1" applyBorder="1" applyAlignment="1" applyProtection="1">
      <alignment horizontal="center" vertical="center"/>
      <protection locked="0"/>
    </xf>
    <xf numFmtId="0" fontId="4" fillId="0" borderId="8" xfId="2" applyBorder="1" applyAlignment="1" applyProtection="1">
      <alignment horizontal="center" vertical="center"/>
      <protection locked="0"/>
    </xf>
    <xf numFmtId="0" fontId="4" fillId="0" borderId="2" xfId="2" applyBorder="1" applyAlignment="1" applyProtection="1">
      <alignment horizontal="center" vertical="center"/>
      <protection locked="0"/>
    </xf>
    <xf numFmtId="0" fontId="4" fillId="0" borderId="9" xfId="2" applyBorder="1" applyAlignment="1" applyProtection="1">
      <alignment horizontal="center" vertical="center"/>
      <protection locked="0"/>
    </xf>
    <xf numFmtId="0" fontId="4" fillId="0" borderId="1" xfId="2" applyBorder="1" applyAlignment="1" applyProtection="1">
      <alignment horizontal="center" vertical="center"/>
    </xf>
    <xf numFmtId="0" fontId="4" fillId="0" borderId="5" xfId="2" applyBorder="1" applyAlignment="1" applyProtection="1">
      <alignment horizontal="center" vertical="center"/>
    </xf>
    <xf numFmtId="0" fontId="4" fillId="0" borderId="0" xfId="2" applyAlignment="1" applyProtection="1">
      <alignment horizontal="center" vertical="center"/>
    </xf>
    <xf numFmtId="167" fontId="4" fillId="4" borderId="0" xfId="2" applyNumberFormat="1" applyFill="1" applyBorder="1" applyAlignment="1" applyProtection="1">
      <alignment horizontal="center" vertical="center"/>
    </xf>
    <xf numFmtId="0" fontId="2" fillId="0" borderId="7" xfId="2" applyFont="1" applyBorder="1" applyAlignment="1" applyProtection="1">
      <alignment horizontal="center" vertical="center"/>
    </xf>
    <xf numFmtId="167" fontId="4" fillId="4" borderId="0" xfId="2" applyNumberFormat="1" applyFill="1" applyBorder="1" applyAlignment="1" applyProtection="1">
      <alignment horizontal="center" vertical="center"/>
      <protection locked="0"/>
    </xf>
    <xf numFmtId="0" fontId="4" fillId="0" borderId="6" xfId="2" applyBorder="1" applyAlignment="1" applyProtection="1">
      <alignment horizontal="center" vertical="center"/>
    </xf>
    <xf numFmtId="0" fontId="4" fillId="0" borderId="0" xfId="2" applyBorder="1" applyAlignment="1" applyProtection="1">
      <alignment horizontal="center" vertical="center"/>
    </xf>
    <xf numFmtId="0" fontId="4" fillId="0" borderId="7" xfId="2" applyBorder="1" applyAlignment="1" applyProtection="1">
      <alignment horizontal="center" vertical="center"/>
    </xf>
    <xf numFmtId="167" fontId="4" fillId="4" borderId="2" xfId="2" applyNumberFormat="1" applyFill="1" applyBorder="1" applyAlignment="1" applyProtection="1">
      <alignment horizontal="center" vertical="center"/>
      <protection locked="0"/>
    </xf>
    <xf numFmtId="0" fontId="4" fillId="0" borderId="8" xfId="2" applyBorder="1" applyAlignment="1" applyProtection="1">
      <alignment horizontal="center" vertical="center"/>
    </xf>
    <xf numFmtId="0" fontId="4" fillId="0" borderId="2" xfId="2" applyBorder="1" applyAlignment="1" applyProtection="1">
      <alignment horizontal="center" vertical="center"/>
    </xf>
    <xf numFmtId="0" fontId="4" fillId="0" borderId="9" xfId="2" applyBorder="1" applyAlignment="1" applyProtection="1">
      <alignment horizontal="center" vertical="center"/>
    </xf>
    <xf numFmtId="0" fontId="4" fillId="0" borderId="4" xfId="2" applyBorder="1" applyAlignment="1" applyProtection="1">
      <alignment horizontal="center" vertical="center" wrapText="1"/>
      <protection locked="0"/>
    </xf>
    <xf numFmtId="4" fontId="11" fillId="0" borderId="0" xfId="0" applyNumberFormat="1" applyFont="1" applyBorder="1" applyAlignment="1">
      <alignment horizontal="center" vertical="center" wrapText="1"/>
    </xf>
    <xf numFmtId="4" fontId="10" fillId="0" borderId="0" xfId="0" applyNumberFormat="1" applyFont="1" applyBorder="1" applyAlignment="1">
      <alignment horizontal="center"/>
    </xf>
    <xf numFmtId="0" fontId="20" fillId="2" borderId="13" xfId="0" applyFont="1" applyFill="1" applyBorder="1" applyAlignment="1">
      <alignment horizontal="right"/>
    </xf>
    <xf numFmtId="0" fontId="21" fillId="3" borderId="13" xfId="0" applyFont="1" applyFill="1" applyBorder="1" applyAlignment="1">
      <alignment horizontal="right"/>
    </xf>
    <xf numFmtId="0" fontId="22" fillId="3" borderId="13" xfId="0" applyFont="1" applyFill="1" applyBorder="1" applyAlignment="1">
      <alignment horizontal="right"/>
    </xf>
    <xf numFmtId="0" fontId="22" fillId="3" borderId="14" xfId="0" applyFont="1" applyFill="1" applyBorder="1" applyAlignment="1">
      <alignment horizontal="right"/>
    </xf>
    <xf numFmtId="0" fontId="20" fillId="2" borderId="6" xfId="0" applyFont="1" applyFill="1" applyBorder="1" applyAlignment="1">
      <alignment horizontal="right"/>
    </xf>
    <xf numFmtId="0" fontId="20" fillId="2" borderId="8" xfId="0" applyFont="1" applyFill="1" applyBorder="1" applyAlignment="1">
      <alignment horizontal="right"/>
    </xf>
    <xf numFmtId="4" fontId="2" fillId="3" borderId="1" xfId="0" applyNumberFormat="1" applyFont="1" applyFill="1" applyBorder="1" applyAlignment="1">
      <alignment horizontal="center"/>
    </xf>
    <xf numFmtId="0" fontId="2" fillId="3" borderId="1" xfId="0" applyFont="1" applyFill="1" applyBorder="1"/>
    <xf numFmtId="4" fontId="2" fillId="3" borderId="5" xfId="0" applyNumberFormat="1" applyFont="1" applyFill="1" applyBorder="1" applyAlignment="1">
      <alignment horizontal="center"/>
    </xf>
    <xf numFmtId="0" fontId="25" fillId="2" borderId="18" xfId="0" applyFont="1" applyFill="1" applyBorder="1" applyAlignment="1">
      <alignment horizontal="center"/>
    </xf>
    <xf numFmtId="0" fontId="25" fillId="2" borderId="18" xfId="0" applyFont="1" applyFill="1" applyBorder="1" applyAlignment="1">
      <alignment horizontal="center" wrapText="1"/>
    </xf>
    <xf numFmtId="2" fontId="20" fillId="2" borderId="0" xfId="0" applyNumberFormat="1" applyFont="1" applyFill="1" applyBorder="1"/>
    <xf numFmtId="0" fontId="20" fillId="2" borderId="0" xfId="0" applyFont="1" applyFill="1" applyBorder="1"/>
    <xf numFmtId="0" fontId="22" fillId="3" borderId="0" xfId="0" applyFont="1" applyFill="1" applyBorder="1"/>
    <xf numFmtId="0" fontId="20" fillId="2" borderId="7" xfId="0" applyFont="1" applyFill="1" applyBorder="1"/>
    <xf numFmtId="2" fontId="20" fillId="2" borderId="2" xfId="0" applyNumberFormat="1" applyFont="1" applyFill="1" applyBorder="1"/>
    <xf numFmtId="0" fontId="20" fillId="2" borderId="2" xfId="0" applyFont="1" applyFill="1" applyBorder="1"/>
    <xf numFmtId="4" fontId="20" fillId="2" borderId="2" xfId="0" applyNumberFormat="1" applyFont="1" applyFill="1" applyBorder="1"/>
    <xf numFmtId="0" fontId="20" fillId="2" borderId="9" xfId="0" applyFont="1" applyFill="1" applyBorder="1"/>
    <xf numFmtId="0" fontId="23" fillId="2" borderId="3" xfId="0" applyFont="1" applyFill="1" applyBorder="1" applyAlignment="1">
      <alignment horizontal="center" vertical="center"/>
    </xf>
    <xf numFmtId="0" fontId="23" fillId="2" borderId="10" xfId="0" applyFont="1" applyFill="1" applyBorder="1" applyAlignment="1">
      <alignment horizontal="center" vertical="center"/>
    </xf>
    <xf numFmtId="0" fontId="23" fillId="2" borderId="16" xfId="0" applyFont="1" applyFill="1" applyBorder="1" applyAlignment="1">
      <alignment horizontal="center" vertical="center"/>
    </xf>
    <xf numFmtId="0" fontId="23" fillId="2" borderId="17" xfId="0" applyFont="1" applyFill="1" applyBorder="1" applyAlignment="1">
      <alignment horizontal="center" vertical="center"/>
    </xf>
    <xf numFmtId="0" fontId="27" fillId="0" borderId="0" xfId="2" applyFont="1" applyFill="1" applyProtection="1"/>
    <xf numFmtId="0" fontId="27" fillId="0" borderId="0" xfId="2" applyFont="1" applyFill="1" applyBorder="1" applyProtection="1"/>
    <xf numFmtId="2" fontId="4" fillId="0" borderId="0" xfId="0" applyNumberFormat="1" applyFont="1" applyFill="1" applyBorder="1" applyAlignment="1">
      <alignment horizontal="center"/>
    </xf>
    <xf numFmtId="167" fontId="30" fillId="0" borderId="0" xfId="0" applyNumberFormat="1" applyFont="1" applyFill="1" applyBorder="1" applyAlignment="1">
      <alignment horizontal="center"/>
    </xf>
    <xf numFmtId="1" fontId="30" fillId="0" borderId="0" xfId="0" applyNumberFormat="1" applyFont="1" applyFill="1" applyBorder="1" applyAlignment="1">
      <alignment horizontal="center"/>
    </xf>
    <xf numFmtId="2" fontId="30" fillId="0" borderId="0" xfId="0" applyNumberFormat="1" applyFont="1" applyFill="1" applyBorder="1" applyAlignment="1">
      <alignment horizontal="center"/>
    </xf>
    <xf numFmtId="2" fontId="30" fillId="0" borderId="0" xfId="0" applyNumberFormat="1" applyFont="1" applyFill="1" applyBorder="1" applyAlignment="1" applyProtection="1">
      <alignment horizontal="center"/>
    </xf>
    <xf numFmtId="2" fontId="4" fillId="0" borderId="0" xfId="0" applyNumberFormat="1" applyFont="1" applyFill="1" applyBorder="1" applyAlignment="1" applyProtection="1">
      <alignment horizontal="center" vertical="center"/>
    </xf>
    <xf numFmtId="0" fontId="22" fillId="0" borderId="0" xfId="0" applyFont="1" applyFill="1" applyBorder="1" applyAlignment="1">
      <alignment horizontal="center"/>
    </xf>
    <xf numFmtId="168" fontId="30" fillId="0" borderId="0" xfId="0" applyNumberFormat="1" applyFont="1" applyFill="1" applyBorder="1" applyAlignment="1" applyProtection="1">
      <alignment horizontal="center"/>
    </xf>
    <xf numFmtId="167" fontId="30" fillId="0" borderId="0" xfId="0" applyNumberFormat="1" applyFont="1" applyFill="1" applyBorder="1" applyAlignment="1" applyProtection="1">
      <alignment horizontal="center"/>
    </xf>
    <xf numFmtId="0" fontId="19" fillId="0" borderId="2" xfId="2" applyFont="1" applyBorder="1" applyProtection="1"/>
    <xf numFmtId="2" fontId="27" fillId="0" borderId="2" xfId="0" applyNumberFormat="1" applyFont="1" applyFill="1" applyBorder="1" applyAlignment="1">
      <alignment horizontal="center"/>
    </xf>
    <xf numFmtId="167" fontId="26" fillId="0" borderId="2" xfId="0" applyNumberFormat="1" applyFont="1" applyFill="1" applyBorder="1" applyAlignment="1">
      <alignment horizontal="center"/>
    </xf>
    <xf numFmtId="2" fontId="26" fillId="0" borderId="2" xfId="0" applyNumberFormat="1" applyFont="1" applyFill="1" applyBorder="1" applyAlignment="1">
      <alignment horizontal="center"/>
    </xf>
    <xf numFmtId="1" fontId="26" fillId="0" borderId="2" xfId="0" applyNumberFormat="1" applyFont="1" applyFill="1" applyBorder="1" applyAlignment="1">
      <alignment horizontal="center"/>
    </xf>
    <xf numFmtId="0" fontId="22" fillId="0" borderId="2" xfId="0" applyFont="1" applyFill="1" applyBorder="1"/>
    <xf numFmtId="2" fontId="26" fillId="0" borderId="2" xfId="0" applyNumberFormat="1" applyFont="1" applyFill="1" applyBorder="1" applyAlignment="1" applyProtection="1">
      <alignment horizontal="center"/>
    </xf>
    <xf numFmtId="2" fontId="27" fillId="0" borderId="2" xfId="0" applyNumberFormat="1" applyFont="1" applyFill="1" applyBorder="1" applyAlignment="1" applyProtection="1">
      <alignment horizontal="center" vertical="center"/>
    </xf>
    <xf numFmtId="0" fontId="4" fillId="0" borderId="4" xfId="2" applyBorder="1" applyAlignment="1" applyProtection="1">
      <alignment horizontal="center" vertical="center"/>
      <protection locked="0"/>
    </xf>
    <xf numFmtId="167" fontId="4" fillId="0" borderId="6" xfId="2" applyNumberFormat="1" applyBorder="1" applyAlignment="1" applyProtection="1">
      <alignment horizontal="center" vertical="center"/>
      <protection locked="0"/>
    </xf>
    <xf numFmtId="168" fontId="26" fillId="0" borderId="2" xfId="0" applyNumberFormat="1" applyFont="1" applyFill="1" applyBorder="1" applyAlignment="1" applyProtection="1">
      <alignment horizontal="center"/>
    </xf>
    <xf numFmtId="167" fontId="26" fillId="0" borderId="2" xfId="0" applyNumberFormat="1" applyFont="1" applyFill="1" applyBorder="1" applyAlignment="1" applyProtection="1">
      <alignment horizontal="left"/>
    </xf>
    <xf numFmtId="2" fontId="28" fillId="0" borderId="2" xfId="0" applyNumberFormat="1" applyFont="1" applyFill="1" applyBorder="1" applyAlignment="1" applyProtection="1">
      <alignment horizontal="center" vertical="center"/>
    </xf>
    <xf numFmtId="0" fontId="4" fillId="0" borderId="3" xfId="2" applyFill="1" applyBorder="1" applyAlignment="1" applyProtection="1">
      <alignment horizontal="center"/>
      <protection locked="0"/>
    </xf>
    <xf numFmtId="0" fontId="4" fillId="0" borderId="0" xfId="2" applyFill="1" applyProtection="1"/>
    <xf numFmtId="0" fontId="4" fillId="0" borderId="0" xfId="2" applyFill="1" applyBorder="1" applyProtection="1"/>
    <xf numFmtId="2" fontId="4" fillId="0" borderId="0" xfId="4" quotePrefix="1" applyNumberFormat="1" applyFont="1" applyAlignment="1" applyProtection="1">
      <alignment horizontal="center"/>
    </xf>
    <xf numFmtId="0" fontId="4" fillId="8" borderId="0" xfId="2" applyFill="1" applyProtection="1"/>
    <xf numFmtId="0" fontId="4" fillId="7" borderId="0" xfId="2" applyFill="1" applyProtection="1"/>
    <xf numFmtId="0" fontId="4" fillId="5" borderId="6" xfId="2" applyFill="1" applyBorder="1" applyAlignment="1" applyProtection="1">
      <alignment horizontal="center" vertical="center"/>
      <protection locked="0"/>
    </xf>
    <xf numFmtId="0" fontId="4" fillId="4" borderId="6" xfId="2" applyFill="1" applyBorder="1" applyAlignment="1" applyProtection="1">
      <alignment horizontal="center" vertical="center"/>
      <protection locked="0"/>
    </xf>
    <xf numFmtId="0" fontId="22" fillId="0" borderId="0" xfId="0" applyFont="1" applyFill="1" applyBorder="1"/>
    <xf numFmtId="2" fontId="22" fillId="0" borderId="0" xfId="0" applyNumberFormat="1" applyFont="1" applyFill="1" applyBorder="1"/>
    <xf numFmtId="2" fontId="29" fillId="0" borderId="0" xfId="0" applyNumberFormat="1" applyFont="1" applyFill="1" applyBorder="1"/>
    <xf numFmtId="0" fontId="31" fillId="0" borderId="0" xfId="0" applyFont="1" applyFill="1" applyBorder="1"/>
    <xf numFmtId="0" fontId="29" fillId="0" borderId="0" xfId="0" applyFont="1" applyFill="1" applyBorder="1"/>
    <xf numFmtId="0" fontId="4" fillId="8" borderId="0" xfId="2" applyFill="1" applyBorder="1" applyProtection="1"/>
    <xf numFmtId="0" fontId="4" fillId="4" borderId="15" xfId="2" applyFill="1" applyBorder="1" applyAlignment="1" applyProtection="1">
      <alignment horizontal="center"/>
      <protection locked="0"/>
    </xf>
    <xf numFmtId="0" fontId="4" fillId="5" borderId="8" xfId="2" applyFill="1" applyBorder="1" applyAlignment="1" applyProtection="1">
      <alignment horizontal="center"/>
      <protection locked="0"/>
    </xf>
    <xf numFmtId="0" fontId="4" fillId="5" borderId="2" xfId="2" applyFill="1" applyBorder="1" applyAlignment="1" applyProtection="1">
      <alignment horizontal="center"/>
      <protection locked="0"/>
    </xf>
    <xf numFmtId="0" fontId="4" fillId="5" borderId="9" xfId="2" applyFill="1" applyBorder="1" applyAlignment="1" applyProtection="1">
      <alignment horizontal="center"/>
      <protection locked="0"/>
    </xf>
    <xf numFmtId="0" fontId="4" fillId="4" borderId="15" xfId="2" applyFill="1" applyBorder="1" applyAlignment="1" applyProtection="1">
      <alignment horizontal="center"/>
    </xf>
    <xf numFmtId="0" fontId="4" fillId="4" borderId="8" xfId="2" applyFill="1" applyBorder="1" applyAlignment="1" applyProtection="1">
      <alignment horizontal="center"/>
      <protection locked="0"/>
    </xf>
    <xf numFmtId="0" fontId="4" fillId="4" borderId="2" xfId="2" applyFill="1" applyBorder="1" applyAlignment="1" applyProtection="1">
      <alignment horizontal="center"/>
      <protection locked="0"/>
    </xf>
    <xf numFmtId="1" fontId="4" fillId="4" borderId="9" xfId="2" applyNumberFormat="1" applyFill="1" applyBorder="1" applyAlignment="1" applyProtection="1">
      <alignment horizontal="center"/>
      <protection locked="0"/>
    </xf>
    <xf numFmtId="0" fontId="4" fillId="0" borderId="8" xfId="2" applyBorder="1" applyAlignment="1" applyProtection="1">
      <alignment horizontal="center"/>
      <protection locked="0"/>
    </xf>
    <xf numFmtId="0" fontId="4" fillId="0" borderId="2" xfId="2" applyBorder="1" applyAlignment="1" applyProtection="1">
      <alignment horizontal="center"/>
      <protection locked="0"/>
    </xf>
    <xf numFmtId="0" fontId="4" fillId="0" borderId="9" xfId="2" applyBorder="1" applyAlignment="1" applyProtection="1">
      <alignment horizontal="center"/>
      <protection locked="0"/>
    </xf>
    <xf numFmtId="167" fontId="4" fillId="4" borderId="2" xfId="2" applyNumberFormat="1" applyFill="1" applyBorder="1" applyAlignment="1" applyProtection="1">
      <alignment horizontal="centerContinuous"/>
      <protection locked="0"/>
    </xf>
    <xf numFmtId="0" fontId="4" fillId="6" borderId="8" xfId="2" applyFill="1" applyBorder="1" applyAlignment="1" applyProtection="1">
      <alignment horizontal="center"/>
      <protection locked="0"/>
    </xf>
    <xf numFmtId="0" fontId="4" fillId="0" borderId="2" xfId="2" applyFill="1" applyBorder="1" applyProtection="1"/>
    <xf numFmtId="0" fontId="4" fillId="0" borderId="2" xfId="2" applyBorder="1" applyProtection="1"/>
    <xf numFmtId="14" fontId="4" fillId="0" borderId="26" xfId="0" applyNumberFormat="1" applyFont="1" applyFill="1" applyBorder="1" applyAlignment="1">
      <alignment horizontal="center" vertical="center"/>
    </xf>
    <xf numFmtId="14" fontId="0" fillId="0" borderId="26" xfId="0" applyNumberFormat="1" applyFill="1" applyBorder="1" applyAlignment="1">
      <alignment horizontal="center" vertical="center"/>
    </xf>
    <xf numFmtId="0" fontId="0" fillId="0" borderId="27" xfId="0" applyFill="1" applyBorder="1" applyAlignment="1">
      <alignment horizontal="center" vertical="center"/>
    </xf>
    <xf numFmtId="0" fontId="4" fillId="0" borderId="0" xfId="0" applyFont="1" applyFill="1" applyAlignment="1">
      <alignment horizontal="center" vertical="center"/>
    </xf>
    <xf numFmtId="167" fontId="30" fillId="0" borderId="28" xfId="0" applyNumberFormat="1" applyFont="1" applyFill="1" applyBorder="1" applyAlignment="1">
      <alignment horizontal="center" vertical="center"/>
    </xf>
    <xf numFmtId="2" fontId="0" fillId="0" borderId="29" xfId="0" applyNumberFormat="1" applyFill="1" applyBorder="1" applyAlignment="1">
      <alignment horizontal="center" vertical="center"/>
    </xf>
    <xf numFmtId="2" fontId="0" fillId="0" borderId="30" xfId="0" applyNumberFormat="1" applyFill="1" applyBorder="1" applyAlignment="1">
      <alignment horizontal="center" vertical="center"/>
    </xf>
    <xf numFmtId="0" fontId="0" fillId="0" borderId="29" xfId="0" applyFill="1" applyBorder="1" applyAlignment="1">
      <alignment horizontal="center" vertical="center"/>
    </xf>
    <xf numFmtId="2" fontId="0" fillId="0" borderId="27" xfId="0" applyNumberFormat="1" applyFill="1" applyBorder="1" applyAlignment="1">
      <alignment horizontal="center" vertical="center"/>
    </xf>
    <xf numFmtId="0" fontId="4" fillId="0" borderId="29" xfId="0" applyFont="1" applyFill="1" applyBorder="1" applyAlignment="1">
      <alignment horizontal="center" vertical="center"/>
    </xf>
    <xf numFmtId="2" fontId="4" fillId="0" borderId="31" xfId="0" applyNumberFormat="1" applyFont="1" applyFill="1" applyBorder="1" applyAlignment="1" applyProtection="1">
      <alignment horizontal="center" vertical="center"/>
    </xf>
    <xf numFmtId="14" fontId="4" fillId="0" borderId="4" xfId="0" applyNumberFormat="1" applyFont="1" applyFill="1" applyBorder="1" applyAlignment="1">
      <alignment horizontal="center" vertical="center"/>
    </xf>
    <xf numFmtId="14" fontId="0" fillId="0" borderId="4" xfId="0" applyNumberFormat="1" applyFill="1" applyBorder="1" applyAlignment="1">
      <alignment horizontal="center" vertical="center"/>
    </xf>
    <xf numFmtId="0" fontId="0" fillId="0" borderId="32" xfId="0" applyFill="1" applyBorder="1" applyAlignment="1">
      <alignment horizontal="center" vertical="center"/>
    </xf>
    <xf numFmtId="167" fontId="30" fillId="0" borderId="20" xfId="0" applyNumberFormat="1" applyFont="1" applyFill="1" applyBorder="1" applyAlignment="1">
      <alignment horizontal="center" vertical="center"/>
    </xf>
    <xf numFmtId="2" fontId="0" fillId="0" borderId="33" xfId="0" applyNumberFormat="1" applyFill="1" applyBorder="1" applyAlignment="1">
      <alignment horizontal="center" vertical="center"/>
    </xf>
    <xf numFmtId="0" fontId="0" fillId="0" borderId="33" xfId="0" applyFill="1" applyBorder="1" applyAlignment="1">
      <alignment horizontal="center" vertical="center"/>
    </xf>
    <xf numFmtId="2" fontId="0" fillId="0" borderId="32" xfId="0" applyNumberFormat="1" applyFill="1" applyBorder="1" applyAlignment="1">
      <alignment horizontal="center" vertical="center"/>
    </xf>
    <xf numFmtId="14" fontId="4" fillId="9" borderId="0" xfId="2" applyNumberFormat="1" applyFont="1" applyFill="1" applyAlignment="1" applyProtection="1">
      <alignment horizontal="center"/>
    </xf>
    <xf numFmtId="14" fontId="4" fillId="9" borderId="0" xfId="2" applyNumberFormat="1" applyFont="1" applyFill="1" applyBorder="1" applyAlignment="1" applyProtection="1">
      <alignment horizontal="center" vertical="center"/>
    </xf>
    <xf numFmtId="1" fontId="33" fillId="9" borderId="0" xfId="0" applyNumberFormat="1" applyFont="1" applyFill="1" applyBorder="1" applyAlignment="1">
      <alignment horizontal="center" vertical="center"/>
    </xf>
    <xf numFmtId="2" fontId="33" fillId="9" borderId="0" xfId="0" applyNumberFormat="1" applyFont="1" applyFill="1" applyBorder="1" applyAlignment="1">
      <alignment horizontal="center" vertical="center"/>
    </xf>
    <xf numFmtId="4" fontId="4" fillId="9" borderId="0" xfId="0" applyNumberFormat="1" applyFont="1" applyFill="1" applyBorder="1" applyAlignment="1">
      <alignment horizontal="center" vertical="center"/>
    </xf>
    <xf numFmtId="0" fontId="4" fillId="9" borderId="0" xfId="2" applyFont="1" applyFill="1" applyAlignment="1" applyProtection="1">
      <alignment horizontal="center" vertical="center"/>
    </xf>
    <xf numFmtId="2" fontId="4" fillId="9" borderId="0" xfId="2" applyNumberFormat="1" applyFont="1" applyFill="1" applyAlignment="1" applyProtection="1">
      <alignment horizontal="center" vertical="center"/>
    </xf>
    <xf numFmtId="4" fontId="4" fillId="9" borderId="0" xfId="2" applyNumberFormat="1" applyFont="1" applyFill="1" applyAlignment="1" applyProtection="1">
      <alignment horizontal="center" vertical="center"/>
    </xf>
    <xf numFmtId="0" fontId="4" fillId="9" borderId="0" xfId="2" applyFill="1" applyAlignment="1" applyProtection="1">
      <alignment horizontal="center" vertical="center"/>
    </xf>
    <xf numFmtId="0" fontId="29" fillId="9" borderId="0" xfId="0" applyFont="1" applyFill="1" applyBorder="1" applyAlignment="1">
      <alignment horizontal="center" vertical="center"/>
    </xf>
    <xf numFmtId="14" fontId="4" fillId="8" borderId="0" xfId="2" applyNumberFormat="1" applyFill="1" applyAlignment="1" applyProtection="1">
      <alignment horizontal="center" vertical="center"/>
    </xf>
    <xf numFmtId="0" fontId="4" fillId="8" borderId="0" xfId="2" applyFill="1" applyAlignment="1" applyProtection="1">
      <alignment horizontal="center" vertical="center"/>
    </xf>
    <xf numFmtId="4" fontId="4" fillId="8" borderId="0" xfId="0" applyNumberFormat="1" applyFont="1" applyFill="1" applyBorder="1" applyAlignment="1">
      <alignment horizontal="center" vertical="center"/>
    </xf>
    <xf numFmtId="0" fontId="22" fillId="8" borderId="0" xfId="0" applyFont="1" applyFill="1" applyAlignment="1">
      <alignment horizontal="center" vertical="center"/>
    </xf>
    <xf numFmtId="0" fontId="4" fillId="8" borderId="0" xfId="2" applyFill="1" applyAlignment="1" applyProtection="1">
      <alignment horizontal="center" vertical="center" wrapText="1"/>
    </xf>
    <xf numFmtId="0" fontId="29" fillId="8" borderId="25" xfId="0" applyFont="1" applyFill="1" applyBorder="1" applyAlignment="1">
      <alignment horizontal="center" vertical="center"/>
    </xf>
    <xf numFmtId="4" fontId="4" fillId="8" borderId="0" xfId="2" applyNumberFormat="1" applyFill="1" applyAlignment="1" applyProtection="1">
      <alignment horizontal="center" vertical="center"/>
    </xf>
    <xf numFmtId="2" fontId="4" fillId="10" borderId="0" xfId="2" applyNumberFormat="1" applyFill="1" applyAlignment="1" applyProtection="1">
      <alignment horizontal="center" vertical="center" wrapText="1"/>
    </xf>
    <xf numFmtId="0" fontId="29" fillId="8" borderId="0" xfId="0" applyFont="1" applyFill="1" applyBorder="1" applyAlignment="1">
      <alignment horizontal="center" vertical="center"/>
    </xf>
    <xf numFmtId="2" fontId="4" fillId="8" borderId="0" xfId="2" applyNumberFormat="1" applyFill="1" applyAlignment="1" applyProtection="1">
      <alignment horizontal="center" vertical="center"/>
    </xf>
    <xf numFmtId="0" fontId="3" fillId="0" borderId="3" xfId="1" applyFont="1" applyBorder="1" applyAlignment="1" applyProtection="1">
      <alignment horizontal="left"/>
    </xf>
    <xf numFmtId="0" fontId="3" fillId="0" borderId="1" xfId="2" applyFont="1" applyBorder="1" applyAlignment="1" applyProtection="1">
      <alignment horizontal="left"/>
    </xf>
    <xf numFmtId="0" fontId="3" fillId="0" borderId="1" xfId="2" applyFont="1" applyBorder="1" applyProtection="1"/>
    <xf numFmtId="1" fontId="8" fillId="0" borderId="1" xfId="5" applyNumberFormat="1" applyFont="1" applyBorder="1" applyAlignment="1" applyProtection="1">
      <alignment horizontal="left"/>
      <protection locked="0"/>
    </xf>
    <xf numFmtId="164" fontId="4" fillId="0" borderId="0" xfId="4" applyFont="1" applyFill="1" applyBorder="1" applyAlignment="1" applyProtection="1">
      <alignment horizontal="left"/>
    </xf>
    <xf numFmtId="0" fontId="3" fillId="0" borderId="6" xfId="1" applyFont="1" applyBorder="1" applyAlignment="1" applyProtection="1">
      <alignment horizontal="left"/>
    </xf>
    <xf numFmtId="0" fontId="3" fillId="0" borderId="0" xfId="2" applyFont="1" applyBorder="1" applyAlignment="1" applyProtection="1">
      <alignment horizontal="left"/>
    </xf>
    <xf numFmtId="0" fontId="3" fillId="0" borderId="0" xfId="2" applyFont="1" applyBorder="1" applyProtection="1"/>
    <xf numFmtId="2" fontId="8" fillId="0" borderId="0" xfId="5" applyNumberFormat="1" applyFont="1" applyBorder="1" applyAlignment="1" applyProtection="1">
      <alignment horizontal="center"/>
    </xf>
    <xf numFmtId="2" fontId="3" fillId="0" borderId="6" xfId="1" applyNumberFormat="1" applyFont="1" applyBorder="1" applyAlignment="1" applyProtection="1">
      <alignment horizontal="left"/>
    </xf>
    <xf numFmtId="14" fontId="3" fillId="0" borderId="0" xfId="2" applyNumberFormat="1" applyFont="1" applyBorder="1" applyAlignment="1" applyProtection="1">
      <alignment horizontal="left"/>
    </xf>
    <xf numFmtId="2" fontId="8" fillId="0" borderId="0" xfId="5" applyNumberFormat="1" applyFont="1" applyBorder="1" applyAlignment="1" applyProtection="1">
      <alignment horizontal="left"/>
    </xf>
    <xf numFmtId="0" fontId="10" fillId="0" borderId="0" xfId="7" applyFont="1" applyBorder="1" applyAlignment="1">
      <alignment horizontal="center"/>
    </xf>
    <xf numFmtId="1" fontId="4" fillId="0" borderId="0" xfId="4" applyNumberFormat="1" applyFont="1" applyAlignment="1" applyProtection="1"/>
    <xf numFmtId="1" fontId="4" fillId="0" borderId="0" xfId="2" applyNumberFormat="1" applyFont="1" applyAlignment="1" applyProtection="1"/>
    <xf numFmtId="0" fontId="24" fillId="0" borderId="3" xfId="1" applyFont="1" applyBorder="1" applyAlignment="1" applyProtection="1">
      <alignment horizontal="centerContinuous"/>
    </xf>
    <xf numFmtId="1" fontId="34" fillId="0" borderId="5" xfId="3" applyNumberFormat="1" applyFont="1" applyBorder="1" applyAlignment="1" applyProtection="1">
      <alignment horizontal="centerContinuous"/>
    </xf>
    <xf numFmtId="1" fontId="34" fillId="0" borderId="1" xfId="3" applyNumberFormat="1" applyFont="1" applyBorder="1" applyAlignment="1" applyProtection="1">
      <alignment horizontal="centerContinuous"/>
      <protection locked="0"/>
    </xf>
    <xf numFmtId="1" fontId="34" fillId="0" borderId="5" xfId="3" applyNumberFormat="1" applyFont="1" applyBorder="1" applyAlignment="1" applyProtection="1">
      <alignment horizontal="centerContinuous"/>
      <protection locked="0"/>
    </xf>
    <xf numFmtId="1" fontId="24" fillId="0" borderId="3" xfId="3" applyNumberFormat="1" applyFont="1" applyBorder="1" applyAlignment="1" applyProtection="1">
      <alignment horizontal="centerContinuous"/>
    </xf>
    <xf numFmtId="2" fontId="24" fillId="0" borderId="3" xfId="4" applyNumberFormat="1" applyFont="1" applyBorder="1" applyAlignment="1" applyProtection="1">
      <alignment horizontal="centerContinuous"/>
    </xf>
    <xf numFmtId="2" fontId="24" fillId="0" borderId="5" xfId="4" applyNumberFormat="1" applyFont="1" applyBorder="1" applyAlignment="1" applyProtection="1">
      <alignment horizontal="centerContinuous"/>
    </xf>
    <xf numFmtId="164" fontId="24" fillId="0" borderId="1" xfId="4" applyFont="1" applyBorder="1" applyAlignment="1" applyProtection="1">
      <alignment horizontal="centerContinuous"/>
    </xf>
    <xf numFmtId="0" fontId="24" fillId="0" borderId="6" xfId="1" applyFont="1" applyBorder="1" applyAlignment="1" applyProtection="1">
      <alignment horizontal="centerContinuous"/>
    </xf>
    <xf numFmtId="0" fontId="2" fillId="0" borderId="0" xfId="1" applyFont="1" applyBorder="1" applyAlignment="1" applyProtection="1">
      <alignment horizontal="centerContinuous"/>
    </xf>
    <xf numFmtId="1" fontId="2" fillId="0" borderId="0" xfId="1" applyNumberFormat="1" applyFont="1" applyBorder="1" applyAlignment="1" applyProtection="1">
      <alignment horizontal="centerContinuous"/>
    </xf>
    <xf numFmtId="1" fontId="2" fillId="0" borderId="7" xfId="1" applyNumberFormat="1" applyFont="1" applyBorder="1" applyAlignment="1" applyProtection="1">
      <alignment horizontal="centerContinuous"/>
    </xf>
    <xf numFmtId="1" fontId="2" fillId="0" borderId="6" xfId="1" applyNumberFormat="1" applyFont="1" applyBorder="1" applyAlignment="1" applyProtection="1">
      <alignment horizontal="centerContinuous"/>
    </xf>
    <xf numFmtId="164" fontId="2" fillId="0" borderId="6" xfId="4" applyFont="1" applyBorder="1" applyAlignment="1" applyProtection="1">
      <alignment horizontal="center"/>
    </xf>
    <xf numFmtId="2" fontId="2" fillId="0" borderId="7" xfId="4" applyNumberFormat="1" applyFont="1" applyBorder="1" applyAlignment="1" applyProtection="1">
      <alignment horizontal="center"/>
    </xf>
    <xf numFmtId="164" fontId="2" fillId="0" borderId="0" xfId="4" applyFont="1" applyBorder="1" applyAlignment="1" applyProtection="1">
      <alignment horizontal="center"/>
    </xf>
    <xf numFmtId="0" fontId="35" fillId="0" borderId="4" xfId="1" applyFont="1" applyBorder="1" applyAlignment="1" applyProtection="1">
      <alignment horizontal="right"/>
    </xf>
    <xf numFmtId="1" fontId="2" fillId="0" borderId="0" xfId="1" applyNumberFormat="1" applyFont="1" applyBorder="1" applyAlignment="1" applyProtection="1"/>
    <xf numFmtId="1" fontId="2" fillId="0" borderId="7" xfId="1" applyNumberFormat="1" applyFont="1" applyBorder="1" applyAlignment="1" applyProtection="1"/>
    <xf numFmtId="165" fontId="2" fillId="0" borderId="6" xfId="8" applyFont="1" applyBorder="1" applyAlignment="1" applyProtection="1">
      <alignment horizontal="center"/>
    </xf>
    <xf numFmtId="0" fontId="2" fillId="0" borderId="4" xfId="1" applyFont="1" applyBorder="1" applyAlignment="1" applyProtection="1">
      <alignment horizontal="center" vertical="center"/>
    </xf>
    <xf numFmtId="0" fontId="4" fillId="0" borderId="8" xfId="1" applyFont="1" applyBorder="1" applyAlignment="1" applyProtection="1">
      <alignment horizontal="center" vertical="center"/>
    </xf>
    <xf numFmtId="0" fontId="4" fillId="0" borderId="2" xfId="1" applyFont="1" applyBorder="1" applyAlignment="1" applyProtection="1">
      <alignment horizontal="center" vertical="center"/>
    </xf>
    <xf numFmtId="165" fontId="4" fillId="0" borderId="8" xfId="8" applyFont="1" applyBorder="1" applyAlignment="1" applyProtection="1">
      <alignment horizontal="center" vertical="center"/>
    </xf>
    <xf numFmtId="164" fontId="4" fillId="0" borderId="8" xfId="4" applyFont="1" applyBorder="1" applyAlignment="1" applyProtection="1">
      <alignment horizontal="center" vertical="center"/>
    </xf>
    <xf numFmtId="2" fontId="4" fillId="0" borderId="9" xfId="4" applyNumberFormat="1" applyFont="1" applyBorder="1" applyAlignment="1" applyProtection="1">
      <alignment horizontal="center" vertical="center"/>
    </xf>
    <xf numFmtId="164" fontId="4" fillId="0" borderId="2" xfId="4" applyFont="1" applyBorder="1" applyAlignment="1" applyProtection="1">
      <alignment horizontal="center" vertical="center"/>
    </xf>
    <xf numFmtId="0" fontId="4" fillId="0" borderId="15" xfId="2" applyFont="1" applyBorder="1" applyAlignment="1" applyProtection="1">
      <alignment vertical="center" wrapText="1"/>
    </xf>
    <xf numFmtId="0" fontId="4" fillId="0" borderId="6" xfId="3" applyFont="1" applyBorder="1" applyAlignment="1" applyProtection="1">
      <alignment horizontal="center" vertical="center" wrapText="1"/>
      <protection locked="0"/>
    </xf>
    <xf numFmtId="0" fontId="4" fillId="0" borderId="0" xfId="3" applyFont="1" applyBorder="1" applyAlignment="1" applyProtection="1">
      <alignment horizontal="center" vertical="center" wrapText="1"/>
      <protection locked="0"/>
    </xf>
    <xf numFmtId="165" fontId="4" fillId="0" borderId="0" xfId="8" applyFont="1" applyBorder="1" applyAlignment="1" applyProtection="1">
      <alignment horizontal="center" vertical="center" wrapText="1"/>
      <protection locked="0"/>
    </xf>
    <xf numFmtId="165" fontId="4" fillId="0" borderId="7" xfId="8" applyFont="1" applyBorder="1" applyAlignment="1" applyProtection="1">
      <alignment horizontal="center" vertical="center" wrapText="1"/>
      <protection locked="0"/>
    </xf>
    <xf numFmtId="0" fontId="5" fillId="0" borderId="7" xfId="2" applyFont="1" applyBorder="1" applyAlignment="1" applyProtection="1">
      <alignment horizontal="left" vertical="center" wrapText="1"/>
      <protection locked="0"/>
    </xf>
    <xf numFmtId="165" fontId="4" fillId="0" borderId="6" xfId="6" applyNumberFormat="1" applyFont="1" applyBorder="1" applyAlignment="1" applyProtection="1">
      <alignment horizontal="center" vertical="center" wrapText="1"/>
    </xf>
    <xf numFmtId="165" fontId="4" fillId="0" borderId="7" xfId="6" applyNumberFormat="1" applyFont="1" applyBorder="1" applyAlignment="1" applyProtection="1">
      <alignment horizontal="center" vertical="center" wrapText="1"/>
    </xf>
    <xf numFmtId="2" fontId="30" fillId="0" borderId="6" xfId="4" applyNumberFormat="1" applyFont="1" applyBorder="1" applyAlignment="1" applyProtection="1">
      <alignment horizontal="center" vertical="center" wrapText="1"/>
    </xf>
    <xf numFmtId="164" fontId="4" fillId="0" borderId="0" xfId="4" applyNumberFormat="1" applyFont="1" applyBorder="1" applyAlignment="1" applyProtection="1">
      <alignment horizontal="center" vertical="center" wrapText="1"/>
    </xf>
    <xf numFmtId="164" fontId="4" fillId="0" borderId="6" xfId="4" applyNumberFormat="1" applyFont="1" applyBorder="1" applyAlignment="1" applyProtection="1">
      <alignment horizontal="center" vertical="center" wrapText="1"/>
    </xf>
    <xf numFmtId="2" fontId="4" fillId="0" borderId="7" xfId="6" applyNumberFormat="1" applyFont="1" applyBorder="1" applyAlignment="1" applyProtection="1">
      <alignment horizontal="center" vertical="center" wrapText="1"/>
    </xf>
    <xf numFmtId="0" fontId="4" fillId="0" borderId="0" xfId="1" applyFont="1" applyBorder="1" applyAlignment="1" applyProtection="1"/>
    <xf numFmtId="0" fontId="4" fillId="0" borderId="0" xfId="1" applyFont="1" applyAlignment="1" applyProtection="1"/>
    <xf numFmtId="0" fontId="4" fillId="0" borderId="0" xfId="1" applyFont="1" applyBorder="1" applyAlignment="1" applyProtection="1">
      <alignment vertical="center"/>
    </xf>
    <xf numFmtId="0" fontId="4" fillId="0" borderId="6" xfId="3" applyFont="1" applyFill="1" applyBorder="1" applyAlignment="1" applyProtection="1">
      <alignment horizontal="center" vertical="center" wrapText="1"/>
      <protection locked="0"/>
    </xf>
    <xf numFmtId="0" fontId="37" fillId="0" borderId="7" xfId="2" applyFont="1" applyBorder="1" applyAlignment="1" applyProtection="1">
      <alignment horizontal="left" vertical="center" wrapText="1"/>
      <protection locked="0"/>
    </xf>
    <xf numFmtId="0" fontId="4" fillId="0" borderId="7" xfId="2" applyFont="1" applyBorder="1" applyAlignment="1" applyProtection="1">
      <alignment horizontal="left" vertical="center" wrapText="1"/>
    </xf>
    <xf numFmtId="169" fontId="4" fillId="0" borderId="7" xfId="6" applyNumberFormat="1" applyFont="1" applyBorder="1" applyAlignment="1" applyProtection="1">
      <alignment horizontal="left" vertical="center" wrapText="1"/>
      <protection locked="0"/>
    </xf>
    <xf numFmtId="0" fontId="4" fillId="0" borderId="7" xfId="2" applyFont="1" applyBorder="1" applyAlignment="1" applyProtection="1">
      <alignment horizontal="left" vertical="center" wrapText="1"/>
      <protection locked="0"/>
    </xf>
    <xf numFmtId="0" fontId="38" fillId="0" borderId="7" xfId="2" applyFont="1" applyBorder="1" applyAlignment="1" applyProtection="1">
      <alignment horizontal="left" vertical="center"/>
      <protection locked="0"/>
    </xf>
    <xf numFmtId="0" fontId="2" fillId="0" borderId="7" xfId="1" applyFont="1" applyBorder="1" applyAlignment="1" applyProtection="1"/>
    <xf numFmtId="14" fontId="2" fillId="0" borderId="7" xfId="1" applyNumberFormat="1" applyFont="1" applyBorder="1" applyAlignment="1" applyProtection="1">
      <alignment horizontal="centerContinuous"/>
    </xf>
    <xf numFmtId="0" fontId="2" fillId="0" borderId="9" xfId="1" applyFont="1" applyBorder="1" applyAlignment="1" applyProtection="1">
      <alignment horizontal="center" vertical="center" wrapText="1"/>
    </xf>
    <xf numFmtId="0" fontId="30" fillId="0" borderId="13" xfId="10" applyNumberFormat="1" applyFont="1" applyBorder="1" applyAlignment="1" applyProtection="1">
      <alignment horizontal="center" vertical="center" wrapText="1"/>
      <protection locked="0"/>
    </xf>
    <xf numFmtId="165" fontId="4" fillId="0" borderId="7" xfId="2" applyNumberFormat="1" applyFont="1" applyBorder="1" applyAlignment="1" applyProtection="1">
      <alignment horizontal="center" vertical="center"/>
    </xf>
    <xf numFmtId="165" fontId="4" fillId="0" borderId="7" xfId="11" applyNumberFormat="1" applyFont="1" applyBorder="1" applyAlignment="1">
      <alignment horizontal="center" vertical="center" wrapText="1"/>
    </xf>
    <xf numFmtId="165" fontId="4" fillId="0" borderId="7" xfId="11" applyNumberFormat="1" applyFont="1" applyBorder="1" applyAlignment="1">
      <alignment horizontal="center" vertical="center"/>
    </xf>
    <xf numFmtId="0" fontId="35" fillId="0" borderId="4" xfId="2" applyFont="1" applyBorder="1" applyAlignment="1" applyProtection="1">
      <alignment horizontal="right"/>
    </xf>
    <xf numFmtId="0" fontId="22" fillId="11" borderId="0" xfId="0" applyFont="1" applyFill="1" applyBorder="1"/>
    <xf numFmtId="168" fontId="30" fillId="11" borderId="0" xfId="0" applyNumberFormat="1" applyFont="1" applyFill="1" applyBorder="1" applyAlignment="1" applyProtection="1">
      <alignment horizontal="center"/>
    </xf>
    <xf numFmtId="0" fontId="4" fillId="11" borderId="0" xfId="2" applyFill="1" applyBorder="1" applyProtection="1"/>
    <xf numFmtId="0" fontId="22" fillId="11" borderId="0" xfId="0" applyFont="1" applyFill="1" applyBorder="1" applyAlignment="1">
      <alignment horizontal="center"/>
    </xf>
    <xf numFmtId="0" fontId="4" fillId="8" borderId="0" xfId="2" applyFill="1" applyAlignment="1" applyProtection="1">
      <alignment horizontal="center"/>
    </xf>
    <xf numFmtId="2" fontId="22" fillId="11" borderId="0" xfId="0" applyNumberFormat="1" applyFont="1" applyFill="1" applyBorder="1" applyAlignment="1">
      <alignment horizontal="center"/>
    </xf>
    <xf numFmtId="14" fontId="4" fillId="8" borderId="0" xfId="2" applyNumberFormat="1" applyFill="1" applyAlignment="1" applyProtection="1">
      <alignment horizontal="center"/>
    </xf>
    <xf numFmtId="2" fontId="4" fillId="8" borderId="0" xfId="2" applyNumberFormat="1" applyFill="1" applyAlignment="1" applyProtection="1">
      <alignment horizontal="center"/>
    </xf>
    <xf numFmtId="4" fontId="4" fillId="8" borderId="0" xfId="2" applyNumberFormat="1" applyFill="1" applyAlignment="1" applyProtection="1">
      <alignment horizontal="center"/>
    </xf>
    <xf numFmtId="0" fontId="4" fillId="10" borderId="0" xfId="2" applyFill="1" applyProtection="1"/>
    <xf numFmtId="14" fontId="4" fillId="10" borderId="0" xfId="2" applyNumberFormat="1" applyFill="1" applyAlignment="1" applyProtection="1">
      <alignment horizontal="center" vertical="center"/>
    </xf>
    <xf numFmtId="0" fontId="4" fillId="10" borderId="0" xfId="2" applyFill="1" applyAlignment="1" applyProtection="1">
      <alignment horizontal="center" vertical="center"/>
    </xf>
    <xf numFmtId="0" fontId="22" fillId="10" borderId="0" xfId="0" applyFont="1" applyFill="1"/>
    <xf numFmtId="0" fontId="4" fillId="10" borderId="0" xfId="2" applyFill="1" applyAlignment="1" applyProtection="1">
      <alignment horizontal="center" vertical="center" wrapText="1"/>
    </xf>
    <xf numFmtId="2" fontId="4" fillId="10" borderId="0" xfId="2" applyNumberFormat="1" applyFill="1" applyAlignment="1" applyProtection="1">
      <alignment horizontal="center" vertical="center"/>
    </xf>
    <xf numFmtId="0" fontId="29" fillId="10" borderId="25" xfId="0" applyFont="1" applyFill="1" applyBorder="1" applyAlignment="1">
      <alignment horizontal="center" vertical="center"/>
    </xf>
    <xf numFmtId="164" fontId="4" fillId="10" borderId="0" xfId="2" applyNumberFormat="1" applyFill="1" applyAlignment="1" applyProtection="1">
      <alignment horizontal="center" vertical="center"/>
    </xf>
    <xf numFmtId="2" fontId="4" fillId="10" borderId="0" xfId="2" applyNumberFormat="1" applyFill="1" applyProtection="1"/>
    <xf numFmtId="164" fontId="8" fillId="0" borderId="0" xfId="4" applyFont="1" applyFill="1" applyBorder="1" applyAlignment="1" applyProtection="1">
      <alignment horizontal="left"/>
    </xf>
    <xf numFmtId="164" fontId="2" fillId="0" borderId="0" xfId="4" applyFont="1" applyAlignment="1" applyProtection="1">
      <alignment horizontal="left"/>
    </xf>
    <xf numFmtId="0" fontId="4" fillId="0" borderId="3" xfId="2" applyFont="1" applyBorder="1" applyAlignment="1" applyProtection="1">
      <alignment wrapText="1"/>
    </xf>
    <xf numFmtId="0" fontId="4" fillId="0" borderId="1" xfId="2" applyFont="1" applyBorder="1" applyAlignment="1" applyProtection="1">
      <alignment wrapText="1"/>
    </xf>
    <xf numFmtId="0" fontId="2" fillId="0" borderId="6" xfId="1" applyFont="1" applyBorder="1" applyAlignment="1" applyProtection="1">
      <alignment horizontal="center" wrapText="1"/>
    </xf>
    <xf numFmtId="0" fontId="2" fillId="0" borderId="0" xfId="1" applyFont="1" applyBorder="1" applyAlignment="1" applyProtection="1">
      <alignment horizontal="center" wrapText="1"/>
    </xf>
    <xf numFmtId="165" fontId="2" fillId="0" borderId="0" xfId="8" applyFont="1" applyBorder="1" applyAlignment="1" applyProtection="1">
      <alignment horizontal="center" wrapText="1"/>
    </xf>
    <xf numFmtId="0" fontId="11" fillId="0" borderId="0" xfId="9" applyFont="1" applyBorder="1" applyAlignment="1" applyProtection="1">
      <alignment wrapText="1"/>
    </xf>
    <xf numFmtId="0" fontId="2" fillId="0" borderId="7" xfId="1" applyFont="1" applyBorder="1" applyAlignment="1" applyProtection="1">
      <alignment horizontal="center" wrapText="1"/>
    </xf>
    <xf numFmtId="0" fontId="12" fillId="0" borderId="8" xfId="1" applyFont="1" applyBorder="1" applyAlignment="1" applyProtection="1">
      <alignment horizontal="center" vertical="center" wrapText="1"/>
    </xf>
    <xf numFmtId="0" fontId="12" fillId="0" borderId="2" xfId="1" applyFont="1" applyBorder="1" applyAlignment="1" applyProtection="1">
      <alignment horizontal="center" vertical="center" wrapText="1"/>
    </xf>
    <xf numFmtId="165" fontId="4" fillId="0" borderId="9" xfId="8" applyFont="1" applyBorder="1" applyAlignment="1" applyProtection="1">
      <alignment horizontal="center" vertical="center" wrapText="1"/>
    </xf>
    <xf numFmtId="14" fontId="4" fillId="7" borderId="0" xfId="2" applyNumberFormat="1" applyFill="1" applyProtection="1"/>
    <xf numFmtId="0" fontId="4" fillId="7" borderId="0" xfId="2" applyFill="1" applyBorder="1" applyProtection="1"/>
    <xf numFmtId="0" fontId="4" fillId="7" borderId="0" xfId="2" applyFill="1" applyAlignment="1" applyProtection="1">
      <alignment wrapText="1"/>
    </xf>
    <xf numFmtId="2" fontId="4" fillId="7" borderId="0" xfId="2" applyNumberFormat="1" applyFill="1" applyProtection="1"/>
    <xf numFmtId="2" fontId="4" fillId="2" borderId="0" xfId="0" applyNumberFormat="1" applyFont="1" applyFill="1" applyBorder="1"/>
    <xf numFmtId="0" fontId="4" fillId="0" borderId="32" xfId="2" applyFont="1" applyBorder="1" applyProtection="1"/>
    <xf numFmtId="0" fontId="30" fillId="0" borderId="32" xfId="10" applyNumberFormat="1" applyFont="1" applyBorder="1" applyAlignment="1" applyProtection="1">
      <alignment horizontal="center" vertical="center" wrapText="1"/>
      <protection locked="0"/>
    </xf>
    <xf numFmtId="0" fontId="4" fillId="0" borderId="35" xfId="2" applyFont="1" applyBorder="1" applyProtection="1"/>
    <xf numFmtId="165" fontId="4" fillId="0" borderId="36" xfId="11" applyNumberFormat="1" applyFont="1" applyBorder="1" applyAlignment="1">
      <alignment horizontal="center" vertical="center"/>
    </xf>
    <xf numFmtId="14" fontId="4" fillId="8" borderId="0" xfId="2" applyNumberFormat="1" applyFill="1" applyProtection="1"/>
    <xf numFmtId="0" fontId="4" fillId="8" borderId="0" xfId="2" applyFill="1" applyAlignment="1" applyProtection="1">
      <alignment wrapText="1"/>
    </xf>
    <xf numFmtId="2" fontId="4" fillId="8" borderId="0" xfId="2" applyNumberFormat="1" applyFill="1" applyProtection="1"/>
    <xf numFmtId="0" fontId="0" fillId="0" borderId="0" xfId="0" applyFill="1" applyAlignment="1">
      <alignment horizontal="center" vertical="center"/>
    </xf>
    <xf numFmtId="0" fontId="0" fillId="0" borderId="30" xfId="0" applyFill="1" applyBorder="1" applyAlignment="1">
      <alignment horizontal="center" vertical="center"/>
    </xf>
    <xf numFmtId="2" fontId="0" fillId="0" borderId="31" xfId="0" applyNumberFormat="1" applyFill="1" applyBorder="1" applyAlignment="1">
      <alignment horizontal="center" vertical="center"/>
    </xf>
    <xf numFmtId="167" fontId="32" fillId="0" borderId="31" xfId="0" applyNumberFormat="1" applyFont="1" applyFill="1" applyBorder="1" applyAlignment="1">
      <alignment horizontal="center" vertical="center"/>
    </xf>
    <xf numFmtId="167" fontId="32" fillId="0" borderId="31" xfId="0" applyNumberFormat="1" applyFont="1" applyFill="1" applyBorder="1" applyAlignment="1" applyProtection="1">
      <alignment horizontal="center" vertical="center"/>
    </xf>
    <xf numFmtId="167" fontId="0" fillId="0" borderId="31" xfId="0" applyNumberFormat="1" applyFill="1" applyBorder="1" applyAlignment="1">
      <alignment horizontal="center" vertical="center"/>
    </xf>
    <xf numFmtId="0" fontId="0" fillId="0" borderId="31" xfId="0" applyFill="1" applyBorder="1" applyAlignment="1">
      <alignment horizontal="center" vertical="center"/>
    </xf>
    <xf numFmtId="2" fontId="0" fillId="0" borderId="21" xfId="0" applyNumberFormat="1" applyFill="1" applyBorder="1" applyAlignment="1">
      <alignment horizontal="center" vertical="center"/>
    </xf>
    <xf numFmtId="2" fontId="4" fillId="0" borderId="23" xfId="0" applyNumberFormat="1" applyFont="1" applyFill="1" applyBorder="1" applyAlignment="1" applyProtection="1">
      <alignment horizontal="center" vertical="center"/>
    </xf>
    <xf numFmtId="0" fontId="0" fillId="0" borderId="23" xfId="0" applyFill="1" applyBorder="1" applyAlignment="1">
      <alignment horizontal="center" vertical="center"/>
    </xf>
    <xf numFmtId="14" fontId="4" fillId="0" borderId="22" xfId="0" applyNumberFormat="1" applyFont="1" applyFill="1" applyBorder="1" applyAlignment="1">
      <alignment horizontal="center" vertical="center"/>
    </xf>
    <xf numFmtId="14" fontId="0" fillId="0" borderId="34" xfId="0" applyNumberFormat="1" applyFill="1" applyBorder="1" applyAlignment="1">
      <alignment horizontal="center" vertical="center"/>
    </xf>
    <xf numFmtId="0" fontId="0" fillId="0" borderId="20" xfId="0" applyFill="1" applyBorder="1" applyAlignment="1">
      <alignment horizontal="center" vertical="center"/>
    </xf>
    <xf numFmtId="0" fontId="4" fillId="0" borderId="24" xfId="0" applyFont="1" applyFill="1" applyBorder="1" applyAlignment="1">
      <alignment horizontal="center" vertical="center"/>
    </xf>
    <xf numFmtId="0" fontId="0" fillId="0" borderId="24" xfId="0" applyFill="1" applyBorder="1" applyAlignment="1">
      <alignment horizontal="center" vertical="center"/>
    </xf>
    <xf numFmtId="0" fontId="0" fillId="0" borderId="21" xfId="0" applyFill="1" applyBorder="1" applyAlignment="1">
      <alignment horizontal="center" vertical="center"/>
    </xf>
    <xf numFmtId="2" fontId="0" fillId="0" borderId="20" xfId="0" applyNumberFormat="1" applyFill="1" applyBorder="1" applyAlignment="1">
      <alignment horizontal="center" vertical="center"/>
    </xf>
    <xf numFmtId="2" fontId="4" fillId="0" borderId="20" xfId="0" applyNumberFormat="1" applyFont="1" applyFill="1" applyBorder="1" applyAlignment="1">
      <alignment horizontal="center" vertical="center"/>
    </xf>
    <xf numFmtId="0" fontId="4" fillId="0" borderId="5" xfId="2" applyFill="1" applyBorder="1" applyAlignment="1" applyProtection="1">
      <alignment horizontal="center"/>
      <protection locked="0"/>
    </xf>
    <xf numFmtId="0" fontId="4" fillId="0" borderId="7" xfId="2" applyFill="1" applyBorder="1" applyAlignment="1" applyProtection="1">
      <alignment horizontal="center"/>
      <protection locked="0"/>
    </xf>
    <xf numFmtId="0" fontId="4" fillId="6" borderId="4" xfId="2" applyFill="1" applyBorder="1" applyAlignment="1" applyProtection="1">
      <alignment horizontal="center"/>
      <protection locked="0"/>
    </xf>
    <xf numFmtId="0" fontId="4" fillId="6" borderId="15" xfId="2" applyFill="1" applyBorder="1" applyAlignment="1" applyProtection="1">
      <alignment horizontal="center"/>
      <protection locked="0"/>
    </xf>
    <xf numFmtId="166" fontId="20" fillId="2" borderId="18" xfId="0" applyNumberFormat="1" applyFont="1" applyFill="1" applyBorder="1"/>
    <xf numFmtId="166" fontId="20" fillId="2" borderId="19" xfId="0" applyNumberFormat="1" applyFont="1" applyFill="1" applyBorder="1"/>
    <xf numFmtId="0" fontId="4" fillId="0" borderId="5" xfId="2" applyFont="1" applyBorder="1" applyAlignment="1" applyProtection="1">
      <alignment wrapText="1"/>
    </xf>
    <xf numFmtId="165" fontId="12" fillId="0" borderId="2" xfId="8" applyFont="1" applyBorder="1" applyAlignment="1" applyProtection="1">
      <alignment horizontal="center" vertical="center" wrapText="1"/>
    </xf>
    <xf numFmtId="0" fontId="4" fillId="0" borderId="2" xfId="1" applyFont="1" applyBorder="1" applyAlignment="1" applyProtection="1">
      <alignment horizontal="center" vertical="center" wrapText="1"/>
    </xf>
    <xf numFmtId="0" fontId="24" fillId="0" borderId="3" xfId="1" applyFont="1" applyFill="1" applyBorder="1" applyAlignment="1" applyProtection="1">
      <alignment horizontal="centerContinuous"/>
    </xf>
    <xf numFmtId="1" fontId="34" fillId="0" borderId="5" xfId="3" applyNumberFormat="1" applyFont="1" applyFill="1" applyBorder="1" applyAlignment="1" applyProtection="1">
      <alignment horizontal="centerContinuous"/>
    </xf>
    <xf numFmtId="1" fontId="34" fillId="0" borderId="1" xfId="3" applyNumberFormat="1" applyFont="1" applyFill="1" applyBorder="1" applyAlignment="1" applyProtection="1">
      <alignment horizontal="centerContinuous"/>
      <protection locked="0"/>
    </xf>
    <xf numFmtId="1" fontId="34" fillId="0" borderId="5" xfId="3" applyNumberFormat="1" applyFont="1" applyFill="1" applyBorder="1" applyAlignment="1" applyProtection="1">
      <alignment horizontal="centerContinuous"/>
      <protection locked="0"/>
    </xf>
    <xf numFmtId="0" fontId="4" fillId="0" borderId="7" xfId="2" applyBorder="1" applyAlignment="1" applyProtection="1">
      <alignment horizontal="center" vertical="center" wrapText="1"/>
      <protection locked="0"/>
    </xf>
    <xf numFmtId="0" fontId="24" fillId="3" borderId="11" xfId="0" applyFont="1" applyFill="1" applyBorder="1" applyAlignment="1">
      <alignment horizontal="center"/>
    </xf>
    <xf numFmtId="0" fontId="24" fillId="3" borderId="1" xfId="0" applyFont="1" applyFill="1" applyBorder="1" applyAlignment="1">
      <alignment horizontal="center"/>
    </xf>
    <xf numFmtId="0" fontId="4" fillId="5" borderId="3" xfId="2" applyFill="1" applyBorder="1" applyAlignment="1" applyProtection="1">
      <alignment horizontal="left"/>
      <protection locked="0"/>
    </xf>
    <xf numFmtId="0" fontId="4" fillId="5" borderId="1" xfId="2" applyFill="1" applyBorder="1" applyAlignment="1" applyProtection="1"/>
    <xf numFmtId="0" fontId="4" fillId="5" borderId="5" xfId="2" applyFill="1" applyBorder="1" applyAlignment="1" applyProtection="1"/>
    <xf numFmtId="0" fontId="4" fillId="4" borderId="3" xfId="2" applyFill="1" applyBorder="1" applyAlignment="1" applyProtection="1">
      <protection locked="0"/>
    </xf>
    <xf numFmtId="0" fontId="4" fillId="4" borderId="1" xfId="2" applyFill="1" applyBorder="1" applyAlignment="1" applyProtection="1"/>
    <xf numFmtId="0" fontId="4" fillId="4" borderId="5" xfId="2" applyFill="1" applyBorder="1" applyAlignment="1" applyProtection="1"/>
    <xf numFmtId="0" fontId="4" fillId="0" borderId="3" xfId="2" applyBorder="1" applyAlignment="1" applyProtection="1">
      <alignment horizontal="center"/>
      <protection locked="0"/>
    </xf>
    <xf numFmtId="0" fontId="4" fillId="0" borderId="1" xfId="2" applyBorder="1" applyAlignment="1" applyProtection="1">
      <alignment horizontal="center"/>
    </xf>
    <xf numFmtId="0" fontId="4" fillId="0" borderId="5" xfId="2" applyBorder="1" applyAlignment="1" applyProtection="1">
      <alignment horizontal="center"/>
    </xf>
    <xf numFmtId="167" fontId="4" fillId="0" borderId="3" xfId="2" applyNumberFormat="1" applyBorder="1" applyAlignment="1" applyProtection="1">
      <alignment horizontal="left"/>
      <protection locked="0"/>
    </xf>
    <xf numFmtId="0" fontId="4" fillId="0" borderId="1" xfId="2" applyBorder="1" applyAlignment="1" applyProtection="1"/>
    <xf numFmtId="0" fontId="4" fillId="0" borderId="5" xfId="2" applyBorder="1" applyAlignment="1" applyProtection="1"/>
    <xf numFmtId="0" fontId="4" fillId="5" borderId="0" xfId="2" applyFill="1" applyBorder="1" applyAlignment="1" applyProtection="1">
      <alignment horizontal="center"/>
    </xf>
    <xf numFmtId="0" fontId="4" fillId="5" borderId="7" xfId="2" applyFill="1" applyBorder="1" applyAlignment="1" applyProtection="1">
      <alignment horizontal="center"/>
    </xf>
    <xf numFmtId="0" fontId="4" fillId="5" borderId="3" xfId="2" applyFill="1" applyBorder="1" applyAlignment="1" applyProtection="1">
      <alignment horizontal="center" vertical="center"/>
      <protection locked="0"/>
    </xf>
    <xf numFmtId="0" fontId="4" fillId="5" borderId="1" xfId="2" applyFill="1" applyBorder="1" applyAlignment="1" applyProtection="1">
      <alignment horizontal="center" vertical="center"/>
      <protection locked="0"/>
    </xf>
    <xf numFmtId="0" fontId="4" fillId="5" borderId="5" xfId="2" applyFill="1" applyBorder="1" applyAlignment="1" applyProtection="1">
      <alignment horizontal="center" vertical="center"/>
      <protection locked="0"/>
    </xf>
    <xf numFmtId="0" fontId="4" fillId="4" borderId="3" xfId="2" applyFill="1" applyBorder="1" applyAlignment="1" applyProtection="1">
      <alignment horizontal="center" vertical="center"/>
      <protection locked="0"/>
    </xf>
    <xf numFmtId="0" fontId="4" fillId="4" borderId="1" xfId="2" applyFill="1" applyBorder="1" applyAlignment="1" applyProtection="1">
      <alignment horizontal="center" vertical="center"/>
      <protection locked="0"/>
    </xf>
    <xf numFmtId="0" fontId="4" fillId="4" borderId="5" xfId="2" applyFill="1" applyBorder="1" applyAlignment="1" applyProtection="1">
      <alignment horizontal="center" vertical="center"/>
      <protection locked="0"/>
    </xf>
    <xf numFmtId="0" fontId="2" fillId="0" borderId="1" xfId="2" applyFont="1" applyBorder="1" applyAlignment="1" applyProtection="1">
      <alignment horizontal="center"/>
    </xf>
    <xf numFmtId="0" fontId="2" fillId="0" borderId="5" xfId="2" applyFont="1" applyBorder="1" applyAlignment="1" applyProtection="1">
      <alignment horizontal="center"/>
    </xf>
  </cellXfs>
  <cellStyles count="12">
    <cellStyle name="??0" xfId="8" xr:uid="{39724848-8BA3-499F-BA11-463C1572FB80}"/>
    <cellStyle name="0.000" xfId="4" xr:uid="{F1303043-05F2-433C-9A95-5ABDF244171C}"/>
    <cellStyle name="hel8" xfId="5" xr:uid="{1CC11A8C-4483-4B45-B674-14E0EF408209}"/>
    <cellStyle name="hel8 2" xfId="6" xr:uid="{07C946A5-6998-4FD9-A2A0-E05BE0AA2A4F}"/>
    <cellStyle name="hel8 blue" xfId="3" xr:uid="{2B48D2AB-01DF-4527-8F36-A4E3C271FA9F}"/>
    <cellStyle name="hel8b_Snow Pit1" xfId="1" xr:uid="{6CA1938C-C51D-4411-9E19-BB3BC47F0F6C}"/>
    <cellStyle name="McCall" xfId="11" xr:uid="{7D8965B4-981F-4DB4-BB88-57DD83EF1F70}"/>
    <cellStyle name="Normal" xfId="0" builtinId="0"/>
    <cellStyle name="Normal 2 3" xfId="2" xr:uid="{80DD8BD6-46A3-45CF-AF91-17DCD9A99C36}"/>
    <cellStyle name="Normal 4" xfId="7" xr:uid="{3ECA05BC-DA36-43AE-88E3-5A5720C37BCA}"/>
    <cellStyle name="Normal_C-snowpits" xfId="9" xr:uid="{1A708CFE-C273-4BE7-AC9D-C8A296910001}"/>
    <cellStyle name="Probes" xfId="10" xr:uid="{E8E607F5-6B39-457C-95FD-AC24DD879FB9}"/>
  </cellStyles>
  <dxfs count="12">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400050</xdr:colOff>
      <xdr:row>34</xdr:row>
      <xdr:rowOff>127000</xdr:rowOff>
    </xdr:from>
    <xdr:to>
      <xdr:col>23</xdr:col>
      <xdr:colOff>9525</xdr:colOff>
      <xdr:row>71</xdr:row>
      <xdr:rowOff>106891</xdr:rowOff>
    </xdr:to>
    <xdr:sp macro="" textlink="">
      <xdr:nvSpPr>
        <xdr:cNvPr id="2" name="TextBox 1">
          <a:extLst>
            <a:ext uri="{FF2B5EF4-FFF2-40B4-BE49-F238E27FC236}">
              <a16:creationId xmlns:a16="http://schemas.microsoft.com/office/drawing/2014/main" id="{3E7BEC89-9CA1-4D16-A445-4A2164D711BD}"/>
            </a:ext>
          </a:extLst>
        </xdr:cNvPr>
        <xdr:cNvSpPr txBox="1"/>
      </xdr:nvSpPr>
      <xdr:spPr>
        <a:xfrm>
          <a:off x="10549467" y="6794500"/>
          <a:ext cx="4774141" cy="55996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07-K17 Stake</a:t>
          </a:r>
        </a:p>
        <a:p>
          <a:r>
            <a:rPr lang="en-US" sz="1100" b="1"/>
            <a:t>Old calculation: mass balance</a:t>
          </a:r>
        </a:p>
        <a:p>
          <a:endParaRPr lang="en-US" sz="1100" b="1"/>
        </a:p>
        <a:p>
          <a:r>
            <a:rPr lang="en-US" sz="1100" b="1"/>
            <a:t>bw: </a:t>
          </a:r>
          <a:r>
            <a:rPr lang="en-US" sz="1100" b="0"/>
            <a:t>calculated with average</a:t>
          </a:r>
          <a:r>
            <a:rPr lang="en-US" sz="1100" b="0" baseline="0"/>
            <a:t> of all depth measurements (2.18) and density, which is close to (but not euaql to) straight average of 4 snowmetrics cutter samples in top 1/2 of snowpack. Mystery how they got that density.</a:t>
          </a:r>
          <a:endParaRPr lang="en-US" sz="1100" b="0"/>
        </a:p>
        <a:p>
          <a:endParaRPr lang="en-US" sz="1100" b="1"/>
        </a:p>
        <a:p>
          <a:r>
            <a:rPr lang="en-US" sz="1100" b="1"/>
            <a:t>bs</a:t>
          </a:r>
          <a:r>
            <a:rPr lang="en-US" sz="1100" b="0"/>
            <a:t>: residual</a:t>
          </a:r>
        </a:p>
        <a:p>
          <a:endParaRPr lang="en-US" sz="1100" b="0"/>
        </a:p>
        <a:p>
          <a:pPr marL="0" marR="0" lvl="0" indent="0" defTabSz="914400" eaLnBrk="1" fontAlgn="auto" latinLnBrk="0" hangingPunct="1">
            <a:lnSpc>
              <a:spcPct val="100000"/>
            </a:lnSpc>
            <a:spcBef>
              <a:spcPts val="0"/>
            </a:spcBef>
            <a:spcAft>
              <a:spcPts val="0"/>
            </a:spcAft>
            <a:buClrTx/>
            <a:buSzTx/>
            <a:buFontTx/>
            <a:buNone/>
            <a:tabLst/>
            <a:defRPr/>
          </a:pPr>
          <a:r>
            <a:rPr lang="en-US" sz="1100" b="1"/>
            <a:t>ba: </a:t>
          </a:r>
          <a:r>
            <a:rPr lang="en-US" sz="1100" b="0">
              <a:solidFill>
                <a:schemeClr val="dk1"/>
              </a:solidFill>
              <a:effectLst/>
              <a:latin typeface="+mn-lt"/>
              <a:ea typeface="+mn-ea"/>
              <a:cs typeface="+mn-cs"/>
            </a:rPr>
            <a:t>takes</a:t>
          </a:r>
          <a:r>
            <a:rPr lang="en-US" sz="1100" b="0" baseline="0">
              <a:solidFill>
                <a:schemeClr val="dk1"/>
              </a:solidFill>
              <a:effectLst/>
              <a:latin typeface="+mn-lt"/>
              <a:ea typeface="+mn-ea"/>
              <a:cs typeface="+mn-cs"/>
            </a:rPr>
            <a:t> difference in ablation stake measurents as probed on 4/25 and measured on 8/13. HOWEVER, fails to take into account that the stake somehow apparently 'GAINED' ice between fall 2011 and spring 2012 (summer 2011 surface going from 4.65 to 4.78). This is likely the result of bad probing (ice lenses, etc) in Spring 2012. Thus, depth of summer surface from Spring 2012 is bogus, and ignored in new calculation. </a:t>
          </a:r>
          <a:endParaRPr lang="en-US">
            <a:effectLst/>
          </a:endParaRPr>
        </a:p>
        <a:p>
          <a:endParaRPr lang="en-US" sz="1100" b="1"/>
        </a:p>
        <a:p>
          <a:endParaRPr lang="en-US" sz="1100" baseline="0"/>
        </a:p>
        <a:p>
          <a:r>
            <a:rPr lang="en-US" sz="1100" b="1" baseline="0"/>
            <a:t>New calculation: mass balance  </a:t>
          </a:r>
        </a:p>
        <a:p>
          <a:endParaRPr lang="en-US" sz="1100" b="1" baseline="0"/>
        </a:p>
        <a:p>
          <a:r>
            <a:rPr lang="en-US" sz="1100" b="1" baseline="0"/>
            <a:t>bw: </a:t>
          </a:r>
          <a:r>
            <a:rPr lang="en-US" sz="1100" b="0" baseline="0"/>
            <a:t>Calculated with average snow depth at site (all measurements), and depth-weighted density of snowpack, calculted assuming density of deepest sample applied to remaining snowpack.</a:t>
          </a:r>
        </a:p>
        <a:p>
          <a:endParaRPr lang="en-US" sz="1100" b="0" baseline="0"/>
        </a:p>
        <a:p>
          <a:r>
            <a:rPr lang="en-US" sz="1100" b="1" baseline="0"/>
            <a:t>ba</a:t>
          </a:r>
          <a:r>
            <a:rPr lang="en-US" sz="1100" b="0" baseline="0"/>
            <a:t>: Difference in surface height on ablation stake from fall 2011 to fall 2012 visit. Probing for 2011 surface on winter visit gives unrealistic number (shows accumulation, not melt); probing likely does not reach summer surface at stake, or is located not direcly adjacent to stake. Density of new firn not measured on fall 2012 visit; assumed to  be generic value of 0.5</a:t>
          </a:r>
        </a:p>
        <a:p>
          <a:endParaRPr lang="en-US" sz="1100" b="1" baseline="0"/>
        </a:p>
        <a:p>
          <a:r>
            <a:rPr lang="en-US" sz="1100" b="1" baseline="0"/>
            <a:t>winter ablation: </a:t>
          </a:r>
          <a:r>
            <a:rPr lang="en-US" sz="1100" b="0" baseline="0"/>
            <a:t>not calculated; bad probing on winter visit. Assumed to be 0 since 1.8 m of new snow on fall visit already.</a:t>
          </a:r>
        </a:p>
        <a:p>
          <a:endParaRPr lang="en-US" sz="1100" b="0" baseline="0"/>
        </a:p>
      </xdr:txBody>
    </xdr:sp>
    <xdr:clientData/>
  </xdr:twoCellAnchor>
  <xdr:twoCellAnchor>
    <xdr:from>
      <xdr:col>9</xdr:col>
      <xdr:colOff>276225</xdr:colOff>
      <xdr:row>34</xdr:row>
      <xdr:rowOff>127000</xdr:rowOff>
    </xdr:from>
    <xdr:to>
      <xdr:col>15</xdr:col>
      <xdr:colOff>180975</xdr:colOff>
      <xdr:row>47</xdr:row>
      <xdr:rowOff>68792</xdr:rowOff>
    </xdr:to>
    <xdr:sp macro="" textlink="">
      <xdr:nvSpPr>
        <xdr:cNvPr id="3" name="TextBox 2">
          <a:extLst>
            <a:ext uri="{FF2B5EF4-FFF2-40B4-BE49-F238E27FC236}">
              <a16:creationId xmlns:a16="http://schemas.microsoft.com/office/drawing/2014/main" id="{A14F81A8-4DB2-4481-AE9D-75968AF4FCF6}"/>
            </a:ext>
          </a:extLst>
        </xdr:cNvPr>
        <xdr:cNvSpPr txBox="1"/>
      </xdr:nvSpPr>
      <xdr:spPr>
        <a:xfrm>
          <a:off x="6594475" y="6794500"/>
          <a:ext cx="3735917" cy="20055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10-K17 Stake</a:t>
          </a:r>
          <a:endParaRPr lang="en-US" sz="1200" b="1">
            <a:effectLst/>
          </a:endParaRPr>
        </a:p>
        <a:p>
          <a:r>
            <a:rPr lang="en-US" sz="1100" b="0">
              <a:solidFill>
                <a:schemeClr val="dk1"/>
              </a:solidFill>
              <a:effectLst/>
              <a:latin typeface="+mn-lt"/>
              <a:ea typeface="+mn-ea"/>
              <a:cs typeface="+mn-cs"/>
            </a:rPr>
            <a:t>R.</a:t>
          </a:r>
          <a:r>
            <a:rPr lang="en-US" sz="1100" b="0" baseline="0">
              <a:solidFill>
                <a:schemeClr val="dk1"/>
              </a:solidFill>
              <a:effectLst/>
              <a:latin typeface="+mn-lt"/>
              <a:ea typeface="+mn-ea"/>
              <a:cs typeface="+mn-cs"/>
            </a:rPr>
            <a:t> Burrows notes that 10-K17 stake seemed unstable on Fall 2011 visit; winter 2012 visit confirms. In Spring 2012, stake readings would indicate there is only 60 cm snow. However, notes from visit indicate snow was "too deep to probe" . This does not line up; something is wrong with the stake; floating in hole.</a:t>
          </a:r>
        </a:p>
        <a:p>
          <a:endParaRPr lang="en-US" sz="1100" b="0" baseline="0">
            <a:solidFill>
              <a:schemeClr val="dk1"/>
            </a:solidFill>
            <a:effectLst/>
            <a:latin typeface="+mn-lt"/>
            <a:ea typeface="+mn-ea"/>
            <a:cs typeface="+mn-cs"/>
          </a:endParaRPr>
        </a:p>
        <a:p>
          <a:r>
            <a:rPr lang="en-US" sz="1100" b="0" baseline="0">
              <a:solidFill>
                <a:schemeClr val="dk1"/>
              </a:solidFill>
              <a:effectLst/>
              <a:latin typeface="+mn-lt"/>
              <a:ea typeface="+mn-ea"/>
              <a:cs typeface="+mn-cs"/>
            </a:rPr>
            <a:t>THUS, IGNORED IN ANNUAL CALCULATION</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209550</xdr:colOff>
      <xdr:row>15</xdr:row>
      <xdr:rowOff>114301</xdr:rowOff>
    </xdr:from>
    <xdr:to>
      <xdr:col>23</xdr:col>
      <xdr:colOff>400050</xdr:colOff>
      <xdr:row>31</xdr:row>
      <xdr:rowOff>66675</xdr:rowOff>
    </xdr:to>
    <xdr:sp macro="" textlink="">
      <xdr:nvSpPr>
        <xdr:cNvPr id="2" name="Rectangle 1">
          <a:extLst>
            <a:ext uri="{FF2B5EF4-FFF2-40B4-BE49-F238E27FC236}">
              <a16:creationId xmlns:a16="http://schemas.microsoft.com/office/drawing/2014/main" id="{A061804C-DD10-43BA-8183-13110DD35B50}"/>
            </a:ext>
          </a:extLst>
        </xdr:cNvPr>
        <xdr:cNvSpPr/>
      </xdr:nvSpPr>
      <xdr:spPr>
        <a:xfrm>
          <a:off x="11372850" y="2362201"/>
          <a:ext cx="4086225" cy="2543174"/>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buFont typeface="Arial" panose="020B0604020202020204" pitchFamily="34" charset="0"/>
            <a:buNone/>
          </a:pPr>
          <a:r>
            <a:rPr lang="en-US" sz="1100">
              <a:solidFill>
                <a:sysClr val="windowText" lastClr="000000"/>
              </a:solidFill>
            </a:rPr>
            <a:t>Other information:</a:t>
          </a:r>
        </a:p>
        <a:p>
          <a:pPr marL="0" indent="0" algn="l">
            <a:buFont typeface="Arial" panose="020B0604020202020204" pitchFamily="34" charset="0"/>
            <a:buNone/>
          </a:pPr>
          <a:endParaRPr lang="en-US" sz="1100">
            <a:solidFill>
              <a:sysClr val="windowText" lastClr="000000"/>
            </a:solidFill>
          </a:endParaRPr>
        </a:p>
        <a:p>
          <a:pPr marL="0" indent="0" algn="l">
            <a:buFont typeface="Arial" panose="020B0604020202020204" pitchFamily="34" charset="0"/>
            <a:buNone/>
          </a:pPr>
          <a:r>
            <a:rPr lang="en-US" sz="1100">
              <a:solidFill>
                <a:sysClr val="windowText" lastClr="000000"/>
              </a:solidFill>
            </a:rPr>
            <a:t>- infering that</a:t>
          </a:r>
          <a:r>
            <a:rPr lang="en-US" sz="1100" baseline="0">
              <a:solidFill>
                <a:sysClr val="windowText" lastClr="000000"/>
              </a:solidFill>
            </a:rPr>
            <a:t> a </a:t>
          </a:r>
          <a:r>
            <a:rPr lang="en-US" sz="1100">
              <a:solidFill>
                <a:sysClr val="windowText" lastClr="000000"/>
              </a:solidFill>
            </a:rPr>
            <a:t>250 cc snowmetrics</a:t>
          </a:r>
          <a:r>
            <a:rPr lang="en-US" sz="1100" baseline="0">
              <a:solidFill>
                <a:sysClr val="windowText" lastClr="000000"/>
              </a:solidFill>
            </a:rPr>
            <a:t> wedge was used here. </a:t>
          </a:r>
        </a:p>
        <a:p>
          <a:pPr marL="0" indent="0" algn="l">
            <a:buFont typeface="Arial" panose="020B0604020202020204" pitchFamily="34" charset="0"/>
            <a:buNone/>
          </a:pPr>
          <a:r>
            <a:rPr lang="en-US" sz="1100" baseline="0">
              <a:solidFill>
                <a:sysClr val="windowText" lastClr="000000"/>
              </a:solidFill>
            </a:rPr>
            <a:t>- the fact that it has 5 cm depth samples indiccates that the wedge was used SIDEWAYS (with the 5 cm dimension vertical). Doh! This will grab more snow from the deeper part of the sample, thus inappropriately weighting its density more than the upper part. BUT, since this is only 5 cm, probably not a huge deal. </a:t>
          </a:r>
        </a:p>
        <a:p>
          <a:pPr marL="0" indent="0" algn="l">
            <a:buFont typeface="Arial" panose="020B0604020202020204" pitchFamily="34" charset="0"/>
            <a:buNone/>
          </a:pPr>
          <a:endParaRPr lang="en-US" sz="1100" baseline="0">
            <a:solidFill>
              <a:sysClr val="windowText" lastClr="000000"/>
            </a:solidFill>
          </a:endParaRPr>
        </a:p>
        <a:p>
          <a:pPr marL="0" indent="0" algn="l">
            <a:buFont typeface="Arial" panose="020B0604020202020204" pitchFamily="34" charset="0"/>
            <a:buNone/>
          </a:pPr>
          <a:r>
            <a:rPr lang="en-US" sz="1100" baseline="0">
              <a:solidFill>
                <a:sysClr val="windowText" lastClr="000000"/>
              </a:solidFill>
            </a:rPr>
            <a:t>- entire snowpack NOT samped; only representative grabs at 20, 40, 60 cm depths; not capturing entire 225cm depth</a:t>
          </a:r>
        </a:p>
        <a:p>
          <a:pPr marL="0" indent="0" algn="l">
            <a:buFont typeface="Arial" panose="020B0604020202020204" pitchFamily="34" charset="0"/>
            <a:buNone/>
          </a:pPr>
          <a:endParaRPr lang="en-US" sz="1100" baseline="0">
            <a:solidFill>
              <a:sysClr val="windowText" lastClr="000000"/>
            </a:solidFill>
          </a:endParaRPr>
        </a:p>
        <a:p>
          <a:pPr marL="0" indent="0" algn="l">
            <a:buFont typeface="Arial" panose="020B0604020202020204" pitchFamily="34" charset="0"/>
            <a:buNone/>
          </a:pPr>
          <a:r>
            <a:rPr lang="en-US" sz="1100" baseline="0">
              <a:solidFill>
                <a:sysClr val="windowText" lastClr="000000"/>
              </a:solidFill>
            </a:rPr>
            <a:t>- Here, I apply the density of deepest sample to the rest of the snowpack</a:t>
          </a: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66675</xdr:colOff>
      <xdr:row>22</xdr:row>
      <xdr:rowOff>19051</xdr:rowOff>
    </xdr:from>
    <xdr:to>
      <xdr:col>21</xdr:col>
      <xdr:colOff>219075</xdr:colOff>
      <xdr:row>44</xdr:row>
      <xdr:rowOff>47625</xdr:rowOff>
    </xdr:to>
    <xdr:sp macro="" textlink="">
      <xdr:nvSpPr>
        <xdr:cNvPr id="2" name="Rectangle 1">
          <a:extLst>
            <a:ext uri="{FF2B5EF4-FFF2-40B4-BE49-F238E27FC236}">
              <a16:creationId xmlns:a16="http://schemas.microsoft.com/office/drawing/2014/main" id="{89E64818-434E-4E85-A8A9-033A78168659}"/>
            </a:ext>
          </a:extLst>
        </xdr:cNvPr>
        <xdr:cNvSpPr/>
      </xdr:nvSpPr>
      <xdr:spPr>
        <a:xfrm>
          <a:off x="11144250" y="3286126"/>
          <a:ext cx="4086225" cy="3333749"/>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buFont typeface="Arial" panose="020B0604020202020204" pitchFamily="34" charset="0"/>
            <a:buNone/>
          </a:pPr>
          <a:r>
            <a:rPr lang="en-US" sz="1100">
              <a:solidFill>
                <a:sysClr val="windowText" lastClr="000000"/>
              </a:solidFill>
            </a:rPr>
            <a:t>Other information:</a:t>
          </a:r>
        </a:p>
        <a:p>
          <a:pPr marL="0" indent="0" algn="l">
            <a:buFont typeface="Arial" panose="020B0604020202020204" pitchFamily="34" charset="0"/>
            <a:buNone/>
          </a:pPr>
          <a:endParaRPr lang="en-US" sz="1100">
            <a:solidFill>
              <a:sysClr val="windowText" lastClr="000000"/>
            </a:solidFill>
          </a:endParaRPr>
        </a:p>
        <a:p>
          <a:pPr marL="0" indent="0" algn="l">
            <a:buFont typeface="Arial" panose="020B0604020202020204" pitchFamily="34" charset="0"/>
            <a:buNone/>
          </a:pPr>
          <a:r>
            <a:rPr lang="en-US" sz="1100">
              <a:solidFill>
                <a:sysClr val="windowText" lastClr="000000"/>
              </a:solidFill>
            </a:rPr>
            <a:t>They took federal</a:t>
          </a:r>
          <a:r>
            <a:rPr lang="en-US" sz="1100" baseline="0">
              <a:solidFill>
                <a:sysClr val="windowText" lastClr="000000"/>
              </a:solidFill>
            </a:rPr>
            <a:t> sampler densities at this site, as well as 3 samples from the upper part of the snowpack; intentions there are unclear to me.</a:t>
          </a:r>
          <a:endParaRPr lang="en-US" sz="1100">
            <a:solidFill>
              <a:sysClr val="windowText" lastClr="000000"/>
            </a:solidFill>
          </a:endParaRPr>
        </a:p>
        <a:p>
          <a:pPr marL="0" indent="0" algn="l">
            <a:buFont typeface="Arial" panose="020B0604020202020204" pitchFamily="34" charset="0"/>
            <a:buNone/>
          </a:pPr>
          <a:endParaRPr lang="en-US" sz="1100">
            <a:solidFill>
              <a:sysClr val="windowText" lastClr="000000"/>
            </a:solidFill>
          </a:endParaRPr>
        </a:p>
        <a:p>
          <a:pPr marL="0" indent="0" algn="l">
            <a:buFont typeface="Arial" panose="020B0604020202020204" pitchFamily="34" charset="0"/>
            <a:buNone/>
          </a:pPr>
          <a:r>
            <a:rPr lang="en-US" sz="1100">
              <a:solidFill>
                <a:sysClr val="windowText" lastClr="000000"/>
              </a:solidFill>
            </a:rPr>
            <a:t>*</a:t>
          </a:r>
          <a:r>
            <a:rPr lang="en-US" sz="1100" baseline="0">
              <a:solidFill>
                <a:sysClr val="windowText" lastClr="000000"/>
              </a:solidFill>
            </a:rPr>
            <a:t> 250 cc cutter was used incorrectly, horizontally in the snowpack (supposed to be upright, and sample 10 cm vertically). Density is still valid for the sample collected, just not a good representation of that actual 5 cm interval they were trying to sample specifically.</a:t>
          </a:r>
        </a:p>
        <a:p>
          <a:pPr marL="0" indent="0" algn="l">
            <a:buFont typeface="Arial" panose="020B0604020202020204" pitchFamily="34" charset="0"/>
            <a:buNone/>
          </a:pPr>
          <a:endParaRPr lang="en-US" sz="1100" baseline="0">
            <a:solidFill>
              <a:sysClr val="windowText" lastClr="000000"/>
            </a:solidFill>
          </a:endParaRPr>
        </a:p>
        <a:p>
          <a:r>
            <a:rPr lang="en-US" sz="1100" baseline="0">
              <a:solidFill>
                <a:sysClr val="windowText" lastClr="000000"/>
              </a:solidFill>
              <a:effectLst/>
              <a:latin typeface="+mn-lt"/>
              <a:ea typeface="+mn-ea"/>
              <a:cs typeface="+mn-cs"/>
            </a:rPr>
            <a:t>- entire snowpack NOT samped; only representative grabs at 20, 40, 60 cm depths; not capturing entire 177 cm depth</a:t>
          </a:r>
        </a:p>
        <a:p>
          <a:endParaRPr lang="en-US">
            <a:solidFill>
              <a:sysClr val="windowText" lastClr="000000"/>
            </a:solidFill>
            <a:effectLst/>
          </a:endParaRPr>
        </a:p>
        <a:p>
          <a:r>
            <a:rPr lang="en-US" sz="1100" baseline="0">
              <a:solidFill>
                <a:sysClr val="windowText" lastClr="000000"/>
              </a:solidFill>
              <a:effectLst/>
              <a:latin typeface="+mn-lt"/>
              <a:ea typeface="+mn-ea"/>
              <a:cs typeface="+mn-cs"/>
            </a:rPr>
            <a:t>- Here, I apply the density of deepest sample to the rest of the snowpack.</a:t>
          </a:r>
          <a:endParaRPr lang="en-US">
            <a:solidFill>
              <a:sysClr val="windowText" lastClr="000000"/>
            </a:solidFill>
            <a:effectLst/>
          </a:endParaRPr>
        </a:p>
        <a:p>
          <a:pPr marL="0" indent="0" algn="l">
            <a:buFont typeface="Arial" panose="020B0604020202020204" pitchFamily="34" charset="0"/>
            <a:buNone/>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209550</xdr:colOff>
      <xdr:row>15</xdr:row>
      <xdr:rowOff>114301</xdr:rowOff>
    </xdr:from>
    <xdr:to>
      <xdr:col>23</xdr:col>
      <xdr:colOff>400050</xdr:colOff>
      <xdr:row>31</xdr:row>
      <xdr:rowOff>66675</xdr:rowOff>
    </xdr:to>
    <xdr:sp macro="" textlink="">
      <xdr:nvSpPr>
        <xdr:cNvPr id="2" name="Rectangle 1">
          <a:extLst>
            <a:ext uri="{FF2B5EF4-FFF2-40B4-BE49-F238E27FC236}">
              <a16:creationId xmlns:a16="http://schemas.microsoft.com/office/drawing/2014/main" id="{55CF34CC-C474-41E6-8BA9-8E459B385055}"/>
            </a:ext>
          </a:extLst>
        </xdr:cNvPr>
        <xdr:cNvSpPr/>
      </xdr:nvSpPr>
      <xdr:spPr>
        <a:xfrm>
          <a:off x="11372850" y="2362201"/>
          <a:ext cx="4086225" cy="2543174"/>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buFont typeface="Arial" panose="020B0604020202020204" pitchFamily="34" charset="0"/>
            <a:buNone/>
          </a:pPr>
          <a:r>
            <a:rPr lang="en-US" sz="1100">
              <a:solidFill>
                <a:sysClr val="windowText" lastClr="000000"/>
              </a:solidFill>
            </a:rPr>
            <a:t>Other information:</a:t>
          </a:r>
        </a:p>
        <a:p>
          <a:pPr marL="0" indent="0" algn="l">
            <a:buFont typeface="Arial" panose="020B0604020202020204" pitchFamily="34" charset="0"/>
            <a:buNone/>
          </a:pPr>
          <a:endParaRPr lang="en-US" sz="1100">
            <a:solidFill>
              <a:sysClr val="windowText" lastClr="000000"/>
            </a:solidFill>
          </a:endParaRPr>
        </a:p>
        <a:p>
          <a:pPr marL="0" indent="0" algn="l">
            <a:buFont typeface="Arial" panose="020B0604020202020204" pitchFamily="34" charset="0"/>
            <a:buNone/>
          </a:pPr>
          <a:r>
            <a:rPr lang="en-US" sz="1100">
              <a:solidFill>
                <a:sysClr val="windowText" lastClr="000000"/>
              </a:solidFill>
            </a:rPr>
            <a:t>Field notes had pit depth measurements lebeld "upside-down".</a:t>
          </a:r>
          <a:r>
            <a:rPr lang="en-US" sz="1100" baseline="0">
              <a:solidFill>
                <a:sysClr val="windowText" lastClr="000000"/>
              </a:solidFill>
            </a:rPr>
            <a:t> i.e. bottom of the pit was 0, top 100cm. Typically, we measure with the surface as 0, and have depths relative to that (sample bottom depth of 5, 10, 15 are progressively deeper into the snowpack).</a:t>
          </a:r>
          <a:endParaRPr lang="en-US" sz="1100">
            <a:solidFill>
              <a:sysClr val="windowText" lastClr="000000"/>
            </a:solidFill>
          </a:endParaRPr>
        </a:p>
        <a:p>
          <a:pPr marL="0" indent="0" algn="l">
            <a:buFont typeface="Arial" panose="020B0604020202020204" pitchFamily="34" charset="0"/>
            <a:buNone/>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F127F-7CE1-41B4-9378-47E71595323C}">
  <dimension ref="A1:BF42"/>
  <sheetViews>
    <sheetView tabSelected="1" topLeftCell="A4" zoomScale="90" zoomScaleNormal="90" workbookViewId="0">
      <selection activeCell="A34" sqref="A34"/>
    </sheetView>
  </sheetViews>
  <sheetFormatPr defaultRowHeight="11.25" x14ac:dyDescent="0.2"/>
  <cols>
    <col min="1" max="1" width="10.28515625" style="85" bestFit="1" customWidth="1"/>
    <col min="2" max="2" width="12.85546875" style="85" customWidth="1"/>
    <col min="3" max="3" width="11.28515625" style="85" customWidth="1"/>
    <col min="4" max="4" width="13.42578125" style="85" customWidth="1"/>
    <col min="5" max="5" width="10.7109375" style="85" bestFit="1" customWidth="1"/>
    <col min="6" max="6" width="8.7109375" style="85" customWidth="1"/>
    <col min="7" max="7" width="10" style="85" customWidth="1"/>
    <col min="8" max="8" width="6.42578125" style="85" customWidth="1"/>
    <col min="9" max="9" width="10.7109375" style="85" customWidth="1"/>
    <col min="10" max="11" width="9.140625" style="85"/>
    <col min="12" max="12" width="11.42578125" style="85" customWidth="1"/>
    <col min="13" max="19" width="9.140625" style="85"/>
    <col min="20" max="20" width="13.140625" style="85" bestFit="1" customWidth="1"/>
    <col min="21" max="21" width="9" style="85" customWidth="1"/>
    <col min="22" max="23" width="9.140625" style="85"/>
    <col min="24" max="24" width="8.7109375" style="85" customWidth="1"/>
    <col min="25" max="25" width="39.28515625" style="104" customWidth="1"/>
    <col min="26" max="16384" width="9.140625" style="85"/>
  </cols>
  <sheetData>
    <row r="1" spans="1:58" ht="16.5" thickBot="1" x14ac:dyDescent="0.3">
      <c r="A1" s="102" t="s">
        <v>94</v>
      </c>
      <c r="X1" s="104"/>
      <c r="Y1" s="85"/>
    </row>
    <row r="2" spans="1:58" x14ac:dyDescent="0.2">
      <c r="A2" s="80"/>
      <c r="B2" s="81"/>
      <c r="C2" s="404" t="s">
        <v>58</v>
      </c>
      <c r="D2" s="405"/>
      <c r="E2" s="406"/>
      <c r="F2" s="82"/>
      <c r="G2" s="407" t="s">
        <v>59</v>
      </c>
      <c r="H2" s="408"/>
      <c r="I2" s="408"/>
      <c r="J2" s="408"/>
      <c r="K2" s="409"/>
      <c r="L2" s="83" t="s">
        <v>60</v>
      </c>
      <c r="M2" s="410" t="s">
        <v>61</v>
      </c>
      <c r="N2" s="411"/>
      <c r="O2" s="412"/>
      <c r="P2" s="413" t="s">
        <v>62</v>
      </c>
      <c r="Q2" s="414"/>
      <c r="R2" s="414"/>
      <c r="S2" s="415"/>
      <c r="T2" s="190" t="s">
        <v>63</v>
      </c>
      <c r="U2" s="388" t="s">
        <v>95</v>
      </c>
      <c r="V2" s="191"/>
      <c r="W2" s="191"/>
      <c r="X2" s="192"/>
      <c r="Y2" s="191"/>
    </row>
    <row r="3" spans="1:58" x14ac:dyDescent="0.2">
      <c r="A3" s="86" t="s">
        <v>64</v>
      </c>
      <c r="B3" s="86" t="s">
        <v>33</v>
      </c>
      <c r="C3" s="87" t="s">
        <v>65</v>
      </c>
      <c r="D3" s="416" t="s">
        <v>66</v>
      </c>
      <c r="E3" s="417"/>
      <c r="F3" s="86" t="s">
        <v>67</v>
      </c>
      <c r="G3" s="88" t="s">
        <v>31</v>
      </c>
      <c r="H3" s="89" t="s">
        <v>32</v>
      </c>
      <c r="I3" s="89" t="s">
        <v>68</v>
      </c>
      <c r="J3" s="89" t="s">
        <v>69</v>
      </c>
      <c r="K3" s="90" t="s">
        <v>70</v>
      </c>
      <c r="L3" s="91" t="s">
        <v>71</v>
      </c>
      <c r="M3" s="92" t="s">
        <v>17</v>
      </c>
      <c r="N3" s="93" t="s">
        <v>64</v>
      </c>
      <c r="O3" s="94" t="s">
        <v>72</v>
      </c>
      <c r="P3" s="92" t="s">
        <v>73</v>
      </c>
      <c r="Q3" s="95" t="s">
        <v>74</v>
      </c>
      <c r="R3" s="93" t="s">
        <v>96</v>
      </c>
      <c r="S3" s="96" t="s">
        <v>75</v>
      </c>
      <c r="T3" s="84" t="s">
        <v>76</v>
      </c>
      <c r="U3" s="389" t="s">
        <v>76</v>
      </c>
      <c r="V3" s="191"/>
      <c r="W3" s="191"/>
      <c r="X3" s="192"/>
      <c r="Y3" s="191"/>
    </row>
    <row r="4" spans="1:58" x14ac:dyDescent="0.2">
      <c r="A4" s="86" t="s">
        <v>77</v>
      </c>
      <c r="B4" s="86"/>
      <c r="C4" s="87" t="s">
        <v>78</v>
      </c>
      <c r="D4" s="97" t="s">
        <v>79</v>
      </c>
      <c r="E4" s="98" t="s">
        <v>80</v>
      </c>
      <c r="F4" s="99"/>
      <c r="G4" s="88" t="s">
        <v>81</v>
      </c>
      <c r="H4" s="89" t="s">
        <v>81</v>
      </c>
      <c r="I4" s="89" t="s">
        <v>81</v>
      </c>
      <c r="J4" s="89"/>
      <c r="K4" s="90"/>
      <c r="L4" s="86" t="s">
        <v>82</v>
      </c>
      <c r="M4" s="92" t="s">
        <v>83</v>
      </c>
      <c r="N4" s="93" t="s">
        <v>84</v>
      </c>
      <c r="O4" s="96" t="s">
        <v>97</v>
      </c>
      <c r="P4" s="92" t="s">
        <v>81</v>
      </c>
      <c r="Q4" s="100" t="s">
        <v>83</v>
      </c>
      <c r="R4" s="93" t="s">
        <v>85</v>
      </c>
      <c r="S4" s="96" t="s">
        <v>98</v>
      </c>
      <c r="T4" s="101" t="s">
        <v>93</v>
      </c>
      <c r="U4" s="390" t="s">
        <v>99</v>
      </c>
      <c r="V4" s="191"/>
      <c r="W4" s="191"/>
      <c r="X4" s="192"/>
      <c r="Y4" s="191"/>
    </row>
    <row r="5" spans="1:58" s="218" customFormat="1" ht="12" thickBot="1" x14ac:dyDescent="0.25">
      <c r="A5" s="204"/>
      <c r="B5" s="204" t="s">
        <v>86</v>
      </c>
      <c r="C5" s="205" t="s">
        <v>87</v>
      </c>
      <c r="D5" s="206" t="s">
        <v>87</v>
      </c>
      <c r="E5" s="207" t="s">
        <v>87</v>
      </c>
      <c r="F5" s="208"/>
      <c r="G5" s="209" t="s">
        <v>87</v>
      </c>
      <c r="H5" s="210" t="s">
        <v>87</v>
      </c>
      <c r="I5" s="210" t="s">
        <v>88</v>
      </c>
      <c r="J5" s="210" t="s">
        <v>87</v>
      </c>
      <c r="K5" s="211"/>
      <c r="L5" s="204" t="s">
        <v>87</v>
      </c>
      <c r="M5" s="212" t="s">
        <v>89</v>
      </c>
      <c r="N5" s="213" t="s">
        <v>90</v>
      </c>
      <c r="O5" s="214" t="s">
        <v>90</v>
      </c>
      <c r="P5" s="212" t="s">
        <v>87</v>
      </c>
      <c r="Q5" s="215" t="s">
        <v>89</v>
      </c>
      <c r="R5" s="213" t="s">
        <v>92</v>
      </c>
      <c r="S5" s="214" t="s">
        <v>90</v>
      </c>
      <c r="T5" s="216" t="s">
        <v>90</v>
      </c>
      <c r="U5" s="391" t="s">
        <v>90</v>
      </c>
      <c r="V5" s="217"/>
      <c r="W5" s="217"/>
      <c r="X5" s="217"/>
      <c r="Y5" s="217"/>
    </row>
    <row r="6" spans="1:58" s="191" customFormat="1" ht="15" x14ac:dyDescent="0.2">
      <c r="A6" s="220" t="s">
        <v>91</v>
      </c>
      <c r="B6" s="220">
        <v>40770</v>
      </c>
      <c r="C6" s="221">
        <v>4.47</v>
      </c>
      <c r="D6" s="221">
        <v>0</v>
      </c>
      <c r="E6" s="221">
        <v>0</v>
      </c>
      <c r="F6" s="370" t="s">
        <v>112</v>
      </c>
      <c r="G6" s="223">
        <v>0</v>
      </c>
      <c r="H6" s="224">
        <v>0</v>
      </c>
      <c r="I6" s="224">
        <v>0</v>
      </c>
      <c r="J6" s="371"/>
      <c r="K6" s="226">
        <v>0</v>
      </c>
      <c r="L6" s="227">
        <v>4.47</v>
      </c>
      <c r="M6" s="227">
        <v>0.8</v>
      </c>
      <c r="N6" s="224">
        <v>3.5760000000000001</v>
      </c>
      <c r="O6" s="224">
        <v>-0.68000000000000016</v>
      </c>
      <c r="P6" s="227">
        <v>0</v>
      </c>
      <c r="Q6" s="224">
        <v>0</v>
      </c>
      <c r="R6" s="226">
        <v>0</v>
      </c>
      <c r="S6" s="224">
        <v>0</v>
      </c>
      <c r="T6" s="229">
        <v>-1.0346666666666666</v>
      </c>
      <c r="U6" s="372">
        <v>-0.60799999999999987</v>
      </c>
      <c r="V6" s="372"/>
      <c r="W6" s="198"/>
      <c r="X6" s="198"/>
      <c r="Y6" s="198"/>
    </row>
    <row r="7" spans="1:58" s="192" customFormat="1" ht="15" x14ac:dyDescent="0.2">
      <c r="A7" s="220" t="s">
        <v>113</v>
      </c>
      <c r="B7" s="220">
        <v>40770</v>
      </c>
      <c r="C7" s="221">
        <v>4.38</v>
      </c>
      <c r="D7" s="221">
        <v>0</v>
      </c>
      <c r="E7" s="221">
        <v>0</v>
      </c>
      <c r="F7" s="370" t="s">
        <v>112</v>
      </c>
      <c r="G7" s="223">
        <v>0</v>
      </c>
      <c r="H7" s="224">
        <v>0</v>
      </c>
      <c r="I7" s="224">
        <v>0</v>
      </c>
      <c r="J7" s="371"/>
      <c r="K7" s="226">
        <v>0</v>
      </c>
      <c r="L7" s="227">
        <v>4.38</v>
      </c>
      <c r="M7" s="227">
        <v>0.8</v>
      </c>
      <c r="N7" s="224">
        <v>3.504</v>
      </c>
      <c r="O7" s="224">
        <v>3.504</v>
      </c>
      <c r="P7" s="227">
        <v>0</v>
      </c>
      <c r="Q7" s="224">
        <v>0</v>
      </c>
      <c r="R7" s="226">
        <v>0</v>
      </c>
      <c r="S7" s="224">
        <v>0</v>
      </c>
      <c r="T7" s="229"/>
      <c r="U7" s="373"/>
      <c r="V7" s="373"/>
      <c r="W7" s="198"/>
      <c r="X7" s="199"/>
      <c r="Y7" s="198"/>
    </row>
    <row r="8" spans="1:58" s="192" customFormat="1" ht="15" x14ac:dyDescent="0.2">
      <c r="A8" s="220" t="s">
        <v>91</v>
      </c>
      <c r="B8" s="220">
        <v>40800</v>
      </c>
      <c r="C8" s="221">
        <v>4.6500000000000004</v>
      </c>
      <c r="D8" s="221">
        <v>0</v>
      </c>
      <c r="E8" s="221">
        <v>0</v>
      </c>
      <c r="F8" s="370" t="s">
        <v>112</v>
      </c>
      <c r="G8" s="223">
        <v>0</v>
      </c>
      <c r="H8" s="224">
        <v>0</v>
      </c>
      <c r="I8" s="224">
        <v>0</v>
      </c>
      <c r="J8" s="371"/>
      <c r="K8" s="226">
        <v>0</v>
      </c>
      <c r="L8" s="227">
        <v>4.6500000000000004</v>
      </c>
      <c r="M8" s="227">
        <v>0.8</v>
      </c>
      <c r="N8" s="224">
        <v>3.7200000000000006</v>
      </c>
      <c r="O8" s="224">
        <v>-0.53599999999999959</v>
      </c>
      <c r="P8" s="227">
        <v>0</v>
      </c>
      <c r="Q8" s="224">
        <v>0</v>
      </c>
      <c r="R8" s="226">
        <v>0</v>
      </c>
      <c r="S8" s="224">
        <v>0</v>
      </c>
      <c r="T8" s="229"/>
      <c r="U8" s="374"/>
      <c r="V8" s="373"/>
      <c r="W8" s="198"/>
      <c r="X8" s="198"/>
      <c r="Y8" s="198"/>
    </row>
    <row r="9" spans="1:58" s="192" customFormat="1" ht="15" x14ac:dyDescent="0.2">
      <c r="A9" s="220" t="s">
        <v>113</v>
      </c>
      <c r="B9" s="220">
        <v>40800</v>
      </c>
      <c r="C9" s="221">
        <v>4.24</v>
      </c>
      <c r="D9" s="221">
        <v>0</v>
      </c>
      <c r="E9" s="221">
        <v>0</v>
      </c>
      <c r="F9" s="370" t="s">
        <v>112</v>
      </c>
      <c r="G9" s="223">
        <v>0</v>
      </c>
      <c r="H9" s="224">
        <v>0</v>
      </c>
      <c r="I9" s="224">
        <v>0</v>
      </c>
      <c r="J9" s="371"/>
      <c r="K9" s="226">
        <v>0</v>
      </c>
      <c r="L9" s="227">
        <v>4.24</v>
      </c>
      <c r="M9" s="227">
        <v>0.8</v>
      </c>
      <c r="N9" s="224">
        <v>3.3920000000000003</v>
      </c>
      <c r="O9" s="224">
        <v>3.3920000000000003</v>
      </c>
      <c r="P9" s="227">
        <v>0</v>
      </c>
      <c r="Q9" s="224">
        <v>0</v>
      </c>
      <c r="R9" s="226">
        <v>0</v>
      </c>
      <c r="S9" s="224">
        <v>0</v>
      </c>
      <c r="T9" s="229"/>
      <c r="U9" s="373"/>
      <c r="V9" s="375"/>
      <c r="W9" s="198"/>
      <c r="X9" s="198"/>
      <c r="Y9" s="198"/>
    </row>
    <row r="10" spans="1:58" s="192" customFormat="1" ht="15" x14ac:dyDescent="0.2">
      <c r="A10" s="219" t="s">
        <v>91</v>
      </c>
      <c r="B10" s="220">
        <v>41024</v>
      </c>
      <c r="C10" s="221">
        <v>7.03</v>
      </c>
      <c r="D10" s="221">
        <v>0</v>
      </c>
      <c r="E10" s="221">
        <v>0</v>
      </c>
      <c r="F10" s="222" t="s">
        <v>111</v>
      </c>
      <c r="G10" s="223">
        <v>2.25</v>
      </c>
      <c r="H10" s="224"/>
      <c r="I10" s="224">
        <f>AVERAGE(2.25,1.94,2.2,2.25,2.4,2,1.98,2.28,2.28,2.26)</f>
        <v>2.1840000000000002</v>
      </c>
      <c r="J10" s="225">
        <f>L10-L8</f>
        <v>0.12999999999999989</v>
      </c>
      <c r="K10" s="226">
        <v>10</v>
      </c>
      <c r="L10" s="227">
        <f>C10-G10</f>
        <v>4.78</v>
      </c>
      <c r="M10" s="227">
        <v>0.8</v>
      </c>
      <c r="N10" s="224">
        <f>L10*M10</f>
        <v>3.8240000000000003</v>
      </c>
      <c r="O10" s="224">
        <v>0</v>
      </c>
      <c r="P10" s="227">
        <f>I10</f>
        <v>2.1840000000000002</v>
      </c>
      <c r="Q10" s="224">
        <v>0.38</v>
      </c>
      <c r="R10" s="228" t="s">
        <v>92</v>
      </c>
      <c r="S10" s="224">
        <f>P10*Q10</f>
        <v>0.8299200000000001</v>
      </c>
      <c r="T10" s="229">
        <f>S10</f>
        <v>0.8299200000000001</v>
      </c>
      <c r="U10" s="376"/>
      <c r="V10" s="376"/>
      <c r="W10" s="198"/>
      <c r="X10" s="198"/>
      <c r="Y10" s="198"/>
    </row>
    <row r="11" spans="1:58" s="191" customFormat="1" ht="15" x14ac:dyDescent="0.2">
      <c r="A11" s="230" t="s">
        <v>116</v>
      </c>
      <c r="B11" s="231">
        <v>41024</v>
      </c>
      <c r="C11" s="232">
        <v>4.84</v>
      </c>
      <c r="D11" s="232">
        <v>0</v>
      </c>
      <c r="E11" s="232">
        <v>0</v>
      </c>
      <c r="F11" s="222" t="s">
        <v>111</v>
      </c>
      <c r="G11" s="233">
        <v>2.0099999999999998</v>
      </c>
      <c r="H11" s="234"/>
      <c r="I11" s="234">
        <v>1.77</v>
      </c>
      <c r="J11" s="377">
        <f>L11-L9</f>
        <v>-1.4100000000000001</v>
      </c>
      <c r="K11" s="235"/>
      <c r="L11" s="236">
        <f>C11-G11</f>
        <v>2.83</v>
      </c>
      <c r="M11" s="236">
        <v>0.8</v>
      </c>
      <c r="N11" s="234">
        <f>L11*M11</f>
        <v>2.2640000000000002</v>
      </c>
      <c r="O11" s="234"/>
      <c r="P11" s="236">
        <f>I11</f>
        <v>1.77</v>
      </c>
      <c r="Q11" s="234">
        <v>0.34</v>
      </c>
      <c r="R11" s="235" t="s">
        <v>92</v>
      </c>
      <c r="S11" s="234">
        <f>P11*Q11</f>
        <v>0.6018</v>
      </c>
      <c r="T11" s="378">
        <f>S11</f>
        <v>0.6018</v>
      </c>
      <c r="U11" s="379"/>
      <c r="V11" s="379"/>
      <c r="Y11" s="192"/>
    </row>
    <row r="12" spans="1:58" s="191" customFormat="1" ht="15" x14ac:dyDescent="0.2">
      <c r="A12" s="380" t="s">
        <v>91</v>
      </c>
      <c r="B12" s="381">
        <v>41134</v>
      </c>
      <c r="C12" s="382">
        <v>4.75</v>
      </c>
      <c r="D12" s="382">
        <v>0</v>
      </c>
      <c r="E12" s="382">
        <v>0</v>
      </c>
      <c r="F12" s="383" t="s">
        <v>112</v>
      </c>
      <c r="G12" s="233">
        <v>0.9</v>
      </c>
      <c r="H12" s="377"/>
      <c r="I12" s="377">
        <f>AVERAGE(0.9,1.03,0.75)</f>
        <v>0.89333333333333342</v>
      </c>
      <c r="J12" s="384"/>
      <c r="K12" s="385">
        <v>3</v>
      </c>
      <c r="L12" s="386">
        <f>C12</f>
        <v>4.75</v>
      </c>
      <c r="M12" s="387">
        <v>0.8</v>
      </c>
      <c r="N12" s="377">
        <f>L12*M12</f>
        <v>3.8000000000000003</v>
      </c>
      <c r="O12" s="377">
        <f>N12-N10</f>
        <v>-2.4000000000000021E-2</v>
      </c>
      <c r="P12" s="386"/>
      <c r="Q12" s="377"/>
      <c r="R12" s="385"/>
      <c r="S12" s="377"/>
      <c r="T12" s="229">
        <f>-(T10-O12)</f>
        <v>-0.85392000000000012</v>
      </c>
      <c r="U12" s="372">
        <f>O12</f>
        <v>-2.4000000000000021E-2</v>
      </c>
      <c r="V12" s="376"/>
      <c r="W12" s="199"/>
      <c r="X12" s="198"/>
      <c r="Y12" s="198"/>
    </row>
    <row r="13" spans="1:58" s="191" customFormat="1" x14ac:dyDescent="0.2">
      <c r="A13" s="174"/>
      <c r="B13" s="175"/>
      <c r="C13" s="198"/>
      <c r="D13" s="198"/>
      <c r="E13" s="198"/>
      <c r="F13" s="198"/>
      <c r="G13" s="192"/>
      <c r="H13" s="198"/>
      <c r="I13" s="200"/>
      <c r="J13" s="201"/>
      <c r="K13" s="198"/>
      <c r="L13" s="198"/>
      <c r="M13" s="202"/>
      <c r="N13" s="198"/>
      <c r="O13" s="198"/>
      <c r="P13" s="199"/>
      <c r="Q13" s="199"/>
      <c r="R13" s="198"/>
      <c r="S13" s="198"/>
      <c r="T13" s="198"/>
      <c r="U13" s="198"/>
      <c r="V13" s="199"/>
      <c r="W13" s="198"/>
      <c r="X13" s="198"/>
      <c r="Y13" s="198"/>
      <c r="AA13" s="192"/>
      <c r="AB13" s="192"/>
      <c r="AC13" s="192"/>
      <c r="AD13" s="192"/>
      <c r="AE13" s="192"/>
      <c r="AF13" s="192"/>
      <c r="AG13" s="192"/>
      <c r="AH13" s="192"/>
      <c r="AI13" s="192"/>
      <c r="AJ13" s="192"/>
      <c r="AK13" s="192"/>
      <c r="AL13" s="192"/>
      <c r="AM13" s="192"/>
      <c r="AN13" s="192"/>
      <c r="AO13" s="192"/>
      <c r="AP13" s="192"/>
      <c r="AQ13" s="192"/>
      <c r="AR13" s="192"/>
      <c r="AS13" s="192"/>
      <c r="AT13" s="192"/>
      <c r="AU13" s="192"/>
      <c r="AV13" s="192"/>
      <c r="AW13" s="192"/>
      <c r="AX13" s="192"/>
      <c r="AY13" s="192"/>
      <c r="AZ13" s="192"/>
      <c r="BA13" s="192"/>
      <c r="BB13" s="192"/>
      <c r="BC13" s="192"/>
      <c r="BD13" s="192"/>
      <c r="BE13" s="192"/>
      <c r="BF13" s="192"/>
    </row>
    <row r="14" spans="1:58" s="166" customFormat="1" x14ac:dyDescent="0.2">
      <c r="A14" s="174"/>
      <c r="B14" s="175"/>
      <c r="C14" s="176"/>
      <c r="D14" s="168"/>
      <c r="E14" s="168"/>
      <c r="F14" s="169"/>
      <c r="G14" s="169"/>
      <c r="H14" s="169"/>
      <c r="I14" s="169"/>
      <c r="J14" s="169"/>
      <c r="K14" s="170"/>
      <c r="L14" s="172"/>
      <c r="M14" s="171"/>
      <c r="N14" s="172"/>
      <c r="O14" s="172"/>
      <c r="P14" s="171"/>
      <c r="Q14" s="171"/>
      <c r="R14" s="169"/>
      <c r="S14" s="171"/>
      <c r="T14" s="173"/>
      <c r="U14" s="173"/>
      <c r="X14" s="167"/>
      <c r="AA14" s="167"/>
      <c r="AB14" s="167"/>
      <c r="AC14" s="167"/>
      <c r="AD14" s="167"/>
      <c r="AE14" s="167"/>
      <c r="AF14" s="167"/>
      <c r="AG14" s="167"/>
      <c r="AH14" s="167"/>
      <c r="AI14" s="167"/>
      <c r="AJ14" s="167"/>
      <c r="AK14" s="167"/>
      <c r="AL14" s="167"/>
      <c r="AM14" s="167"/>
      <c r="AN14" s="167"/>
      <c r="AO14" s="167"/>
      <c r="AP14" s="167"/>
      <c r="AQ14" s="167"/>
      <c r="AR14" s="167"/>
      <c r="AS14" s="167"/>
      <c r="AT14" s="167"/>
      <c r="AU14" s="167"/>
      <c r="AV14" s="167"/>
      <c r="AW14" s="167"/>
      <c r="AX14" s="167"/>
      <c r="AY14" s="167"/>
      <c r="AZ14" s="167"/>
      <c r="BA14" s="167"/>
      <c r="BB14" s="167"/>
      <c r="BC14" s="167"/>
      <c r="BD14" s="167"/>
      <c r="BE14" s="167"/>
      <c r="BF14" s="167"/>
    </row>
    <row r="15" spans="1:58" s="166" customFormat="1" ht="16.5" thickBot="1" x14ac:dyDescent="0.3">
      <c r="A15" s="177" t="s">
        <v>110</v>
      </c>
      <c r="B15" s="187"/>
      <c r="C15" s="188"/>
      <c r="D15" s="178"/>
      <c r="E15" s="178"/>
      <c r="F15" s="179"/>
      <c r="G15" s="179"/>
      <c r="H15" s="179"/>
      <c r="I15" s="179"/>
      <c r="J15" s="180"/>
      <c r="K15" s="181"/>
      <c r="L15" s="183"/>
      <c r="M15" s="182"/>
      <c r="N15" s="183"/>
      <c r="O15" s="183"/>
      <c r="P15" s="180"/>
      <c r="Q15" s="180"/>
      <c r="R15" s="179"/>
      <c r="S15" s="180"/>
      <c r="T15" s="189"/>
      <c r="U15" s="184"/>
      <c r="X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67"/>
      <c r="BF15" s="167"/>
    </row>
    <row r="16" spans="1:58" s="129" customFormat="1" x14ac:dyDescent="0.25">
      <c r="A16" s="106"/>
      <c r="B16" s="115"/>
      <c r="C16" s="418" t="s">
        <v>58</v>
      </c>
      <c r="D16" s="419"/>
      <c r="E16" s="420"/>
      <c r="F16" s="115"/>
      <c r="G16" s="421" t="s">
        <v>59</v>
      </c>
      <c r="H16" s="422"/>
      <c r="I16" s="422"/>
      <c r="J16" s="422"/>
      <c r="K16" s="423"/>
      <c r="L16" s="185"/>
      <c r="M16" s="111"/>
      <c r="N16" s="134" t="s">
        <v>102</v>
      </c>
      <c r="O16" s="135"/>
      <c r="P16" s="186"/>
      <c r="Q16" s="134" t="s">
        <v>103</v>
      </c>
      <c r="R16" s="134"/>
      <c r="S16" s="135"/>
      <c r="T16" s="133" t="s">
        <v>104</v>
      </c>
      <c r="U16" s="134"/>
      <c r="V16" s="127"/>
      <c r="W16" s="127"/>
      <c r="X16" s="127"/>
      <c r="Y16" s="128"/>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row>
    <row r="17" spans="1:58" s="129" customFormat="1" ht="33.75" x14ac:dyDescent="0.25">
      <c r="A17" s="106" t="s">
        <v>64</v>
      </c>
      <c r="B17" s="106" t="s">
        <v>33</v>
      </c>
      <c r="C17" s="196" t="s">
        <v>34</v>
      </c>
      <c r="D17" s="107" t="s">
        <v>35</v>
      </c>
      <c r="E17" s="108" t="s">
        <v>36</v>
      </c>
      <c r="F17" s="106" t="s">
        <v>67</v>
      </c>
      <c r="G17" s="197" t="s">
        <v>100</v>
      </c>
      <c r="H17" s="109"/>
      <c r="I17" s="109" t="s">
        <v>68</v>
      </c>
      <c r="J17" s="109"/>
      <c r="K17" s="110"/>
      <c r="L17" s="140" t="s">
        <v>108</v>
      </c>
      <c r="M17" s="111" t="s">
        <v>17</v>
      </c>
      <c r="N17" s="112" t="s">
        <v>106</v>
      </c>
      <c r="O17" s="113"/>
      <c r="P17" s="111" t="s">
        <v>73</v>
      </c>
      <c r="Q17" s="130" t="s">
        <v>74</v>
      </c>
      <c r="R17" s="112" t="s">
        <v>109</v>
      </c>
      <c r="S17" s="401" t="s">
        <v>24</v>
      </c>
      <c r="T17" s="79" t="s">
        <v>37</v>
      </c>
      <c r="U17" s="78" t="s">
        <v>38</v>
      </c>
      <c r="V17" s="78" t="s">
        <v>39</v>
      </c>
      <c r="W17" s="141" t="s">
        <v>40</v>
      </c>
      <c r="X17" s="141" t="s">
        <v>41</v>
      </c>
      <c r="Y17" s="131" t="s">
        <v>18</v>
      </c>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row>
    <row r="18" spans="1:58" s="129" customFormat="1" ht="12.75" x14ac:dyDescent="0.2">
      <c r="A18" s="106" t="s">
        <v>77</v>
      </c>
      <c r="B18" s="106"/>
      <c r="C18" s="196"/>
      <c r="D18" s="107"/>
      <c r="E18" s="108"/>
      <c r="F18" s="115"/>
      <c r="G18" s="197"/>
      <c r="H18" s="109"/>
      <c r="I18" s="109"/>
      <c r="J18" s="109"/>
      <c r="K18" s="110"/>
      <c r="L18" s="106"/>
      <c r="M18" s="111"/>
      <c r="N18" s="114" t="s">
        <v>107</v>
      </c>
      <c r="O18" s="113"/>
      <c r="P18" s="111" t="s">
        <v>81</v>
      </c>
      <c r="Q18" s="132" t="s">
        <v>83</v>
      </c>
      <c r="R18" s="114"/>
      <c r="S18" s="113"/>
      <c r="T18" s="133"/>
      <c r="U18" s="134"/>
      <c r="V18" s="134"/>
      <c r="W18" s="142"/>
      <c r="X18" s="142"/>
      <c r="Y18" s="135"/>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row>
    <row r="19" spans="1:58" s="138" customFormat="1" ht="12" thickBot="1" x14ac:dyDescent="0.25">
      <c r="A19" s="116"/>
      <c r="B19" s="116" t="s">
        <v>86</v>
      </c>
      <c r="C19" s="117" t="s">
        <v>87</v>
      </c>
      <c r="D19" s="118" t="s">
        <v>87</v>
      </c>
      <c r="E19" s="119" t="s">
        <v>87</v>
      </c>
      <c r="F19" s="120"/>
      <c r="G19" s="121" t="s">
        <v>87</v>
      </c>
      <c r="H19" s="122"/>
      <c r="I19" s="122" t="s">
        <v>88</v>
      </c>
      <c r="J19" s="122"/>
      <c r="K19" s="123"/>
      <c r="L19" s="116" t="s">
        <v>87</v>
      </c>
      <c r="M19" s="124" t="s">
        <v>27</v>
      </c>
      <c r="N19" s="125" t="s">
        <v>87</v>
      </c>
      <c r="O19" s="126"/>
      <c r="P19" s="124" t="s">
        <v>87</v>
      </c>
      <c r="Q19" s="136" t="s">
        <v>89</v>
      </c>
      <c r="R19" s="125"/>
      <c r="S19" s="126" t="s">
        <v>30</v>
      </c>
      <c r="T19" s="137" t="s">
        <v>105</v>
      </c>
      <c r="U19" s="138" t="s">
        <v>105</v>
      </c>
      <c r="V19" s="138" t="s">
        <v>105</v>
      </c>
      <c r="W19" s="138" t="s">
        <v>105</v>
      </c>
      <c r="X19" s="138" t="s">
        <v>105</v>
      </c>
      <c r="Y19" s="139"/>
      <c r="Z19" s="191"/>
      <c r="AA19" s="134"/>
      <c r="AB19" s="134"/>
      <c r="AC19" s="134"/>
      <c r="AD19" s="134"/>
      <c r="AE19" s="134"/>
      <c r="AF19" s="134"/>
      <c r="AG19" s="134"/>
      <c r="AH19" s="134"/>
      <c r="AI19" s="134"/>
      <c r="AJ19" s="134"/>
      <c r="AK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row>
    <row r="20" spans="1:58" s="194" customFormat="1" ht="12" thickBot="1" x14ac:dyDescent="0.25">
      <c r="A20" s="237" t="s">
        <v>184</v>
      </c>
      <c r="B20" s="238">
        <v>40770</v>
      </c>
      <c r="C20" s="239">
        <v>9</v>
      </c>
      <c r="D20" s="240">
        <v>4.53</v>
      </c>
      <c r="E20" s="241">
        <v>4.47</v>
      </c>
      <c r="F20" s="242"/>
      <c r="G20" s="243"/>
      <c r="H20" s="243"/>
      <c r="I20" s="243"/>
      <c r="J20" s="243"/>
      <c r="K20" s="243"/>
      <c r="L20" s="244"/>
      <c r="M20" s="245"/>
      <c r="N20" s="244"/>
      <c r="O20" s="242"/>
      <c r="P20" s="243"/>
      <c r="Q20" s="246"/>
      <c r="R20" s="242"/>
      <c r="S20" s="242"/>
      <c r="T20" s="243"/>
      <c r="U20" s="242"/>
      <c r="V20" s="243"/>
      <c r="W20" s="243"/>
      <c r="X20" s="243"/>
      <c r="Y20" s="198"/>
      <c r="Z20" s="191"/>
      <c r="AA20" s="192"/>
      <c r="AB20" s="192"/>
      <c r="AC20" s="192"/>
      <c r="AD20" s="192"/>
      <c r="AE20" s="192"/>
      <c r="AF20" s="192"/>
      <c r="AG20" s="192"/>
      <c r="AH20" s="192"/>
      <c r="AI20" s="192"/>
      <c r="AJ20" s="192"/>
      <c r="AK20" s="192"/>
      <c r="AL20" s="203"/>
      <c r="AM20" s="203"/>
      <c r="AN20" s="203"/>
      <c r="AO20" s="203"/>
      <c r="AP20" s="203"/>
      <c r="AQ20" s="203"/>
      <c r="AR20" s="203"/>
      <c r="AS20" s="203"/>
      <c r="AT20" s="203"/>
      <c r="AU20" s="203"/>
      <c r="AV20" s="203"/>
      <c r="AW20" s="203"/>
      <c r="AX20" s="203"/>
      <c r="AY20" s="203"/>
      <c r="AZ20" s="203"/>
      <c r="BA20" s="203"/>
      <c r="BB20" s="203"/>
      <c r="BC20" s="203"/>
      <c r="BD20" s="203"/>
      <c r="BE20" s="203"/>
      <c r="BF20" s="203"/>
    </row>
    <row r="21" spans="1:58" s="195" customFormat="1" ht="23.25" thickBot="1" x14ac:dyDescent="0.25">
      <c r="A21" s="194" t="s">
        <v>184</v>
      </c>
      <c r="B21" s="247">
        <v>40800</v>
      </c>
      <c r="C21" s="248">
        <v>9</v>
      </c>
      <c r="D21" s="248">
        <v>4.3499999999999996</v>
      </c>
      <c r="E21" s="249">
        <v>4.6500000000000004</v>
      </c>
      <c r="F21" s="250" t="s">
        <v>117</v>
      </c>
      <c r="G21" s="251" t="s">
        <v>118</v>
      </c>
      <c r="H21" s="251"/>
      <c r="I21" s="251" t="s">
        <v>118</v>
      </c>
      <c r="J21" s="248"/>
      <c r="K21" s="248"/>
      <c r="L21" s="248"/>
      <c r="M21" s="252">
        <v>0.6</v>
      </c>
      <c r="N21" s="253">
        <v>-0.66999999999999993</v>
      </c>
      <c r="O21" s="248"/>
      <c r="P21" s="254"/>
      <c r="Q21" s="248"/>
      <c r="R21" s="248"/>
      <c r="S21" s="248"/>
      <c r="T21" s="253">
        <v>-0.8819999999999999</v>
      </c>
      <c r="U21" s="248"/>
      <c r="V21" s="253">
        <v>-0.40199999999999997</v>
      </c>
      <c r="W21" s="248"/>
      <c r="X21" s="248"/>
      <c r="Y21" s="198"/>
      <c r="Z21" s="191"/>
      <c r="AA21" s="192"/>
      <c r="AB21" s="192"/>
      <c r="AC21" s="192"/>
      <c r="AD21" s="192"/>
      <c r="AE21" s="192"/>
      <c r="AF21" s="192"/>
      <c r="AG21" s="192"/>
      <c r="AH21" s="192"/>
      <c r="AI21" s="192"/>
      <c r="AJ21" s="192"/>
      <c r="AK21" s="192"/>
      <c r="AL21" s="359"/>
      <c r="AM21" s="359"/>
      <c r="AN21" s="359"/>
      <c r="AO21" s="359"/>
      <c r="AP21" s="359"/>
      <c r="AQ21" s="359"/>
      <c r="AR21" s="359"/>
      <c r="AS21" s="359"/>
      <c r="AT21" s="359"/>
      <c r="AU21" s="359"/>
      <c r="AV21" s="359"/>
      <c r="AW21" s="359"/>
      <c r="AX21" s="359"/>
      <c r="AY21" s="359"/>
      <c r="AZ21" s="359"/>
      <c r="BA21" s="359"/>
      <c r="BB21" s="359"/>
      <c r="BC21" s="359"/>
      <c r="BD21" s="359"/>
      <c r="BE21" s="359"/>
      <c r="BF21" s="359"/>
    </row>
    <row r="22" spans="1:58" s="194" customFormat="1" ht="12" thickBot="1" x14ac:dyDescent="0.25">
      <c r="B22" s="247"/>
      <c r="C22" s="248"/>
      <c r="D22" s="248"/>
      <c r="E22" s="249"/>
      <c r="F22" s="248"/>
      <c r="G22" s="251"/>
      <c r="H22" s="251"/>
      <c r="I22" s="251"/>
      <c r="J22" s="248"/>
      <c r="K22" s="248"/>
      <c r="L22" s="248"/>
      <c r="M22" s="255"/>
      <c r="N22" s="253"/>
      <c r="O22" s="248"/>
      <c r="P22" s="254"/>
      <c r="Q22" s="248"/>
      <c r="R22" s="248"/>
      <c r="S22" s="248"/>
      <c r="T22" s="253"/>
      <c r="U22" s="248"/>
      <c r="V22" s="253"/>
      <c r="W22" s="248"/>
      <c r="X22" s="248"/>
      <c r="Y22" s="198"/>
      <c r="Z22" s="191"/>
      <c r="AA22" s="192"/>
      <c r="AB22" s="192"/>
      <c r="AC22" s="192"/>
      <c r="AD22" s="192"/>
      <c r="AE22" s="192"/>
      <c r="AF22" s="192"/>
      <c r="AG22" s="192"/>
      <c r="AH22" s="192"/>
      <c r="AI22" s="192"/>
      <c r="AJ22" s="192"/>
      <c r="AK22" s="192"/>
      <c r="AL22" s="203"/>
      <c r="AM22" s="203"/>
      <c r="AN22" s="203"/>
      <c r="AO22" s="203"/>
      <c r="AP22" s="203"/>
      <c r="AQ22" s="203"/>
      <c r="AR22" s="203"/>
      <c r="AS22" s="203"/>
      <c r="AT22" s="203"/>
      <c r="AU22" s="203"/>
      <c r="AV22" s="203"/>
      <c r="AW22" s="203"/>
      <c r="AX22" s="203"/>
      <c r="AY22" s="203"/>
      <c r="AZ22" s="203"/>
      <c r="BA22" s="203"/>
      <c r="BB22" s="203"/>
      <c r="BC22" s="203"/>
      <c r="BD22" s="203"/>
      <c r="BE22" s="203"/>
      <c r="BF22" s="203"/>
    </row>
    <row r="23" spans="1:58" s="203" customFormat="1" ht="12" thickBot="1" x14ac:dyDescent="0.25">
      <c r="A23" s="194" t="s">
        <v>184</v>
      </c>
      <c r="B23" s="247">
        <v>40800</v>
      </c>
      <c r="C23" s="248">
        <v>9</v>
      </c>
      <c r="D23" s="248">
        <v>3.55</v>
      </c>
      <c r="E23" s="249">
        <v>5.45</v>
      </c>
      <c r="F23" s="248" t="s">
        <v>115</v>
      </c>
      <c r="G23" s="256">
        <v>1.8</v>
      </c>
      <c r="H23" s="248"/>
      <c r="I23" s="256">
        <v>1.8</v>
      </c>
      <c r="J23" s="248"/>
      <c r="K23" s="248"/>
      <c r="L23" s="248"/>
      <c r="M23" s="248"/>
      <c r="N23" s="248"/>
      <c r="O23" s="248"/>
      <c r="P23" s="256">
        <v>1.8</v>
      </c>
      <c r="Q23" s="252">
        <v>0.25</v>
      </c>
      <c r="R23" s="248"/>
      <c r="S23" s="248"/>
      <c r="T23" s="248"/>
      <c r="U23" s="248"/>
      <c r="V23" s="248"/>
      <c r="W23" s="248"/>
      <c r="X23" s="248">
        <v>0.45</v>
      </c>
      <c r="Y23" s="198"/>
      <c r="Z23" s="192"/>
      <c r="AA23" s="192"/>
      <c r="AB23" s="192"/>
      <c r="AC23" s="192"/>
      <c r="AD23" s="192"/>
      <c r="AE23" s="192"/>
      <c r="AF23" s="192"/>
      <c r="AG23" s="192"/>
      <c r="AH23" s="192"/>
      <c r="AI23" s="192"/>
      <c r="AJ23" s="192"/>
      <c r="AK23" s="192"/>
    </row>
    <row r="24" spans="1:58" s="330" customFormat="1" ht="12" thickBot="1" x14ac:dyDescent="0.25">
      <c r="A24" s="328" t="s">
        <v>184</v>
      </c>
      <c r="B24" s="329">
        <v>41024</v>
      </c>
      <c r="C24" s="331">
        <v>9</v>
      </c>
      <c r="D24" s="331">
        <v>1.97</v>
      </c>
      <c r="E24" s="331">
        <f>C24-D24</f>
        <v>7.03</v>
      </c>
      <c r="F24" s="331" t="s">
        <v>115</v>
      </c>
      <c r="G24" s="333">
        <f>'Pit07-K17_2012.04.25'!N2</f>
        <v>2.25</v>
      </c>
      <c r="H24" s="331"/>
      <c r="I24" s="333">
        <f>'Pit07-K17_2012.04.25'!N3</f>
        <v>2.1733333333333333</v>
      </c>
      <c r="J24" s="331"/>
      <c r="K24" s="331"/>
      <c r="L24" s="333">
        <f>E24-G24</f>
        <v>4.78</v>
      </c>
      <c r="M24" s="252">
        <v>0.6</v>
      </c>
      <c r="N24" s="333">
        <f>L24-E21</f>
        <v>0.12999999999999989</v>
      </c>
      <c r="O24" s="331"/>
      <c r="P24" s="333">
        <f>I24</f>
        <v>2.1733333333333333</v>
      </c>
      <c r="Q24" s="333">
        <f>'Pit07-K17_2012.04.25'!N4</f>
        <v>0.33022222222222214</v>
      </c>
      <c r="R24" s="331" t="s">
        <v>92</v>
      </c>
      <c r="S24" s="333">
        <f>'Pit07-K17_2012.04.25'!$T$12</f>
        <v>0.36809815950920249</v>
      </c>
      <c r="T24" s="331"/>
      <c r="U24" s="333">
        <f>P24*Q24</f>
        <v>0.71768296296296274</v>
      </c>
      <c r="V24" s="331"/>
      <c r="W24" s="331">
        <v>0</v>
      </c>
      <c r="X24" s="331"/>
      <c r="Y24" s="198"/>
      <c r="Z24" s="192"/>
      <c r="AA24" s="192"/>
      <c r="AB24" s="192"/>
      <c r="AC24" s="192"/>
      <c r="AD24" s="192"/>
      <c r="AE24" s="192"/>
      <c r="AF24" s="192"/>
      <c r="AG24" s="192"/>
      <c r="AH24" s="192"/>
      <c r="AI24" s="192"/>
      <c r="AJ24" s="192"/>
      <c r="AK24" s="192"/>
    </row>
    <row r="25" spans="1:58" s="194" customFormat="1" ht="12" thickBot="1" x14ac:dyDescent="0.25">
      <c r="A25" s="194" t="s">
        <v>184</v>
      </c>
      <c r="B25" s="334">
        <v>41134</v>
      </c>
      <c r="C25" s="332">
        <v>9</v>
      </c>
      <c r="D25" s="332">
        <v>4.25</v>
      </c>
      <c r="E25" s="332">
        <f>C25-D25</f>
        <v>4.75</v>
      </c>
      <c r="F25" s="332" t="s">
        <v>162</v>
      </c>
      <c r="G25" s="335" t="s">
        <v>118</v>
      </c>
      <c r="H25" s="332"/>
      <c r="I25" s="332"/>
      <c r="J25" s="332"/>
      <c r="K25" s="332"/>
      <c r="L25" s="332"/>
      <c r="M25" s="332"/>
      <c r="N25" s="336">
        <f>E25-E21</f>
        <v>9.9999999999999645E-2</v>
      </c>
      <c r="O25" s="332"/>
      <c r="P25" s="336">
        <f>N25</f>
        <v>9.9999999999999645E-2</v>
      </c>
      <c r="Q25" s="252">
        <v>0.5</v>
      </c>
      <c r="R25" s="332"/>
      <c r="S25" s="332"/>
      <c r="T25" s="335">
        <f>V25-U24</f>
        <v>-0.66768296296296292</v>
      </c>
      <c r="U25" s="332"/>
      <c r="V25" s="332">
        <f>P25*Q25</f>
        <v>4.9999999999999822E-2</v>
      </c>
      <c r="W25" s="332"/>
      <c r="X25" s="332"/>
      <c r="Y25" s="192"/>
      <c r="Z25" s="191"/>
      <c r="AA25" s="192"/>
      <c r="AB25" s="192"/>
      <c r="AC25" s="192"/>
      <c r="AD25" s="192"/>
      <c r="AE25" s="192"/>
      <c r="AF25" s="192"/>
      <c r="AG25" s="192"/>
      <c r="AH25" s="192"/>
      <c r="AI25" s="192"/>
      <c r="AJ25" s="192"/>
      <c r="AK25" s="192"/>
      <c r="AL25" s="203"/>
      <c r="AM25" s="203"/>
      <c r="AN25" s="203"/>
      <c r="AO25" s="203"/>
      <c r="AP25" s="203"/>
      <c r="AQ25" s="203"/>
      <c r="AR25" s="203"/>
      <c r="AS25" s="203"/>
      <c r="AT25" s="203"/>
      <c r="AU25" s="203"/>
      <c r="AV25" s="203"/>
      <c r="AW25" s="203"/>
      <c r="AX25" s="203"/>
      <c r="AY25" s="203"/>
      <c r="AZ25" s="203"/>
      <c r="BA25" s="203"/>
      <c r="BB25" s="203"/>
      <c r="BC25" s="203"/>
      <c r="BD25" s="203"/>
      <c r="BE25" s="203"/>
      <c r="BF25" s="203"/>
    </row>
    <row r="26" spans="1:58" s="194" customFormat="1" ht="12" thickBot="1" x14ac:dyDescent="0.25">
      <c r="A26" s="194" t="s">
        <v>184</v>
      </c>
      <c r="B26" s="334">
        <v>41134</v>
      </c>
      <c r="C26" s="332">
        <v>9</v>
      </c>
      <c r="D26" s="332">
        <v>3.35</v>
      </c>
      <c r="E26" s="332">
        <f>C26-D26</f>
        <v>5.65</v>
      </c>
      <c r="F26" s="332" t="s">
        <v>115</v>
      </c>
      <c r="G26" s="335">
        <f>'Probe07-K17_2012.08.13'!I2</f>
        <v>0.9</v>
      </c>
      <c r="H26" s="332"/>
      <c r="I26" s="332"/>
      <c r="J26" s="332"/>
      <c r="K26" s="332"/>
      <c r="L26" s="335"/>
      <c r="M26" s="332"/>
      <c r="N26" s="332"/>
      <c r="O26" s="332"/>
      <c r="P26" s="335">
        <f>G26</f>
        <v>0.9</v>
      </c>
      <c r="Q26" s="252">
        <v>0.25</v>
      </c>
      <c r="R26" s="332"/>
      <c r="S26" s="332"/>
      <c r="T26" s="332"/>
      <c r="U26" s="332"/>
      <c r="V26" s="332"/>
      <c r="W26" s="332"/>
      <c r="X26" s="335">
        <f>Q26*P26</f>
        <v>0.22500000000000001</v>
      </c>
      <c r="Y26" s="192"/>
      <c r="Z26" s="191"/>
      <c r="AA26" s="192"/>
      <c r="AB26" s="192"/>
      <c r="AC26" s="192"/>
      <c r="AD26" s="192"/>
      <c r="AE26" s="192"/>
      <c r="AF26" s="192"/>
      <c r="AG26" s="192"/>
      <c r="AH26" s="192"/>
      <c r="AI26" s="192"/>
      <c r="AJ26" s="192"/>
      <c r="AK26" s="192"/>
      <c r="AL26" s="203"/>
      <c r="AM26" s="203"/>
      <c r="AN26" s="203"/>
      <c r="AO26" s="203"/>
      <c r="AP26" s="203"/>
      <c r="AQ26" s="203"/>
      <c r="AR26" s="203"/>
      <c r="AS26" s="203"/>
      <c r="AT26" s="203"/>
      <c r="AU26" s="203"/>
      <c r="AV26" s="203"/>
      <c r="AW26" s="203"/>
      <c r="AX26" s="203"/>
      <c r="AY26" s="203"/>
      <c r="AZ26" s="203"/>
      <c r="BA26" s="203"/>
      <c r="BB26" s="203"/>
      <c r="BC26" s="203"/>
      <c r="BD26" s="203"/>
      <c r="BE26" s="203"/>
      <c r="BF26" s="203"/>
    </row>
    <row r="27" spans="1:58" ht="12" thickBot="1" x14ac:dyDescent="0.25">
      <c r="Y27" s="192"/>
      <c r="Z27" s="191"/>
      <c r="AA27" s="192"/>
      <c r="AB27" s="192"/>
      <c r="AC27" s="192"/>
      <c r="AD27" s="192"/>
      <c r="AE27" s="192"/>
      <c r="AF27" s="192"/>
      <c r="AG27" s="192"/>
      <c r="AH27" s="192"/>
      <c r="AI27" s="192"/>
      <c r="AJ27" s="192"/>
      <c r="AK27" s="192"/>
      <c r="AL27" s="104"/>
      <c r="AM27" s="104"/>
      <c r="AN27" s="104"/>
      <c r="AO27" s="104"/>
      <c r="AP27" s="104"/>
      <c r="AQ27" s="104"/>
      <c r="AR27" s="104"/>
      <c r="AS27" s="104"/>
      <c r="AT27" s="104"/>
      <c r="AU27" s="104"/>
      <c r="AV27" s="104"/>
      <c r="AW27" s="104"/>
      <c r="AX27" s="104"/>
      <c r="AY27" s="104"/>
      <c r="AZ27" s="104"/>
      <c r="BA27" s="104"/>
      <c r="BB27" s="104"/>
      <c r="BC27" s="104"/>
      <c r="BD27" s="104"/>
      <c r="BE27" s="104"/>
      <c r="BF27" s="104"/>
    </row>
    <row r="28" spans="1:58" ht="23.25" thickBot="1" x14ac:dyDescent="0.25">
      <c r="A28" s="337" t="s">
        <v>185</v>
      </c>
      <c r="B28" s="338">
        <v>40800</v>
      </c>
      <c r="C28" s="339">
        <v>6</v>
      </c>
      <c r="D28" s="339">
        <v>1.76</v>
      </c>
      <c r="E28" s="340">
        <f>C28-D28</f>
        <v>4.24</v>
      </c>
      <c r="F28" s="341" t="s">
        <v>112</v>
      </c>
      <c r="G28" s="341" t="s">
        <v>165</v>
      </c>
      <c r="H28" s="339"/>
      <c r="I28" s="339"/>
      <c r="J28" s="339"/>
      <c r="K28" s="339"/>
      <c r="L28" s="339"/>
      <c r="M28" s="339"/>
      <c r="N28" s="342">
        <v>0.91666666666666696</v>
      </c>
      <c r="O28" s="339"/>
      <c r="P28" s="254">
        <f>N28</f>
        <v>0.91666666666666696</v>
      </c>
      <c r="Q28" s="343">
        <v>0.5</v>
      </c>
      <c r="R28" s="339"/>
      <c r="S28" s="339"/>
      <c r="T28" s="342"/>
      <c r="U28" s="344"/>
      <c r="V28" s="344"/>
      <c r="W28" s="339"/>
      <c r="X28" s="339"/>
      <c r="Y28" s="192"/>
      <c r="Z28" s="191"/>
      <c r="AA28" s="192"/>
      <c r="AB28" s="192"/>
      <c r="AC28" s="192"/>
      <c r="AD28" s="192"/>
      <c r="AE28" s="192"/>
      <c r="AF28" s="192"/>
      <c r="AG28" s="192"/>
      <c r="AH28" s="192"/>
      <c r="AI28" s="192"/>
      <c r="AJ28" s="192"/>
      <c r="AK28" s="192"/>
      <c r="AL28" s="104"/>
      <c r="AM28" s="104"/>
      <c r="AN28" s="104"/>
      <c r="AO28" s="104"/>
      <c r="AP28" s="104"/>
      <c r="AQ28" s="104"/>
      <c r="AR28" s="104"/>
      <c r="AS28" s="104"/>
      <c r="AT28" s="104"/>
      <c r="AU28" s="104"/>
      <c r="AV28" s="104"/>
      <c r="AW28" s="104"/>
      <c r="AX28" s="104"/>
      <c r="AY28" s="104"/>
      <c r="AZ28" s="104"/>
      <c r="BA28" s="104"/>
      <c r="BB28" s="104"/>
      <c r="BC28" s="104"/>
      <c r="BD28" s="104"/>
      <c r="BE28" s="104"/>
      <c r="BF28" s="104"/>
    </row>
    <row r="29" spans="1:58" ht="12" thickBot="1" x14ac:dyDescent="0.25">
      <c r="A29" s="337" t="s">
        <v>185</v>
      </c>
      <c r="B29" s="338">
        <v>40800</v>
      </c>
      <c r="C29" s="337"/>
      <c r="D29" s="337"/>
      <c r="E29" s="337"/>
      <c r="F29" s="337" t="s">
        <v>166</v>
      </c>
      <c r="G29" s="337"/>
      <c r="H29" s="337"/>
      <c r="I29" s="337"/>
      <c r="J29" s="337"/>
      <c r="K29" s="337"/>
      <c r="L29" s="337"/>
      <c r="M29" s="337"/>
      <c r="N29" s="337"/>
      <c r="O29" s="337"/>
      <c r="P29" s="337">
        <v>0.65</v>
      </c>
      <c r="Q29" s="252">
        <v>0.25</v>
      </c>
      <c r="R29" s="337"/>
      <c r="S29" s="337"/>
      <c r="T29" s="337"/>
      <c r="U29" s="337"/>
      <c r="V29" s="337"/>
      <c r="W29" s="337"/>
      <c r="X29" s="345">
        <v>0.16250000000000001</v>
      </c>
      <c r="Y29" s="192"/>
      <c r="Z29" s="191"/>
      <c r="AA29" s="192"/>
      <c r="AB29" s="192"/>
      <c r="AC29" s="192"/>
      <c r="AD29" s="192"/>
      <c r="AE29" s="192"/>
      <c r="AF29" s="192"/>
      <c r="AG29" s="192"/>
      <c r="AH29" s="192"/>
      <c r="AI29" s="192"/>
      <c r="AJ29" s="192"/>
      <c r="AK29" s="192"/>
      <c r="AL29" s="104"/>
      <c r="AM29" s="104"/>
      <c r="AN29" s="104"/>
      <c r="AO29" s="104"/>
      <c r="AP29" s="104"/>
      <c r="AQ29" s="104"/>
      <c r="AR29" s="104"/>
      <c r="AS29" s="104"/>
      <c r="AT29" s="104"/>
      <c r="AU29" s="104"/>
      <c r="AV29" s="104"/>
      <c r="AW29" s="104"/>
      <c r="AX29" s="104"/>
      <c r="AY29" s="104"/>
      <c r="AZ29" s="104"/>
      <c r="BA29" s="104"/>
      <c r="BB29" s="104"/>
      <c r="BC29" s="104"/>
      <c r="BD29" s="104"/>
      <c r="BE29" s="104"/>
      <c r="BF29" s="104"/>
    </row>
    <row r="30" spans="1:58" s="195" customFormat="1" ht="33.75" x14ac:dyDescent="0.2">
      <c r="A30" s="195" t="s">
        <v>185</v>
      </c>
      <c r="B30" s="358">
        <v>41024</v>
      </c>
      <c r="C30" s="195">
        <v>6</v>
      </c>
      <c r="D30" s="195">
        <v>1.1599999999999999</v>
      </c>
      <c r="E30" s="195">
        <f>C30-D30</f>
        <v>4.84</v>
      </c>
      <c r="F30" s="195" t="s">
        <v>166</v>
      </c>
      <c r="G30" s="360" t="s">
        <v>176</v>
      </c>
      <c r="I30" s="361">
        <f>'Pit10-K17_2012.04.25'!N3</f>
        <v>1.7733333333333334</v>
      </c>
      <c r="L30" s="360" t="s">
        <v>177</v>
      </c>
      <c r="P30" s="361">
        <f>'Pit10-K17_2012.04.25'!N3</f>
        <v>1.7733333333333334</v>
      </c>
      <c r="Q30" s="361">
        <f>'Pit10-K17_2012.04.25'!N4</f>
        <v>0.36</v>
      </c>
      <c r="R30" s="195" t="s">
        <v>92</v>
      </c>
      <c r="S30" s="361">
        <f>'Pit10-K17_2012.04.25'!T12</f>
        <v>0.33834586466165412</v>
      </c>
      <c r="U30" s="361">
        <f>Q30*P30</f>
        <v>0.63839999999999997</v>
      </c>
      <c r="W30" s="195" t="s">
        <v>57</v>
      </c>
      <c r="Y30" s="192"/>
      <c r="Z30" s="191"/>
      <c r="AA30" s="192"/>
      <c r="AB30" s="192"/>
      <c r="AC30" s="192"/>
      <c r="AD30" s="192"/>
      <c r="AE30" s="192"/>
      <c r="AF30" s="192"/>
      <c r="AG30" s="192"/>
      <c r="AH30" s="192"/>
      <c r="AI30" s="192"/>
      <c r="AJ30" s="192"/>
      <c r="AK30" s="192"/>
      <c r="AL30" s="359"/>
      <c r="AM30" s="359"/>
      <c r="AN30" s="359"/>
      <c r="AO30" s="359"/>
      <c r="AP30" s="359"/>
      <c r="AQ30" s="359"/>
      <c r="AR30" s="359"/>
      <c r="AS30" s="359"/>
      <c r="AT30" s="359"/>
      <c r="AU30" s="359"/>
      <c r="AV30" s="359"/>
      <c r="AW30" s="359"/>
      <c r="AX30" s="359"/>
      <c r="AY30" s="359"/>
      <c r="AZ30" s="359"/>
      <c r="BA30" s="359"/>
      <c r="BB30" s="359"/>
      <c r="BC30" s="359"/>
      <c r="BD30" s="359"/>
      <c r="BE30" s="359"/>
      <c r="BF30" s="359"/>
    </row>
    <row r="31" spans="1:58" x14ac:dyDescent="0.2">
      <c r="Y31" s="192"/>
      <c r="Z31" s="191"/>
      <c r="AA31" s="191"/>
      <c r="AB31" s="191"/>
      <c r="AC31" s="191"/>
      <c r="AD31" s="191"/>
      <c r="AE31" s="191"/>
      <c r="AF31" s="191"/>
      <c r="AG31" s="191"/>
      <c r="AH31" s="191"/>
      <c r="AI31" s="191"/>
      <c r="AJ31" s="191"/>
      <c r="AK31" s="191"/>
    </row>
    <row r="32" spans="1:58" s="194" customFormat="1" ht="34.5" thickBot="1" x14ac:dyDescent="0.25">
      <c r="A32" s="194" t="s">
        <v>185</v>
      </c>
      <c r="B32" s="367">
        <v>41134</v>
      </c>
      <c r="C32" s="194">
        <v>6</v>
      </c>
      <c r="D32" s="194">
        <f>2.47+1.05</f>
        <v>3.5200000000000005</v>
      </c>
      <c r="E32" s="194">
        <f>C32-D32</f>
        <v>2.4799999999999995</v>
      </c>
      <c r="F32" s="194" t="s">
        <v>179</v>
      </c>
      <c r="G32" s="368" t="s">
        <v>180</v>
      </c>
      <c r="L32" s="194" t="s">
        <v>181</v>
      </c>
      <c r="Y32" s="192"/>
      <c r="Z32" s="191"/>
      <c r="AA32" s="191"/>
      <c r="AB32" s="191"/>
      <c r="AC32" s="191"/>
      <c r="AD32" s="191"/>
      <c r="AE32" s="191"/>
      <c r="AF32" s="191"/>
      <c r="AG32" s="191"/>
      <c r="AH32" s="191"/>
      <c r="AI32" s="191"/>
      <c r="AJ32" s="191"/>
      <c r="AK32" s="191"/>
    </row>
    <row r="33" spans="1:37" s="194" customFormat="1" ht="12" thickBot="1" x14ac:dyDescent="0.25">
      <c r="A33" s="194" t="s">
        <v>185</v>
      </c>
      <c r="B33" s="367">
        <v>41134</v>
      </c>
      <c r="C33" s="194">
        <v>6</v>
      </c>
      <c r="D33" s="194">
        <f>2.47</f>
        <v>2.4700000000000002</v>
      </c>
      <c r="E33" s="194">
        <f>C33-D33</f>
        <v>3.53</v>
      </c>
      <c r="F33" s="194" t="s">
        <v>166</v>
      </c>
      <c r="G33" s="369">
        <f>'Pit10-K17_2012.08.13'!N2</f>
        <v>1.05</v>
      </c>
      <c r="P33" s="369">
        <f>G33</f>
        <v>1.05</v>
      </c>
      <c r="Q33" s="252">
        <v>0.25</v>
      </c>
      <c r="X33" s="369">
        <f>P33*Q33</f>
        <v>0.26250000000000001</v>
      </c>
      <c r="Y33" s="192"/>
      <c r="Z33" s="191"/>
      <c r="AA33" s="191"/>
      <c r="AB33" s="191"/>
      <c r="AC33" s="191"/>
      <c r="AD33" s="191"/>
      <c r="AE33" s="191"/>
      <c r="AF33" s="191"/>
      <c r="AG33" s="191"/>
      <c r="AH33" s="191"/>
      <c r="AI33" s="191"/>
      <c r="AJ33" s="191"/>
      <c r="AK33" s="191"/>
    </row>
    <row r="34" spans="1:37" ht="15" customHeight="1" thickBot="1" x14ac:dyDescent="0.25">
      <c r="Y34" s="192"/>
      <c r="Z34" s="191"/>
      <c r="AA34" s="191"/>
      <c r="AB34" s="191"/>
      <c r="AC34" s="191"/>
      <c r="AD34" s="191"/>
      <c r="AE34" s="191"/>
      <c r="AF34" s="191"/>
      <c r="AG34" s="191"/>
      <c r="AH34" s="191"/>
      <c r="AI34" s="191"/>
      <c r="AJ34" s="191"/>
      <c r="AK34" s="191"/>
    </row>
    <row r="35" spans="1:37" x14ac:dyDescent="0.2">
      <c r="A35" s="162" t="s">
        <v>42</v>
      </c>
      <c r="B35" s="163"/>
      <c r="C35" s="402" t="s">
        <v>43</v>
      </c>
      <c r="D35" s="403"/>
      <c r="E35" s="149" t="s">
        <v>44</v>
      </c>
      <c r="F35" s="150"/>
      <c r="G35" s="149" t="s">
        <v>45</v>
      </c>
      <c r="H35" s="150"/>
      <c r="I35" s="151" t="s">
        <v>46</v>
      </c>
      <c r="T35" s="103"/>
    </row>
    <row r="36" spans="1:37" ht="22.5" x14ac:dyDescent="0.2">
      <c r="A36" s="164"/>
      <c r="B36" s="165"/>
      <c r="C36" s="152" t="s">
        <v>47</v>
      </c>
      <c r="D36" s="153" t="s">
        <v>48</v>
      </c>
      <c r="E36" s="392">
        <f>B23</f>
        <v>40800</v>
      </c>
      <c r="F36" s="392" t="s">
        <v>49</v>
      </c>
      <c r="G36" s="392">
        <f>B24</f>
        <v>41024</v>
      </c>
      <c r="H36" s="392" t="s">
        <v>49</v>
      </c>
      <c r="I36" s="393">
        <f>B25</f>
        <v>41134</v>
      </c>
    </row>
    <row r="37" spans="1:37" x14ac:dyDescent="0.2">
      <c r="A37" s="147"/>
      <c r="B37" s="143" t="s">
        <v>50</v>
      </c>
      <c r="C37" s="154">
        <f>U24</f>
        <v>0.71768296296296274</v>
      </c>
      <c r="D37" s="154" t="s">
        <v>57</v>
      </c>
      <c r="E37" s="155"/>
      <c r="F37" s="155"/>
      <c r="G37" s="156"/>
      <c r="H37" s="154"/>
      <c r="I37" s="157"/>
    </row>
    <row r="38" spans="1:37" x14ac:dyDescent="0.2">
      <c r="A38" s="147"/>
      <c r="B38" s="143" t="s">
        <v>51</v>
      </c>
      <c r="C38" s="154">
        <f>T25</f>
        <v>-0.66768296296296292</v>
      </c>
      <c r="D38" s="154"/>
      <c r="E38" s="155"/>
      <c r="F38" s="155"/>
      <c r="G38" s="156"/>
      <c r="H38" s="154"/>
      <c r="I38" s="157"/>
    </row>
    <row r="39" spans="1:37" x14ac:dyDescent="0.2">
      <c r="A39" s="147"/>
      <c r="B39" s="143" t="s">
        <v>52</v>
      </c>
      <c r="C39" s="362">
        <f>V25</f>
        <v>4.9999999999999822E-2</v>
      </c>
      <c r="D39" s="154"/>
      <c r="E39" s="155"/>
      <c r="F39" s="155"/>
      <c r="G39" s="156"/>
      <c r="H39" s="154"/>
      <c r="I39" s="157"/>
    </row>
    <row r="40" spans="1:37" x14ac:dyDescent="0.2">
      <c r="A40" s="147"/>
      <c r="B40" s="144" t="s">
        <v>53</v>
      </c>
      <c r="C40" s="154">
        <f>X23</f>
        <v>0.45</v>
      </c>
      <c r="D40" s="154"/>
      <c r="E40" s="155"/>
      <c r="F40" s="155"/>
      <c r="G40" s="154"/>
      <c r="H40" s="154"/>
      <c r="I40" s="157"/>
    </row>
    <row r="41" spans="1:37" x14ac:dyDescent="0.2">
      <c r="A41" s="147"/>
      <c r="B41" s="145" t="s">
        <v>54</v>
      </c>
      <c r="C41" s="154" t="s">
        <v>57</v>
      </c>
      <c r="D41" s="154"/>
      <c r="E41" s="155"/>
      <c r="F41" s="155"/>
      <c r="G41" s="154"/>
      <c r="H41" s="154"/>
      <c r="I41" s="157"/>
    </row>
    <row r="42" spans="1:37" ht="12" thickBot="1" x14ac:dyDescent="0.25">
      <c r="A42" s="148"/>
      <c r="B42" s="146" t="s">
        <v>55</v>
      </c>
      <c r="C42" s="158">
        <f>AVERAGE(X26,X33)</f>
        <v>0.24375000000000002</v>
      </c>
      <c r="D42" s="158"/>
      <c r="E42" s="159"/>
      <c r="F42" s="159"/>
      <c r="G42" s="160"/>
      <c r="H42" s="160"/>
      <c r="I42" s="161"/>
    </row>
  </sheetData>
  <mergeCells count="8">
    <mergeCell ref="C35:D35"/>
    <mergeCell ref="C2:E2"/>
    <mergeCell ref="G2:K2"/>
    <mergeCell ref="M2:O2"/>
    <mergeCell ref="P2:S2"/>
    <mergeCell ref="D3:E3"/>
    <mergeCell ref="C16:E16"/>
    <mergeCell ref="G16:K16"/>
  </mergeCells>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35148-2C63-4C3F-85B1-845CB47B9B48}">
  <dimension ref="A1:AE153"/>
  <sheetViews>
    <sheetView workbookViewId="0">
      <selection activeCell="D35" sqref="D35"/>
    </sheetView>
  </sheetViews>
  <sheetFormatPr defaultColWidth="7.85546875" defaultRowHeight="11.25" x14ac:dyDescent="0.2"/>
  <cols>
    <col min="1" max="1" width="15.7109375" style="34" bestFit="1" customWidth="1"/>
    <col min="2" max="2" width="9.5703125" style="34" bestFit="1" customWidth="1"/>
    <col min="3" max="3" width="5.140625" style="77" customWidth="1"/>
    <col min="4" max="6" width="7.7109375" style="77" customWidth="1"/>
    <col min="7" max="7" width="6.28515625" style="77" customWidth="1"/>
    <col min="8" max="8" width="6.85546875" style="77" customWidth="1"/>
    <col min="9" max="9" width="9.7109375" style="77" customWidth="1"/>
    <col min="10" max="10" width="8.7109375" style="77" bestFit="1" customWidth="1"/>
    <col min="11" max="11" width="12.28515625" style="77" customWidth="1"/>
    <col min="12" max="12" width="17.28515625" style="31" bestFit="1" customWidth="1"/>
    <col min="13" max="13" width="12.85546875" style="69" customWidth="1"/>
    <col min="14" max="14" width="10.7109375" style="31" customWidth="1"/>
    <col min="15" max="15" width="8.5703125" style="31" customWidth="1"/>
    <col min="16" max="16" width="13.5703125" style="39" customWidth="1"/>
    <col min="17" max="17" width="7" style="71" customWidth="1"/>
    <col min="18" max="18" width="10.28515625" style="34" customWidth="1"/>
    <col min="19" max="19" width="5.7109375" style="34" bestFit="1" customWidth="1"/>
    <col min="20" max="20" width="16.5703125" style="33" customWidth="1"/>
    <col min="21" max="21" width="5.85546875" style="76" bestFit="1" customWidth="1"/>
    <col min="22" max="22" width="14" style="35" bestFit="1" customWidth="1"/>
    <col min="23" max="23" width="6" style="35" bestFit="1" customWidth="1"/>
    <col min="24" max="24" width="8.7109375" style="35" bestFit="1" customWidth="1"/>
    <col min="25" max="26" width="17.28515625" style="34" bestFit="1" customWidth="1"/>
    <col min="27" max="27" width="9.28515625" style="34" bestFit="1" customWidth="1"/>
    <col min="28" max="32" width="5.28515625" style="34" customWidth="1"/>
    <col min="33" max="33" width="17" style="34" customWidth="1"/>
    <col min="34" max="16384" width="7.85546875" style="34"/>
  </cols>
  <sheetData>
    <row r="1" spans="1:29" s="8" customFormat="1" ht="12.75" x14ac:dyDescent="0.2">
      <c r="A1" s="1" t="s">
        <v>0</v>
      </c>
      <c r="B1" s="2" t="s">
        <v>1</v>
      </c>
      <c r="C1" s="3"/>
      <c r="D1" s="2"/>
      <c r="E1" s="4"/>
      <c r="F1" s="4"/>
      <c r="G1" s="4"/>
      <c r="H1" s="4"/>
      <c r="I1" s="4"/>
      <c r="J1" s="4"/>
      <c r="K1" s="4"/>
      <c r="L1" s="5"/>
      <c r="M1" s="6" t="s">
        <v>169</v>
      </c>
      <c r="N1" s="105">
        <f>C17/100</f>
        <v>0.8</v>
      </c>
      <c r="O1" s="7" t="s">
        <v>2</v>
      </c>
      <c r="P1" s="2"/>
      <c r="Q1" s="2"/>
      <c r="S1" s="9"/>
      <c r="U1" s="10"/>
      <c r="V1" s="10"/>
      <c r="W1" s="10"/>
      <c r="X1" s="10"/>
    </row>
    <row r="2" spans="1:29" s="8" customFormat="1" ht="12.75" x14ac:dyDescent="0.2">
      <c r="A2" s="11" t="s">
        <v>3</v>
      </c>
      <c r="B2" s="2" t="s">
        <v>4</v>
      </c>
      <c r="C2" s="12"/>
      <c r="D2" s="2"/>
      <c r="E2" s="13"/>
      <c r="F2" s="13"/>
      <c r="G2" s="13"/>
      <c r="H2" s="13"/>
      <c r="I2" s="13"/>
      <c r="J2" s="13"/>
      <c r="K2" s="13"/>
      <c r="L2" s="14"/>
      <c r="M2" s="15" t="s">
        <v>101</v>
      </c>
      <c r="N2" s="24">
        <f>M14/100</f>
        <v>2.25</v>
      </c>
      <c r="O2" s="16" t="s">
        <v>5</v>
      </c>
      <c r="P2" s="2"/>
      <c r="Q2" s="2"/>
      <c r="S2" s="17"/>
      <c r="U2" s="10"/>
      <c r="V2" s="10"/>
      <c r="W2" s="10"/>
      <c r="X2" s="10"/>
    </row>
    <row r="3" spans="1:29" s="20" customFormat="1" ht="11.25" customHeight="1" x14ac:dyDescent="0.2">
      <c r="A3" s="18" t="s">
        <v>6</v>
      </c>
      <c r="B3" s="19" t="s">
        <v>128</v>
      </c>
      <c r="C3" s="12"/>
      <c r="D3" s="13"/>
      <c r="E3" s="13"/>
      <c r="F3" s="13"/>
      <c r="G3" s="13"/>
      <c r="H3" s="13"/>
      <c r="I3" s="13"/>
      <c r="J3" s="13"/>
      <c r="K3" s="13"/>
      <c r="L3" s="14"/>
      <c r="M3" s="18" t="s">
        <v>7</v>
      </c>
      <c r="N3" s="24">
        <f>AVERAGE(M14:M19)/100</f>
        <v>2.1733333333333333</v>
      </c>
      <c r="O3" s="16"/>
      <c r="P3" s="2"/>
      <c r="Q3" s="2"/>
      <c r="S3" s="21"/>
      <c r="U3" s="22"/>
      <c r="V3" s="22"/>
      <c r="W3" s="22"/>
      <c r="X3" s="22"/>
    </row>
    <row r="4" spans="1:29" s="8" customFormat="1" ht="12.75" x14ac:dyDescent="0.2">
      <c r="A4" s="18" t="s">
        <v>8</v>
      </c>
      <c r="B4" s="23" t="s">
        <v>129</v>
      </c>
      <c r="C4" s="12"/>
      <c r="D4" s="13"/>
      <c r="E4" s="13"/>
      <c r="F4" s="13"/>
      <c r="G4" s="13"/>
      <c r="H4" s="13"/>
      <c r="I4" s="13"/>
      <c r="J4" s="13"/>
      <c r="K4" s="13"/>
      <c r="L4" s="14"/>
      <c r="M4" s="18" t="s">
        <v>56</v>
      </c>
      <c r="N4" s="24">
        <f>J18</f>
        <v>0.33022222222222214</v>
      </c>
      <c r="O4" s="16"/>
      <c r="P4" s="2"/>
      <c r="Q4" s="2"/>
      <c r="R4" s="9"/>
      <c r="S4" s="9"/>
      <c r="U4" s="10"/>
      <c r="V4" s="10"/>
      <c r="W4" s="10"/>
      <c r="X4" s="10"/>
    </row>
    <row r="5" spans="1:29" s="29" customFormat="1" ht="12.75" x14ac:dyDescent="0.2">
      <c r="A5" s="11" t="s">
        <v>9</v>
      </c>
      <c r="B5" s="25" t="s">
        <v>159</v>
      </c>
      <c r="C5" s="12"/>
      <c r="D5" s="13"/>
      <c r="E5" s="13"/>
      <c r="F5" s="13"/>
      <c r="G5" s="13"/>
      <c r="H5" s="13"/>
      <c r="I5" s="13"/>
      <c r="J5" s="13"/>
      <c r="K5" s="26"/>
      <c r="L5" s="26"/>
      <c r="M5" s="18"/>
      <c r="N5" s="27"/>
      <c r="O5" s="16"/>
      <c r="P5" s="2"/>
      <c r="Q5" s="2"/>
      <c r="R5" s="28"/>
      <c r="S5" s="28"/>
      <c r="U5" s="30"/>
      <c r="V5" s="30"/>
      <c r="W5" s="30"/>
      <c r="X5" s="30"/>
    </row>
    <row r="6" spans="1:29" x14ac:dyDescent="0.2">
      <c r="A6" s="31"/>
      <c r="B6" s="31"/>
      <c r="C6" s="31"/>
      <c r="D6" s="31"/>
      <c r="E6" s="32"/>
      <c r="F6" s="32"/>
      <c r="G6" s="32"/>
      <c r="H6" s="32"/>
      <c r="I6" s="32"/>
      <c r="J6" s="32"/>
      <c r="K6" s="28"/>
      <c r="L6" s="28"/>
      <c r="M6" s="33"/>
      <c r="N6" s="33"/>
      <c r="O6" s="34"/>
      <c r="P6" s="34"/>
      <c r="Q6" s="33"/>
      <c r="R6" s="33"/>
      <c r="T6" s="34"/>
      <c r="U6" s="35"/>
    </row>
    <row r="7" spans="1:29" x14ac:dyDescent="0.2">
      <c r="A7" s="31"/>
      <c r="B7" s="31"/>
      <c r="C7" s="31"/>
      <c r="D7" s="31"/>
      <c r="E7" s="32"/>
      <c r="F7" s="32"/>
      <c r="G7" s="32"/>
      <c r="H7" s="32"/>
      <c r="I7" s="32"/>
      <c r="J7" s="32"/>
      <c r="K7" s="36"/>
      <c r="L7" s="37"/>
      <c r="M7" s="33"/>
      <c r="N7" s="33"/>
      <c r="O7" s="34"/>
      <c r="P7" s="34"/>
      <c r="Q7" s="33"/>
      <c r="R7" s="33"/>
      <c r="T7" s="34"/>
      <c r="U7" s="35"/>
    </row>
    <row r="8" spans="1:29" ht="12" thickBot="1" x14ac:dyDescent="0.25">
      <c r="A8" s="74"/>
      <c r="B8" s="74"/>
      <c r="C8" s="74"/>
      <c r="D8" s="74"/>
      <c r="E8" s="74"/>
      <c r="F8" s="74"/>
      <c r="G8" s="74"/>
      <c r="H8" s="74"/>
      <c r="I8" s="74"/>
      <c r="J8" s="74"/>
      <c r="K8" s="74"/>
      <c r="L8" s="73"/>
      <c r="M8" s="73"/>
      <c r="N8" s="73"/>
      <c r="O8" s="73"/>
      <c r="P8" s="8" t="s">
        <v>11</v>
      </c>
      <c r="Q8" s="33"/>
      <c r="R8" s="33"/>
      <c r="T8" s="9" t="s">
        <v>12</v>
      </c>
      <c r="U8" s="35"/>
    </row>
    <row r="9" spans="1:29" x14ac:dyDescent="0.2">
      <c r="A9" s="272" t="s">
        <v>140</v>
      </c>
      <c r="B9" s="273"/>
      <c r="C9" s="274"/>
      <c r="D9" s="275"/>
      <c r="E9" s="276" t="s">
        <v>141</v>
      </c>
      <c r="F9" s="273"/>
      <c r="G9" s="277" t="s">
        <v>142</v>
      </c>
      <c r="H9" s="278"/>
      <c r="I9" s="279" t="s">
        <v>143</v>
      </c>
      <c r="J9" s="279"/>
      <c r="K9" s="327"/>
      <c r="L9" s="424" t="s">
        <v>157</v>
      </c>
      <c r="M9" s="425"/>
      <c r="N9" s="74"/>
      <c r="O9" s="74"/>
      <c r="P9" s="44"/>
      <c r="Q9" s="45"/>
      <c r="R9" s="46"/>
      <c r="U9" s="35"/>
      <c r="AB9" s="33"/>
      <c r="AC9" s="33"/>
    </row>
    <row r="10" spans="1:29" x14ac:dyDescent="0.2">
      <c r="A10" s="280"/>
      <c r="B10" s="281"/>
      <c r="C10" s="282"/>
      <c r="D10" s="283"/>
      <c r="E10" s="284"/>
      <c r="F10" s="283"/>
      <c r="G10" s="285"/>
      <c r="H10" s="286"/>
      <c r="I10" s="287"/>
      <c r="J10" s="287"/>
      <c r="K10" s="288"/>
      <c r="L10" s="320"/>
      <c r="M10" s="320"/>
      <c r="N10" s="74"/>
      <c r="O10" s="74"/>
      <c r="P10" s="52" t="s">
        <v>21</v>
      </c>
      <c r="Q10" s="17" t="s">
        <v>22</v>
      </c>
      <c r="R10" s="53" t="s">
        <v>23</v>
      </c>
      <c r="T10" s="8" t="s">
        <v>24</v>
      </c>
      <c r="U10" s="35"/>
      <c r="AB10" s="54"/>
    </row>
    <row r="11" spans="1:29" ht="12" thickBot="1" x14ac:dyDescent="0.25">
      <c r="A11" s="73"/>
      <c r="B11" s="73"/>
      <c r="C11" s="289"/>
      <c r="D11" s="290"/>
      <c r="E11" s="284" t="s">
        <v>144</v>
      </c>
      <c r="F11" s="283"/>
      <c r="G11" s="285"/>
      <c r="H11" s="286"/>
      <c r="I11" s="33"/>
      <c r="J11" s="33"/>
      <c r="K11" s="288"/>
      <c r="L11" s="50"/>
      <c r="M11" s="321"/>
      <c r="N11" s="74"/>
      <c r="O11" s="74"/>
      <c r="P11" s="63"/>
      <c r="Q11" s="64"/>
      <c r="R11" s="65" t="s">
        <v>29</v>
      </c>
      <c r="T11" s="34" t="s">
        <v>30</v>
      </c>
      <c r="U11" s="35"/>
      <c r="AB11" s="33"/>
    </row>
    <row r="12" spans="1:29" x14ac:dyDescent="0.2">
      <c r="A12" s="47" t="s">
        <v>145</v>
      </c>
      <c r="B12" s="36" t="s">
        <v>146</v>
      </c>
      <c r="C12" s="48" t="s">
        <v>147</v>
      </c>
      <c r="D12" s="51" t="s">
        <v>148</v>
      </c>
      <c r="E12" s="291" t="s">
        <v>149</v>
      </c>
      <c r="F12" s="51" t="s">
        <v>150</v>
      </c>
      <c r="G12" s="285" t="s">
        <v>17</v>
      </c>
      <c r="H12" s="286" t="s">
        <v>151</v>
      </c>
      <c r="I12" s="287" t="s">
        <v>151</v>
      </c>
      <c r="J12" s="287" t="s">
        <v>17</v>
      </c>
      <c r="K12" s="292" t="s">
        <v>152</v>
      </c>
      <c r="L12" s="50" t="s">
        <v>158</v>
      </c>
      <c r="M12" s="50" t="s">
        <v>20</v>
      </c>
      <c r="N12" s="74"/>
      <c r="O12" s="74"/>
      <c r="P12" s="34" t="s">
        <v>114</v>
      </c>
      <c r="Q12" s="34"/>
      <c r="R12" s="68"/>
      <c r="T12" s="35">
        <f>N1/N3</f>
        <v>0.36809815950920249</v>
      </c>
      <c r="U12" s="35"/>
    </row>
    <row r="13" spans="1:29" ht="12" thickBot="1" x14ac:dyDescent="0.25">
      <c r="A13" s="293" t="s">
        <v>153</v>
      </c>
      <c r="B13" s="294" t="s">
        <v>153</v>
      </c>
      <c r="C13" s="61" t="s">
        <v>154</v>
      </c>
      <c r="D13" s="60" t="s">
        <v>155</v>
      </c>
      <c r="E13" s="295" t="s">
        <v>154</v>
      </c>
      <c r="F13" s="60" t="s">
        <v>154</v>
      </c>
      <c r="G13" s="296" t="s">
        <v>156</v>
      </c>
      <c r="H13" s="297" t="s">
        <v>105</v>
      </c>
      <c r="I13" s="298" t="s">
        <v>105</v>
      </c>
      <c r="J13" s="298" t="s">
        <v>156</v>
      </c>
      <c r="K13" s="299"/>
      <c r="L13" s="322"/>
      <c r="M13" s="62" t="s">
        <v>154</v>
      </c>
      <c r="N13" s="74"/>
      <c r="O13" s="74"/>
      <c r="P13" s="34"/>
      <c r="Q13" s="34"/>
      <c r="T13" s="34"/>
      <c r="U13" s="35"/>
    </row>
    <row r="14" spans="1:29" x14ac:dyDescent="0.2">
      <c r="A14" s="300">
        <v>70</v>
      </c>
      <c r="B14" s="301">
        <v>0</v>
      </c>
      <c r="C14" s="302">
        <v>20</v>
      </c>
      <c r="D14" s="303">
        <v>250</v>
      </c>
      <c r="E14" s="305">
        <v>0</v>
      </c>
      <c r="F14" s="306">
        <v>20</v>
      </c>
      <c r="G14" s="307">
        <f>(A14-B14)/D14</f>
        <v>0.28000000000000003</v>
      </c>
      <c r="H14" s="308">
        <f>(G14*(F14-E14))/100</f>
        <v>5.6000000000000008E-2</v>
      </c>
      <c r="I14" s="309">
        <f>SUM(H$8:H14)</f>
        <v>5.6000000000000008E-2</v>
      </c>
      <c r="J14" s="310">
        <f t="shared" ref="J14:J17" si="0">I14/F14*100</f>
        <v>0.28000000000000003</v>
      </c>
      <c r="K14" s="304"/>
      <c r="L14" s="193" t="s">
        <v>130</v>
      </c>
      <c r="M14" s="270">
        <v>225</v>
      </c>
      <c r="N14" s="74"/>
      <c r="O14" s="74"/>
      <c r="P14" s="34"/>
      <c r="Q14" s="34"/>
      <c r="T14" s="34"/>
      <c r="U14" s="35"/>
    </row>
    <row r="15" spans="1:29" x14ac:dyDescent="0.2">
      <c r="A15" s="300">
        <v>85</v>
      </c>
      <c r="B15" s="301">
        <v>0</v>
      </c>
      <c r="C15" s="302">
        <v>40</v>
      </c>
      <c r="D15" s="303">
        <v>250</v>
      </c>
      <c r="E15" s="305">
        <f>(C14+C15-10)/2</f>
        <v>25</v>
      </c>
      <c r="F15" s="306">
        <v>40</v>
      </c>
      <c r="G15" s="307">
        <f t="shared" ref="G15:G17" si="1">(A15-B15)/D15</f>
        <v>0.34</v>
      </c>
      <c r="H15" s="308">
        <f t="shared" ref="H15:H17" si="2">(G15*(F15-E15))/100</f>
        <v>5.1000000000000004E-2</v>
      </c>
      <c r="I15" s="309">
        <f>SUM(H$8:H15)</f>
        <v>0.10700000000000001</v>
      </c>
      <c r="J15" s="310">
        <f>I15/F15*100</f>
        <v>0.26750000000000002</v>
      </c>
      <c r="K15" s="304"/>
      <c r="L15" s="34" t="s">
        <v>131</v>
      </c>
      <c r="M15" s="271">
        <v>194</v>
      </c>
      <c r="N15" s="74"/>
      <c r="O15" s="74"/>
      <c r="P15" s="34" t="s">
        <v>5</v>
      </c>
      <c r="Q15" s="34"/>
      <c r="T15" s="34"/>
      <c r="U15" s="35"/>
    </row>
    <row r="16" spans="1:29" x14ac:dyDescent="0.2">
      <c r="A16" s="300">
        <v>100</v>
      </c>
      <c r="B16" s="301">
        <v>0</v>
      </c>
      <c r="C16" s="302">
        <v>60</v>
      </c>
      <c r="D16" s="303">
        <v>250</v>
      </c>
      <c r="E16" s="305">
        <f t="shared" ref="E16:E17" si="3">(C15+C16-10)/2</f>
        <v>45</v>
      </c>
      <c r="F16" s="306">
        <v>60</v>
      </c>
      <c r="G16" s="307">
        <f t="shared" si="1"/>
        <v>0.4</v>
      </c>
      <c r="H16" s="308">
        <f t="shared" si="2"/>
        <v>0.06</v>
      </c>
      <c r="I16" s="309">
        <f>SUM(H$8:H16)</f>
        <v>0.16700000000000001</v>
      </c>
      <c r="J16" s="310">
        <f t="shared" si="0"/>
        <v>0.27833333333333332</v>
      </c>
      <c r="K16" s="304"/>
      <c r="L16" s="34" t="s">
        <v>132</v>
      </c>
      <c r="M16" s="271">
        <v>220</v>
      </c>
      <c r="N16" s="74"/>
      <c r="O16" s="74"/>
      <c r="P16" s="34"/>
      <c r="Q16" s="34"/>
      <c r="T16" s="35"/>
      <c r="U16" s="35"/>
      <c r="X16" s="34"/>
    </row>
    <row r="17" spans="1:15" s="29" customFormat="1" x14ac:dyDescent="0.2">
      <c r="A17" s="314">
        <v>90</v>
      </c>
      <c r="B17" s="301">
        <v>0</v>
      </c>
      <c r="C17" s="302">
        <v>80</v>
      </c>
      <c r="D17" s="303">
        <v>250</v>
      </c>
      <c r="E17" s="305">
        <f t="shared" si="3"/>
        <v>65</v>
      </c>
      <c r="F17" s="306">
        <v>80</v>
      </c>
      <c r="G17" s="307">
        <f t="shared" si="1"/>
        <v>0.36</v>
      </c>
      <c r="H17" s="308">
        <f t="shared" si="2"/>
        <v>5.3999999999999992E-2</v>
      </c>
      <c r="I17" s="309">
        <f>SUM(H$8:H17)</f>
        <v>0.221</v>
      </c>
      <c r="J17" s="310">
        <f t="shared" si="0"/>
        <v>0.27625</v>
      </c>
      <c r="K17" s="304"/>
      <c r="L17" s="34" t="s">
        <v>133</v>
      </c>
      <c r="M17" s="271">
        <v>225</v>
      </c>
      <c r="N17" s="34"/>
      <c r="O17" s="34"/>
    </row>
    <row r="18" spans="1:15" s="28" customFormat="1" ht="33.75" x14ac:dyDescent="0.2">
      <c r="A18" s="314"/>
      <c r="B18" s="301"/>
      <c r="C18" s="302"/>
      <c r="D18" s="303"/>
      <c r="E18" s="305">
        <v>80</v>
      </c>
      <c r="F18" s="306">
        <v>225</v>
      </c>
      <c r="G18" s="307">
        <f>G17</f>
        <v>0.36</v>
      </c>
      <c r="H18" s="308">
        <f>(G18*(F18-E18))/100</f>
        <v>0.52199999999999991</v>
      </c>
      <c r="I18" s="309">
        <f>SUM(H$8:H18)</f>
        <v>0.74299999999999988</v>
      </c>
      <c r="J18" s="310">
        <f>I18/F18*100</f>
        <v>0.33022222222222214</v>
      </c>
      <c r="K18" s="304" t="s">
        <v>160</v>
      </c>
      <c r="L18" s="34" t="s">
        <v>134</v>
      </c>
      <c r="M18" s="271">
        <v>240</v>
      </c>
      <c r="N18" s="34"/>
      <c r="O18" s="34"/>
    </row>
    <row r="19" spans="1:15" s="29" customFormat="1" ht="13.35" customHeight="1" x14ac:dyDescent="0.2">
      <c r="A19" s="314"/>
      <c r="B19" s="301"/>
      <c r="C19" s="302"/>
      <c r="D19" s="303"/>
      <c r="E19" s="305"/>
      <c r="F19" s="306"/>
      <c r="G19" s="307"/>
      <c r="H19" s="308"/>
      <c r="I19" s="309"/>
      <c r="J19" s="310"/>
      <c r="K19" s="315"/>
      <c r="L19" s="34" t="s">
        <v>135</v>
      </c>
      <c r="M19" s="271">
        <v>200</v>
      </c>
      <c r="N19" s="34"/>
      <c r="O19" s="34"/>
    </row>
    <row r="20" spans="1:15" s="72" customFormat="1" x14ac:dyDescent="0.2">
      <c r="A20" s="314"/>
      <c r="B20" s="301"/>
      <c r="C20" s="302"/>
      <c r="D20" s="303"/>
      <c r="E20" s="305"/>
      <c r="F20" s="306"/>
      <c r="G20" s="307"/>
      <c r="H20" s="308"/>
      <c r="I20" s="309"/>
      <c r="J20" s="310"/>
      <c r="K20" s="316"/>
      <c r="L20" s="311" t="s">
        <v>136</v>
      </c>
      <c r="M20" s="311">
        <v>198</v>
      </c>
      <c r="N20" s="34"/>
      <c r="O20" s="34"/>
    </row>
    <row r="21" spans="1:15" s="73" customFormat="1" x14ac:dyDescent="0.2">
      <c r="A21" s="314"/>
      <c r="B21" s="301"/>
      <c r="C21" s="302"/>
      <c r="D21" s="303"/>
      <c r="E21" s="305"/>
      <c r="F21" s="306"/>
      <c r="G21" s="307"/>
      <c r="H21" s="308"/>
      <c r="I21" s="309"/>
      <c r="J21" s="310"/>
      <c r="K21" s="316"/>
      <c r="L21" s="312" t="s">
        <v>138</v>
      </c>
      <c r="M21" s="312">
        <v>228</v>
      </c>
      <c r="N21" s="34"/>
      <c r="O21" s="34"/>
    </row>
    <row r="22" spans="1:15" s="73" customFormat="1" x14ac:dyDescent="0.2">
      <c r="A22" s="314"/>
      <c r="B22" s="301"/>
      <c r="C22" s="302"/>
      <c r="D22" s="303"/>
      <c r="E22" s="305"/>
      <c r="F22" s="306"/>
      <c r="G22" s="307"/>
      <c r="H22" s="308"/>
      <c r="I22" s="309"/>
      <c r="J22" s="310"/>
      <c r="K22" s="304"/>
      <c r="L22" s="313" t="s">
        <v>137</v>
      </c>
      <c r="M22" s="313">
        <v>228</v>
      </c>
      <c r="N22" s="34"/>
      <c r="O22" s="34"/>
    </row>
    <row r="23" spans="1:15" s="73" customFormat="1" x14ac:dyDescent="0.2">
      <c r="A23" s="314"/>
      <c r="B23" s="301"/>
      <c r="C23" s="302"/>
      <c r="D23" s="303"/>
      <c r="E23" s="305"/>
      <c r="F23" s="306"/>
      <c r="G23" s="307"/>
      <c r="H23" s="308"/>
      <c r="I23" s="309"/>
      <c r="J23" s="310"/>
      <c r="K23" s="317"/>
      <c r="L23" s="73" t="s">
        <v>139</v>
      </c>
      <c r="M23" s="73">
        <v>226</v>
      </c>
      <c r="N23" s="34"/>
      <c r="O23" s="34"/>
    </row>
    <row r="24" spans="1:15" s="73" customFormat="1" x14ac:dyDescent="0.2">
      <c r="A24" s="314"/>
      <c r="B24" s="301"/>
      <c r="C24" s="302"/>
      <c r="D24" s="303"/>
      <c r="E24" s="305"/>
      <c r="F24" s="306"/>
      <c r="G24" s="307"/>
      <c r="H24" s="308"/>
      <c r="I24" s="309"/>
      <c r="J24" s="310"/>
      <c r="K24" s="304"/>
      <c r="L24" s="323"/>
      <c r="M24" s="325"/>
      <c r="N24" s="34"/>
      <c r="O24" s="34"/>
    </row>
    <row r="25" spans="1:15" s="73" customFormat="1" x14ac:dyDescent="0.2">
      <c r="A25" s="314"/>
      <c r="B25" s="301"/>
      <c r="C25" s="302"/>
      <c r="D25" s="303"/>
      <c r="E25" s="305"/>
      <c r="F25" s="306"/>
      <c r="G25" s="307"/>
      <c r="H25" s="308"/>
      <c r="I25" s="309"/>
      <c r="J25" s="310"/>
      <c r="K25" s="318"/>
      <c r="L25" s="323"/>
      <c r="M25" s="326"/>
      <c r="N25" s="34"/>
      <c r="O25" s="34"/>
    </row>
    <row r="26" spans="1:15" s="74" customFormat="1" x14ac:dyDescent="0.2">
      <c r="A26" s="314"/>
      <c r="B26" s="301"/>
      <c r="C26" s="302"/>
      <c r="D26" s="303"/>
      <c r="E26" s="305"/>
      <c r="F26" s="306"/>
      <c r="G26" s="307"/>
      <c r="H26" s="308"/>
      <c r="I26" s="309"/>
      <c r="J26" s="310"/>
      <c r="K26" s="319"/>
      <c r="L26" s="323"/>
      <c r="M26" s="326"/>
      <c r="N26" s="34"/>
      <c r="O26" s="34"/>
    </row>
    <row r="27" spans="1:15" s="74" customFormat="1" x14ac:dyDescent="0.2">
      <c r="A27" s="314"/>
      <c r="B27" s="301"/>
      <c r="C27" s="302"/>
      <c r="D27" s="303"/>
      <c r="E27" s="305"/>
      <c r="F27" s="306"/>
      <c r="G27" s="307"/>
      <c r="H27" s="308"/>
      <c r="I27" s="309"/>
      <c r="J27" s="310"/>
      <c r="K27" s="319"/>
      <c r="L27" s="323"/>
      <c r="M27" s="326"/>
      <c r="N27" s="34"/>
      <c r="O27" s="34"/>
    </row>
    <row r="28" spans="1:15" s="74" customFormat="1" x14ac:dyDescent="0.2">
      <c r="A28" s="314"/>
      <c r="B28" s="301"/>
      <c r="C28" s="302"/>
      <c r="D28" s="303"/>
      <c r="E28" s="305"/>
      <c r="F28" s="306"/>
      <c r="G28" s="307"/>
      <c r="H28" s="308"/>
      <c r="I28" s="309"/>
      <c r="J28" s="310"/>
      <c r="K28" s="319"/>
      <c r="L28" s="323"/>
      <c r="M28" s="324"/>
      <c r="N28" s="33"/>
      <c r="O28" s="34"/>
    </row>
    <row r="29" spans="1:15" s="74" customFormat="1" x14ac:dyDescent="0.2">
      <c r="A29" s="314"/>
      <c r="B29" s="301"/>
      <c r="C29" s="302"/>
      <c r="D29" s="303"/>
      <c r="E29" s="305"/>
      <c r="F29" s="306"/>
      <c r="G29" s="307"/>
      <c r="H29" s="308"/>
      <c r="I29" s="309"/>
      <c r="J29" s="310"/>
      <c r="K29" s="319"/>
      <c r="L29" s="323"/>
      <c r="M29" s="324"/>
      <c r="N29" s="33"/>
      <c r="O29" s="34"/>
    </row>
    <row r="30" spans="1:15" s="74" customFormat="1" x14ac:dyDescent="0.2">
      <c r="A30" s="31"/>
      <c r="B30" s="31"/>
      <c r="C30" s="31"/>
      <c r="D30" s="31"/>
      <c r="E30" s="39"/>
      <c r="F30" s="39"/>
      <c r="G30" s="39"/>
      <c r="H30" s="39"/>
      <c r="I30" s="39"/>
      <c r="J30" s="39"/>
      <c r="K30" s="319"/>
      <c r="L30" s="323"/>
      <c r="M30" s="324"/>
      <c r="N30" s="33"/>
      <c r="O30" s="34"/>
    </row>
    <row r="31" spans="1:15" s="74" customFormat="1" x14ac:dyDescent="0.2">
      <c r="A31" s="31"/>
      <c r="B31" s="31"/>
      <c r="C31" s="31"/>
      <c r="D31" s="31"/>
      <c r="E31" s="39"/>
      <c r="F31" s="39"/>
      <c r="G31" s="39"/>
      <c r="H31" s="39"/>
      <c r="I31" s="39"/>
      <c r="J31" s="39"/>
      <c r="K31" s="71"/>
      <c r="L31" s="34"/>
      <c r="M31" s="34"/>
      <c r="N31" s="34"/>
      <c r="O31" s="75"/>
    </row>
    <row r="32" spans="1:15" s="74" customFormat="1" x14ac:dyDescent="0.2">
      <c r="A32" s="31"/>
      <c r="B32" s="31"/>
      <c r="C32" s="31"/>
      <c r="D32" s="31"/>
      <c r="E32" s="39"/>
      <c r="F32" s="39"/>
      <c r="G32" s="39"/>
      <c r="H32" s="39"/>
      <c r="I32" s="39"/>
      <c r="J32" s="39"/>
      <c r="K32" s="71"/>
      <c r="L32" s="34"/>
      <c r="M32" s="34"/>
      <c r="N32" s="34"/>
      <c r="O32" s="75"/>
    </row>
    <row r="33" spans="1:24" s="74" customFormat="1" x14ac:dyDescent="0.2">
      <c r="A33" s="31"/>
      <c r="B33" s="31"/>
      <c r="C33" s="31"/>
      <c r="D33" s="31"/>
      <c r="E33" s="39"/>
      <c r="F33" s="39"/>
      <c r="G33" s="39"/>
      <c r="H33" s="39"/>
      <c r="I33" s="39"/>
      <c r="J33" s="39"/>
      <c r="K33" s="71"/>
      <c r="L33" s="34"/>
      <c r="M33" s="34"/>
      <c r="N33" s="33"/>
      <c r="O33" s="34"/>
    </row>
    <row r="34" spans="1:24" x14ac:dyDescent="0.2">
      <c r="A34" s="31"/>
      <c r="B34" s="31"/>
      <c r="C34" s="31"/>
      <c r="D34" s="31"/>
      <c r="E34" s="39"/>
      <c r="F34" s="39"/>
      <c r="G34" s="39"/>
      <c r="H34" s="39"/>
      <c r="I34" s="39"/>
      <c r="J34" s="39"/>
      <c r="K34" s="71"/>
      <c r="L34" s="34"/>
      <c r="M34" s="34"/>
      <c r="N34" s="33"/>
      <c r="O34" s="34"/>
      <c r="P34" s="34"/>
      <c r="Q34" s="34"/>
      <c r="T34" s="34"/>
      <c r="U34" s="34"/>
      <c r="V34" s="34"/>
      <c r="W34" s="34"/>
      <c r="X34" s="34"/>
    </row>
    <row r="35" spans="1:24" x14ac:dyDescent="0.2">
      <c r="A35" s="31"/>
      <c r="B35" s="31"/>
      <c r="C35" s="31"/>
      <c r="D35" s="31"/>
      <c r="E35" s="39"/>
      <c r="F35" s="39"/>
      <c r="G35" s="39"/>
      <c r="H35" s="39"/>
      <c r="I35" s="39"/>
      <c r="J35" s="39"/>
      <c r="K35" s="71"/>
      <c r="L35" s="34"/>
      <c r="M35" s="34"/>
      <c r="N35" s="33"/>
      <c r="O35" s="34"/>
      <c r="P35" s="34"/>
      <c r="Q35" s="34"/>
      <c r="T35" s="34"/>
      <c r="U35" s="34"/>
      <c r="V35" s="34"/>
      <c r="W35" s="34"/>
      <c r="X35" s="34"/>
    </row>
    <row r="36" spans="1:24" x14ac:dyDescent="0.2">
      <c r="A36" s="31"/>
      <c r="B36" s="31"/>
      <c r="C36" s="31"/>
      <c r="D36" s="31"/>
      <c r="E36" s="39"/>
      <c r="F36" s="39"/>
      <c r="G36" s="39"/>
      <c r="H36" s="39"/>
      <c r="I36" s="39"/>
      <c r="J36" s="39"/>
      <c r="K36" s="71"/>
      <c r="L36" s="34"/>
      <c r="M36" s="34"/>
      <c r="N36" s="33"/>
      <c r="O36" s="34"/>
      <c r="P36" s="34"/>
      <c r="Q36" s="34"/>
      <c r="T36" s="34"/>
      <c r="U36" s="34"/>
      <c r="V36" s="34"/>
      <c r="W36" s="34"/>
      <c r="X36" s="34"/>
    </row>
    <row r="37" spans="1:24" x14ac:dyDescent="0.2">
      <c r="A37" s="31"/>
      <c r="B37" s="31"/>
      <c r="C37" s="31"/>
      <c r="D37" s="31"/>
      <c r="E37" s="39"/>
      <c r="F37" s="39"/>
      <c r="G37" s="39"/>
      <c r="H37" s="39"/>
      <c r="I37" s="39"/>
      <c r="J37" s="39"/>
      <c r="K37" s="71"/>
      <c r="L37" s="34"/>
      <c r="M37" s="34"/>
      <c r="N37" s="33"/>
      <c r="O37" s="34"/>
      <c r="P37" s="34"/>
      <c r="Q37" s="34"/>
      <c r="T37" s="34"/>
      <c r="U37" s="34"/>
      <c r="V37" s="34"/>
      <c r="W37" s="34"/>
      <c r="X37" s="34"/>
    </row>
    <row r="38" spans="1:24" x14ac:dyDescent="0.2">
      <c r="A38" s="31"/>
      <c r="B38" s="31"/>
      <c r="C38" s="31"/>
      <c r="D38" s="31"/>
      <c r="E38" s="39"/>
      <c r="F38" s="39"/>
      <c r="G38" s="39"/>
      <c r="H38" s="39"/>
      <c r="I38" s="39"/>
      <c r="J38" s="39"/>
      <c r="K38" s="71"/>
      <c r="L38" s="34"/>
      <c r="M38" s="34"/>
      <c r="N38" s="33"/>
      <c r="O38" s="34"/>
      <c r="P38" s="34"/>
      <c r="Q38" s="34"/>
      <c r="T38" s="34"/>
      <c r="U38" s="34"/>
      <c r="V38" s="34"/>
      <c r="W38" s="34"/>
      <c r="X38" s="34"/>
    </row>
    <row r="39" spans="1:24" x14ac:dyDescent="0.2">
      <c r="A39" s="31"/>
      <c r="B39" s="31"/>
      <c r="C39" s="31"/>
      <c r="D39" s="31"/>
      <c r="E39" s="39"/>
      <c r="F39" s="39"/>
      <c r="G39" s="39"/>
      <c r="H39" s="39"/>
      <c r="I39" s="39"/>
      <c r="J39" s="39"/>
      <c r="K39" s="71"/>
      <c r="L39" s="34"/>
      <c r="M39" s="34"/>
      <c r="N39" s="33"/>
      <c r="O39" s="34"/>
      <c r="P39" s="34"/>
      <c r="Q39" s="34"/>
      <c r="T39" s="34"/>
      <c r="U39" s="34"/>
      <c r="V39" s="34"/>
      <c r="W39" s="34"/>
      <c r="X39" s="34"/>
    </row>
    <row r="40" spans="1:24" x14ac:dyDescent="0.2">
      <c r="A40" s="31"/>
      <c r="B40" s="31"/>
      <c r="C40" s="31"/>
      <c r="D40" s="31"/>
      <c r="E40" s="39"/>
      <c r="F40" s="39"/>
      <c r="G40" s="39"/>
      <c r="H40" s="39"/>
      <c r="I40" s="39"/>
      <c r="J40" s="39"/>
      <c r="K40" s="71"/>
      <c r="L40" s="34"/>
      <c r="M40" s="34"/>
      <c r="N40" s="33"/>
      <c r="O40" s="34"/>
      <c r="P40" s="34"/>
      <c r="Q40" s="34"/>
      <c r="T40" s="34"/>
      <c r="U40" s="34"/>
      <c r="V40" s="34"/>
      <c r="W40" s="34"/>
      <c r="X40" s="34"/>
    </row>
    <row r="41" spans="1:24" x14ac:dyDescent="0.2">
      <c r="A41" s="31"/>
      <c r="B41" s="31"/>
      <c r="C41" s="31"/>
      <c r="D41" s="31"/>
      <c r="E41" s="39"/>
      <c r="F41" s="39"/>
      <c r="G41" s="39"/>
      <c r="H41" s="39"/>
      <c r="I41" s="39"/>
      <c r="J41" s="39"/>
      <c r="K41" s="71"/>
      <c r="L41" s="34"/>
      <c r="M41" s="34"/>
      <c r="N41" s="33"/>
      <c r="O41" s="34"/>
      <c r="P41" s="34"/>
      <c r="Q41" s="34"/>
      <c r="T41" s="34"/>
      <c r="U41" s="34"/>
      <c r="V41" s="34"/>
      <c r="W41" s="34"/>
      <c r="X41" s="34"/>
    </row>
    <row r="42" spans="1:24" x14ac:dyDescent="0.2">
      <c r="A42" s="31"/>
      <c r="B42" s="31"/>
      <c r="C42" s="31"/>
      <c r="D42" s="31"/>
      <c r="E42" s="39"/>
      <c r="F42" s="39"/>
      <c r="G42" s="39"/>
      <c r="H42" s="39"/>
      <c r="I42" s="39"/>
      <c r="J42" s="39"/>
      <c r="K42" s="71"/>
      <c r="L42" s="34"/>
      <c r="M42" s="34"/>
      <c r="N42" s="33"/>
      <c r="O42" s="34"/>
      <c r="P42" s="34"/>
      <c r="Q42" s="34"/>
      <c r="T42" s="34"/>
      <c r="U42" s="34"/>
      <c r="V42" s="34"/>
      <c r="W42" s="34"/>
      <c r="X42" s="34"/>
    </row>
    <row r="43" spans="1:24" x14ac:dyDescent="0.2">
      <c r="A43" s="31"/>
      <c r="B43" s="31"/>
      <c r="C43" s="31"/>
      <c r="D43" s="31"/>
      <c r="E43" s="39"/>
      <c r="F43" s="39"/>
      <c r="G43" s="39"/>
      <c r="H43" s="39"/>
      <c r="I43" s="39"/>
      <c r="J43" s="39"/>
      <c r="K43" s="71"/>
      <c r="L43" s="34"/>
      <c r="M43" s="34"/>
      <c r="N43" s="33"/>
      <c r="O43" s="34"/>
      <c r="P43" s="34"/>
      <c r="Q43" s="34"/>
      <c r="T43" s="34"/>
      <c r="U43" s="34"/>
      <c r="V43" s="34"/>
      <c r="W43" s="34"/>
      <c r="X43" s="34"/>
    </row>
    <row r="44" spans="1:24" x14ac:dyDescent="0.2">
      <c r="A44" s="31"/>
      <c r="B44" s="31"/>
      <c r="C44" s="31"/>
      <c r="D44" s="31"/>
      <c r="E44" s="39"/>
      <c r="F44" s="39"/>
      <c r="G44" s="39"/>
      <c r="H44" s="39"/>
      <c r="I44" s="39"/>
      <c r="J44" s="39"/>
      <c r="K44" s="71"/>
      <c r="L44" s="34"/>
      <c r="M44" s="34"/>
      <c r="N44" s="33"/>
      <c r="O44" s="34"/>
      <c r="P44" s="34"/>
      <c r="Q44" s="34"/>
      <c r="T44" s="34"/>
      <c r="U44" s="34"/>
      <c r="V44" s="34"/>
      <c r="W44" s="34"/>
      <c r="X44" s="34"/>
    </row>
    <row r="45" spans="1:24" x14ac:dyDescent="0.2">
      <c r="A45" s="31"/>
      <c r="B45" s="31"/>
      <c r="C45" s="31"/>
      <c r="D45" s="31"/>
      <c r="E45" s="39"/>
      <c r="F45" s="39"/>
      <c r="G45" s="39"/>
      <c r="H45" s="39"/>
      <c r="I45" s="39"/>
      <c r="J45" s="39"/>
      <c r="K45" s="71"/>
      <c r="L45" s="34"/>
      <c r="M45" s="34"/>
      <c r="N45" s="33"/>
      <c r="O45" s="34"/>
      <c r="P45" s="34"/>
      <c r="Q45" s="33"/>
      <c r="R45" s="33"/>
      <c r="T45" s="34"/>
      <c r="U45" s="35"/>
    </row>
    <row r="46" spans="1:24" x14ac:dyDescent="0.2">
      <c r="A46" s="31"/>
      <c r="B46" s="31"/>
      <c r="C46" s="31"/>
      <c r="D46" s="31"/>
      <c r="E46" s="39"/>
      <c r="F46" s="39"/>
      <c r="G46" s="39"/>
      <c r="H46" s="39"/>
      <c r="I46" s="39"/>
      <c r="J46" s="39"/>
      <c r="K46" s="71"/>
      <c r="L46" s="34"/>
      <c r="M46" s="34"/>
      <c r="N46" s="33"/>
      <c r="O46" s="34"/>
      <c r="P46" s="34"/>
      <c r="Q46" s="33"/>
      <c r="R46" s="33"/>
      <c r="T46" s="34"/>
      <c r="U46" s="35"/>
    </row>
    <row r="47" spans="1:24" x14ac:dyDescent="0.2">
      <c r="A47" s="31"/>
      <c r="B47" s="31"/>
      <c r="C47" s="31"/>
      <c r="D47" s="31"/>
      <c r="E47" s="39"/>
      <c r="F47" s="39"/>
      <c r="G47" s="39"/>
      <c r="H47" s="39"/>
      <c r="I47" s="39"/>
      <c r="J47" s="39"/>
      <c r="K47" s="71"/>
      <c r="L47" s="34"/>
      <c r="M47" s="34"/>
      <c r="N47" s="33"/>
      <c r="O47" s="34"/>
      <c r="P47" s="34"/>
      <c r="Q47" s="33"/>
      <c r="R47" s="33"/>
      <c r="T47" s="34"/>
      <c r="U47" s="35"/>
    </row>
    <row r="48" spans="1:24" x14ac:dyDescent="0.2">
      <c r="A48" s="31"/>
      <c r="B48" s="31"/>
      <c r="C48" s="31"/>
      <c r="D48" s="31"/>
      <c r="E48" s="39"/>
      <c r="F48" s="39"/>
      <c r="G48" s="39"/>
      <c r="H48" s="39"/>
      <c r="I48" s="39"/>
      <c r="J48" s="39"/>
      <c r="K48" s="71"/>
      <c r="L48" s="34"/>
      <c r="M48" s="34"/>
      <c r="N48" s="33"/>
      <c r="O48" s="34"/>
      <c r="P48" s="34"/>
      <c r="Q48" s="33"/>
      <c r="R48" s="33"/>
      <c r="T48" s="34"/>
      <c r="U48" s="35"/>
    </row>
    <row r="49" spans="1:31" x14ac:dyDescent="0.2">
      <c r="A49" s="31"/>
      <c r="B49" s="31"/>
      <c r="C49" s="31"/>
      <c r="D49" s="31"/>
      <c r="E49" s="39"/>
      <c r="F49" s="39"/>
      <c r="G49" s="39"/>
      <c r="H49" s="39"/>
      <c r="I49" s="39"/>
      <c r="J49" s="39"/>
      <c r="K49" s="71"/>
      <c r="L49" s="34"/>
      <c r="M49" s="34"/>
      <c r="N49" s="33"/>
      <c r="O49" s="34"/>
      <c r="P49" s="34"/>
      <c r="Q49" s="33"/>
      <c r="R49" s="33"/>
      <c r="T49" s="34"/>
      <c r="U49" s="35"/>
    </row>
    <row r="50" spans="1:31" x14ac:dyDescent="0.2">
      <c r="A50" s="31"/>
      <c r="B50" s="31"/>
      <c r="C50" s="31"/>
      <c r="D50" s="31"/>
      <c r="E50" s="39"/>
      <c r="F50" s="39"/>
      <c r="G50" s="39"/>
      <c r="H50" s="39"/>
      <c r="I50" s="39"/>
      <c r="J50" s="39"/>
      <c r="K50" s="71"/>
      <c r="L50" s="34"/>
      <c r="M50" s="34"/>
      <c r="N50" s="33"/>
      <c r="O50" s="34"/>
      <c r="P50" s="34"/>
      <c r="Q50" s="33"/>
      <c r="R50" s="33"/>
      <c r="T50" s="34"/>
      <c r="U50" s="35"/>
    </row>
    <row r="51" spans="1:31" x14ac:dyDescent="0.2">
      <c r="A51" s="31"/>
      <c r="B51" s="31"/>
      <c r="C51" s="31"/>
      <c r="D51" s="31"/>
      <c r="E51" s="39"/>
      <c r="F51" s="39"/>
      <c r="G51" s="39"/>
      <c r="H51" s="39"/>
      <c r="I51" s="39"/>
      <c r="J51" s="39"/>
      <c r="K51" s="71"/>
      <c r="L51" s="35"/>
      <c r="M51" s="34"/>
      <c r="N51" s="33"/>
      <c r="O51" s="34"/>
      <c r="P51" s="34"/>
      <c r="Q51" s="33"/>
      <c r="R51" s="33"/>
      <c r="T51" s="34"/>
      <c r="U51" s="35"/>
    </row>
    <row r="52" spans="1:31" x14ac:dyDescent="0.2">
      <c r="A52" s="31"/>
      <c r="B52" s="31"/>
      <c r="C52" s="31"/>
      <c r="D52" s="31"/>
      <c r="E52" s="39"/>
      <c r="F52" s="39"/>
      <c r="G52" s="39"/>
      <c r="H52" s="39"/>
      <c r="I52" s="39"/>
      <c r="J52" s="39"/>
      <c r="K52" s="71"/>
      <c r="L52" s="35"/>
      <c r="M52" s="34"/>
      <c r="N52" s="33"/>
      <c r="O52" s="34"/>
      <c r="P52" s="34"/>
      <c r="Q52" s="33"/>
      <c r="R52" s="33"/>
      <c r="T52" s="34"/>
      <c r="U52" s="35"/>
    </row>
    <row r="53" spans="1:31" x14ac:dyDescent="0.2">
      <c r="A53" s="31"/>
      <c r="B53" s="31"/>
      <c r="C53" s="31"/>
      <c r="D53" s="31"/>
      <c r="E53" s="39"/>
      <c r="F53" s="39"/>
      <c r="G53" s="39"/>
      <c r="H53" s="39"/>
      <c r="I53" s="39"/>
      <c r="J53" s="39"/>
      <c r="K53" s="71"/>
      <c r="L53" s="35"/>
      <c r="M53" s="34"/>
      <c r="N53" s="33"/>
      <c r="O53" s="34"/>
      <c r="P53" s="34"/>
      <c r="Q53" s="33"/>
      <c r="R53" s="33"/>
      <c r="T53" s="34"/>
      <c r="U53" s="35"/>
    </row>
    <row r="54" spans="1:31" x14ac:dyDescent="0.2">
      <c r="A54" s="31"/>
      <c r="B54" s="31"/>
      <c r="C54" s="31"/>
      <c r="D54" s="31"/>
      <c r="E54" s="39"/>
      <c r="F54" s="39"/>
      <c r="G54" s="39"/>
      <c r="H54" s="39"/>
      <c r="I54" s="39"/>
      <c r="J54" s="39"/>
      <c r="K54" s="71"/>
      <c r="L54" s="35"/>
      <c r="M54" s="34"/>
      <c r="N54" s="33"/>
      <c r="O54" s="34"/>
      <c r="P54" s="34"/>
      <c r="Q54" s="33"/>
      <c r="R54" s="33"/>
      <c r="T54" s="34"/>
      <c r="U54" s="35"/>
    </row>
    <row r="55" spans="1:31" x14ac:dyDescent="0.2">
      <c r="A55" s="31"/>
      <c r="B55" s="31"/>
      <c r="C55" s="31"/>
      <c r="D55" s="31"/>
      <c r="E55" s="39"/>
      <c r="F55" s="39"/>
      <c r="G55" s="39"/>
      <c r="H55" s="39"/>
      <c r="I55" s="39"/>
      <c r="J55" s="39"/>
      <c r="K55" s="71"/>
      <c r="L55" s="34"/>
      <c r="M55" s="34"/>
      <c r="N55" s="33"/>
      <c r="O55" s="34"/>
      <c r="P55" s="34"/>
      <c r="Q55" s="33"/>
      <c r="T55" s="34"/>
      <c r="U55" s="35"/>
      <c r="AB55" s="33"/>
      <c r="AC55" s="33"/>
    </row>
    <row r="56" spans="1:31" x14ac:dyDescent="0.2">
      <c r="A56" s="31"/>
      <c r="B56" s="31"/>
      <c r="C56" s="31"/>
      <c r="D56" s="31"/>
      <c r="E56" s="39"/>
      <c r="F56" s="39"/>
      <c r="G56" s="39"/>
      <c r="H56" s="39"/>
      <c r="I56" s="39"/>
      <c r="J56" s="39"/>
      <c r="K56" s="71"/>
      <c r="L56" s="34"/>
      <c r="M56" s="34"/>
      <c r="N56" s="33"/>
      <c r="O56" s="34"/>
      <c r="P56" s="34"/>
      <c r="Q56" s="33"/>
      <c r="T56" s="34"/>
      <c r="U56" s="35"/>
      <c r="AB56" s="54"/>
      <c r="AC56" s="33"/>
      <c r="AD56" s="33"/>
      <c r="AE56" s="33"/>
    </row>
    <row r="57" spans="1:31" x14ac:dyDescent="0.2">
      <c r="A57" s="31"/>
      <c r="B57" s="31"/>
      <c r="C57" s="31"/>
      <c r="D57" s="31"/>
      <c r="E57" s="39"/>
      <c r="F57" s="39"/>
      <c r="G57" s="39"/>
      <c r="H57" s="39"/>
      <c r="I57" s="39"/>
      <c r="J57" s="39"/>
      <c r="K57" s="71"/>
      <c r="L57" s="34"/>
      <c r="M57" s="34"/>
      <c r="N57" s="33"/>
      <c r="O57" s="34"/>
      <c r="P57" s="34"/>
      <c r="Q57" s="34"/>
      <c r="T57" s="34"/>
      <c r="U57" s="35"/>
      <c r="AB57" s="54"/>
    </row>
    <row r="58" spans="1:31" x14ac:dyDescent="0.2">
      <c r="A58" s="31"/>
      <c r="B58" s="31"/>
      <c r="C58" s="31"/>
      <c r="D58" s="31"/>
      <c r="E58" s="39"/>
      <c r="F58" s="39"/>
      <c r="G58" s="39"/>
      <c r="H58" s="39"/>
      <c r="I58" s="39"/>
      <c r="J58" s="39"/>
      <c r="K58" s="71"/>
      <c r="L58" s="34"/>
      <c r="M58" s="34"/>
      <c r="N58" s="33"/>
      <c r="O58" s="34"/>
      <c r="P58" s="34"/>
      <c r="Q58" s="34"/>
      <c r="T58" s="34"/>
      <c r="U58" s="35"/>
      <c r="AB58" s="33"/>
    </row>
    <row r="59" spans="1:31" x14ac:dyDescent="0.2">
      <c r="A59" s="31"/>
      <c r="B59" s="31"/>
      <c r="C59" s="31"/>
      <c r="D59" s="31"/>
      <c r="E59" s="39"/>
      <c r="F59" s="39"/>
      <c r="G59" s="39"/>
      <c r="H59" s="39"/>
      <c r="I59" s="39"/>
      <c r="J59" s="39"/>
      <c r="K59" s="71"/>
      <c r="L59" s="34"/>
      <c r="M59" s="34"/>
      <c r="N59" s="33"/>
      <c r="O59" s="34"/>
      <c r="P59" s="34"/>
      <c r="Q59" s="34"/>
      <c r="T59" s="34"/>
      <c r="U59" s="35"/>
    </row>
    <row r="60" spans="1:31" x14ac:dyDescent="0.2">
      <c r="A60" s="31"/>
      <c r="B60" s="31"/>
      <c r="C60" s="31"/>
      <c r="D60" s="31"/>
      <c r="E60" s="39"/>
      <c r="F60" s="39"/>
      <c r="G60" s="39"/>
      <c r="H60" s="39"/>
      <c r="I60" s="39"/>
      <c r="J60" s="39"/>
      <c r="K60" s="71"/>
      <c r="L60" s="34"/>
      <c r="M60" s="34"/>
      <c r="N60" s="33"/>
      <c r="O60" s="34"/>
      <c r="P60" s="34"/>
      <c r="Q60" s="34"/>
      <c r="T60" s="34"/>
      <c r="U60" s="35"/>
    </row>
    <row r="61" spans="1:31" x14ac:dyDescent="0.2">
      <c r="A61" s="31"/>
      <c r="B61" s="31"/>
      <c r="C61" s="31"/>
      <c r="D61" s="31"/>
      <c r="E61" s="39"/>
      <c r="F61" s="39"/>
      <c r="G61" s="39"/>
      <c r="H61" s="39"/>
      <c r="I61" s="39"/>
      <c r="J61" s="39"/>
      <c r="K61" s="71"/>
      <c r="L61" s="34"/>
      <c r="M61" s="34"/>
      <c r="N61" s="33"/>
      <c r="O61" s="34"/>
      <c r="P61" s="34"/>
      <c r="Q61" s="34"/>
      <c r="T61" s="34"/>
      <c r="U61" s="35"/>
    </row>
    <row r="62" spans="1:31" x14ac:dyDescent="0.2">
      <c r="A62" s="31"/>
      <c r="B62" s="31"/>
      <c r="C62" s="31"/>
      <c r="D62" s="31"/>
      <c r="E62" s="39"/>
      <c r="F62" s="39"/>
      <c r="G62" s="39"/>
      <c r="H62" s="39"/>
      <c r="I62" s="39"/>
      <c r="J62" s="39"/>
      <c r="K62" s="71"/>
      <c r="L62" s="34"/>
      <c r="M62" s="34"/>
      <c r="N62" s="33"/>
      <c r="O62" s="34"/>
      <c r="P62" s="34"/>
      <c r="Q62" s="34"/>
      <c r="T62" s="34"/>
      <c r="U62" s="35"/>
    </row>
    <row r="63" spans="1:31" x14ac:dyDescent="0.2">
      <c r="A63" s="31"/>
      <c r="B63" s="31"/>
      <c r="C63" s="31"/>
      <c r="D63" s="31"/>
      <c r="E63" s="39"/>
      <c r="F63" s="39"/>
      <c r="G63" s="39"/>
      <c r="H63" s="39"/>
      <c r="I63" s="39"/>
      <c r="J63" s="39"/>
      <c r="K63" s="71"/>
      <c r="L63" s="34"/>
      <c r="M63" s="34"/>
      <c r="N63" s="33"/>
      <c r="O63" s="34"/>
      <c r="P63" s="34"/>
      <c r="Q63" s="34"/>
      <c r="T63" s="34"/>
      <c r="U63" s="35"/>
    </row>
    <row r="64" spans="1:31" x14ac:dyDescent="0.2">
      <c r="A64" s="31"/>
      <c r="B64" s="31"/>
      <c r="C64" s="31"/>
      <c r="D64" s="31"/>
      <c r="E64" s="39"/>
      <c r="F64" s="39"/>
      <c r="G64" s="39"/>
      <c r="H64" s="39"/>
      <c r="I64" s="39"/>
      <c r="J64" s="39"/>
      <c r="K64" s="71"/>
      <c r="L64" s="34"/>
      <c r="M64" s="34"/>
      <c r="N64" s="33"/>
      <c r="O64" s="34"/>
      <c r="P64" s="34"/>
      <c r="Q64" s="34"/>
      <c r="T64" s="34"/>
      <c r="U64" s="35"/>
    </row>
    <row r="65" spans="1:27" x14ac:dyDescent="0.2">
      <c r="A65" s="31"/>
      <c r="B65" s="31"/>
      <c r="C65" s="31"/>
      <c r="D65" s="31"/>
      <c r="E65" s="39"/>
      <c r="F65" s="39"/>
      <c r="G65" s="39"/>
      <c r="H65" s="39"/>
      <c r="I65" s="39"/>
      <c r="J65" s="39"/>
      <c r="K65" s="71"/>
      <c r="L65" s="34"/>
      <c r="M65" s="34"/>
      <c r="N65" s="33"/>
      <c r="O65" s="34"/>
      <c r="P65" s="34"/>
      <c r="Q65" s="34"/>
      <c r="T65" s="34"/>
      <c r="U65" s="35"/>
    </row>
    <row r="66" spans="1:27" x14ac:dyDescent="0.2">
      <c r="A66" s="31"/>
      <c r="B66" s="31"/>
      <c r="C66" s="31"/>
      <c r="D66" s="31"/>
      <c r="E66" s="39"/>
      <c r="F66" s="39"/>
      <c r="G66" s="39"/>
      <c r="H66" s="39"/>
      <c r="I66" s="39"/>
      <c r="J66" s="39"/>
      <c r="K66" s="71"/>
      <c r="L66" s="34"/>
      <c r="M66" s="34"/>
      <c r="N66" s="33"/>
      <c r="O66" s="34"/>
      <c r="P66" s="34"/>
      <c r="Q66" s="34"/>
      <c r="T66" s="34"/>
      <c r="U66" s="35"/>
    </row>
    <row r="67" spans="1:27" x14ac:dyDescent="0.2">
      <c r="A67" s="31"/>
      <c r="B67" s="31"/>
      <c r="C67" s="31"/>
      <c r="D67" s="31"/>
      <c r="E67" s="39"/>
      <c r="F67" s="39"/>
      <c r="G67" s="39"/>
      <c r="H67" s="39"/>
      <c r="I67" s="39"/>
      <c r="J67" s="39"/>
      <c r="K67" s="71"/>
      <c r="L67" s="34"/>
      <c r="M67" s="34"/>
      <c r="N67" s="33"/>
      <c r="O67" s="34"/>
      <c r="P67" s="34"/>
      <c r="Q67" s="34"/>
      <c r="T67" s="34"/>
      <c r="U67" s="35"/>
    </row>
    <row r="68" spans="1:27" x14ac:dyDescent="0.2">
      <c r="A68" s="31"/>
      <c r="B68" s="31"/>
      <c r="C68" s="31"/>
      <c r="D68" s="31"/>
      <c r="E68" s="39"/>
      <c r="F68" s="39"/>
      <c r="G68" s="39"/>
      <c r="H68" s="39"/>
      <c r="I68" s="39"/>
      <c r="J68" s="39"/>
      <c r="K68" s="71"/>
      <c r="L68" s="34"/>
      <c r="M68" s="34"/>
      <c r="N68" s="33"/>
      <c r="O68" s="34"/>
      <c r="P68" s="34"/>
      <c r="Q68" s="34"/>
      <c r="T68" s="34"/>
      <c r="U68" s="35"/>
    </row>
    <row r="69" spans="1:27" x14ac:dyDescent="0.2">
      <c r="A69" s="31"/>
      <c r="B69" s="31"/>
      <c r="C69" s="31"/>
      <c r="D69" s="31"/>
      <c r="E69" s="39"/>
      <c r="F69" s="39"/>
      <c r="G69" s="39"/>
      <c r="H69" s="39"/>
      <c r="I69" s="39"/>
      <c r="J69" s="39"/>
      <c r="K69" s="71"/>
      <c r="L69" s="34"/>
      <c r="M69" s="34"/>
      <c r="N69" s="33"/>
      <c r="O69" s="34"/>
      <c r="P69" s="34"/>
      <c r="Q69" s="34"/>
      <c r="T69" s="34"/>
      <c r="U69" s="35"/>
    </row>
    <row r="70" spans="1:27" x14ac:dyDescent="0.2">
      <c r="A70" s="31"/>
      <c r="B70" s="31"/>
      <c r="C70" s="31"/>
      <c r="D70" s="31"/>
      <c r="E70" s="39"/>
      <c r="F70" s="39"/>
      <c r="G70" s="39"/>
      <c r="H70" s="39"/>
      <c r="I70" s="39"/>
      <c r="J70" s="39"/>
      <c r="K70" s="71"/>
      <c r="L70" s="34"/>
      <c r="M70" s="34"/>
      <c r="N70" s="33"/>
      <c r="O70" s="34"/>
      <c r="P70" s="34"/>
      <c r="Q70" s="34"/>
      <c r="T70" s="34"/>
      <c r="U70" s="35"/>
    </row>
    <row r="71" spans="1:27" x14ac:dyDescent="0.2">
      <c r="A71" s="31"/>
      <c r="B71" s="31"/>
      <c r="C71" s="31"/>
      <c r="D71" s="31"/>
      <c r="E71" s="39"/>
      <c r="F71" s="39"/>
      <c r="G71" s="39"/>
      <c r="H71" s="39"/>
      <c r="I71" s="39"/>
      <c r="J71" s="39"/>
      <c r="K71" s="71"/>
      <c r="L71" s="34"/>
      <c r="M71" s="34"/>
      <c r="N71" s="33"/>
      <c r="O71" s="34"/>
      <c r="P71" s="34"/>
      <c r="Q71" s="34"/>
      <c r="T71" s="34"/>
      <c r="U71" s="35"/>
    </row>
    <row r="72" spans="1:27" x14ac:dyDescent="0.2">
      <c r="A72" s="31"/>
      <c r="B72" s="31"/>
      <c r="C72" s="31"/>
      <c r="D72" s="31"/>
      <c r="E72" s="39"/>
      <c r="F72" s="39"/>
      <c r="G72" s="39"/>
      <c r="H72" s="39"/>
      <c r="I72" s="39"/>
      <c r="J72" s="39"/>
      <c r="K72" s="71"/>
      <c r="L72" s="34"/>
      <c r="M72" s="34"/>
      <c r="N72" s="33"/>
      <c r="O72" s="34"/>
      <c r="P72" s="34"/>
      <c r="Q72" s="34"/>
      <c r="T72" s="34"/>
      <c r="U72" s="35"/>
    </row>
    <row r="73" spans="1:27" x14ac:dyDescent="0.2">
      <c r="A73" s="31"/>
      <c r="B73" s="31"/>
      <c r="C73" s="31"/>
      <c r="D73" s="31"/>
      <c r="E73" s="39"/>
      <c r="F73" s="39"/>
      <c r="G73" s="39"/>
      <c r="H73" s="39"/>
      <c r="I73" s="39"/>
      <c r="J73" s="39"/>
      <c r="K73" s="71"/>
      <c r="L73" s="34"/>
      <c r="M73" s="34"/>
      <c r="N73" s="33"/>
      <c r="O73" s="34"/>
      <c r="P73" s="34"/>
      <c r="Q73" s="34"/>
      <c r="T73" s="34"/>
      <c r="U73" s="35"/>
    </row>
    <row r="74" spans="1:27" x14ac:dyDescent="0.2">
      <c r="A74" s="31"/>
      <c r="B74" s="31"/>
      <c r="C74" s="31"/>
      <c r="D74" s="31"/>
      <c r="E74" s="39"/>
      <c r="F74" s="39"/>
      <c r="G74" s="39"/>
      <c r="H74" s="39"/>
      <c r="I74" s="39"/>
      <c r="J74" s="39"/>
      <c r="K74" s="71"/>
      <c r="L74" s="34"/>
      <c r="M74" s="34"/>
      <c r="N74" s="33"/>
      <c r="O74" s="34"/>
      <c r="P74" s="34"/>
      <c r="Q74" s="34"/>
      <c r="T74" s="34"/>
      <c r="U74" s="35"/>
      <c r="W74" s="69"/>
      <c r="X74" s="69"/>
      <c r="Y74" s="31"/>
      <c r="Z74" s="31"/>
      <c r="AA74" s="31"/>
    </row>
    <row r="75" spans="1:27" x14ac:dyDescent="0.2">
      <c r="A75" s="31"/>
      <c r="B75" s="31"/>
      <c r="C75" s="31"/>
      <c r="D75" s="31"/>
      <c r="E75" s="39"/>
      <c r="F75" s="39"/>
      <c r="G75" s="39"/>
      <c r="H75" s="39"/>
      <c r="I75" s="39"/>
      <c r="J75" s="39"/>
      <c r="K75" s="71"/>
      <c r="L75" s="34"/>
      <c r="M75" s="34"/>
      <c r="N75" s="33"/>
      <c r="O75" s="34"/>
      <c r="P75" s="34"/>
      <c r="Q75" s="34"/>
      <c r="T75" s="34"/>
      <c r="U75" s="35"/>
      <c r="W75" s="69"/>
      <c r="X75" s="69"/>
      <c r="Y75" s="31"/>
      <c r="Z75" s="31"/>
      <c r="AA75" s="31"/>
    </row>
    <row r="76" spans="1:27" x14ac:dyDescent="0.2">
      <c r="A76" s="31"/>
      <c r="B76" s="31"/>
      <c r="C76" s="31"/>
      <c r="D76" s="31"/>
      <c r="E76" s="39"/>
      <c r="F76" s="39"/>
      <c r="G76" s="39"/>
      <c r="H76" s="39"/>
      <c r="I76" s="39"/>
      <c r="J76" s="39"/>
      <c r="K76" s="71"/>
      <c r="L76" s="34"/>
      <c r="M76" s="34"/>
      <c r="N76" s="33"/>
      <c r="O76" s="34"/>
      <c r="P76" s="34"/>
      <c r="Q76" s="34"/>
      <c r="T76" s="34"/>
      <c r="U76" s="35"/>
      <c r="W76" s="69"/>
      <c r="X76" s="69"/>
      <c r="Y76" s="31"/>
      <c r="Z76" s="31"/>
      <c r="AA76" s="31"/>
    </row>
    <row r="77" spans="1:27" x14ac:dyDescent="0.2">
      <c r="A77" s="31"/>
      <c r="B77" s="31"/>
      <c r="C77" s="31"/>
      <c r="D77" s="31"/>
      <c r="E77" s="39"/>
      <c r="F77" s="39"/>
      <c r="G77" s="39"/>
      <c r="H77" s="39"/>
      <c r="I77" s="39"/>
      <c r="J77" s="39"/>
      <c r="K77" s="71"/>
      <c r="L77" s="34"/>
      <c r="M77" s="34"/>
      <c r="N77" s="33"/>
      <c r="O77" s="34"/>
      <c r="P77" s="34"/>
      <c r="Q77" s="34"/>
      <c r="T77" s="34"/>
      <c r="U77" s="35"/>
      <c r="W77" s="69"/>
      <c r="X77" s="69"/>
      <c r="Y77" s="31"/>
      <c r="Z77" s="31"/>
      <c r="AA77" s="31"/>
    </row>
    <row r="78" spans="1:27" x14ac:dyDescent="0.2">
      <c r="A78" s="31"/>
      <c r="B78" s="31"/>
      <c r="C78" s="31"/>
      <c r="D78" s="31"/>
      <c r="E78" s="39"/>
      <c r="F78" s="39"/>
      <c r="G78" s="39"/>
      <c r="H78" s="39"/>
      <c r="I78" s="39"/>
      <c r="J78" s="39"/>
      <c r="K78" s="71"/>
      <c r="L78" s="34"/>
      <c r="M78" s="34"/>
      <c r="N78" s="33"/>
      <c r="O78" s="34"/>
      <c r="P78" s="34"/>
      <c r="Q78" s="34"/>
      <c r="T78" s="34"/>
      <c r="U78" s="35"/>
      <c r="W78" s="69"/>
      <c r="X78" s="69"/>
      <c r="Y78" s="31"/>
      <c r="Z78" s="31"/>
      <c r="AA78" s="31"/>
    </row>
    <row r="79" spans="1:27" x14ac:dyDescent="0.2">
      <c r="A79" s="31"/>
      <c r="B79" s="31"/>
      <c r="C79" s="31"/>
      <c r="D79" s="31"/>
      <c r="E79" s="39"/>
      <c r="F79" s="39"/>
      <c r="G79" s="39"/>
      <c r="H79" s="39"/>
      <c r="I79" s="39"/>
      <c r="J79" s="39"/>
      <c r="K79" s="71"/>
      <c r="L79" s="34"/>
      <c r="M79" s="34"/>
      <c r="N79" s="33"/>
      <c r="O79" s="34"/>
      <c r="P79" s="34"/>
      <c r="Q79" s="34"/>
      <c r="S79" s="31"/>
      <c r="T79" s="31"/>
      <c r="U79" s="69"/>
      <c r="V79" s="69"/>
      <c r="W79" s="69"/>
      <c r="X79" s="69"/>
      <c r="Y79" s="31"/>
      <c r="Z79" s="31"/>
      <c r="AA79" s="31"/>
    </row>
    <row r="80" spans="1:27" x14ac:dyDescent="0.2">
      <c r="A80" s="31"/>
      <c r="B80" s="31"/>
      <c r="C80" s="31"/>
      <c r="D80" s="31"/>
      <c r="E80" s="39"/>
      <c r="F80" s="39"/>
      <c r="G80" s="39"/>
      <c r="H80" s="39"/>
      <c r="I80" s="39"/>
      <c r="J80" s="39"/>
      <c r="K80" s="71"/>
      <c r="L80" s="34"/>
      <c r="M80" s="34"/>
      <c r="N80" s="33"/>
      <c r="O80" s="34"/>
      <c r="P80" s="34"/>
      <c r="Q80" s="34"/>
      <c r="S80" s="31"/>
      <c r="T80" s="31"/>
      <c r="U80" s="69"/>
      <c r="V80" s="69"/>
      <c r="W80" s="69"/>
      <c r="X80" s="69"/>
      <c r="Y80" s="31"/>
      <c r="Z80" s="31"/>
      <c r="AA80" s="31"/>
    </row>
    <row r="81" spans="1:27" x14ac:dyDescent="0.2">
      <c r="A81" s="31"/>
      <c r="B81" s="31"/>
      <c r="C81" s="31"/>
      <c r="D81" s="31"/>
      <c r="E81" s="39"/>
      <c r="F81" s="39"/>
      <c r="G81" s="39"/>
      <c r="H81" s="39"/>
      <c r="I81" s="39"/>
      <c r="J81" s="39"/>
      <c r="K81" s="71"/>
      <c r="L81" s="34"/>
      <c r="M81" s="34"/>
      <c r="N81" s="33"/>
      <c r="O81" s="34"/>
      <c r="P81" s="34"/>
      <c r="Q81" s="34"/>
      <c r="S81" s="31"/>
      <c r="T81" s="31"/>
      <c r="U81" s="69"/>
      <c r="V81" s="69"/>
      <c r="W81" s="69"/>
      <c r="X81" s="69"/>
      <c r="Y81" s="31"/>
      <c r="Z81" s="31"/>
      <c r="AA81" s="31"/>
    </row>
    <row r="82" spans="1:27" x14ac:dyDescent="0.2">
      <c r="A82" s="31"/>
      <c r="B82" s="31"/>
      <c r="C82" s="31"/>
      <c r="D82" s="31"/>
      <c r="E82" s="39"/>
      <c r="F82" s="39"/>
      <c r="G82" s="39"/>
      <c r="H82" s="39"/>
      <c r="I82" s="39"/>
      <c r="J82" s="39"/>
      <c r="K82" s="71"/>
      <c r="L82" s="34"/>
      <c r="M82" s="34"/>
      <c r="N82" s="33"/>
      <c r="O82" s="34"/>
      <c r="P82" s="34"/>
      <c r="Q82" s="34"/>
      <c r="S82" s="31"/>
      <c r="T82" s="31"/>
      <c r="U82" s="69"/>
      <c r="V82" s="69"/>
      <c r="W82" s="69"/>
      <c r="X82" s="69"/>
      <c r="Y82" s="31"/>
      <c r="Z82" s="31"/>
      <c r="AA82" s="31"/>
    </row>
    <row r="83" spans="1:27" x14ac:dyDescent="0.2">
      <c r="A83" s="31"/>
      <c r="B83" s="31"/>
      <c r="C83" s="31"/>
      <c r="D83" s="31"/>
      <c r="E83" s="39"/>
      <c r="F83" s="39"/>
      <c r="G83" s="39"/>
      <c r="H83" s="39"/>
      <c r="I83" s="39"/>
      <c r="J83" s="39"/>
      <c r="K83" s="71"/>
      <c r="L83" s="34"/>
      <c r="M83" s="34"/>
      <c r="N83" s="33"/>
      <c r="O83" s="34"/>
      <c r="P83" s="34"/>
      <c r="Q83" s="34"/>
      <c r="S83" s="31"/>
      <c r="T83" s="31"/>
      <c r="U83" s="69"/>
      <c r="V83" s="69"/>
      <c r="W83" s="69"/>
      <c r="X83" s="69"/>
      <c r="Y83" s="31"/>
      <c r="Z83" s="31"/>
      <c r="AA83" s="31"/>
    </row>
    <row r="84" spans="1:27" x14ac:dyDescent="0.2">
      <c r="A84" s="31"/>
      <c r="B84" s="31"/>
      <c r="C84" s="31"/>
      <c r="D84" s="31"/>
      <c r="E84" s="39"/>
      <c r="F84" s="39"/>
      <c r="G84" s="39"/>
      <c r="H84" s="39"/>
      <c r="I84" s="39"/>
      <c r="J84" s="39"/>
      <c r="K84" s="71"/>
      <c r="L84" s="34"/>
      <c r="M84" s="34"/>
      <c r="N84" s="33"/>
      <c r="O84" s="34"/>
      <c r="P84" s="34"/>
      <c r="Q84" s="34"/>
      <c r="S84" s="31"/>
      <c r="T84" s="31"/>
      <c r="U84" s="69"/>
      <c r="V84" s="69"/>
      <c r="W84" s="69"/>
      <c r="X84" s="69"/>
      <c r="Y84" s="31"/>
      <c r="Z84" s="31"/>
      <c r="AA84" s="31"/>
    </row>
    <row r="85" spans="1:27" x14ac:dyDescent="0.2">
      <c r="A85" s="31"/>
      <c r="B85" s="31"/>
      <c r="C85" s="31"/>
      <c r="D85" s="31"/>
      <c r="E85" s="39"/>
      <c r="F85" s="39"/>
      <c r="G85" s="39"/>
      <c r="H85" s="39"/>
      <c r="I85" s="39"/>
      <c r="J85" s="39"/>
      <c r="K85" s="71"/>
      <c r="L85" s="34"/>
      <c r="M85" s="34"/>
      <c r="N85" s="33"/>
      <c r="O85" s="34"/>
      <c r="P85" s="34"/>
      <c r="Q85" s="34"/>
      <c r="S85" s="31"/>
      <c r="T85" s="31"/>
      <c r="U85" s="69"/>
      <c r="V85" s="69"/>
      <c r="W85" s="69"/>
      <c r="X85" s="69"/>
      <c r="Y85" s="31"/>
      <c r="Z85" s="31"/>
      <c r="AA85" s="31"/>
    </row>
    <row r="86" spans="1:27" x14ac:dyDescent="0.2">
      <c r="A86" s="31"/>
      <c r="B86" s="31"/>
      <c r="C86" s="31"/>
      <c r="D86" s="31"/>
      <c r="E86" s="39"/>
      <c r="F86" s="39"/>
      <c r="G86" s="39"/>
      <c r="H86" s="39"/>
      <c r="I86" s="39"/>
      <c r="J86" s="39"/>
      <c r="K86" s="71"/>
      <c r="L86" s="34"/>
      <c r="M86" s="34"/>
      <c r="N86" s="33"/>
      <c r="O86" s="34"/>
      <c r="P86" s="34"/>
      <c r="Q86" s="34"/>
      <c r="S86" s="31"/>
      <c r="T86" s="31"/>
      <c r="U86" s="69"/>
      <c r="V86" s="69"/>
      <c r="W86" s="69"/>
      <c r="X86" s="69"/>
      <c r="Y86" s="31"/>
      <c r="Z86" s="31"/>
      <c r="AA86" s="31"/>
    </row>
    <row r="87" spans="1:27" x14ac:dyDescent="0.2">
      <c r="A87" s="31"/>
      <c r="B87" s="31"/>
      <c r="C87" s="31"/>
      <c r="D87" s="31"/>
      <c r="E87" s="39"/>
      <c r="F87" s="39"/>
      <c r="G87" s="39"/>
      <c r="H87" s="39"/>
      <c r="I87" s="39"/>
      <c r="J87" s="39"/>
      <c r="K87" s="71"/>
      <c r="L87" s="34"/>
      <c r="M87" s="34"/>
      <c r="N87" s="33"/>
      <c r="O87" s="34"/>
      <c r="P87" s="34"/>
      <c r="Q87" s="34"/>
      <c r="S87" s="31"/>
      <c r="T87" s="31"/>
      <c r="U87" s="69"/>
      <c r="V87" s="69"/>
      <c r="W87" s="69"/>
      <c r="X87" s="69"/>
      <c r="Y87" s="31"/>
      <c r="Z87" s="31"/>
      <c r="AA87" s="31"/>
    </row>
    <row r="88" spans="1:27" x14ac:dyDescent="0.2">
      <c r="A88" s="31"/>
      <c r="B88" s="31"/>
      <c r="C88" s="31"/>
      <c r="D88" s="31"/>
      <c r="E88" s="39"/>
      <c r="F88" s="39"/>
      <c r="G88" s="39"/>
      <c r="H88" s="39"/>
      <c r="I88" s="39"/>
      <c r="J88" s="39"/>
      <c r="K88" s="71"/>
      <c r="L88" s="34"/>
      <c r="M88" s="34"/>
      <c r="N88" s="33"/>
      <c r="O88" s="34"/>
      <c r="P88" s="34"/>
      <c r="Q88" s="34"/>
      <c r="S88" s="31"/>
      <c r="T88" s="31"/>
      <c r="U88" s="69"/>
      <c r="V88" s="69"/>
      <c r="W88" s="69"/>
      <c r="X88" s="69"/>
      <c r="Y88" s="31"/>
      <c r="Z88" s="31"/>
      <c r="AA88" s="31"/>
    </row>
    <row r="89" spans="1:27" x14ac:dyDescent="0.2">
      <c r="A89" s="31"/>
      <c r="B89" s="31"/>
      <c r="C89" s="31"/>
      <c r="D89" s="31"/>
      <c r="E89" s="39"/>
      <c r="F89" s="39"/>
      <c r="G89" s="39"/>
      <c r="H89" s="39"/>
      <c r="I89" s="39"/>
      <c r="J89" s="39"/>
      <c r="K89" s="71"/>
      <c r="L89" s="34"/>
      <c r="M89" s="34"/>
      <c r="N89" s="33"/>
      <c r="O89" s="34"/>
      <c r="P89" s="34"/>
      <c r="Q89" s="34"/>
      <c r="S89" s="31"/>
      <c r="T89" s="31"/>
      <c r="U89" s="69"/>
      <c r="V89" s="69"/>
      <c r="W89" s="69"/>
      <c r="X89" s="69"/>
      <c r="Y89" s="31"/>
      <c r="Z89" s="31"/>
      <c r="AA89" s="31"/>
    </row>
    <row r="90" spans="1:27" x14ac:dyDescent="0.2">
      <c r="A90" s="31"/>
      <c r="B90" s="31"/>
      <c r="C90" s="31"/>
      <c r="D90" s="31"/>
      <c r="E90" s="39"/>
      <c r="F90" s="39"/>
      <c r="G90" s="39"/>
      <c r="H90" s="39"/>
      <c r="I90" s="39"/>
      <c r="J90" s="39"/>
      <c r="K90" s="71"/>
      <c r="L90" s="34"/>
      <c r="M90" s="34"/>
      <c r="N90" s="33"/>
      <c r="O90" s="34"/>
      <c r="P90" s="34"/>
      <c r="Q90" s="34"/>
      <c r="S90" s="31"/>
      <c r="T90" s="31"/>
      <c r="U90" s="69"/>
      <c r="V90" s="69"/>
      <c r="W90" s="69"/>
      <c r="X90" s="69"/>
      <c r="Y90" s="31"/>
      <c r="Z90" s="31"/>
      <c r="AA90" s="31"/>
    </row>
    <row r="91" spans="1:27" s="31" customFormat="1" x14ac:dyDescent="0.2">
      <c r="E91" s="39"/>
      <c r="F91" s="39"/>
      <c r="G91" s="39"/>
      <c r="H91" s="39"/>
      <c r="I91" s="39"/>
      <c r="J91" s="39"/>
      <c r="K91" s="71"/>
      <c r="L91" s="34"/>
      <c r="M91" s="34"/>
      <c r="N91" s="33"/>
      <c r="O91" s="34"/>
      <c r="P91" s="34"/>
      <c r="Q91" s="34"/>
      <c r="R91" s="34"/>
      <c r="U91" s="69"/>
      <c r="V91" s="69"/>
      <c r="W91" s="69"/>
      <c r="X91" s="69"/>
    </row>
    <row r="92" spans="1:27" s="31" customFormat="1" x14ac:dyDescent="0.2">
      <c r="E92" s="39"/>
      <c r="F92" s="39"/>
      <c r="G92" s="39"/>
      <c r="H92" s="39"/>
      <c r="I92" s="39"/>
      <c r="J92" s="39"/>
      <c r="K92" s="71"/>
      <c r="L92" s="34"/>
      <c r="M92" s="34"/>
      <c r="N92" s="33"/>
      <c r="O92" s="34"/>
      <c r="P92" s="34"/>
      <c r="Q92" s="34"/>
      <c r="R92" s="34"/>
      <c r="U92" s="69"/>
      <c r="V92" s="69"/>
      <c r="W92" s="69"/>
      <c r="X92" s="69"/>
    </row>
    <row r="93" spans="1:27" s="31" customFormat="1" x14ac:dyDescent="0.2">
      <c r="E93" s="39"/>
      <c r="F93" s="39"/>
      <c r="G93" s="39"/>
      <c r="H93" s="39"/>
      <c r="I93" s="39"/>
      <c r="J93" s="39"/>
      <c r="K93" s="71"/>
      <c r="L93" s="34"/>
      <c r="M93" s="34"/>
      <c r="N93" s="33"/>
      <c r="O93" s="34"/>
      <c r="P93" s="34"/>
      <c r="Q93" s="34"/>
      <c r="R93" s="34"/>
      <c r="U93" s="69"/>
      <c r="V93" s="69"/>
      <c r="W93" s="69"/>
      <c r="X93" s="69"/>
    </row>
    <row r="94" spans="1:27" s="31" customFormat="1" x14ac:dyDescent="0.2">
      <c r="E94" s="39"/>
      <c r="F94" s="39"/>
      <c r="G94" s="39"/>
      <c r="H94" s="39"/>
      <c r="I94" s="39"/>
      <c r="J94" s="39"/>
      <c r="K94" s="71"/>
      <c r="L94" s="34"/>
      <c r="M94" s="34"/>
      <c r="N94" s="33"/>
      <c r="O94" s="34"/>
      <c r="P94" s="34"/>
      <c r="Q94" s="34"/>
      <c r="U94" s="69"/>
      <c r="V94" s="69"/>
      <c r="W94" s="69"/>
      <c r="X94" s="69"/>
    </row>
    <row r="95" spans="1:27" s="31" customFormat="1" x14ac:dyDescent="0.2">
      <c r="E95" s="39"/>
      <c r="F95" s="39"/>
      <c r="G95" s="39"/>
      <c r="H95" s="39"/>
      <c r="I95" s="39"/>
      <c r="J95" s="39"/>
      <c r="K95" s="71"/>
      <c r="L95" s="34"/>
      <c r="M95" s="34"/>
      <c r="N95" s="33"/>
      <c r="O95" s="34"/>
      <c r="P95" s="34"/>
      <c r="Q95" s="34"/>
      <c r="U95" s="69"/>
      <c r="V95" s="69"/>
      <c r="W95" s="69"/>
      <c r="X95" s="69"/>
    </row>
    <row r="96" spans="1:27" s="31" customFormat="1" x14ac:dyDescent="0.2">
      <c r="E96" s="39"/>
      <c r="F96" s="39"/>
      <c r="G96" s="39"/>
      <c r="H96" s="39"/>
      <c r="I96" s="39"/>
      <c r="J96" s="39"/>
      <c r="K96" s="71"/>
      <c r="L96" s="34"/>
      <c r="M96" s="34"/>
      <c r="N96" s="33"/>
      <c r="O96" s="34"/>
      <c r="P96" s="34"/>
      <c r="Q96" s="34"/>
      <c r="U96" s="69"/>
      <c r="V96" s="69"/>
      <c r="W96" s="69"/>
      <c r="X96" s="69"/>
    </row>
    <row r="97" spans="5:24" s="31" customFormat="1" x14ac:dyDescent="0.2">
      <c r="E97" s="39"/>
      <c r="F97" s="39"/>
      <c r="G97" s="39"/>
      <c r="H97" s="39"/>
      <c r="I97" s="39"/>
      <c r="J97" s="39"/>
      <c r="K97" s="71"/>
      <c r="L97" s="34"/>
      <c r="M97" s="34"/>
      <c r="N97" s="33"/>
      <c r="O97" s="34"/>
      <c r="P97" s="34"/>
      <c r="Q97" s="34"/>
      <c r="U97" s="69"/>
      <c r="V97" s="69"/>
      <c r="W97" s="69"/>
      <c r="X97" s="69"/>
    </row>
    <row r="98" spans="5:24" s="31" customFormat="1" x14ac:dyDescent="0.2">
      <c r="E98" s="39"/>
      <c r="F98" s="39"/>
      <c r="G98" s="39"/>
      <c r="H98" s="39"/>
      <c r="I98" s="39"/>
      <c r="J98" s="39"/>
      <c r="K98" s="71"/>
      <c r="L98" s="34"/>
      <c r="M98" s="34"/>
      <c r="N98" s="33"/>
      <c r="O98" s="34"/>
      <c r="P98" s="34"/>
      <c r="Q98" s="34"/>
      <c r="U98" s="69"/>
      <c r="V98" s="69"/>
      <c r="W98" s="69"/>
      <c r="X98" s="69"/>
    </row>
    <row r="99" spans="5:24" s="31" customFormat="1" x14ac:dyDescent="0.2">
      <c r="E99" s="39"/>
      <c r="F99" s="39"/>
      <c r="G99" s="39"/>
      <c r="H99" s="39"/>
      <c r="I99" s="39"/>
      <c r="J99" s="39"/>
      <c r="K99" s="71"/>
      <c r="L99" s="34"/>
      <c r="M99" s="34"/>
      <c r="N99" s="33"/>
      <c r="O99" s="34"/>
      <c r="P99" s="34"/>
      <c r="Q99" s="34"/>
      <c r="U99" s="69"/>
      <c r="V99" s="69"/>
      <c r="W99" s="69"/>
      <c r="X99" s="69"/>
    </row>
    <row r="100" spans="5:24" s="31" customFormat="1" x14ac:dyDescent="0.2">
      <c r="E100" s="39"/>
      <c r="F100" s="39"/>
      <c r="G100" s="39"/>
      <c r="H100" s="39"/>
      <c r="I100" s="39"/>
      <c r="J100" s="39"/>
      <c r="K100" s="71"/>
      <c r="L100" s="34"/>
      <c r="M100" s="34"/>
      <c r="N100" s="33"/>
      <c r="O100" s="34"/>
      <c r="P100" s="34"/>
      <c r="Q100" s="34"/>
      <c r="U100" s="69"/>
      <c r="V100" s="69"/>
      <c r="W100" s="69"/>
      <c r="X100" s="69"/>
    </row>
    <row r="101" spans="5:24" s="31" customFormat="1" x14ac:dyDescent="0.2">
      <c r="E101" s="39"/>
      <c r="F101" s="39"/>
      <c r="G101" s="39"/>
      <c r="H101" s="39"/>
      <c r="I101" s="39"/>
      <c r="J101" s="39"/>
      <c r="K101" s="71"/>
      <c r="L101" s="34"/>
      <c r="M101" s="34"/>
      <c r="N101" s="33"/>
      <c r="O101" s="34"/>
      <c r="P101" s="34"/>
      <c r="Q101" s="34"/>
      <c r="U101" s="69"/>
      <c r="V101" s="69"/>
      <c r="W101" s="69"/>
      <c r="X101" s="69"/>
    </row>
    <row r="102" spans="5:24" s="31" customFormat="1" x14ac:dyDescent="0.2">
      <c r="E102" s="39"/>
      <c r="F102" s="39"/>
      <c r="G102" s="39"/>
      <c r="H102" s="39"/>
      <c r="I102" s="39"/>
      <c r="J102" s="39"/>
      <c r="K102" s="71"/>
      <c r="L102" s="34"/>
      <c r="M102" s="34"/>
      <c r="N102" s="33"/>
      <c r="O102" s="34"/>
      <c r="P102" s="34"/>
      <c r="Q102" s="34"/>
      <c r="U102" s="69"/>
      <c r="V102" s="69"/>
      <c r="W102" s="69"/>
      <c r="X102" s="69"/>
    </row>
    <row r="103" spans="5:24" s="31" customFormat="1" x14ac:dyDescent="0.2">
      <c r="E103" s="39"/>
      <c r="F103" s="39"/>
      <c r="G103" s="39"/>
      <c r="H103" s="39"/>
      <c r="I103" s="39"/>
      <c r="J103" s="39"/>
      <c r="K103" s="71"/>
      <c r="L103" s="34"/>
      <c r="M103" s="34"/>
      <c r="N103" s="33"/>
      <c r="O103" s="34"/>
      <c r="P103" s="34"/>
      <c r="Q103" s="34"/>
      <c r="U103" s="69"/>
      <c r="V103" s="69"/>
      <c r="W103" s="69"/>
      <c r="X103" s="69"/>
    </row>
    <row r="104" spans="5:24" s="31" customFormat="1" x14ac:dyDescent="0.2">
      <c r="E104" s="39"/>
      <c r="F104" s="39"/>
      <c r="G104" s="39"/>
      <c r="H104" s="39"/>
      <c r="I104" s="39"/>
      <c r="J104" s="39"/>
      <c r="K104" s="71"/>
      <c r="L104" s="34"/>
      <c r="M104" s="34"/>
      <c r="N104" s="33"/>
      <c r="O104" s="34"/>
      <c r="P104" s="34"/>
      <c r="Q104" s="34"/>
      <c r="U104" s="69"/>
      <c r="V104" s="69"/>
      <c r="W104" s="69"/>
      <c r="X104" s="69"/>
    </row>
    <row r="105" spans="5:24" s="31" customFormat="1" x14ac:dyDescent="0.2">
      <c r="E105" s="39"/>
      <c r="F105" s="39"/>
      <c r="G105" s="39"/>
      <c r="H105" s="39"/>
      <c r="I105" s="39"/>
      <c r="J105" s="39"/>
      <c r="K105" s="71"/>
      <c r="L105" s="34"/>
      <c r="M105" s="34"/>
      <c r="N105" s="33"/>
      <c r="O105" s="34"/>
      <c r="P105" s="34"/>
      <c r="Q105" s="34"/>
      <c r="U105" s="69"/>
      <c r="V105" s="69"/>
      <c r="W105" s="69"/>
      <c r="X105" s="69"/>
    </row>
    <row r="106" spans="5:24" s="31" customFormat="1" x14ac:dyDescent="0.2">
      <c r="E106" s="39"/>
      <c r="F106" s="39"/>
      <c r="G106" s="39"/>
      <c r="H106" s="39"/>
      <c r="I106" s="39"/>
      <c r="J106" s="39"/>
      <c r="K106" s="71"/>
      <c r="L106" s="34"/>
      <c r="M106" s="34"/>
      <c r="N106" s="33"/>
      <c r="O106" s="34"/>
      <c r="P106" s="34"/>
      <c r="Q106" s="34"/>
      <c r="U106" s="69"/>
      <c r="V106" s="69"/>
      <c r="W106" s="69"/>
      <c r="X106" s="69"/>
    </row>
    <row r="107" spans="5:24" s="31" customFormat="1" x14ac:dyDescent="0.2">
      <c r="E107" s="39"/>
      <c r="F107" s="39"/>
      <c r="G107" s="39"/>
      <c r="H107" s="39"/>
      <c r="I107" s="39"/>
      <c r="J107" s="39"/>
      <c r="K107" s="71"/>
      <c r="L107" s="34"/>
      <c r="M107" s="34"/>
      <c r="N107" s="33"/>
      <c r="O107" s="34"/>
      <c r="P107" s="34"/>
      <c r="Q107" s="34"/>
      <c r="U107" s="69"/>
      <c r="V107" s="69"/>
      <c r="W107" s="69"/>
      <c r="X107" s="69"/>
    </row>
    <row r="108" spans="5:24" s="31" customFormat="1" x14ac:dyDescent="0.2">
      <c r="E108" s="39"/>
      <c r="F108" s="39"/>
      <c r="G108" s="39"/>
      <c r="H108" s="39"/>
      <c r="I108" s="39"/>
      <c r="J108" s="39"/>
      <c r="K108" s="71"/>
      <c r="L108" s="34"/>
      <c r="M108" s="34"/>
      <c r="N108" s="33"/>
      <c r="O108" s="34"/>
      <c r="P108" s="34"/>
      <c r="Q108" s="34"/>
      <c r="U108" s="69"/>
      <c r="V108" s="69"/>
      <c r="W108" s="69"/>
      <c r="X108" s="69"/>
    </row>
    <row r="109" spans="5:24" s="31" customFormat="1" x14ac:dyDescent="0.2">
      <c r="E109" s="39"/>
      <c r="F109" s="39"/>
      <c r="G109" s="39"/>
      <c r="H109" s="39"/>
      <c r="I109" s="39"/>
      <c r="J109" s="39"/>
      <c r="K109" s="71"/>
      <c r="L109" s="34"/>
      <c r="M109" s="34"/>
      <c r="N109" s="33"/>
      <c r="O109" s="34"/>
      <c r="P109" s="34"/>
      <c r="Q109" s="34"/>
      <c r="U109" s="69"/>
      <c r="V109" s="69"/>
      <c r="W109" s="69"/>
      <c r="X109" s="69"/>
    </row>
    <row r="110" spans="5:24" s="31" customFormat="1" x14ac:dyDescent="0.2">
      <c r="E110" s="39"/>
      <c r="F110" s="39"/>
      <c r="G110" s="39"/>
      <c r="H110" s="39"/>
      <c r="I110" s="39"/>
      <c r="J110" s="39"/>
      <c r="K110" s="71"/>
      <c r="L110" s="34"/>
      <c r="M110" s="34"/>
      <c r="N110" s="33"/>
      <c r="O110" s="34"/>
      <c r="P110" s="34"/>
      <c r="Q110" s="34"/>
      <c r="U110" s="69"/>
      <c r="V110" s="69"/>
      <c r="W110" s="69"/>
      <c r="X110" s="69"/>
    </row>
    <row r="111" spans="5:24" s="31" customFormat="1" x14ac:dyDescent="0.2">
      <c r="E111" s="39"/>
      <c r="F111" s="39"/>
      <c r="G111" s="39"/>
      <c r="H111" s="39"/>
      <c r="I111" s="39"/>
      <c r="J111" s="39"/>
      <c r="K111" s="71"/>
      <c r="L111" s="34"/>
      <c r="M111" s="34"/>
      <c r="N111" s="33"/>
      <c r="O111" s="34"/>
      <c r="P111" s="34"/>
      <c r="Q111" s="34"/>
      <c r="U111" s="69"/>
      <c r="V111" s="69"/>
      <c r="W111" s="69"/>
      <c r="X111" s="69"/>
    </row>
    <row r="112" spans="5:24" s="31" customFormat="1" x14ac:dyDescent="0.2">
      <c r="E112" s="39"/>
      <c r="F112" s="39"/>
      <c r="G112" s="39"/>
      <c r="H112" s="39"/>
      <c r="I112" s="39"/>
      <c r="J112" s="39"/>
      <c r="K112" s="71"/>
      <c r="L112" s="34"/>
      <c r="M112" s="34"/>
      <c r="N112" s="33"/>
      <c r="O112" s="34"/>
      <c r="P112" s="34"/>
      <c r="Q112" s="34"/>
      <c r="U112" s="69"/>
      <c r="V112" s="69"/>
      <c r="W112" s="69"/>
      <c r="X112" s="69"/>
    </row>
    <row r="113" spans="1:24" s="31" customFormat="1" x14ac:dyDescent="0.2">
      <c r="E113" s="39"/>
      <c r="F113" s="39"/>
      <c r="G113" s="39"/>
      <c r="H113" s="39"/>
      <c r="I113" s="39"/>
      <c r="J113" s="39"/>
      <c r="K113" s="71"/>
      <c r="L113" s="34"/>
      <c r="M113" s="34"/>
      <c r="N113" s="33"/>
      <c r="O113" s="34"/>
      <c r="P113" s="34"/>
      <c r="Q113" s="34"/>
      <c r="U113" s="69"/>
      <c r="V113" s="69"/>
      <c r="W113" s="69"/>
      <c r="X113" s="69"/>
    </row>
    <row r="114" spans="1:24" s="31" customFormat="1" x14ac:dyDescent="0.2">
      <c r="E114" s="39"/>
      <c r="F114" s="39"/>
      <c r="G114" s="39"/>
      <c r="H114" s="39"/>
      <c r="I114" s="39"/>
      <c r="J114" s="39"/>
      <c r="K114" s="71"/>
      <c r="L114" s="34"/>
      <c r="M114" s="34"/>
      <c r="N114" s="33"/>
      <c r="O114" s="34"/>
      <c r="P114" s="34"/>
      <c r="Q114" s="34"/>
      <c r="U114" s="69"/>
      <c r="V114" s="69"/>
      <c r="W114" s="69"/>
      <c r="X114" s="69"/>
    </row>
    <row r="115" spans="1:24" s="31" customFormat="1" x14ac:dyDescent="0.2">
      <c r="E115" s="39"/>
      <c r="F115" s="39"/>
      <c r="G115" s="39"/>
      <c r="H115" s="39"/>
      <c r="I115" s="39"/>
      <c r="J115" s="39"/>
      <c r="K115" s="71"/>
      <c r="L115" s="34"/>
      <c r="M115" s="34"/>
      <c r="N115" s="33"/>
      <c r="O115" s="34"/>
      <c r="P115" s="34"/>
      <c r="Q115" s="34"/>
      <c r="U115" s="69"/>
      <c r="V115" s="69"/>
      <c r="W115" s="69"/>
      <c r="X115" s="69"/>
    </row>
    <row r="116" spans="1:24" s="31" customFormat="1" x14ac:dyDescent="0.2">
      <c r="E116" s="39"/>
      <c r="F116" s="39"/>
      <c r="G116" s="39"/>
      <c r="H116" s="39"/>
      <c r="I116" s="39"/>
      <c r="J116" s="39"/>
      <c r="K116" s="71"/>
      <c r="L116" s="34"/>
      <c r="M116" s="34"/>
      <c r="N116" s="33"/>
      <c r="O116" s="34"/>
      <c r="P116" s="34"/>
      <c r="Q116" s="34"/>
      <c r="U116" s="69"/>
      <c r="V116" s="69"/>
      <c r="W116" s="69"/>
      <c r="X116" s="69"/>
    </row>
    <row r="117" spans="1:24" s="31" customFormat="1" x14ac:dyDescent="0.2">
      <c r="A117" s="34"/>
      <c r="B117" s="34"/>
      <c r="C117" s="77"/>
      <c r="D117" s="77"/>
      <c r="E117" s="77"/>
      <c r="F117" s="77"/>
      <c r="G117" s="77"/>
      <c r="H117" s="77"/>
      <c r="I117" s="77"/>
      <c r="J117" s="77"/>
      <c r="K117" s="71"/>
      <c r="L117" s="34"/>
      <c r="M117" s="34"/>
      <c r="N117" s="33"/>
      <c r="O117" s="34"/>
      <c r="P117" s="34"/>
      <c r="Q117" s="34"/>
      <c r="U117" s="69"/>
      <c r="V117" s="69"/>
      <c r="W117" s="69"/>
      <c r="X117" s="69"/>
    </row>
    <row r="118" spans="1:24" s="31" customFormat="1" x14ac:dyDescent="0.2">
      <c r="A118" s="34"/>
      <c r="B118" s="34"/>
      <c r="C118" s="77"/>
      <c r="D118" s="77"/>
      <c r="E118" s="77"/>
      <c r="F118" s="77"/>
      <c r="G118" s="77"/>
      <c r="H118" s="77"/>
      <c r="I118" s="77"/>
      <c r="J118" s="77"/>
      <c r="K118" s="77"/>
      <c r="L118" s="34"/>
      <c r="M118" s="34"/>
      <c r="N118" s="33"/>
      <c r="O118" s="34"/>
      <c r="P118" s="34"/>
      <c r="Q118" s="34"/>
      <c r="U118" s="69"/>
      <c r="V118" s="69"/>
      <c r="W118" s="69"/>
      <c r="X118" s="69"/>
    </row>
    <row r="119" spans="1:24" s="31" customFormat="1" x14ac:dyDescent="0.2">
      <c r="A119" s="34"/>
      <c r="B119" s="34"/>
      <c r="C119" s="77"/>
      <c r="D119" s="77"/>
      <c r="E119" s="77"/>
      <c r="F119" s="77"/>
      <c r="G119" s="77"/>
      <c r="H119" s="77"/>
      <c r="I119" s="77"/>
      <c r="J119" s="77"/>
      <c r="K119" s="77"/>
      <c r="L119" s="34"/>
      <c r="M119" s="34"/>
      <c r="N119" s="33"/>
      <c r="O119" s="34"/>
      <c r="P119" s="34"/>
      <c r="Q119" s="34"/>
      <c r="U119" s="69"/>
      <c r="V119" s="69"/>
      <c r="W119" s="69"/>
      <c r="X119" s="69"/>
    </row>
    <row r="120" spans="1:24" s="31" customFormat="1" x14ac:dyDescent="0.2">
      <c r="A120" s="34"/>
      <c r="B120" s="34"/>
      <c r="C120" s="77"/>
      <c r="D120" s="77"/>
      <c r="E120" s="77"/>
      <c r="F120" s="77"/>
      <c r="G120" s="77"/>
      <c r="H120" s="77"/>
      <c r="I120" s="77"/>
      <c r="J120" s="77"/>
      <c r="K120" s="77"/>
      <c r="L120" s="34"/>
      <c r="M120" s="34"/>
      <c r="N120" s="33"/>
      <c r="O120" s="34"/>
      <c r="P120" s="34"/>
      <c r="Q120" s="34"/>
      <c r="U120" s="69"/>
      <c r="V120" s="69"/>
      <c r="W120" s="69"/>
      <c r="X120" s="69"/>
    </row>
    <row r="121" spans="1:24" s="31" customFormat="1" x14ac:dyDescent="0.2">
      <c r="A121" s="34"/>
      <c r="B121" s="34"/>
      <c r="C121" s="77"/>
      <c r="D121" s="77"/>
      <c r="E121" s="77"/>
      <c r="F121" s="77"/>
      <c r="G121" s="77"/>
      <c r="H121" s="77"/>
      <c r="I121" s="77"/>
      <c r="J121" s="77"/>
      <c r="K121" s="77"/>
      <c r="L121" s="34"/>
      <c r="M121" s="34"/>
      <c r="N121" s="33"/>
      <c r="O121" s="34"/>
      <c r="P121" s="34"/>
      <c r="Q121" s="34"/>
      <c r="U121" s="69"/>
      <c r="V121" s="69"/>
      <c r="W121" s="69"/>
      <c r="X121" s="69"/>
    </row>
    <row r="122" spans="1:24" s="31" customFormat="1" x14ac:dyDescent="0.2">
      <c r="A122" s="34"/>
      <c r="B122" s="34"/>
      <c r="C122" s="77"/>
      <c r="D122" s="77"/>
      <c r="E122" s="77"/>
      <c r="F122" s="77"/>
      <c r="G122" s="77"/>
      <c r="H122" s="77"/>
      <c r="I122" s="77"/>
      <c r="J122" s="77"/>
      <c r="K122" s="77"/>
      <c r="L122" s="34"/>
      <c r="M122" s="34"/>
      <c r="N122" s="33"/>
      <c r="O122" s="34"/>
      <c r="P122" s="34"/>
      <c r="Q122" s="34"/>
      <c r="U122" s="69"/>
      <c r="V122" s="69"/>
      <c r="W122" s="69"/>
      <c r="X122" s="69"/>
    </row>
    <row r="123" spans="1:24" s="31" customFormat="1" x14ac:dyDescent="0.2">
      <c r="A123" s="34"/>
      <c r="B123" s="34"/>
      <c r="C123" s="77"/>
      <c r="D123" s="77"/>
      <c r="E123" s="77"/>
      <c r="F123" s="77"/>
      <c r="G123" s="77"/>
      <c r="H123" s="77"/>
      <c r="I123" s="77"/>
      <c r="J123" s="77"/>
      <c r="K123" s="77"/>
      <c r="M123" s="69"/>
      <c r="O123" s="34"/>
      <c r="P123" s="34"/>
      <c r="Q123" s="34"/>
      <c r="U123" s="69"/>
      <c r="V123" s="69"/>
      <c r="W123" s="69"/>
      <c r="X123" s="69"/>
    </row>
    <row r="124" spans="1:24" s="31" customFormat="1" x14ac:dyDescent="0.2">
      <c r="A124" s="34"/>
      <c r="B124" s="34"/>
      <c r="C124" s="77"/>
      <c r="D124" s="77"/>
      <c r="E124" s="77"/>
      <c r="F124" s="77"/>
      <c r="G124" s="77"/>
      <c r="H124" s="77"/>
      <c r="I124" s="77"/>
      <c r="J124" s="77"/>
      <c r="K124" s="77"/>
      <c r="M124" s="69"/>
      <c r="O124" s="34"/>
      <c r="P124" s="34"/>
      <c r="Q124" s="34"/>
      <c r="U124" s="69"/>
      <c r="V124" s="69"/>
      <c r="W124" s="69"/>
      <c r="X124" s="69"/>
    </row>
    <row r="125" spans="1:24" s="31" customFormat="1" x14ac:dyDescent="0.2">
      <c r="A125" s="34"/>
      <c r="B125" s="34"/>
      <c r="C125" s="77"/>
      <c r="D125" s="77"/>
      <c r="E125" s="77"/>
      <c r="F125" s="77"/>
      <c r="G125" s="77"/>
      <c r="H125" s="77"/>
      <c r="I125" s="77"/>
      <c r="J125" s="77"/>
      <c r="K125" s="77"/>
      <c r="M125" s="69"/>
      <c r="O125" s="34"/>
      <c r="P125" s="34"/>
      <c r="Q125" s="34"/>
      <c r="U125" s="69"/>
      <c r="V125" s="69"/>
      <c r="W125" s="69"/>
      <c r="X125" s="69"/>
    </row>
    <row r="126" spans="1:24" s="31" customFormat="1" x14ac:dyDescent="0.2">
      <c r="A126" s="34"/>
      <c r="B126" s="34"/>
      <c r="C126" s="77"/>
      <c r="D126" s="77"/>
      <c r="E126" s="77"/>
      <c r="F126" s="77"/>
      <c r="G126" s="77"/>
      <c r="H126" s="77"/>
      <c r="I126" s="77"/>
      <c r="J126" s="77"/>
      <c r="K126" s="77"/>
      <c r="M126" s="69"/>
      <c r="O126" s="34"/>
      <c r="P126" s="34"/>
      <c r="Q126" s="34"/>
      <c r="U126" s="69"/>
      <c r="V126" s="69"/>
      <c r="W126" s="69"/>
      <c r="X126" s="69"/>
    </row>
    <row r="127" spans="1:24" s="31" customFormat="1" x14ac:dyDescent="0.2">
      <c r="A127" s="34"/>
      <c r="B127" s="34"/>
      <c r="C127" s="77"/>
      <c r="D127" s="77"/>
      <c r="E127" s="77"/>
      <c r="F127" s="77"/>
      <c r="G127" s="77"/>
      <c r="H127" s="77"/>
      <c r="I127" s="77"/>
      <c r="J127" s="77"/>
      <c r="K127" s="77"/>
      <c r="M127" s="69"/>
      <c r="O127" s="34"/>
      <c r="P127" s="34"/>
      <c r="Q127" s="34"/>
      <c r="U127" s="69"/>
      <c r="V127" s="69"/>
      <c r="W127" s="69"/>
      <c r="X127" s="69"/>
    </row>
    <row r="128" spans="1:24" s="31" customFormat="1" x14ac:dyDescent="0.2">
      <c r="A128" s="34"/>
      <c r="B128" s="34"/>
      <c r="C128" s="77"/>
      <c r="D128" s="77"/>
      <c r="E128" s="77"/>
      <c r="F128" s="77"/>
      <c r="G128" s="77"/>
      <c r="H128" s="77"/>
      <c r="I128" s="77"/>
      <c r="J128" s="77"/>
      <c r="K128" s="77"/>
      <c r="M128" s="69"/>
      <c r="O128" s="34"/>
      <c r="P128" s="34"/>
      <c r="Q128" s="34"/>
      <c r="U128" s="69"/>
      <c r="V128" s="69"/>
      <c r="W128" s="69"/>
      <c r="X128" s="69"/>
    </row>
    <row r="129" spans="1:27" s="31" customFormat="1" x14ac:dyDescent="0.2">
      <c r="A129" s="34"/>
      <c r="B129" s="34"/>
      <c r="C129" s="77"/>
      <c r="D129" s="77"/>
      <c r="E129" s="77"/>
      <c r="F129" s="77"/>
      <c r="G129" s="77"/>
      <c r="H129" s="77"/>
      <c r="I129" s="77"/>
      <c r="J129" s="77"/>
      <c r="K129" s="77"/>
      <c r="M129" s="69"/>
      <c r="P129" s="34"/>
      <c r="Q129" s="34"/>
      <c r="U129" s="69"/>
      <c r="V129" s="69"/>
      <c r="W129" s="69"/>
      <c r="X129" s="69"/>
    </row>
    <row r="130" spans="1:27" s="31" customFormat="1" x14ac:dyDescent="0.2">
      <c r="A130" s="34"/>
      <c r="B130" s="34"/>
      <c r="C130" s="77"/>
      <c r="D130" s="77"/>
      <c r="E130" s="77"/>
      <c r="F130" s="77"/>
      <c r="G130" s="77"/>
      <c r="H130" s="77"/>
      <c r="I130" s="77"/>
      <c r="J130" s="77"/>
      <c r="K130" s="77"/>
      <c r="M130" s="69"/>
      <c r="P130" s="34"/>
      <c r="Q130" s="34"/>
      <c r="U130" s="69"/>
      <c r="V130" s="69"/>
      <c r="W130" s="69"/>
      <c r="X130" s="69"/>
    </row>
    <row r="131" spans="1:27" s="31" customFormat="1" x14ac:dyDescent="0.2">
      <c r="A131" s="34"/>
      <c r="B131" s="34"/>
      <c r="C131" s="77"/>
      <c r="D131" s="77"/>
      <c r="E131" s="77"/>
      <c r="F131" s="77"/>
      <c r="G131" s="77"/>
      <c r="H131" s="77"/>
      <c r="I131" s="77"/>
      <c r="J131" s="77"/>
      <c r="K131" s="77"/>
      <c r="M131" s="69"/>
      <c r="P131" s="34"/>
      <c r="Q131" s="34"/>
      <c r="U131" s="69"/>
      <c r="V131" s="69"/>
      <c r="W131" s="35"/>
      <c r="X131" s="35"/>
      <c r="Y131" s="34"/>
      <c r="Z131" s="34"/>
      <c r="AA131" s="34"/>
    </row>
    <row r="132" spans="1:27" s="31" customFormat="1" x14ac:dyDescent="0.2">
      <c r="A132" s="34"/>
      <c r="B132" s="34"/>
      <c r="C132" s="77"/>
      <c r="D132" s="77"/>
      <c r="E132" s="77"/>
      <c r="F132" s="77"/>
      <c r="G132" s="77"/>
      <c r="H132" s="77"/>
      <c r="I132" s="77"/>
      <c r="J132" s="77"/>
      <c r="K132" s="77"/>
      <c r="M132" s="69"/>
      <c r="P132" s="34"/>
      <c r="Q132" s="34"/>
      <c r="U132" s="69"/>
      <c r="V132" s="69"/>
      <c r="W132" s="35"/>
      <c r="X132" s="35"/>
      <c r="Y132" s="34"/>
      <c r="Z132" s="34"/>
      <c r="AA132" s="34"/>
    </row>
    <row r="133" spans="1:27" s="31" customFormat="1" x14ac:dyDescent="0.2">
      <c r="A133" s="34"/>
      <c r="B133" s="34"/>
      <c r="C133" s="77"/>
      <c r="D133" s="77"/>
      <c r="E133" s="77"/>
      <c r="F133" s="77"/>
      <c r="G133" s="77"/>
      <c r="H133" s="77"/>
      <c r="I133" s="77"/>
      <c r="J133" s="77"/>
      <c r="K133" s="77"/>
      <c r="M133" s="69"/>
      <c r="P133" s="34"/>
      <c r="Q133" s="34"/>
      <c r="U133" s="69"/>
      <c r="V133" s="69"/>
      <c r="W133" s="35"/>
      <c r="X133" s="35"/>
      <c r="Y133" s="34"/>
      <c r="Z133" s="34"/>
      <c r="AA133" s="34"/>
    </row>
    <row r="134" spans="1:27" s="31" customFormat="1" x14ac:dyDescent="0.2">
      <c r="A134" s="34"/>
      <c r="B134" s="34"/>
      <c r="C134" s="77"/>
      <c r="D134" s="77"/>
      <c r="E134" s="77"/>
      <c r="F134" s="77"/>
      <c r="G134" s="77"/>
      <c r="H134" s="77"/>
      <c r="I134" s="77"/>
      <c r="J134" s="77"/>
      <c r="K134" s="77"/>
      <c r="M134" s="69"/>
      <c r="P134" s="34"/>
      <c r="Q134" s="34"/>
      <c r="U134" s="69"/>
      <c r="V134" s="69"/>
      <c r="W134" s="35"/>
      <c r="X134" s="35"/>
      <c r="Y134" s="34"/>
      <c r="Z134" s="34"/>
      <c r="AA134" s="34"/>
    </row>
    <row r="135" spans="1:27" s="31" customFormat="1" x14ac:dyDescent="0.2">
      <c r="A135" s="34"/>
      <c r="B135" s="34"/>
      <c r="C135" s="77"/>
      <c r="D135" s="77"/>
      <c r="E135" s="77"/>
      <c r="F135" s="77"/>
      <c r="G135" s="77"/>
      <c r="H135" s="77"/>
      <c r="I135" s="77"/>
      <c r="J135" s="77"/>
      <c r="K135" s="77"/>
      <c r="M135" s="69"/>
      <c r="P135" s="34"/>
      <c r="Q135" s="34"/>
      <c r="U135" s="69"/>
      <c r="V135" s="69"/>
      <c r="W135" s="35"/>
      <c r="X135" s="35"/>
      <c r="Y135" s="34"/>
      <c r="Z135" s="34"/>
      <c r="AA135" s="34"/>
    </row>
    <row r="136" spans="1:27" s="31" customFormat="1" x14ac:dyDescent="0.2">
      <c r="A136" s="34"/>
      <c r="B136" s="34"/>
      <c r="C136" s="77"/>
      <c r="D136" s="77"/>
      <c r="E136" s="77"/>
      <c r="F136" s="77"/>
      <c r="G136" s="77"/>
      <c r="H136" s="77"/>
      <c r="I136" s="77"/>
      <c r="J136" s="77"/>
      <c r="K136" s="77"/>
      <c r="M136" s="69"/>
      <c r="P136" s="34"/>
      <c r="Q136" s="34"/>
      <c r="S136" s="34"/>
      <c r="T136" s="33"/>
      <c r="U136" s="76"/>
      <c r="V136" s="35"/>
      <c r="W136" s="35"/>
      <c r="X136" s="35"/>
      <c r="Y136" s="34"/>
      <c r="Z136" s="34"/>
      <c r="AA136" s="34"/>
    </row>
    <row r="137" spans="1:27" s="31" customFormat="1" x14ac:dyDescent="0.2">
      <c r="A137" s="34"/>
      <c r="B137" s="34"/>
      <c r="C137" s="77"/>
      <c r="D137" s="77"/>
      <c r="E137" s="77"/>
      <c r="F137" s="77"/>
      <c r="G137" s="77"/>
      <c r="H137" s="77"/>
      <c r="I137" s="77"/>
      <c r="J137" s="77"/>
      <c r="K137" s="77"/>
      <c r="M137" s="69"/>
      <c r="P137" s="34"/>
      <c r="Q137" s="34"/>
      <c r="S137" s="34"/>
      <c r="T137" s="33"/>
      <c r="U137" s="76"/>
      <c r="V137" s="35"/>
      <c r="W137" s="35"/>
      <c r="X137" s="35"/>
      <c r="Y137" s="34"/>
      <c r="Z137" s="34"/>
      <c r="AA137" s="34"/>
    </row>
    <row r="138" spans="1:27" s="31" customFormat="1" x14ac:dyDescent="0.2">
      <c r="A138" s="34"/>
      <c r="B138" s="34"/>
      <c r="C138" s="77"/>
      <c r="D138" s="77"/>
      <c r="E138" s="77"/>
      <c r="F138" s="77"/>
      <c r="G138" s="77"/>
      <c r="H138" s="77"/>
      <c r="I138" s="77"/>
      <c r="J138" s="77"/>
      <c r="K138" s="77"/>
      <c r="M138" s="69"/>
      <c r="P138" s="34"/>
      <c r="Q138" s="34"/>
      <c r="S138" s="34"/>
      <c r="T138" s="33"/>
      <c r="U138" s="76"/>
      <c r="V138" s="35"/>
      <c r="W138" s="35"/>
      <c r="X138" s="35"/>
      <c r="Y138" s="34"/>
      <c r="Z138" s="34"/>
      <c r="AA138" s="34"/>
    </row>
    <row r="139" spans="1:27" s="31" customFormat="1" x14ac:dyDescent="0.2">
      <c r="A139" s="34"/>
      <c r="B139" s="34"/>
      <c r="C139" s="77"/>
      <c r="D139" s="77"/>
      <c r="E139" s="77"/>
      <c r="F139" s="77"/>
      <c r="G139" s="77"/>
      <c r="H139" s="77"/>
      <c r="I139" s="77"/>
      <c r="J139" s="77"/>
      <c r="K139" s="77"/>
      <c r="M139" s="69"/>
      <c r="P139" s="34"/>
      <c r="Q139" s="34"/>
      <c r="S139" s="34"/>
      <c r="T139" s="33"/>
      <c r="U139" s="76"/>
      <c r="V139" s="35"/>
      <c r="W139" s="35"/>
      <c r="X139" s="35"/>
      <c r="Y139" s="34"/>
      <c r="Z139" s="34"/>
      <c r="AA139" s="34"/>
    </row>
    <row r="140" spans="1:27" s="31" customFormat="1" x14ac:dyDescent="0.2">
      <c r="A140" s="34"/>
      <c r="B140" s="34"/>
      <c r="C140" s="77"/>
      <c r="D140" s="77"/>
      <c r="E140" s="77"/>
      <c r="F140" s="77"/>
      <c r="G140" s="77"/>
      <c r="H140" s="77"/>
      <c r="I140" s="77"/>
      <c r="J140" s="77"/>
      <c r="K140" s="77"/>
      <c r="M140" s="69"/>
      <c r="P140" s="34"/>
      <c r="Q140" s="34"/>
      <c r="S140" s="34"/>
      <c r="T140" s="33"/>
      <c r="U140" s="76"/>
      <c r="V140" s="35"/>
      <c r="W140" s="35"/>
      <c r="X140" s="35"/>
      <c r="Y140" s="34"/>
      <c r="Z140" s="34"/>
      <c r="AA140" s="34"/>
    </row>
    <row r="141" spans="1:27" s="31" customFormat="1" x14ac:dyDescent="0.2">
      <c r="A141" s="34"/>
      <c r="B141" s="34"/>
      <c r="C141" s="77"/>
      <c r="D141" s="77"/>
      <c r="E141" s="77"/>
      <c r="F141" s="77"/>
      <c r="G141" s="77"/>
      <c r="H141" s="77"/>
      <c r="I141" s="77"/>
      <c r="J141" s="77"/>
      <c r="K141" s="77"/>
      <c r="M141" s="69"/>
      <c r="P141" s="34"/>
      <c r="Q141" s="34"/>
      <c r="S141" s="34"/>
      <c r="T141" s="33"/>
      <c r="U141" s="76"/>
      <c r="V141" s="35"/>
      <c r="W141" s="35"/>
      <c r="X141" s="35"/>
      <c r="Y141" s="34"/>
      <c r="Z141" s="34"/>
      <c r="AA141" s="34"/>
    </row>
    <row r="142" spans="1:27" s="31" customFormat="1" x14ac:dyDescent="0.2">
      <c r="A142" s="34"/>
      <c r="B142" s="34"/>
      <c r="C142" s="77"/>
      <c r="D142" s="77"/>
      <c r="E142" s="77"/>
      <c r="F142" s="77"/>
      <c r="G142" s="77"/>
      <c r="H142" s="77"/>
      <c r="I142" s="77"/>
      <c r="J142" s="77"/>
      <c r="K142" s="77"/>
      <c r="M142" s="69"/>
      <c r="P142" s="34"/>
      <c r="Q142" s="34"/>
      <c r="S142" s="34"/>
      <c r="T142" s="33"/>
      <c r="U142" s="76"/>
      <c r="V142" s="35"/>
      <c r="W142" s="35"/>
      <c r="X142" s="35"/>
      <c r="Y142" s="34"/>
      <c r="Z142" s="34"/>
      <c r="AA142" s="34"/>
    </row>
    <row r="143" spans="1:27" s="31" customFormat="1" x14ac:dyDescent="0.2">
      <c r="A143" s="34"/>
      <c r="B143" s="34"/>
      <c r="C143" s="77"/>
      <c r="D143" s="77"/>
      <c r="E143" s="77"/>
      <c r="F143" s="77"/>
      <c r="G143" s="77"/>
      <c r="H143" s="77"/>
      <c r="I143" s="77"/>
      <c r="J143" s="77"/>
      <c r="K143" s="77"/>
      <c r="M143" s="69"/>
      <c r="P143" s="34"/>
      <c r="Q143" s="34"/>
      <c r="S143" s="34"/>
      <c r="T143" s="33"/>
      <c r="U143" s="76"/>
      <c r="V143" s="35"/>
      <c r="W143" s="35"/>
      <c r="X143" s="35"/>
      <c r="Y143" s="34"/>
      <c r="Z143" s="34"/>
      <c r="AA143" s="34"/>
    </row>
    <row r="144" spans="1:27" s="31" customFormat="1" x14ac:dyDescent="0.2">
      <c r="A144" s="34"/>
      <c r="B144" s="34"/>
      <c r="C144" s="77"/>
      <c r="D144" s="77"/>
      <c r="E144" s="77"/>
      <c r="F144" s="77"/>
      <c r="G144" s="77"/>
      <c r="H144" s="77"/>
      <c r="I144" s="77"/>
      <c r="J144" s="77"/>
      <c r="K144" s="77"/>
      <c r="M144" s="69"/>
      <c r="P144" s="34"/>
      <c r="Q144" s="34"/>
      <c r="S144" s="34"/>
      <c r="T144" s="33"/>
      <c r="U144" s="76"/>
      <c r="V144" s="35"/>
      <c r="W144" s="35"/>
      <c r="X144" s="35"/>
      <c r="Y144" s="34"/>
      <c r="Z144" s="34"/>
      <c r="AA144" s="34"/>
    </row>
    <row r="145" spans="1:27" s="31" customFormat="1" x14ac:dyDescent="0.2">
      <c r="A145" s="34"/>
      <c r="B145" s="34"/>
      <c r="C145" s="77"/>
      <c r="D145" s="77"/>
      <c r="E145" s="77"/>
      <c r="F145" s="77"/>
      <c r="G145" s="77"/>
      <c r="H145" s="77"/>
      <c r="I145" s="77"/>
      <c r="J145" s="77"/>
      <c r="K145" s="77"/>
      <c r="M145" s="69"/>
      <c r="P145" s="34"/>
      <c r="Q145" s="34"/>
      <c r="S145" s="34"/>
      <c r="T145" s="33"/>
      <c r="U145" s="76"/>
      <c r="V145" s="35"/>
      <c r="W145" s="35"/>
      <c r="X145" s="35"/>
      <c r="Y145" s="34"/>
      <c r="Z145" s="34"/>
      <c r="AA145" s="34"/>
    </row>
    <row r="146" spans="1:27" s="31" customFormat="1" x14ac:dyDescent="0.2">
      <c r="A146" s="34"/>
      <c r="B146" s="34"/>
      <c r="C146" s="77"/>
      <c r="D146" s="77"/>
      <c r="E146" s="77"/>
      <c r="F146" s="77"/>
      <c r="G146" s="77"/>
      <c r="H146" s="77"/>
      <c r="I146" s="77"/>
      <c r="J146" s="77"/>
      <c r="K146" s="77"/>
      <c r="M146" s="69"/>
      <c r="P146" s="34"/>
      <c r="Q146" s="34"/>
      <c r="S146" s="34"/>
      <c r="T146" s="33"/>
      <c r="U146" s="76"/>
      <c r="V146" s="35"/>
      <c r="W146" s="35"/>
      <c r="X146" s="35"/>
      <c r="Y146" s="34"/>
      <c r="Z146" s="34"/>
      <c r="AA146" s="34"/>
    </row>
    <row r="147" spans="1:27" s="31" customFormat="1" x14ac:dyDescent="0.2">
      <c r="A147" s="34"/>
      <c r="B147" s="34"/>
      <c r="C147" s="77"/>
      <c r="D147" s="77"/>
      <c r="E147" s="77"/>
      <c r="F147" s="77"/>
      <c r="G147" s="77"/>
      <c r="H147" s="77"/>
      <c r="I147" s="77"/>
      <c r="J147" s="77"/>
      <c r="K147" s="77"/>
      <c r="M147" s="69"/>
      <c r="P147" s="34"/>
      <c r="Q147" s="34"/>
      <c r="S147" s="34"/>
      <c r="T147" s="33"/>
      <c r="U147" s="76"/>
      <c r="V147" s="35"/>
      <c r="W147" s="35"/>
      <c r="X147" s="35"/>
      <c r="Y147" s="34"/>
      <c r="Z147" s="34"/>
      <c r="AA147" s="34"/>
    </row>
    <row r="148" spans="1:27" x14ac:dyDescent="0.2">
      <c r="P148" s="34"/>
      <c r="Q148" s="34"/>
      <c r="R148" s="31"/>
    </row>
    <row r="149" spans="1:27" x14ac:dyDescent="0.2">
      <c r="Q149" s="34"/>
      <c r="R149" s="31"/>
    </row>
    <row r="150" spans="1:27" x14ac:dyDescent="0.2">
      <c r="Q150" s="34"/>
      <c r="R150" s="31"/>
    </row>
    <row r="151" spans="1:27" x14ac:dyDescent="0.2">
      <c r="Q151" s="34"/>
    </row>
    <row r="152" spans="1:27" x14ac:dyDescent="0.2">
      <c r="Q152" s="34"/>
    </row>
    <row r="153" spans="1:27" x14ac:dyDescent="0.2">
      <c r="Q153" s="34"/>
    </row>
  </sheetData>
  <mergeCells count="1">
    <mergeCell ref="L9:M9"/>
  </mergeCells>
  <conditionalFormatting sqref="U6:U11 AE6:AE11">
    <cfRule type="aboveAverage" dxfId="11" priority="3" aboveAverage="0" stdDev="1"/>
    <cfRule type="aboveAverage" dxfId="10" priority="4" stdDev="1"/>
  </conditionalFormatting>
  <conditionalFormatting sqref="U45:U58 AE45:AE58 B8:B21">
    <cfRule type="aboveAverage" dxfId="9" priority="11" aboveAverage="0" stdDev="1"/>
    <cfRule type="aboveAverage" dxfId="8" priority="12" stdDev="1"/>
  </conditionalFormatting>
  <pageMargins left="0.7" right="0.7" top="0.75" bottom="0.75" header="0.3" footer="0.3"/>
  <pageSetup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2AFA1-E88B-49C5-964C-7630D0B4A5D2}">
  <dimension ref="A1:O14"/>
  <sheetViews>
    <sheetView workbookViewId="0">
      <selection activeCell="B21" sqref="B21"/>
    </sheetView>
  </sheetViews>
  <sheetFormatPr defaultRowHeight="15" x14ac:dyDescent="0.25"/>
  <cols>
    <col min="1" max="1" width="19.5703125" customWidth="1"/>
    <col min="2" max="2" width="19" customWidth="1"/>
    <col min="3" max="3" width="13.28515625" customWidth="1"/>
    <col min="4" max="4" width="12.28515625" customWidth="1"/>
    <col min="5" max="5" width="10.28515625" customWidth="1"/>
    <col min="6" max="6" width="15.7109375" customWidth="1"/>
    <col min="7" max="7" width="11.85546875" customWidth="1"/>
    <col min="8" max="8" width="17.85546875" customWidth="1"/>
    <col min="9" max="9" width="13.28515625" customWidth="1"/>
    <col min="10" max="10" width="7.42578125" customWidth="1"/>
    <col min="11" max="11" width="11.7109375" customWidth="1"/>
    <col min="12" max="12" width="6.140625" customWidth="1"/>
    <col min="13" max="13" width="8.85546875" customWidth="1"/>
    <col min="14" max="14" width="5" customWidth="1"/>
    <col min="15" max="15" width="14.28515625" customWidth="1"/>
  </cols>
  <sheetData>
    <row r="1" spans="1:15" x14ac:dyDescent="0.25">
      <c r="A1" s="257" t="s">
        <v>0</v>
      </c>
      <c r="B1" s="258" t="s">
        <v>1</v>
      </c>
      <c r="C1" s="3"/>
      <c r="D1" s="259"/>
      <c r="E1" s="4"/>
      <c r="F1" s="4"/>
      <c r="G1" s="5"/>
      <c r="H1" s="6" t="s">
        <v>119</v>
      </c>
      <c r="I1" s="260" t="s">
        <v>120</v>
      </c>
      <c r="J1" s="261" t="s">
        <v>2</v>
      </c>
      <c r="K1" s="2"/>
      <c r="L1" s="2"/>
      <c r="M1" s="8"/>
      <c r="N1" s="9"/>
      <c r="O1" s="8"/>
    </row>
    <row r="2" spans="1:15" x14ac:dyDescent="0.25">
      <c r="A2" s="262" t="s">
        <v>3</v>
      </c>
      <c r="B2" s="263" t="s">
        <v>4</v>
      </c>
      <c r="C2" s="12"/>
      <c r="D2" s="264"/>
      <c r="E2" s="13"/>
      <c r="F2" s="13"/>
      <c r="G2" s="14"/>
      <c r="H2" s="15" t="s">
        <v>164</v>
      </c>
      <c r="I2" s="265">
        <f>I12/100</f>
        <v>0.9</v>
      </c>
      <c r="J2" s="261"/>
      <c r="K2" s="2"/>
      <c r="L2" s="2"/>
      <c r="M2" s="8"/>
      <c r="N2" s="17"/>
      <c r="O2" s="8"/>
    </row>
    <row r="3" spans="1:15" x14ac:dyDescent="0.25">
      <c r="A3" s="266" t="s">
        <v>6</v>
      </c>
      <c r="B3" s="267">
        <v>41134</v>
      </c>
      <c r="C3" s="12"/>
      <c r="D3" s="13"/>
      <c r="E3" s="13"/>
      <c r="F3" s="13"/>
      <c r="G3" s="14"/>
      <c r="H3" s="18" t="s">
        <v>121</v>
      </c>
      <c r="I3" s="265">
        <f>AVERAGE(I12:I14)/100</f>
        <v>0.89333333333333331</v>
      </c>
      <c r="J3" s="261"/>
      <c r="K3" s="2"/>
      <c r="L3" s="2"/>
      <c r="M3" s="20"/>
      <c r="N3" s="21"/>
      <c r="O3" s="20"/>
    </row>
    <row r="4" spans="1:15" x14ac:dyDescent="0.25">
      <c r="A4" s="266" t="s">
        <v>8</v>
      </c>
      <c r="B4" s="23" t="s">
        <v>122</v>
      </c>
      <c r="C4" s="12"/>
      <c r="D4" s="13"/>
      <c r="E4" s="13"/>
      <c r="F4" s="13"/>
      <c r="G4" s="14"/>
      <c r="H4" s="18" t="s">
        <v>123</v>
      </c>
      <c r="I4" s="268" t="s">
        <v>120</v>
      </c>
      <c r="J4" s="16"/>
      <c r="K4" s="2"/>
      <c r="L4" s="2"/>
      <c r="M4" s="9"/>
      <c r="N4" s="9"/>
      <c r="O4" s="8"/>
    </row>
    <row r="5" spans="1:15" x14ac:dyDescent="0.25">
      <c r="A5" s="262" t="s">
        <v>9</v>
      </c>
      <c r="B5" s="25" t="s">
        <v>124</v>
      </c>
      <c r="C5" s="12"/>
      <c r="D5" s="13"/>
      <c r="E5" s="13"/>
      <c r="F5" s="13"/>
      <c r="G5" s="14"/>
      <c r="H5" s="18"/>
      <c r="I5" s="269"/>
      <c r="J5" s="16"/>
      <c r="K5" s="2"/>
      <c r="L5" s="2"/>
      <c r="M5" s="28"/>
      <c r="N5" s="28"/>
      <c r="O5" s="29"/>
    </row>
    <row r="6" spans="1:15" x14ac:dyDescent="0.25">
      <c r="A6" s="31"/>
      <c r="B6" s="31"/>
      <c r="C6" s="31"/>
      <c r="D6" s="31"/>
      <c r="E6" s="32"/>
      <c r="F6" s="28"/>
      <c r="G6" s="28"/>
      <c r="H6" s="33"/>
      <c r="I6" s="33"/>
      <c r="J6" s="34"/>
      <c r="K6" s="34"/>
      <c r="L6" s="33"/>
      <c r="M6" s="33"/>
      <c r="N6" s="34"/>
      <c r="O6" s="34"/>
    </row>
    <row r="7" spans="1:15" x14ac:dyDescent="0.25">
      <c r="A7" s="31"/>
      <c r="B7" s="31"/>
      <c r="C7" s="31"/>
      <c r="D7" s="31"/>
      <c r="E7" s="32"/>
      <c r="F7" s="36"/>
      <c r="G7" s="37"/>
      <c r="H7" s="33"/>
      <c r="I7" s="33"/>
      <c r="J7" s="34"/>
      <c r="K7" s="34"/>
      <c r="L7" s="33"/>
      <c r="M7" s="33"/>
      <c r="N7" s="34"/>
      <c r="O7" s="34"/>
    </row>
    <row r="8" spans="1:15" ht="15.75" thickBot="1" x14ac:dyDescent="0.3">
      <c r="A8" s="31"/>
      <c r="B8" s="31"/>
      <c r="C8" s="38"/>
      <c r="D8" s="38"/>
      <c r="E8" s="39"/>
      <c r="F8" s="34"/>
      <c r="G8" s="34"/>
      <c r="H8" s="8" t="s">
        <v>10</v>
      </c>
      <c r="I8" s="33"/>
      <c r="J8" s="34"/>
      <c r="K8" s="8" t="s">
        <v>11</v>
      </c>
      <c r="L8" s="33"/>
      <c r="M8" s="33"/>
      <c r="N8" s="34"/>
      <c r="O8" s="9" t="s">
        <v>12</v>
      </c>
    </row>
    <row r="9" spans="1:15" x14ac:dyDescent="0.25">
      <c r="A9" s="40"/>
      <c r="B9" s="41"/>
      <c r="C9" s="33"/>
      <c r="D9" s="33"/>
      <c r="E9" s="41"/>
      <c r="F9" s="41"/>
      <c r="G9" s="42"/>
      <c r="H9" s="40"/>
      <c r="I9" s="43"/>
      <c r="J9" s="42"/>
      <c r="K9" s="44"/>
      <c r="L9" s="45"/>
      <c r="M9" s="46"/>
      <c r="N9" s="34"/>
      <c r="O9" s="33"/>
    </row>
    <row r="10" spans="1:15" x14ac:dyDescent="0.25">
      <c r="A10" s="47" t="s">
        <v>13</v>
      </c>
      <c r="B10" s="36" t="s">
        <v>14</v>
      </c>
      <c r="C10" s="48" t="s">
        <v>15</v>
      </c>
      <c r="D10" s="49" t="s">
        <v>16</v>
      </c>
      <c r="E10" s="36" t="s">
        <v>17</v>
      </c>
      <c r="F10" s="50" t="s">
        <v>18</v>
      </c>
      <c r="G10" s="42"/>
      <c r="H10" s="36" t="s">
        <v>19</v>
      </c>
      <c r="I10" s="51" t="s">
        <v>20</v>
      </c>
      <c r="J10" s="34"/>
      <c r="K10" s="52" t="s">
        <v>21</v>
      </c>
      <c r="L10" s="17" t="s">
        <v>22</v>
      </c>
      <c r="M10" s="53" t="s">
        <v>23</v>
      </c>
      <c r="N10" s="34"/>
      <c r="O10" s="8" t="s">
        <v>24</v>
      </c>
    </row>
    <row r="11" spans="1:15" ht="15.75" thickBot="1" x14ac:dyDescent="0.3">
      <c r="A11" s="55" t="s">
        <v>25</v>
      </c>
      <c r="B11" s="56" t="s">
        <v>25</v>
      </c>
      <c r="C11" s="57" t="s">
        <v>26</v>
      </c>
      <c r="D11" s="58" t="s">
        <v>26</v>
      </c>
      <c r="E11" s="59" t="s">
        <v>27</v>
      </c>
      <c r="F11" s="60"/>
      <c r="G11" s="42"/>
      <c r="H11" s="61"/>
      <c r="I11" s="62" t="s">
        <v>28</v>
      </c>
      <c r="J11" s="34"/>
      <c r="K11" s="63"/>
      <c r="L11" s="64"/>
      <c r="M11" s="65" t="s">
        <v>29</v>
      </c>
      <c r="N11" s="34"/>
      <c r="O11" s="34" t="s">
        <v>30</v>
      </c>
    </row>
    <row r="12" spans="1:15" x14ac:dyDescent="0.25">
      <c r="A12" s="31" t="s">
        <v>125</v>
      </c>
      <c r="B12" s="31" t="s">
        <v>126</v>
      </c>
      <c r="C12" s="41"/>
      <c r="D12" s="66"/>
      <c r="E12" s="67"/>
      <c r="F12" s="34" t="s">
        <v>127</v>
      </c>
      <c r="G12" s="34"/>
      <c r="H12" s="34" t="s">
        <v>161</v>
      </c>
      <c r="I12" s="34">
        <v>90</v>
      </c>
      <c r="J12" s="34"/>
      <c r="K12" s="34"/>
      <c r="L12" s="34"/>
      <c r="M12" s="68"/>
      <c r="N12" s="34"/>
      <c r="O12" s="35" t="s">
        <v>124</v>
      </c>
    </row>
    <row r="13" spans="1:15" x14ac:dyDescent="0.25">
      <c r="A13" s="31"/>
      <c r="B13" s="31"/>
      <c r="C13" s="34"/>
      <c r="D13" s="69"/>
      <c r="E13" s="70"/>
      <c r="F13" s="34"/>
      <c r="G13" s="34"/>
      <c r="H13" s="34" t="s">
        <v>32</v>
      </c>
      <c r="I13" s="33">
        <v>103</v>
      </c>
      <c r="J13" s="34"/>
      <c r="K13" s="34"/>
      <c r="L13" s="34"/>
      <c r="M13" s="34"/>
      <c r="N13" s="34"/>
      <c r="O13" s="34"/>
    </row>
    <row r="14" spans="1:15" x14ac:dyDescent="0.25">
      <c r="H14" s="34" t="s">
        <v>32</v>
      </c>
      <c r="I14" s="33">
        <v>75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A5333-5477-4B0F-B21C-B5705F217978}">
  <dimension ref="A1:AE153"/>
  <sheetViews>
    <sheetView workbookViewId="0">
      <selection activeCell="L34" sqref="L34"/>
    </sheetView>
  </sheetViews>
  <sheetFormatPr defaultColWidth="7.85546875" defaultRowHeight="11.25" x14ac:dyDescent="0.2"/>
  <cols>
    <col min="1" max="1" width="14.28515625" style="34" customWidth="1"/>
    <col min="2" max="2" width="10.85546875" style="34" customWidth="1"/>
    <col min="3" max="3" width="8.28515625" style="77" customWidth="1"/>
    <col min="4" max="4" width="10" style="77" customWidth="1"/>
    <col min="5" max="5" width="10.42578125" style="77" customWidth="1"/>
    <col min="6" max="6" width="13.28515625" style="77" customWidth="1"/>
    <col min="7" max="7" width="6.28515625" style="77" customWidth="1"/>
    <col min="8" max="8" width="6.85546875" style="77" customWidth="1"/>
    <col min="9" max="9" width="9.7109375" style="77" customWidth="1"/>
    <col min="10" max="10" width="8.7109375" style="77" bestFit="1" customWidth="1"/>
    <col min="11" max="11" width="12.28515625" style="77" customWidth="1"/>
    <col min="12" max="12" width="17.28515625" style="31" bestFit="1" customWidth="1"/>
    <col min="13" max="13" width="18.5703125" style="69" customWidth="1"/>
    <col min="14" max="14" width="10.7109375" style="31" customWidth="1"/>
    <col min="15" max="15" width="8.5703125" style="31" customWidth="1"/>
    <col min="16" max="16" width="13.5703125" style="39" customWidth="1"/>
    <col min="17" max="17" width="7" style="71" customWidth="1"/>
    <col min="18" max="18" width="10.28515625" style="34" customWidth="1"/>
    <col min="19" max="19" width="5.7109375" style="34" bestFit="1" customWidth="1"/>
    <col min="20" max="20" width="16.5703125" style="33" customWidth="1"/>
    <col min="21" max="21" width="5.85546875" style="76" bestFit="1" customWidth="1"/>
    <col min="22" max="22" width="14" style="35" bestFit="1" customWidth="1"/>
    <col min="23" max="23" width="6" style="35" bestFit="1" customWidth="1"/>
    <col min="24" max="24" width="8.7109375" style="35" bestFit="1" customWidth="1"/>
    <col min="25" max="26" width="17.28515625" style="34" bestFit="1" customWidth="1"/>
    <col min="27" max="27" width="9.28515625" style="34" bestFit="1" customWidth="1"/>
    <col min="28" max="32" width="5.28515625" style="34" customWidth="1"/>
    <col min="33" max="33" width="17" style="34" customWidth="1"/>
    <col min="34" max="16384" width="7.85546875" style="34"/>
  </cols>
  <sheetData>
    <row r="1" spans="1:29" s="8" customFormat="1" ht="12.75" x14ac:dyDescent="0.2">
      <c r="A1" s="1" t="s">
        <v>0</v>
      </c>
      <c r="B1" s="2" t="s">
        <v>1</v>
      </c>
      <c r="C1" s="3"/>
      <c r="D1" s="2"/>
      <c r="E1" s="4"/>
      <c r="F1" s="4"/>
      <c r="G1" s="4"/>
      <c r="H1" s="4"/>
      <c r="I1" s="4"/>
      <c r="J1" s="4"/>
      <c r="K1" s="4"/>
      <c r="L1" s="5"/>
      <c r="M1" s="6" t="s">
        <v>175</v>
      </c>
      <c r="N1" s="105">
        <f>F16/100</f>
        <v>0.6</v>
      </c>
      <c r="O1" s="7" t="s">
        <v>2</v>
      </c>
      <c r="P1" s="2"/>
      <c r="Q1" s="2"/>
      <c r="S1" s="9"/>
      <c r="U1" s="10"/>
      <c r="V1" s="10"/>
      <c r="W1" s="10"/>
      <c r="X1" s="10"/>
    </row>
    <row r="2" spans="1:29" s="8" customFormat="1" ht="12.75" x14ac:dyDescent="0.2">
      <c r="A2" s="11" t="s">
        <v>3</v>
      </c>
      <c r="B2" s="2" t="s">
        <v>4</v>
      </c>
      <c r="C2" s="12"/>
      <c r="D2" s="2"/>
      <c r="E2" s="13"/>
      <c r="F2" s="13"/>
      <c r="G2" s="13"/>
      <c r="H2" s="13"/>
      <c r="I2" s="13"/>
      <c r="J2" s="13"/>
      <c r="K2" s="13"/>
      <c r="L2" s="14"/>
      <c r="M2" s="15" t="s">
        <v>101</v>
      </c>
      <c r="N2" s="24" t="s">
        <v>57</v>
      </c>
      <c r="O2" s="261" t="s">
        <v>172</v>
      </c>
      <c r="P2" s="2"/>
      <c r="Q2" s="2"/>
      <c r="S2" s="17"/>
      <c r="U2" s="10"/>
      <c r="V2" s="10"/>
      <c r="W2" s="10"/>
      <c r="X2" s="10"/>
    </row>
    <row r="3" spans="1:29" s="20" customFormat="1" ht="11.25" customHeight="1" x14ac:dyDescent="0.2">
      <c r="A3" s="18" t="s">
        <v>6</v>
      </c>
      <c r="B3" s="19" t="s">
        <v>128</v>
      </c>
      <c r="C3" s="12"/>
      <c r="D3" s="13"/>
      <c r="E3" s="13"/>
      <c r="F3" s="13"/>
      <c r="G3" s="13"/>
      <c r="H3" s="13"/>
      <c r="I3" s="13"/>
      <c r="J3" s="13"/>
      <c r="K3" s="13"/>
      <c r="L3" s="14"/>
      <c r="M3" s="18" t="s">
        <v>7</v>
      </c>
      <c r="N3" s="24">
        <f>AVERAGE(M14:M31)/100</f>
        <v>1.7733333333333334</v>
      </c>
      <c r="O3" s="16"/>
      <c r="P3" s="2"/>
      <c r="Q3" s="2"/>
      <c r="S3" s="21"/>
      <c r="U3" s="22"/>
      <c r="V3" s="22"/>
      <c r="W3" s="22"/>
      <c r="X3" s="22"/>
    </row>
    <row r="4" spans="1:29" s="8" customFormat="1" ht="12.75" x14ac:dyDescent="0.2">
      <c r="A4" s="18" t="s">
        <v>8</v>
      </c>
      <c r="B4" s="23" t="s">
        <v>163</v>
      </c>
      <c r="C4" s="12"/>
      <c r="D4" s="13"/>
      <c r="E4" s="13"/>
      <c r="F4" s="13"/>
      <c r="G4" s="13"/>
      <c r="H4" s="13"/>
      <c r="I4" s="13"/>
      <c r="J4" s="13"/>
      <c r="K4" s="13"/>
      <c r="L4" s="14"/>
      <c r="M4" s="18" t="s">
        <v>56</v>
      </c>
      <c r="N4" s="24">
        <f>G17</f>
        <v>0.36</v>
      </c>
      <c r="O4" s="16"/>
      <c r="P4" s="2"/>
      <c r="Q4" s="2"/>
      <c r="R4" s="9"/>
      <c r="S4" s="9"/>
      <c r="U4" s="10"/>
      <c r="V4" s="10"/>
      <c r="W4" s="10"/>
      <c r="X4" s="10"/>
    </row>
    <row r="5" spans="1:29" s="29" customFormat="1" ht="12.75" x14ac:dyDescent="0.2">
      <c r="A5" s="11" t="s">
        <v>9</v>
      </c>
      <c r="B5" s="25" t="s">
        <v>159</v>
      </c>
      <c r="C5" s="12"/>
      <c r="D5" s="13"/>
      <c r="E5" s="13"/>
      <c r="F5" s="13"/>
      <c r="G5" s="13"/>
      <c r="H5" s="13"/>
      <c r="I5" s="13"/>
      <c r="J5" s="13"/>
      <c r="K5" s="26"/>
      <c r="L5" s="26"/>
      <c r="M5" s="18"/>
      <c r="N5" s="27"/>
      <c r="O5" s="16"/>
      <c r="P5" s="2"/>
      <c r="Q5" s="2"/>
      <c r="R5" s="28"/>
      <c r="S5" s="28"/>
      <c r="U5" s="30"/>
      <c r="V5" s="30"/>
      <c r="W5" s="30"/>
      <c r="X5" s="30"/>
    </row>
    <row r="6" spans="1:29" x14ac:dyDescent="0.2">
      <c r="A6" s="31"/>
      <c r="B6" s="31"/>
      <c r="C6" s="31"/>
      <c r="D6" s="31"/>
      <c r="E6" s="32"/>
      <c r="F6" s="32"/>
      <c r="G6" s="32"/>
      <c r="H6" s="32"/>
      <c r="I6" s="32"/>
      <c r="J6" s="32"/>
      <c r="K6" s="28"/>
      <c r="L6" s="28"/>
      <c r="M6" s="33"/>
      <c r="N6" s="33"/>
      <c r="O6" s="34"/>
      <c r="P6" s="34"/>
      <c r="Q6" s="33"/>
      <c r="R6" s="33"/>
      <c r="T6" s="34"/>
      <c r="U6" s="35"/>
    </row>
    <row r="7" spans="1:29" x14ac:dyDescent="0.2">
      <c r="A7" s="31"/>
      <c r="B7" s="31"/>
      <c r="C7" s="31"/>
      <c r="D7" s="31"/>
      <c r="E7" s="32"/>
      <c r="F7" s="32"/>
      <c r="G7" s="32"/>
      <c r="H7" s="32"/>
      <c r="I7" s="32"/>
      <c r="J7" s="32"/>
      <c r="K7" s="36"/>
      <c r="L7" s="37"/>
      <c r="M7" s="33"/>
      <c r="N7" s="33"/>
      <c r="O7" s="34"/>
      <c r="P7" s="34"/>
      <c r="Q7" s="33"/>
      <c r="R7" s="33"/>
      <c r="T7" s="34"/>
      <c r="U7" s="35"/>
    </row>
    <row r="8" spans="1:29" ht="12" thickBot="1" x14ac:dyDescent="0.25">
      <c r="A8" s="74"/>
      <c r="B8" s="74"/>
      <c r="C8" s="74"/>
      <c r="D8" s="74"/>
      <c r="E8" s="74"/>
      <c r="F8" s="74"/>
      <c r="G8" s="74"/>
      <c r="H8" s="74"/>
      <c r="I8" s="74"/>
      <c r="J8" s="74"/>
      <c r="K8" s="74"/>
      <c r="L8" s="73"/>
      <c r="M8" s="73"/>
      <c r="N8" s="73"/>
      <c r="O8" s="73"/>
      <c r="P8" s="8" t="s">
        <v>11</v>
      </c>
      <c r="Q8" s="33"/>
      <c r="R8" s="33"/>
      <c r="T8" s="9" t="s">
        <v>12</v>
      </c>
      <c r="U8" s="35"/>
    </row>
    <row r="9" spans="1:29" x14ac:dyDescent="0.2">
      <c r="A9" s="397" t="s">
        <v>140</v>
      </c>
      <c r="B9" s="398"/>
      <c r="C9" s="399"/>
      <c r="D9" s="400"/>
      <c r="E9" s="276" t="s">
        <v>141</v>
      </c>
      <c r="F9" s="273"/>
      <c r="G9" s="277" t="s">
        <v>142</v>
      </c>
      <c r="H9" s="278"/>
      <c r="I9" s="279" t="s">
        <v>143</v>
      </c>
      <c r="J9" s="279"/>
      <c r="K9" s="327"/>
      <c r="L9" s="424" t="s">
        <v>157</v>
      </c>
      <c r="M9" s="425"/>
      <c r="N9" s="74"/>
      <c r="O9" s="74"/>
      <c r="P9" s="44"/>
      <c r="Q9" s="45"/>
      <c r="R9" s="46"/>
      <c r="U9" s="35"/>
      <c r="AB9" s="33"/>
      <c r="AC9" s="33"/>
    </row>
    <row r="10" spans="1:29" x14ac:dyDescent="0.2">
      <c r="A10" s="280"/>
      <c r="B10" s="281"/>
      <c r="C10" s="282"/>
      <c r="D10" s="283"/>
      <c r="E10" s="284"/>
      <c r="F10" s="283"/>
      <c r="G10" s="285"/>
      <c r="H10" s="286"/>
      <c r="I10" s="287"/>
      <c r="J10" s="287"/>
      <c r="K10" s="288"/>
      <c r="L10" s="320"/>
      <c r="M10" s="320"/>
      <c r="N10" s="74"/>
      <c r="O10" s="74"/>
      <c r="P10" s="52" t="s">
        <v>21</v>
      </c>
      <c r="Q10" s="17" t="s">
        <v>22</v>
      </c>
      <c r="R10" s="53" t="s">
        <v>23</v>
      </c>
      <c r="T10" s="8" t="s">
        <v>24</v>
      </c>
      <c r="U10" s="35"/>
      <c r="AB10" s="54"/>
    </row>
    <row r="11" spans="1:29" ht="12" thickBot="1" x14ac:dyDescent="0.25">
      <c r="A11" s="73"/>
      <c r="B11" s="73"/>
      <c r="C11" s="289"/>
      <c r="D11" s="290"/>
      <c r="E11" s="284" t="s">
        <v>144</v>
      </c>
      <c r="F11" s="283"/>
      <c r="G11" s="285"/>
      <c r="H11" s="286"/>
      <c r="I11" s="33"/>
      <c r="J11" s="33"/>
      <c r="K11" s="288"/>
      <c r="L11" s="50"/>
      <c r="M11" s="321"/>
      <c r="N11" s="74"/>
      <c r="O11" s="74"/>
      <c r="P11" s="63"/>
      <c r="Q11" s="64"/>
      <c r="R11" s="65" t="s">
        <v>29</v>
      </c>
      <c r="T11" s="34" t="s">
        <v>30</v>
      </c>
      <c r="U11" s="35"/>
      <c r="AB11" s="33"/>
    </row>
    <row r="12" spans="1:29" x14ac:dyDescent="0.2">
      <c r="A12" s="47" t="s">
        <v>145</v>
      </c>
      <c r="B12" s="36" t="s">
        <v>146</v>
      </c>
      <c r="C12" s="48" t="s">
        <v>147</v>
      </c>
      <c r="D12" s="51" t="s">
        <v>148</v>
      </c>
      <c r="E12" s="291" t="s">
        <v>149</v>
      </c>
      <c r="F12" s="51" t="s">
        <v>150</v>
      </c>
      <c r="G12" s="285" t="s">
        <v>17</v>
      </c>
      <c r="H12" s="286" t="s">
        <v>151</v>
      </c>
      <c r="I12" s="287" t="s">
        <v>151</v>
      </c>
      <c r="J12" s="287" t="s">
        <v>17</v>
      </c>
      <c r="K12" s="292" t="s">
        <v>152</v>
      </c>
      <c r="L12" s="50" t="s">
        <v>158</v>
      </c>
      <c r="M12" s="50" t="s">
        <v>20</v>
      </c>
      <c r="N12" s="74"/>
      <c r="O12" s="74"/>
      <c r="P12" s="34" t="s">
        <v>114</v>
      </c>
      <c r="Q12" s="34"/>
      <c r="R12" s="68"/>
      <c r="T12" s="35">
        <f>N1/N3</f>
        <v>0.33834586466165412</v>
      </c>
      <c r="U12" s="35"/>
    </row>
    <row r="13" spans="1:29" ht="12" thickBot="1" x14ac:dyDescent="0.25">
      <c r="A13" s="293" t="s">
        <v>153</v>
      </c>
      <c r="B13" s="294" t="s">
        <v>153</v>
      </c>
      <c r="C13" s="61" t="s">
        <v>154</v>
      </c>
      <c r="D13" s="60" t="s">
        <v>155</v>
      </c>
      <c r="E13" s="295" t="s">
        <v>154</v>
      </c>
      <c r="F13" s="60" t="s">
        <v>154</v>
      </c>
      <c r="G13" s="296" t="s">
        <v>156</v>
      </c>
      <c r="H13" s="297" t="s">
        <v>105</v>
      </c>
      <c r="I13" s="298" t="s">
        <v>105</v>
      </c>
      <c r="J13" s="298" t="s">
        <v>156</v>
      </c>
      <c r="K13" s="299"/>
      <c r="L13" s="322"/>
      <c r="M13" s="62" t="s">
        <v>154</v>
      </c>
      <c r="N13" s="74"/>
      <c r="O13" s="74"/>
      <c r="P13" s="34"/>
      <c r="Q13" s="34"/>
      <c r="T13" s="34"/>
      <c r="U13" s="35"/>
    </row>
    <row r="14" spans="1:29" x14ac:dyDescent="0.2">
      <c r="A14" s="300">
        <v>60</v>
      </c>
      <c r="B14" s="301">
        <v>0</v>
      </c>
      <c r="C14" s="306">
        <v>20</v>
      </c>
      <c r="D14" s="303">
        <v>250</v>
      </c>
      <c r="E14" s="305">
        <v>0</v>
      </c>
      <c r="F14" s="306">
        <v>20</v>
      </c>
      <c r="G14" s="307">
        <f>(A14-B14)/D14</f>
        <v>0.24</v>
      </c>
      <c r="H14" s="308">
        <f>(G14*(F14-E14))/100</f>
        <v>4.8000000000000001E-2</v>
      </c>
      <c r="I14" s="309">
        <f>SUM(H$8:H14)</f>
        <v>4.8000000000000001E-2</v>
      </c>
      <c r="J14" s="310">
        <f t="shared" ref="J14:J16" si="0">I14/F14*100</f>
        <v>0.24000000000000002</v>
      </c>
      <c r="K14" s="304"/>
      <c r="L14" s="323" t="s">
        <v>130</v>
      </c>
      <c r="M14" s="326" t="s">
        <v>171</v>
      </c>
      <c r="N14" s="74"/>
      <c r="O14" s="74"/>
      <c r="P14" s="34"/>
      <c r="Q14" s="34"/>
      <c r="T14" s="34"/>
      <c r="U14" s="35"/>
    </row>
    <row r="15" spans="1:29" x14ac:dyDescent="0.2">
      <c r="A15" s="300">
        <v>70</v>
      </c>
      <c r="B15" s="301">
        <v>0</v>
      </c>
      <c r="C15" s="306">
        <v>40</v>
      </c>
      <c r="D15" s="303">
        <v>250</v>
      </c>
      <c r="E15" s="305">
        <v>20</v>
      </c>
      <c r="F15" s="306">
        <v>40</v>
      </c>
      <c r="G15" s="307">
        <f t="shared" ref="G15:G16" si="1">(A15-B15)/D15</f>
        <v>0.28000000000000003</v>
      </c>
      <c r="H15" s="308">
        <f t="shared" ref="H15:H16" si="2">(G15*(F15-E15))/100</f>
        <v>5.6000000000000008E-2</v>
      </c>
      <c r="I15" s="309">
        <f>SUM(H$8:H15)</f>
        <v>0.10400000000000001</v>
      </c>
      <c r="J15" s="310">
        <f>I15/F15*100</f>
        <v>0.26</v>
      </c>
      <c r="K15" s="304"/>
      <c r="L15" s="323" t="s">
        <v>131</v>
      </c>
      <c r="M15" s="326">
        <v>201</v>
      </c>
      <c r="N15" s="74"/>
      <c r="O15" s="74"/>
      <c r="P15" s="34" t="s">
        <v>5</v>
      </c>
      <c r="Q15" s="34"/>
      <c r="T15" s="34"/>
      <c r="U15" s="35"/>
    </row>
    <row r="16" spans="1:29" x14ac:dyDescent="0.2">
      <c r="A16" s="300">
        <v>90</v>
      </c>
      <c r="B16" s="301">
        <v>0</v>
      </c>
      <c r="C16" s="306">
        <v>60</v>
      </c>
      <c r="D16" s="303">
        <v>250</v>
      </c>
      <c r="E16" s="305">
        <v>40</v>
      </c>
      <c r="F16" s="306">
        <v>60</v>
      </c>
      <c r="G16" s="307">
        <f t="shared" si="1"/>
        <v>0.36</v>
      </c>
      <c r="H16" s="308">
        <f t="shared" si="2"/>
        <v>7.1999999999999995E-2</v>
      </c>
      <c r="I16" s="309">
        <f>SUM(H$8:H16)</f>
        <v>0.17599999999999999</v>
      </c>
      <c r="J16" s="310">
        <f t="shared" si="0"/>
        <v>0.29333333333333333</v>
      </c>
      <c r="K16" s="304"/>
      <c r="L16" s="323" t="s">
        <v>132</v>
      </c>
      <c r="M16" s="326">
        <v>201</v>
      </c>
      <c r="N16" s="74"/>
      <c r="O16" s="74"/>
      <c r="P16" s="34"/>
      <c r="Q16" s="34"/>
      <c r="T16" s="35"/>
      <c r="U16" s="35"/>
      <c r="X16" s="34"/>
    </row>
    <row r="17" spans="1:15" s="29" customFormat="1" x14ac:dyDescent="0.2">
      <c r="A17" s="314"/>
      <c r="B17" s="301"/>
      <c r="C17" s="302"/>
      <c r="D17" s="303"/>
      <c r="E17" s="305">
        <v>60</v>
      </c>
      <c r="F17" s="306">
        <v>177</v>
      </c>
      <c r="G17" s="307">
        <f>G16</f>
        <v>0.36</v>
      </c>
      <c r="H17" s="308">
        <f t="shared" ref="H17" si="3">(G17*(F17-E17))/100</f>
        <v>0.42119999999999996</v>
      </c>
      <c r="I17" s="309">
        <f>SUM(H$8:H17)</f>
        <v>0.59719999999999995</v>
      </c>
      <c r="J17" s="310">
        <f t="shared" ref="J17" si="4">I17/F17*100</f>
        <v>0.3374011299435028</v>
      </c>
      <c r="K17" s="304"/>
      <c r="L17" s="323" t="s">
        <v>133</v>
      </c>
      <c r="M17" s="326">
        <v>201</v>
      </c>
      <c r="N17" s="34"/>
      <c r="O17" s="34"/>
    </row>
    <row r="18" spans="1:15" s="28" customFormat="1" x14ac:dyDescent="0.2">
      <c r="A18" s="314"/>
      <c r="B18" s="301"/>
      <c r="C18" s="302"/>
      <c r="D18" s="303"/>
      <c r="E18" s="305"/>
      <c r="F18" s="306"/>
      <c r="G18" s="307"/>
      <c r="H18" s="308"/>
      <c r="I18" s="309"/>
      <c r="J18" s="310"/>
      <c r="K18" s="304"/>
      <c r="L18" s="323" t="s">
        <v>134</v>
      </c>
      <c r="M18" s="326">
        <v>241</v>
      </c>
      <c r="N18" s="34"/>
      <c r="O18" s="34"/>
    </row>
    <row r="19" spans="1:15" s="29" customFormat="1" ht="13.35" customHeight="1" x14ac:dyDescent="0.2">
      <c r="A19" s="314"/>
      <c r="B19" s="301"/>
      <c r="C19" s="302"/>
      <c r="D19" s="303"/>
      <c r="E19" s="305"/>
      <c r="F19" s="306"/>
      <c r="G19" s="307"/>
      <c r="H19" s="308"/>
      <c r="I19" s="309"/>
      <c r="J19" s="310"/>
      <c r="K19" s="315"/>
      <c r="L19" s="323" t="s">
        <v>135</v>
      </c>
      <c r="M19" s="326">
        <v>201</v>
      </c>
      <c r="N19" s="34"/>
      <c r="O19" s="34"/>
    </row>
    <row r="20" spans="1:15" s="72" customFormat="1" x14ac:dyDescent="0.2">
      <c r="A20" s="314"/>
      <c r="B20" s="301"/>
      <c r="C20" s="302"/>
      <c r="D20" s="303"/>
      <c r="E20" s="305"/>
      <c r="F20" s="306"/>
      <c r="G20" s="307"/>
      <c r="H20" s="308"/>
      <c r="I20" s="309"/>
      <c r="J20" s="310"/>
      <c r="K20" s="316"/>
      <c r="L20" s="323" t="s">
        <v>136</v>
      </c>
      <c r="M20" s="326">
        <v>132</v>
      </c>
      <c r="N20" s="34"/>
      <c r="O20" s="34"/>
    </row>
    <row r="21" spans="1:15" s="73" customFormat="1" x14ac:dyDescent="0.2">
      <c r="A21" s="314"/>
      <c r="B21" s="301"/>
      <c r="C21" s="302"/>
      <c r="D21" s="303"/>
      <c r="E21" s="305"/>
      <c r="F21" s="306"/>
      <c r="G21" s="307"/>
      <c r="H21" s="308"/>
      <c r="I21" s="309"/>
      <c r="J21" s="310"/>
      <c r="K21" s="316"/>
      <c r="L21" s="323" t="s">
        <v>138</v>
      </c>
      <c r="M21" s="326">
        <v>139</v>
      </c>
      <c r="N21" s="34"/>
      <c r="O21" s="34"/>
    </row>
    <row r="22" spans="1:15" s="73" customFormat="1" x14ac:dyDescent="0.2">
      <c r="A22" s="314"/>
      <c r="B22" s="301"/>
      <c r="C22" s="302"/>
      <c r="D22" s="303"/>
      <c r="E22" s="305"/>
      <c r="F22" s="306"/>
      <c r="G22" s="307"/>
      <c r="H22" s="308"/>
      <c r="I22" s="309"/>
      <c r="J22" s="310"/>
      <c r="K22" s="304"/>
      <c r="L22" s="323" t="s">
        <v>137</v>
      </c>
      <c r="M22" s="326">
        <v>140</v>
      </c>
      <c r="N22" s="34"/>
      <c r="O22" s="34"/>
    </row>
    <row r="23" spans="1:15" s="73" customFormat="1" x14ac:dyDescent="0.2">
      <c r="A23" s="314"/>
      <c r="B23" s="301"/>
      <c r="C23" s="302"/>
      <c r="D23" s="303"/>
      <c r="E23" s="305"/>
      <c r="F23" s="306"/>
      <c r="G23" s="307"/>
      <c r="H23" s="308"/>
      <c r="I23" s="309"/>
      <c r="J23" s="310"/>
      <c r="K23" s="317"/>
      <c r="L23" s="323" t="s">
        <v>139</v>
      </c>
      <c r="M23" s="326">
        <v>140</v>
      </c>
      <c r="N23" s="34"/>
      <c r="O23" s="34"/>
    </row>
    <row r="24" spans="1:15" s="73" customFormat="1" x14ac:dyDescent="0.2">
      <c r="A24" s="314"/>
      <c r="B24" s="301"/>
      <c r="C24" s="302"/>
      <c r="D24" s="303"/>
      <c r="E24" s="305"/>
      <c r="F24" s="306"/>
      <c r="G24" s="307"/>
      <c r="H24" s="308"/>
      <c r="I24" s="309"/>
      <c r="J24" s="310"/>
      <c r="K24" s="304"/>
      <c r="L24" s="323"/>
      <c r="M24" s="326"/>
      <c r="N24" s="34"/>
      <c r="O24" s="34"/>
    </row>
    <row r="25" spans="1:15" s="73" customFormat="1" x14ac:dyDescent="0.2">
      <c r="A25" s="314"/>
      <c r="B25" s="301"/>
      <c r="C25" s="302"/>
      <c r="D25" s="303"/>
      <c r="E25" s="305"/>
      <c r="F25" s="306"/>
      <c r="G25" s="307"/>
      <c r="H25" s="308"/>
      <c r="I25" s="309"/>
      <c r="J25" s="310"/>
      <c r="K25" s="318"/>
      <c r="L25" s="323"/>
      <c r="M25" s="326"/>
      <c r="N25" s="34"/>
      <c r="O25" s="34"/>
    </row>
    <row r="26" spans="1:15" s="74" customFormat="1" x14ac:dyDescent="0.2">
      <c r="A26" s="314"/>
      <c r="B26" s="301"/>
      <c r="C26" s="302"/>
      <c r="D26" s="303"/>
      <c r="E26" s="305"/>
      <c r="F26" s="306"/>
      <c r="G26" s="307"/>
      <c r="H26" s="308"/>
      <c r="I26" s="309"/>
      <c r="J26" s="310"/>
      <c r="K26" s="319"/>
      <c r="L26" s="323"/>
      <c r="M26" s="326"/>
      <c r="N26" s="34"/>
      <c r="O26" s="34"/>
    </row>
    <row r="27" spans="1:15" s="74" customFormat="1" x14ac:dyDescent="0.2">
      <c r="A27" s="314"/>
      <c r="B27" s="301"/>
      <c r="C27" s="302"/>
      <c r="D27" s="303"/>
      <c r="E27" s="305"/>
      <c r="F27" s="306"/>
      <c r="G27" s="307"/>
      <c r="H27" s="308"/>
      <c r="I27" s="309"/>
      <c r="J27" s="310"/>
      <c r="K27" s="319"/>
      <c r="L27" s="323"/>
      <c r="M27" s="326"/>
      <c r="N27" s="34"/>
      <c r="O27" s="34"/>
    </row>
    <row r="28" spans="1:15" s="74" customFormat="1" x14ac:dyDescent="0.2">
      <c r="A28" s="314"/>
      <c r="B28" s="301"/>
      <c r="C28" s="302"/>
      <c r="D28" s="303"/>
      <c r="E28" s="305"/>
      <c r="F28" s="306"/>
      <c r="G28" s="307"/>
      <c r="H28" s="308"/>
      <c r="I28" s="309"/>
      <c r="J28" s="310"/>
      <c r="K28" s="319"/>
      <c r="L28" s="323"/>
      <c r="M28" s="324"/>
      <c r="N28" s="33"/>
      <c r="O28" s="34"/>
    </row>
    <row r="29" spans="1:15" s="74" customFormat="1" x14ac:dyDescent="0.2">
      <c r="A29" s="314"/>
      <c r="B29" s="301"/>
      <c r="C29" s="302"/>
      <c r="D29" s="303"/>
      <c r="E29" s="305"/>
      <c r="F29" s="306"/>
      <c r="G29" s="307"/>
      <c r="H29" s="308"/>
      <c r="I29" s="309"/>
      <c r="J29" s="310"/>
      <c r="K29" s="319"/>
      <c r="L29" s="323"/>
      <c r="M29" s="324"/>
      <c r="N29" s="33"/>
      <c r="O29" s="34"/>
    </row>
    <row r="30" spans="1:15" s="74" customFormat="1" x14ac:dyDescent="0.2">
      <c r="A30" s="31"/>
      <c r="B30" s="31"/>
      <c r="C30" s="31"/>
      <c r="D30" s="31"/>
      <c r="E30" s="39"/>
      <c r="F30" s="39"/>
      <c r="G30" s="39"/>
      <c r="H30" s="39"/>
      <c r="I30" s="39"/>
      <c r="J30" s="39"/>
      <c r="K30" s="319"/>
      <c r="L30" s="323"/>
      <c r="M30" s="324"/>
      <c r="N30" s="33"/>
      <c r="O30" s="34"/>
    </row>
    <row r="31" spans="1:15" s="74" customFormat="1" x14ac:dyDescent="0.2">
      <c r="A31" s="31"/>
      <c r="B31" s="31"/>
      <c r="C31" s="31"/>
      <c r="D31" s="31"/>
      <c r="E31" s="39"/>
      <c r="F31" s="39"/>
      <c r="G31" s="39"/>
      <c r="H31" s="39"/>
      <c r="I31" s="39"/>
      <c r="J31" s="39"/>
      <c r="K31" s="71"/>
      <c r="L31" s="34"/>
      <c r="M31" s="34"/>
      <c r="N31" s="34"/>
      <c r="O31" s="75"/>
    </row>
    <row r="32" spans="1:15" s="74" customFormat="1" ht="12" thickBot="1" x14ac:dyDescent="0.25">
      <c r="A32" s="347" t="s">
        <v>173</v>
      </c>
      <c r="B32" s="31"/>
      <c r="C32" s="31"/>
      <c r="D32" s="31"/>
      <c r="E32" s="39"/>
      <c r="F32" s="39"/>
      <c r="G32" s="39"/>
      <c r="H32" s="39"/>
      <c r="I32" s="39"/>
      <c r="J32" s="39"/>
      <c r="K32" s="71"/>
      <c r="L32" s="34"/>
      <c r="M32" s="34"/>
      <c r="N32" s="34"/>
      <c r="O32" s="75"/>
    </row>
    <row r="33" spans="1:24" s="74" customFormat="1" x14ac:dyDescent="0.2">
      <c r="A33" s="348"/>
      <c r="B33" s="349"/>
      <c r="C33" s="349"/>
      <c r="D33" s="349"/>
      <c r="E33" s="349"/>
      <c r="F33" s="394"/>
      <c r="G33" s="39"/>
      <c r="H33" s="39"/>
      <c r="I33" s="39"/>
      <c r="J33" s="39"/>
      <c r="K33" s="71"/>
      <c r="L33" s="34"/>
      <c r="M33" s="34"/>
      <c r="N33" s="33"/>
      <c r="O33" s="34"/>
    </row>
    <row r="34" spans="1:24" ht="22.5" x14ac:dyDescent="0.2">
      <c r="A34" s="350" t="s">
        <v>13</v>
      </c>
      <c r="B34" s="351" t="s">
        <v>14</v>
      </c>
      <c r="C34" s="352" t="s">
        <v>15</v>
      </c>
      <c r="D34" s="353" t="s">
        <v>16</v>
      </c>
      <c r="E34" s="351" t="s">
        <v>17</v>
      </c>
      <c r="F34" s="354" t="s">
        <v>18</v>
      </c>
      <c r="G34" s="39"/>
      <c r="H34" s="39"/>
      <c r="I34" s="39"/>
      <c r="J34" s="39"/>
      <c r="K34" s="71"/>
      <c r="L34" s="34"/>
      <c r="M34" s="34"/>
      <c r="N34" s="33"/>
      <c r="O34" s="34"/>
      <c r="P34" s="34"/>
      <c r="Q34" s="34"/>
      <c r="T34" s="34"/>
      <c r="U34" s="34"/>
      <c r="V34" s="34"/>
      <c r="W34" s="34"/>
      <c r="X34" s="34"/>
    </row>
    <row r="35" spans="1:24" ht="12" thickBot="1" x14ac:dyDescent="0.25">
      <c r="A35" s="355" t="s">
        <v>25</v>
      </c>
      <c r="B35" s="356" t="s">
        <v>25</v>
      </c>
      <c r="C35" s="395" t="s">
        <v>26</v>
      </c>
      <c r="D35" s="356" t="s">
        <v>26</v>
      </c>
      <c r="E35" s="396" t="s">
        <v>27</v>
      </c>
      <c r="F35" s="357"/>
      <c r="G35" s="39"/>
      <c r="H35" s="39"/>
      <c r="I35" s="39"/>
      <c r="J35" s="39"/>
      <c r="K35" s="71"/>
      <c r="L35" s="34"/>
      <c r="M35" s="34"/>
      <c r="N35" s="33"/>
      <c r="O35" s="34"/>
      <c r="P35" s="34"/>
      <c r="Q35" s="34"/>
      <c r="T35" s="34"/>
      <c r="U35" s="34"/>
      <c r="V35" s="34"/>
      <c r="W35" s="34"/>
      <c r="X35" s="34"/>
    </row>
    <row r="36" spans="1:24" x14ac:dyDescent="0.2">
      <c r="A36" s="31">
        <v>30</v>
      </c>
      <c r="B36" s="31">
        <v>24.5</v>
      </c>
      <c r="C36" s="41">
        <v>84</v>
      </c>
      <c r="D36" s="66">
        <v>76</v>
      </c>
      <c r="E36" s="67">
        <f>(C36-D36)/A36</f>
        <v>0.26666666666666666</v>
      </c>
      <c r="F36" s="34" t="s">
        <v>174</v>
      </c>
      <c r="G36" s="39"/>
      <c r="H36" s="39"/>
      <c r="I36" s="39"/>
      <c r="J36" s="39"/>
      <c r="K36" s="71"/>
      <c r="L36" s="34"/>
      <c r="M36" s="34"/>
      <c r="N36" s="33"/>
      <c r="O36" s="34"/>
      <c r="P36" s="34"/>
      <c r="Q36" s="34"/>
      <c r="T36" s="34"/>
      <c r="U36" s="34"/>
      <c r="V36" s="34"/>
      <c r="W36" s="34"/>
      <c r="X36" s="34"/>
    </row>
    <row r="37" spans="1:24" x14ac:dyDescent="0.2">
      <c r="A37" s="31">
        <v>49</v>
      </c>
      <c r="B37" s="31">
        <v>21.5</v>
      </c>
      <c r="C37" s="34">
        <v>87</v>
      </c>
      <c r="D37" s="69">
        <v>76</v>
      </c>
      <c r="E37" s="70">
        <f>(C37-D37)/A37</f>
        <v>0.22448979591836735</v>
      </c>
      <c r="F37" s="34"/>
      <c r="G37" s="39"/>
      <c r="H37" s="39"/>
      <c r="I37" s="39"/>
      <c r="J37" s="39"/>
      <c r="K37" s="71"/>
      <c r="L37" s="34"/>
      <c r="M37" s="34"/>
      <c r="N37" s="33"/>
      <c r="O37" s="34"/>
      <c r="P37" s="34"/>
      <c r="Q37" s="34"/>
      <c r="T37" s="34"/>
      <c r="U37" s="34"/>
      <c r="V37" s="34"/>
      <c r="W37" s="34"/>
      <c r="X37" s="34"/>
    </row>
    <row r="38" spans="1:24" x14ac:dyDescent="0.2">
      <c r="A38" s="31"/>
      <c r="B38" s="31"/>
      <c r="C38" s="34"/>
      <c r="D38" s="69"/>
      <c r="E38" s="70"/>
      <c r="F38" s="71"/>
      <c r="G38" s="39"/>
      <c r="H38" s="39"/>
      <c r="I38" s="39"/>
      <c r="J38" s="39"/>
      <c r="K38" s="71"/>
      <c r="L38" s="34"/>
      <c r="M38" s="34"/>
      <c r="N38" s="33"/>
      <c r="O38" s="34"/>
      <c r="P38" s="34"/>
      <c r="Q38" s="34"/>
      <c r="T38" s="34"/>
      <c r="U38" s="34"/>
      <c r="V38" s="34"/>
      <c r="W38" s="34"/>
      <c r="X38" s="34"/>
    </row>
    <row r="39" spans="1:24" x14ac:dyDescent="0.2">
      <c r="A39" s="31"/>
      <c r="B39" s="31"/>
      <c r="C39" s="31"/>
      <c r="D39" s="31"/>
      <c r="E39" s="39"/>
      <c r="F39" s="71"/>
      <c r="G39" s="39"/>
      <c r="H39" s="39"/>
      <c r="I39" s="39"/>
      <c r="J39" s="39"/>
      <c r="K39" s="71"/>
      <c r="L39" s="34"/>
      <c r="M39" s="34"/>
      <c r="N39" s="33"/>
      <c r="O39" s="34"/>
      <c r="P39" s="34"/>
      <c r="Q39" s="34"/>
      <c r="T39" s="34"/>
      <c r="U39" s="34"/>
      <c r="V39" s="34"/>
      <c r="W39" s="34"/>
      <c r="X39" s="34"/>
    </row>
    <row r="40" spans="1:24" x14ac:dyDescent="0.2">
      <c r="A40" s="31"/>
      <c r="B40" s="31"/>
      <c r="C40" s="31"/>
      <c r="D40" s="31"/>
      <c r="E40" s="39"/>
      <c r="F40" s="71"/>
      <c r="G40" s="39"/>
      <c r="H40" s="39"/>
      <c r="I40" s="39"/>
      <c r="J40" s="39"/>
      <c r="K40" s="71"/>
      <c r="L40" s="34"/>
      <c r="M40" s="34"/>
      <c r="N40" s="33"/>
      <c r="O40" s="34"/>
      <c r="P40" s="34"/>
      <c r="Q40" s="34"/>
      <c r="T40" s="34"/>
      <c r="U40" s="34"/>
      <c r="V40" s="34"/>
      <c r="W40" s="34"/>
      <c r="X40" s="34"/>
    </row>
    <row r="41" spans="1:24" x14ac:dyDescent="0.2">
      <c r="A41" s="31"/>
      <c r="B41" s="31"/>
      <c r="C41" s="31"/>
      <c r="D41" s="31"/>
      <c r="E41" s="39"/>
      <c r="F41" s="39"/>
      <c r="G41" s="39"/>
      <c r="H41" s="39"/>
      <c r="I41" s="39"/>
      <c r="J41" s="39"/>
      <c r="K41" s="71"/>
      <c r="L41" s="34"/>
      <c r="M41" s="34"/>
      <c r="N41" s="33"/>
      <c r="O41" s="34"/>
      <c r="P41" s="34"/>
      <c r="Q41" s="34"/>
      <c r="T41" s="34"/>
      <c r="U41" s="34"/>
      <c r="V41" s="34"/>
      <c r="W41" s="34"/>
      <c r="X41" s="34"/>
    </row>
    <row r="42" spans="1:24" x14ac:dyDescent="0.2">
      <c r="A42" s="31"/>
      <c r="B42" s="31"/>
      <c r="C42" s="31"/>
      <c r="D42" s="31"/>
      <c r="E42" s="39"/>
      <c r="F42" s="39"/>
      <c r="G42" s="39"/>
      <c r="H42" s="39"/>
      <c r="I42" s="39"/>
      <c r="J42" s="39"/>
      <c r="K42" s="71"/>
      <c r="L42" s="34"/>
      <c r="M42" s="34"/>
      <c r="N42" s="33"/>
      <c r="O42" s="34"/>
      <c r="P42" s="34"/>
      <c r="Q42" s="34"/>
      <c r="T42" s="34"/>
      <c r="U42" s="34"/>
      <c r="V42" s="34"/>
      <c r="W42" s="34"/>
      <c r="X42" s="34"/>
    </row>
    <row r="43" spans="1:24" x14ac:dyDescent="0.2">
      <c r="A43" s="31"/>
      <c r="B43" s="31"/>
      <c r="C43" s="31"/>
      <c r="D43" s="31"/>
      <c r="E43" s="39"/>
      <c r="F43" s="39"/>
      <c r="G43" s="39"/>
      <c r="H43" s="39"/>
      <c r="I43" s="39"/>
      <c r="J43" s="39"/>
      <c r="K43" s="71"/>
      <c r="L43" s="34"/>
      <c r="M43" s="34"/>
      <c r="N43" s="33"/>
      <c r="O43" s="34"/>
      <c r="P43" s="34"/>
      <c r="Q43" s="34"/>
      <c r="T43" s="34"/>
      <c r="U43" s="34"/>
      <c r="V43" s="34"/>
      <c r="W43" s="34"/>
      <c r="X43" s="34"/>
    </row>
    <row r="44" spans="1:24" x14ac:dyDescent="0.2">
      <c r="A44" s="31"/>
      <c r="B44" s="31"/>
      <c r="C44" s="31"/>
      <c r="D44" s="31"/>
      <c r="E44" s="39"/>
      <c r="F44" s="39"/>
      <c r="G44" s="39"/>
      <c r="H44" s="39"/>
      <c r="I44" s="39"/>
      <c r="J44" s="39"/>
      <c r="K44" s="71"/>
      <c r="L44" s="34"/>
      <c r="M44" s="34"/>
      <c r="N44" s="33"/>
      <c r="O44" s="34"/>
      <c r="P44" s="34"/>
      <c r="Q44" s="34"/>
      <c r="T44" s="34"/>
      <c r="U44" s="34"/>
      <c r="V44" s="34"/>
      <c r="W44" s="34"/>
      <c r="X44" s="34"/>
    </row>
    <row r="45" spans="1:24" x14ac:dyDescent="0.2">
      <c r="A45" s="31"/>
      <c r="B45" s="31"/>
      <c r="C45" s="31"/>
      <c r="D45" s="31"/>
      <c r="E45" s="39"/>
      <c r="F45" s="39"/>
      <c r="G45" s="39"/>
      <c r="H45" s="39"/>
      <c r="I45" s="39"/>
      <c r="J45" s="39"/>
      <c r="K45" s="71"/>
      <c r="L45" s="34"/>
      <c r="M45" s="34"/>
      <c r="N45" s="33"/>
      <c r="O45" s="34"/>
      <c r="P45" s="34"/>
      <c r="Q45" s="33"/>
      <c r="R45" s="33"/>
      <c r="T45" s="34"/>
      <c r="U45" s="35"/>
    </row>
    <row r="46" spans="1:24" x14ac:dyDescent="0.2">
      <c r="A46" s="31"/>
      <c r="B46" s="31"/>
      <c r="C46" s="31"/>
      <c r="D46" s="31"/>
      <c r="E46" s="39"/>
      <c r="F46" s="39"/>
      <c r="G46" s="39"/>
      <c r="H46" s="39"/>
      <c r="I46" s="39"/>
      <c r="J46" s="39"/>
      <c r="K46" s="71"/>
      <c r="L46" s="34"/>
      <c r="M46" s="34"/>
      <c r="N46" s="33"/>
      <c r="O46" s="34"/>
      <c r="P46" s="34"/>
      <c r="Q46" s="33"/>
      <c r="R46" s="33"/>
      <c r="T46" s="34"/>
      <c r="U46" s="35"/>
    </row>
    <row r="47" spans="1:24" x14ac:dyDescent="0.2">
      <c r="A47" s="31"/>
      <c r="B47" s="31"/>
      <c r="C47" s="31"/>
      <c r="D47" s="31"/>
      <c r="E47" s="39"/>
      <c r="F47" s="39"/>
      <c r="G47" s="39"/>
      <c r="H47" s="39"/>
      <c r="I47" s="39"/>
      <c r="J47" s="39"/>
      <c r="K47" s="71"/>
      <c r="L47" s="34"/>
      <c r="M47" s="34"/>
      <c r="N47" s="33"/>
      <c r="O47" s="34"/>
      <c r="P47" s="34"/>
      <c r="Q47" s="33"/>
      <c r="R47" s="33"/>
      <c r="T47" s="34"/>
      <c r="U47" s="35"/>
    </row>
    <row r="48" spans="1:24" x14ac:dyDescent="0.2">
      <c r="A48" s="31"/>
      <c r="B48" s="31"/>
      <c r="C48" s="31"/>
      <c r="D48" s="31"/>
      <c r="E48" s="39"/>
      <c r="F48" s="39"/>
      <c r="G48" s="39"/>
      <c r="H48" s="39"/>
      <c r="I48" s="39"/>
      <c r="J48" s="39"/>
      <c r="K48" s="71"/>
      <c r="L48" s="34"/>
      <c r="M48" s="34"/>
      <c r="N48" s="33"/>
      <c r="O48" s="34"/>
      <c r="P48" s="34"/>
      <c r="Q48" s="33"/>
      <c r="R48" s="33"/>
      <c r="T48" s="34"/>
      <c r="U48" s="35"/>
    </row>
    <row r="49" spans="1:31" x14ac:dyDescent="0.2">
      <c r="A49" s="31"/>
      <c r="B49" s="31"/>
      <c r="C49" s="31"/>
      <c r="D49" s="31"/>
      <c r="E49" s="39"/>
      <c r="F49" s="39"/>
      <c r="G49" s="39"/>
      <c r="H49" s="39"/>
      <c r="I49" s="39"/>
      <c r="J49" s="39"/>
      <c r="K49" s="71"/>
      <c r="L49" s="34"/>
      <c r="M49" s="34"/>
      <c r="N49" s="33"/>
      <c r="O49" s="34"/>
      <c r="P49" s="34"/>
      <c r="Q49" s="33"/>
      <c r="R49" s="33"/>
      <c r="T49" s="34"/>
      <c r="U49" s="35"/>
    </row>
    <row r="50" spans="1:31" x14ac:dyDescent="0.2">
      <c r="A50" s="31"/>
      <c r="B50" s="31"/>
      <c r="C50" s="31"/>
      <c r="D50" s="31"/>
      <c r="E50" s="39"/>
      <c r="F50" s="39"/>
      <c r="G50" s="39"/>
      <c r="H50" s="39"/>
      <c r="I50" s="39"/>
      <c r="J50" s="39"/>
      <c r="K50" s="71"/>
      <c r="L50" s="34"/>
      <c r="M50" s="34"/>
      <c r="N50" s="33"/>
      <c r="O50" s="34"/>
      <c r="P50" s="34"/>
      <c r="Q50" s="33"/>
      <c r="R50" s="33"/>
      <c r="T50" s="34"/>
      <c r="U50" s="35"/>
    </row>
    <row r="51" spans="1:31" x14ac:dyDescent="0.2">
      <c r="A51" s="31"/>
      <c r="B51" s="31"/>
      <c r="C51" s="31"/>
      <c r="D51" s="31"/>
      <c r="E51" s="39"/>
      <c r="F51" s="39"/>
      <c r="G51" s="39"/>
      <c r="H51" s="39"/>
      <c r="I51" s="39"/>
      <c r="J51" s="39"/>
      <c r="K51" s="71"/>
      <c r="L51" s="35"/>
      <c r="M51" s="34"/>
      <c r="N51" s="33"/>
      <c r="O51" s="34"/>
      <c r="P51" s="34"/>
      <c r="Q51" s="33"/>
      <c r="R51" s="33"/>
      <c r="T51" s="34"/>
      <c r="U51" s="35"/>
    </row>
    <row r="52" spans="1:31" x14ac:dyDescent="0.2">
      <c r="A52" s="31"/>
      <c r="B52" s="31"/>
      <c r="C52" s="31"/>
      <c r="D52" s="31"/>
      <c r="E52" s="39"/>
      <c r="F52" s="39"/>
      <c r="G52" s="39"/>
      <c r="H52" s="39"/>
      <c r="I52" s="39"/>
      <c r="J52" s="39"/>
      <c r="K52" s="71"/>
      <c r="L52" s="35"/>
      <c r="M52" s="34"/>
      <c r="N52" s="33"/>
      <c r="O52" s="34"/>
      <c r="P52" s="34"/>
      <c r="Q52" s="33"/>
      <c r="R52" s="33"/>
      <c r="T52" s="34"/>
      <c r="U52" s="35"/>
    </row>
    <row r="53" spans="1:31" x14ac:dyDescent="0.2">
      <c r="A53" s="31"/>
      <c r="B53" s="31"/>
      <c r="C53" s="31"/>
      <c r="D53" s="31"/>
      <c r="E53" s="39"/>
      <c r="F53" s="39"/>
      <c r="G53" s="39"/>
      <c r="H53" s="39"/>
      <c r="I53" s="39"/>
      <c r="J53" s="39"/>
      <c r="K53" s="71"/>
      <c r="L53" s="35"/>
      <c r="M53" s="34"/>
      <c r="N53" s="33"/>
      <c r="O53" s="34"/>
      <c r="P53" s="34"/>
      <c r="Q53" s="33"/>
      <c r="R53" s="33"/>
      <c r="T53" s="34"/>
      <c r="U53" s="35"/>
    </row>
    <row r="54" spans="1:31" x14ac:dyDescent="0.2">
      <c r="A54" s="31"/>
      <c r="B54" s="31"/>
      <c r="C54" s="31"/>
      <c r="D54" s="31"/>
      <c r="E54" s="39"/>
      <c r="F54" s="39"/>
      <c r="G54" s="39"/>
      <c r="H54" s="39"/>
      <c r="I54" s="39"/>
      <c r="J54" s="39"/>
      <c r="K54" s="71"/>
      <c r="L54" s="35"/>
      <c r="M54" s="34"/>
      <c r="N54" s="33"/>
      <c r="O54" s="34"/>
      <c r="P54" s="34"/>
      <c r="Q54" s="33"/>
      <c r="R54" s="33"/>
      <c r="T54" s="34"/>
      <c r="U54" s="35"/>
    </row>
    <row r="55" spans="1:31" x14ac:dyDescent="0.2">
      <c r="A55" s="31"/>
      <c r="B55" s="31"/>
      <c r="C55" s="31"/>
      <c r="D55" s="31"/>
      <c r="E55" s="39"/>
      <c r="F55" s="39"/>
      <c r="G55" s="39"/>
      <c r="H55" s="39"/>
      <c r="I55" s="39"/>
      <c r="J55" s="39"/>
      <c r="K55" s="71"/>
      <c r="L55" s="34"/>
      <c r="M55" s="34"/>
      <c r="N55" s="33"/>
      <c r="O55" s="34"/>
      <c r="P55" s="34"/>
      <c r="Q55" s="33"/>
      <c r="T55" s="34"/>
      <c r="U55" s="35"/>
      <c r="AB55" s="33"/>
      <c r="AC55" s="33"/>
    </row>
    <row r="56" spans="1:31" x14ac:dyDescent="0.2">
      <c r="A56" s="31"/>
      <c r="B56" s="31"/>
      <c r="C56" s="31"/>
      <c r="D56" s="31"/>
      <c r="E56" s="39"/>
      <c r="F56" s="39"/>
      <c r="G56" s="39"/>
      <c r="H56" s="39"/>
      <c r="I56" s="39"/>
      <c r="J56" s="39"/>
      <c r="K56" s="71"/>
      <c r="L56" s="34"/>
      <c r="M56" s="34"/>
      <c r="N56" s="33"/>
      <c r="O56" s="34"/>
      <c r="P56" s="34"/>
      <c r="Q56" s="33"/>
      <c r="T56" s="34"/>
      <c r="U56" s="35"/>
      <c r="AB56" s="54"/>
      <c r="AC56" s="33"/>
      <c r="AD56" s="33"/>
      <c r="AE56" s="33"/>
    </row>
    <row r="57" spans="1:31" x14ac:dyDescent="0.2">
      <c r="A57" s="31"/>
      <c r="B57" s="31"/>
      <c r="C57" s="31"/>
      <c r="D57" s="31"/>
      <c r="E57" s="39"/>
      <c r="F57" s="39"/>
      <c r="G57" s="39"/>
      <c r="H57" s="39"/>
      <c r="I57" s="39"/>
      <c r="J57" s="39"/>
      <c r="K57" s="71"/>
      <c r="L57" s="34"/>
      <c r="M57" s="34"/>
      <c r="N57" s="33"/>
      <c r="O57" s="34"/>
      <c r="P57" s="34"/>
      <c r="Q57" s="34"/>
      <c r="T57" s="34"/>
      <c r="U57" s="35"/>
      <c r="AB57" s="54"/>
    </row>
    <row r="58" spans="1:31" x14ac:dyDescent="0.2">
      <c r="A58" s="31"/>
      <c r="B58" s="31"/>
      <c r="C58" s="31"/>
      <c r="D58" s="31"/>
      <c r="E58" s="39"/>
      <c r="F58" s="39"/>
      <c r="G58" s="39"/>
      <c r="H58" s="39"/>
      <c r="I58" s="39"/>
      <c r="J58" s="39"/>
      <c r="K58" s="71"/>
      <c r="L58" s="34"/>
      <c r="M58" s="34"/>
      <c r="N58" s="33"/>
      <c r="O58" s="34"/>
      <c r="P58" s="34"/>
      <c r="Q58" s="34"/>
      <c r="T58" s="34"/>
      <c r="U58" s="35"/>
      <c r="AB58" s="33"/>
    </row>
    <row r="59" spans="1:31" x14ac:dyDescent="0.2">
      <c r="A59" s="31"/>
      <c r="B59" s="31"/>
      <c r="C59" s="31"/>
      <c r="D59" s="31"/>
      <c r="E59" s="39"/>
      <c r="F59" s="39"/>
      <c r="G59" s="39"/>
      <c r="H59" s="39"/>
      <c r="I59" s="39"/>
      <c r="J59" s="39"/>
      <c r="K59" s="71"/>
      <c r="L59" s="34"/>
      <c r="M59" s="34"/>
      <c r="N59" s="33"/>
      <c r="O59" s="34"/>
      <c r="P59" s="34"/>
      <c r="Q59" s="34"/>
      <c r="T59" s="34"/>
      <c r="U59" s="35"/>
    </row>
    <row r="60" spans="1:31" x14ac:dyDescent="0.2">
      <c r="A60" s="31"/>
      <c r="B60" s="31"/>
      <c r="C60" s="31"/>
      <c r="D60" s="31"/>
      <c r="E60" s="39"/>
      <c r="F60" s="39"/>
      <c r="G60" s="39"/>
      <c r="H60" s="39"/>
      <c r="I60" s="39"/>
      <c r="J60" s="39"/>
      <c r="K60" s="71"/>
      <c r="L60" s="34"/>
      <c r="M60" s="34"/>
      <c r="N60" s="33"/>
      <c r="O60" s="34"/>
      <c r="P60" s="34"/>
      <c r="Q60" s="34"/>
      <c r="T60" s="34"/>
      <c r="U60" s="35"/>
    </row>
    <row r="61" spans="1:31" x14ac:dyDescent="0.2">
      <c r="A61" s="31"/>
      <c r="B61" s="31"/>
      <c r="C61" s="31"/>
      <c r="D61" s="31"/>
      <c r="E61" s="39"/>
      <c r="F61" s="39"/>
      <c r="G61" s="39"/>
      <c r="H61" s="39"/>
      <c r="I61" s="39"/>
      <c r="J61" s="39"/>
      <c r="K61" s="71"/>
      <c r="L61" s="34"/>
      <c r="M61" s="34"/>
      <c r="N61" s="33"/>
      <c r="O61" s="34"/>
      <c r="P61" s="34"/>
      <c r="Q61" s="34"/>
      <c r="T61" s="34"/>
      <c r="U61" s="35"/>
    </row>
    <row r="62" spans="1:31" x14ac:dyDescent="0.2">
      <c r="A62" s="31"/>
      <c r="B62" s="31"/>
      <c r="C62" s="31"/>
      <c r="D62" s="31"/>
      <c r="E62" s="39"/>
      <c r="F62" s="39"/>
      <c r="G62" s="39"/>
      <c r="H62" s="39"/>
      <c r="I62" s="39"/>
      <c r="J62" s="39"/>
      <c r="K62" s="71"/>
      <c r="L62" s="34"/>
      <c r="M62" s="34"/>
      <c r="N62" s="33"/>
      <c r="O62" s="34"/>
      <c r="P62" s="34"/>
      <c r="Q62" s="34"/>
      <c r="T62" s="34"/>
      <c r="U62" s="35"/>
    </row>
    <row r="63" spans="1:31" x14ac:dyDescent="0.2">
      <c r="A63" s="31"/>
      <c r="B63" s="31"/>
      <c r="C63" s="31"/>
      <c r="D63" s="31"/>
      <c r="E63" s="39"/>
      <c r="F63" s="39"/>
      <c r="G63" s="39"/>
      <c r="H63" s="39"/>
      <c r="I63" s="39"/>
      <c r="J63" s="39"/>
      <c r="K63" s="71"/>
      <c r="L63" s="34"/>
      <c r="M63" s="34"/>
      <c r="N63" s="33"/>
      <c r="O63" s="34"/>
      <c r="P63" s="34"/>
      <c r="Q63" s="34"/>
      <c r="T63" s="34"/>
      <c r="U63" s="35"/>
    </row>
    <row r="64" spans="1:31" x14ac:dyDescent="0.2">
      <c r="A64" s="31"/>
      <c r="B64" s="31"/>
      <c r="C64" s="31"/>
      <c r="D64" s="31"/>
      <c r="E64" s="39"/>
      <c r="F64" s="39"/>
      <c r="G64" s="39"/>
      <c r="H64" s="39"/>
      <c r="I64" s="39"/>
      <c r="J64" s="39"/>
      <c r="K64" s="71"/>
      <c r="L64" s="34"/>
      <c r="M64" s="34"/>
      <c r="N64" s="33"/>
      <c r="O64" s="34"/>
      <c r="P64" s="34"/>
      <c r="Q64" s="34"/>
      <c r="T64" s="34"/>
      <c r="U64" s="35"/>
    </row>
    <row r="65" spans="1:27" x14ac:dyDescent="0.2">
      <c r="A65" s="31"/>
      <c r="B65" s="31"/>
      <c r="C65" s="31"/>
      <c r="D65" s="31"/>
      <c r="E65" s="39"/>
      <c r="F65" s="39"/>
      <c r="G65" s="39"/>
      <c r="H65" s="39"/>
      <c r="I65" s="39"/>
      <c r="J65" s="39"/>
      <c r="K65" s="71"/>
      <c r="L65" s="34"/>
      <c r="M65" s="34"/>
      <c r="N65" s="33"/>
      <c r="O65" s="34"/>
      <c r="P65" s="34"/>
      <c r="Q65" s="34"/>
      <c r="T65" s="34"/>
      <c r="U65" s="35"/>
    </row>
    <row r="66" spans="1:27" x14ac:dyDescent="0.2">
      <c r="A66" s="31"/>
      <c r="B66" s="31"/>
      <c r="C66" s="31"/>
      <c r="D66" s="31"/>
      <c r="E66" s="39"/>
      <c r="F66" s="39"/>
      <c r="G66" s="39"/>
      <c r="H66" s="39"/>
      <c r="I66" s="39"/>
      <c r="J66" s="39"/>
      <c r="K66" s="71"/>
      <c r="L66" s="34"/>
      <c r="M66" s="34"/>
      <c r="N66" s="33"/>
      <c r="O66" s="34"/>
      <c r="P66" s="34"/>
      <c r="Q66" s="34"/>
      <c r="T66" s="34"/>
      <c r="U66" s="35"/>
    </row>
    <row r="67" spans="1:27" x14ac:dyDescent="0.2">
      <c r="A67" s="31"/>
      <c r="B67" s="31"/>
      <c r="C67" s="31"/>
      <c r="D67" s="31"/>
      <c r="E67" s="39"/>
      <c r="F67" s="39"/>
      <c r="G67" s="39"/>
      <c r="H67" s="39"/>
      <c r="I67" s="39"/>
      <c r="J67" s="39"/>
      <c r="K67" s="71"/>
      <c r="L67" s="34"/>
      <c r="M67" s="34"/>
      <c r="N67" s="33"/>
      <c r="O67" s="34"/>
      <c r="P67" s="34"/>
      <c r="Q67" s="34"/>
      <c r="T67" s="34"/>
      <c r="U67" s="35"/>
    </row>
    <row r="68" spans="1:27" x14ac:dyDescent="0.2">
      <c r="A68" s="31"/>
      <c r="B68" s="31"/>
      <c r="C68" s="31"/>
      <c r="D68" s="31"/>
      <c r="E68" s="39"/>
      <c r="F68" s="39"/>
      <c r="G68" s="39"/>
      <c r="H68" s="39"/>
      <c r="I68" s="39"/>
      <c r="J68" s="39"/>
      <c r="K68" s="71"/>
      <c r="L68" s="34"/>
      <c r="M68" s="34"/>
      <c r="N68" s="33"/>
      <c r="O68" s="34"/>
      <c r="P68" s="34"/>
      <c r="Q68" s="34"/>
      <c r="T68" s="34"/>
      <c r="U68" s="35"/>
    </row>
    <row r="69" spans="1:27" x14ac:dyDescent="0.2">
      <c r="A69" s="31"/>
      <c r="B69" s="31"/>
      <c r="C69" s="31"/>
      <c r="D69" s="31"/>
      <c r="E69" s="39"/>
      <c r="F69" s="39"/>
      <c r="G69" s="39"/>
      <c r="H69" s="39"/>
      <c r="I69" s="39"/>
      <c r="J69" s="39"/>
      <c r="K69" s="71"/>
      <c r="L69" s="34"/>
      <c r="M69" s="34"/>
      <c r="N69" s="33"/>
      <c r="O69" s="34"/>
      <c r="P69" s="34"/>
      <c r="Q69" s="34"/>
      <c r="T69" s="34"/>
      <c r="U69" s="35"/>
    </row>
    <row r="70" spans="1:27" x14ac:dyDescent="0.2">
      <c r="A70" s="31"/>
      <c r="B70" s="31"/>
      <c r="C70" s="31"/>
      <c r="D70" s="31"/>
      <c r="E70" s="39"/>
      <c r="F70" s="39"/>
      <c r="G70" s="39"/>
      <c r="H70" s="39"/>
      <c r="I70" s="39"/>
      <c r="J70" s="39"/>
      <c r="K70" s="71"/>
      <c r="L70" s="34"/>
      <c r="M70" s="34"/>
      <c r="N70" s="33"/>
      <c r="O70" s="34"/>
      <c r="P70" s="34"/>
      <c r="Q70" s="34"/>
      <c r="T70" s="34"/>
      <c r="U70" s="35"/>
    </row>
    <row r="71" spans="1:27" x14ac:dyDescent="0.2">
      <c r="A71" s="31"/>
      <c r="B71" s="31"/>
      <c r="C71" s="31"/>
      <c r="D71" s="31"/>
      <c r="E71" s="39"/>
      <c r="F71" s="39"/>
      <c r="G71" s="39"/>
      <c r="H71" s="39"/>
      <c r="I71" s="39"/>
      <c r="J71" s="39"/>
      <c r="K71" s="71"/>
      <c r="L71" s="34"/>
      <c r="M71" s="34"/>
      <c r="N71" s="33"/>
      <c r="O71" s="34"/>
      <c r="P71" s="34"/>
      <c r="Q71" s="34"/>
      <c r="T71" s="34"/>
      <c r="U71" s="35"/>
    </row>
    <row r="72" spans="1:27" x14ac:dyDescent="0.2">
      <c r="A72" s="31"/>
      <c r="B72" s="31"/>
      <c r="C72" s="31"/>
      <c r="D72" s="31"/>
      <c r="E72" s="39"/>
      <c r="F72" s="39"/>
      <c r="G72" s="39"/>
      <c r="H72" s="39"/>
      <c r="I72" s="39"/>
      <c r="J72" s="39"/>
      <c r="K72" s="71"/>
      <c r="L72" s="34"/>
      <c r="M72" s="34"/>
      <c r="N72" s="33"/>
      <c r="O72" s="34"/>
      <c r="P72" s="34"/>
      <c r="Q72" s="34"/>
      <c r="T72" s="34"/>
      <c r="U72" s="35"/>
    </row>
    <row r="73" spans="1:27" x14ac:dyDescent="0.2">
      <c r="A73" s="31"/>
      <c r="B73" s="31"/>
      <c r="C73" s="31"/>
      <c r="D73" s="31"/>
      <c r="E73" s="39"/>
      <c r="F73" s="39"/>
      <c r="G73" s="39"/>
      <c r="H73" s="39"/>
      <c r="I73" s="39"/>
      <c r="J73" s="39"/>
      <c r="K73" s="71"/>
      <c r="L73" s="34"/>
      <c r="M73" s="34"/>
      <c r="N73" s="33"/>
      <c r="O73" s="34"/>
      <c r="P73" s="34"/>
      <c r="Q73" s="34"/>
      <c r="T73" s="34"/>
      <c r="U73" s="35"/>
    </row>
    <row r="74" spans="1:27" x14ac:dyDescent="0.2">
      <c r="A74" s="31"/>
      <c r="B74" s="31"/>
      <c r="C74" s="31"/>
      <c r="D74" s="31"/>
      <c r="E74" s="39"/>
      <c r="F74" s="39"/>
      <c r="G74" s="39"/>
      <c r="H74" s="39"/>
      <c r="I74" s="39"/>
      <c r="J74" s="39"/>
      <c r="K74" s="71"/>
      <c r="L74" s="34"/>
      <c r="M74" s="34"/>
      <c r="N74" s="33"/>
      <c r="O74" s="34"/>
      <c r="P74" s="34"/>
      <c r="Q74" s="34"/>
      <c r="T74" s="34"/>
      <c r="U74" s="35"/>
      <c r="W74" s="69"/>
      <c r="X74" s="69"/>
      <c r="Y74" s="31"/>
      <c r="Z74" s="31"/>
      <c r="AA74" s="31"/>
    </row>
    <row r="75" spans="1:27" x14ac:dyDescent="0.2">
      <c r="A75" s="31"/>
      <c r="B75" s="31"/>
      <c r="C75" s="31"/>
      <c r="D75" s="31"/>
      <c r="E75" s="39"/>
      <c r="F75" s="39"/>
      <c r="G75" s="39"/>
      <c r="H75" s="39"/>
      <c r="I75" s="39"/>
      <c r="J75" s="39"/>
      <c r="K75" s="71"/>
      <c r="L75" s="34"/>
      <c r="M75" s="34"/>
      <c r="N75" s="33"/>
      <c r="O75" s="34"/>
      <c r="P75" s="34"/>
      <c r="Q75" s="34"/>
      <c r="T75" s="34"/>
      <c r="U75" s="35"/>
      <c r="W75" s="69"/>
      <c r="X75" s="69"/>
      <c r="Y75" s="31"/>
      <c r="Z75" s="31"/>
      <c r="AA75" s="31"/>
    </row>
    <row r="76" spans="1:27" x14ac:dyDescent="0.2">
      <c r="A76" s="31"/>
      <c r="B76" s="31"/>
      <c r="C76" s="31"/>
      <c r="D76" s="31"/>
      <c r="E76" s="39"/>
      <c r="F76" s="39"/>
      <c r="G76" s="39"/>
      <c r="H76" s="39"/>
      <c r="I76" s="39"/>
      <c r="J76" s="39"/>
      <c r="K76" s="71"/>
      <c r="L76" s="34"/>
      <c r="M76" s="34"/>
      <c r="N76" s="33"/>
      <c r="O76" s="34"/>
      <c r="P76" s="34"/>
      <c r="Q76" s="34"/>
      <c r="T76" s="34"/>
      <c r="U76" s="35"/>
      <c r="W76" s="69"/>
      <c r="X76" s="69"/>
      <c r="Y76" s="31"/>
      <c r="Z76" s="31"/>
      <c r="AA76" s="31"/>
    </row>
    <row r="77" spans="1:27" x14ac:dyDescent="0.2">
      <c r="A77" s="31"/>
      <c r="B77" s="31"/>
      <c r="C77" s="31"/>
      <c r="D77" s="31"/>
      <c r="E77" s="39"/>
      <c r="F77" s="39"/>
      <c r="G77" s="39"/>
      <c r="H77" s="39"/>
      <c r="I77" s="39"/>
      <c r="J77" s="39"/>
      <c r="K77" s="71"/>
      <c r="L77" s="34"/>
      <c r="M77" s="34"/>
      <c r="N77" s="33"/>
      <c r="O77" s="34"/>
      <c r="P77" s="34"/>
      <c r="Q77" s="34"/>
      <c r="T77" s="34"/>
      <c r="U77" s="35"/>
      <c r="W77" s="69"/>
      <c r="X77" s="69"/>
      <c r="Y77" s="31"/>
      <c r="Z77" s="31"/>
      <c r="AA77" s="31"/>
    </row>
    <row r="78" spans="1:27" x14ac:dyDescent="0.2">
      <c r="A78" s="31"/>
      <c r="B78" s="31"/>
      <c r="C78" s="31"/>
      <c r="D78" s="31"/>
      <c r="E78" s="39"/>
      <c r="F78" s="39"/>
      <c r="G78" s="39"/>
      <c r="H78" s="39"/>
      <c r="I78" s="39"/>
      <c r="J78" s="39"/>
      <c r="K78" s="71"/>
      <c r="L78" s="34"/>
      <c r="M78" s="34"/>
      <c r="N78" s="33"/>
      <c r="O78" s="34"/>
      <c r="P78" s="34"/>
      <c r="Q78" s="34"/>
      <c r="T78" s="34"/>
      <c r="U78" s="35"/>
      <c r="W78" s="69"/>
      <c r="X78" s="69"/>
      <c r="Y78" s="31"/>
      <c r="Z78" s="31"/>
      <c r="AA78" s="31"/>
    </row>
    <row r="79" spans="1:27" x14ac:dyDescent="0.2">
      <c r="A79" s="31"/>
      <c r="B79" s="31"/>
      <c r="C79" s="31"/>
      <c r="D79" s="31"/>
      <c r="E79" s="39"/>
      <c r="F79" s="39"/>
      <c r="G79" s="39"/>
      <c r="H79" s="39"/>
      <c r="I79" s="39"/>
      <c r="J79" s="39"/>
      <c r="K79" s="71"/>
      <c r="L79" s="34"/>
      <c r="M79" s="34"/>
      <c r="N79" s="33"/>
      <c r="O79" s="34"/>
      <c r="P79" s="34"/>
      <c r="Q79" s="34"/>
      <c r="S79" s="31"/>
      <c r="T79" s="31"/>
      <c r="U79" s="69"/>
      <c r="V79" s="69"/>
      <c r="W79" s="69"/>
      <c r="X79" s="69"/>
      <c r="Y79" s="31"/>
      <c r="Z79" s="31"/>
      <c r="AA79" s="31"/>
    </row>
    <row r="80" spans="1:27" x14ac:dyDescent="0.2">
      <c r="A80" s="31"/>
      <c r="B80" s="31"/>
      <c r="C80" s="31"/>
      <c r="D80" s="31"/>
      <c r="E80" s="39"/>
      <c r="F80" s="39"/>
      <c r="G80" s="39"/>
      <c r="H80" s="39"/>
      <c r="I80" s="39"/>
      <c r="J80" s="39"/>
      <c r="K80" s="71"/>
      <c r="L80" s="34"/>
      <c r="M80" s="34"/>
      <c r="N80" s="33"/>
      <c r="O80" s="34"/>
      <c r="P80" s="34"/>
      <c r="Q80" s="34"/>
      <c r="S80" s="31"/>
      <c r="T80" s="31"/>
      <c r="U80" s="69"/>
      <c r="V80" s="69"/>
      <c r="W80" s="69"/>
      <c r="X80" s="69"/>
      <c r="Y80" s="31"/>
      <c r="Z80" s="31"/>
      <c r="AA80" s="31"/>
    </row>
    <row r="81" spans="1:27" x14ac:dyDescent="0.2">
      <c r="A81" s="31"/>
      <c r="B81" s="31"/>
      <c r="C81" s="31"/>
      <c r="D81" s="31"/>
      <c r="E81" s="39"/>
      <c r="F81" s="39"/>
      <c r="G81" s="39"/>
      <c r="H81" s="39"/>
      <c r="I81" s="39"/>
      <c r="J81" s="39"/>
      <c r="K81" s="71"/>
      <c r="L81" s="34"/>
      <c r="M81" s="34"/>
      <c r="N81" s="33"/>
      <c r="O81" s="34"/>
      <c r="P81" s="34"/>
      <c r="Q81" s="34"/>
      <c r="S81" s="31"/>
      <c r="T81" s="31"/>
      <c r="U81" s="69"/>
      <c r="V81" s="69"/>
      <c r="W81" s="69"/>
      <c r="X81" s="69"/>
      <c r="Y81" s="31"/>
      <c r="Z81" s="31"/>
      <c r="AA81" s="31"/>
    </row>
    <row r="82" spans="1:27" x14ac:dyDescent="0.2">
      <c r="A82" s="31"/>
      <c r="B82" s="31"/>
      <c r="C82" s="31"/>
      <c r="D82" s="31"/>
      <c r="E82" s="39"/>
      <c r="F82" s="39"/>
      <c r="G82" s="39"/>
      <c r="H82" s="39"/>
      <c r="I82" s="39"/>
      <c r="J82" s="39"/>
      <c r="K82" s="71"/>
      <c r="L82" s="34"/>
      <c r="M82" s="34"/>
      <c r="N82" s="33"/>
      <c r="O82" s="34"/>
      <c r="P82" s="34"/>
      <c r="Q82" s="34"/>
      <c r="S82" s="31"/>
      <c r="T82" s="31"/>
      <c r="U82" s="69"/>
      <c r="V82" s="69"/>
      <c r="W82" s="69"/>
      <c r="X82" s="69"/>
      <c r="Y82" s="31"/>
      <c r="Z82" s="31"/>
      <c r="AA82" s="31"/>
    </row>
    <row r="83" spans="1:27" x14ac:dyDescent="0.2">
      <c r="A83" s="31"/>
      <c r="B83" s="31"/>
      <c r="C83" s="31"/>
      <c r="D83" s="31"/>
      <c r="E83" s="39"/>
      <c r="F83" s="39"/>
      <c r="G83" s="39"/>
      <c r="H83" s="39"/>
      <c r="I83" s="39"/>
      <c r="J83" s="39"/>
      <c r="K83" s="71"/>
      <c r="L83" s="34"/>
      <c r="M83" s="34"/>
      <c r="N83" s="33"/>
      <c r="O83" s="34"/>
      <c r="P83" s="34"/>
      <c r="Q83" s="34"/>
      <c r="S83" s="31"/>
      <c r="T83" s="31"/>
      <c r="U83" s="69"/>
      <c r="V83" s="69"/>
      <c r="W83" s="69"/>
      <c r="X83" s="69"/>
      <c r="Y83" s="31"/>
      <c r="Z83" s="31"/>
      <c r="AA83" s="31"/>
    </row>
    <row r="84" spans="1:27" x14ac:dyDescent="0.2">
      <c r="A84" s="31"/>
      <c r="B84" s="31"/>
      <c r="C84" s="31"/>
      <c r="D84" s="31"/>
      <c r="E84" s="39"/>
      <c r="F84" s="39"/>
      <c r="G84" s="39"/>
      <c r="H84" s="39"/>
      <c r="I84" s="39"/>
      <c r="J84" s="39"/>
      <c r="K84" s="71"/>
      <c r="L84" s="34"/>
      <c r="M84" s="34"/>
      <c r="N84" s="33"/>
      <c r="O84" s="34"/>
      <c r="P84" s="34"/>
      <c r="Q84" s="34"/>
      <c r="S84" s="31"/>
      <c r="T84" s="31"/>
      <c r="U84" s="69"/>
      <c r="V84" s="69"/>
      <c r="W84" s="69"/>
      <c r="X84" s="69"/>
      <c r="Y84" s="31"/>
      <c r="Z84" s="31"/>
      <c r="AA84" s="31"/>
    </row>
    <row r="85" spans="1:27" x14ac:dyDescent="0.2">
      <c r="A85" s="31"/>
      <c r="B85" s="31"/>
      <c r="C85" s="31"/>
      <c r="D85" s="31"/>
      <c r="E85" s="39"/>
      <c r="F85" s="39"/>
      <c r="G85" s="39"/>
      <c r="H85" s="39"/>
      <c r="I85" s="39"/>
      <c r="J85" s="39"/>
      <c r="K85" s="71"/>
      <c r="L85" s="34"/>
      <c r="M85" s="34"/>
      <c r="N85" s="33"/>
      <c r="O85" s="34"/>
      <c r="P85" s="34"/>
      <c r="Q85" s="34"/>
      <c r="S85" s="31"/>
      <c r="T85" s="31"/>
      <c r="U85" s="69"/>
      <c r="V85" s="69"/>
      <c r="W85" s="69"/>
      <c r="X85" s="69"/>
      <c r="Y85" s="31"/>
      <c r="Z85" s="31"/>
      <c r="AA85" s="31"/>
    </row>
    <row r="86" spans="1:27" x14ac:dyDescent="0.2">
      <c r="A86" s="31"/>
      <c r="B86" s="31"/>
      <c r="C86" s="31"/>
      <c r="D86" s="31"/>
      <c r="E86" s="39"/>
      <c r="F86" s="39"/>
      <c r="G86" s="39"/>
      <c r="H86" s="39"/>
      <c r="I86" s="39"/>
      <c r="J86" s="39"/>
      <c r="K86" s="71"/>
      <c r="L86" s="34"/>
      <c r="M86" s="34"/>
      <c r="N86" s="33"/>
      <c r="O86" s="34"/>
      <c r="P86" s="34"/>
      <c r="Q86" s="34"/>
      <c r="S86" s="31"/>
      <c r="T86" s="31"/>
      <c r="U86" s="69"/>
      <c r="V86" s="69"/>
      <c r="W86" s="69"/>
      <c r="X86" s="69"/>
      <c r="Y86" s="31"/>
      <c r="Z86" s="31"/>
      <c r="AA86" s="31"/>
    </row>
    <row r="87" spans="1:27" x14ac:dyDescent="0.2">
      <c r="A87" s="31"/>
      <c r="B87" s="31"/>
      <c r="C87" s="31"/>
      <c r="D87" s="31"/>
      <c r="E87" s="39"/>
      <c r="F87" s="39"/>
      <c r="G87" s="39"/>
      <c r="H87" s="39"/>
      <c r="I87" s="39"/>
      <c r="J87" s="39"/>
      <c r="K87" s="71"/>
      <c r="L87" s="34"/>
      <c r="M87" s="34"/>
      <c r="N87" s="33"/>
      <c r="O87" s="34"/>
      <c r="P87" s="34"/>
      <c r="Q87" s="34"/>
      <c r="S87" s="31"/>
      <c r="T87" s="31"/>
      <c r="U87" s="69"/>
      <c r="V87" s="69"/>
      <c r="W87" s="69"/>
      <c r="X87" s="69"/>
      <c r="Y87" s="31"/>
      <c r="Z87" s="31"/>
      <c r="AA87" s="31"/>
    </row>
    <row r="88" spans="1:27" x14ac:dyDescent="0.2">
      <c r="A88" s="31"/>
      <c r="B88" s="31"/>
      <c r="C88" s="31"/>
      <c r="D88" s="31"/>
      <c r="E88" s="39"/>
      <c r="F88" s="39"/>
      <c r="G88" s="39"/>
      <c r="H88" s="39"/>
      <c r="I88" s="39"/>
      <c r="J88" s="39"/>
      <c r="K88" s="71"/>
      <c r="L88" s="34"/>
      <c r="M88" s="34"/>
      <c r="N88" s="33"/>
      <c r="O88" s="34"/>
      <c r="P88" s="34"/>
      <c r="Q88" s="34"/>
      <c r="S88" s="31"/>
      <c r="T88" s="31"/>
      <c r="U88" s="69"/>
      <c r="V88" s="69"/>
      <c r="W88" s="69"/>
      <c r="X88" s="69"/>
      <c r="Y88" s="31"/>
      <c r="Z88" s="31"/>
      <c r="AA88" s="31"/>
    </row>
    <row r="89" spans="1:27" x14ac:dyDescent="0.2">
      <c r="A89" s="31"/>
      <c r="B89" s="31"/>
      <c r="C89" s="31"/>
      <c r="D89" s="31"/>
      <c r="E89" s="39"/>
      <c r="F89" s="39"/>
      <c r="G89" s="39"/>
      <c r="H89" s="39"/>
      <c r="I89" s="39"/>
      <c r="J89" s="39"/>
      <c r="K89" s="71"/>
      <c r="L89" s="34"/>
      <c r="M89" s="34"/>
      <c r="N89" s="33"/>
      <c r="O89" s="34"/>
      <c r="P89" s="34"/>
      <c r="Q89" s="34"/>
      <c r="S89" s="31"/>
      <c r="T89" s="31"/>
      <c r="U89" s="69"/>
      <c r="V89" s="69"/>
      <c r="W89" s="69"/>
      <c r="X89" s="69"/>
      <c r="Y89" s="31"/>
      <c r="Z89" s="31"/>
      <c r="AA89" s="31"/>
    </row>
    <row r="90" spans="1:27" x14ac:dyDescent="0.2">
      <c r="A90" s="31"/>
      <c r="B90" s="31"/>
      <c r="C90" s="31"/>
      <c r="D90" s="31"/>
      <c r="E90" s="39"/>
      <c r="F90" s="39"/>
      <c r="G90" s="39"/>
      <c r="H90" s="39"/>
      <c r="I90" s="39"/>
      <c r="J90" s="39"/>
      <c r="K90" s="71"/>
      <c r="L90" s="34"/>
      <c r="M90" s="34"/>
      <c r="N90" s="33"/>
      <c r="O90" s="34"/>
      <c r="P90" s="34"/>
      <c r="Q90" s="34"/>
      <c r="S90" s="31"/>
      <c r="T90" s="31"/>
      <c r="U90" s="69"/>
      <c r="V90" s="69"/>
      <c r="W90" s="69"/>
      <c r="X90" s="69"/>
      <c r="Y90" s="31"/>
      <c r="Z90" s="31"/>
      <c r="AA90" s="31"/>
    </row>
    <row r="91" spans="1:27" s="31" customFormat="1" x14ac:dyDescent="0.2">
      <c r="E91" s="39"/>
      <c r="F91" s="39"/>
      <c r="G91" s="39"/>
      <c r="H91" s="39"/>
      <c r="I91" s="39"/>
      <c r="J91" s="39"/>
      <c r="K91" s="71"/>
      <c r="L91" s="34"/>
      <c r="M91" s="34"/>
      <c r="N91" s="33"/>
      <c r="O91" s="34"/>
      <c r="P91" s="34"/>
      <c r="Q91" s="34"/>
      <c r="R91" s="34"/>
      <c r="U91" s="69"/>
      <c r="V91" s="69"/>
      <c r="W91" s="69"/>
      <c r="X91" s="69"/>
    </row>
    <row r="92" spans="1:27" s="31" customFormat="1" x14ac:dyDescent="0.2">
      <c r="E92" s="39"/>
      <c r="F92" s="39"/>
      <c r="G92" s="39"/>
      <c r="H92" s="39"/>
      <c r="I92" s="39"/>
      <c r="J92" s="39"/>
      <c r="K92" s="71"/>
      <c r="L92" s="34"/>
      <c r="M92" s="34"/>
      <c r="N92" s="33"/>
      <c r="O92" s="34"/>
      <c r="P92" s="34"/>
      <c r="Q92" s="34"/>
      <c r="R92" s="34"/>
      <c r="U92" s="69"/>
      <c r="V92" s="69"/>
      <c r="W92" s="69"/>
      <c r="X92" s="69"/>
    </row>
    <row r="93" spans="1:27" s="31" customFormat="1" x14ac:dyDescent="0.2">
      <c r="E93" s="39"/>
      <c r="F93" s="39"/>
      <c r="G93" s="39"/>
      <c r="H93" s="39"/>
      <c r="I93" s="39"/>
      <c r="J93" s="39"/>
      <c r="K93" s="71"/>
      <c r="L93" s="34"/>
      <c r="M93" s="34"/>
      <c r="N93" s="33"/>
      <c r="O93" s="34"/>
      <c r="P93" s="34"/>
      <c r="Q93" s="34"/>
      <c r="R93" s="34"/>
      <c r="U93" s="69"/>
      <c r="V93" s="69"/>
      <c r="W93" s="69"/>
      <c r="X93" s="69"/>
    </row>
    <row r="94" spans="1:27" s="31" customFormat="1" x14ac:dyDescent="0.2">
      <c r="E94" s="39"/>
      <c r="F94" s="39"/>
      <c r="G94" s="39"/>
      <c r="H94" s="39"/>
      <c r="I94" s="39"/>
      <c r="J94" s="39"/>
      <c r="K94" s="71"/>
      <c r="L94" s="34"/>
      <c r="M94" s="34"/>
      <c r="N94" s="33"/>
      <c r="O94" s="34"/>
      <c r="P94" s="34"/>
      <c r="Q94" s="34"/>
      <c r="U94" s="69"/>
      <c r="V94" s="69"/>
      <c r="W94" s="69"/>
      <c r="X94" s="69"/>
    </row>
    <row r="95" spans="1:27" s="31" customFormat="1" x14ac:dyDescent="0.2">
      <c r="E95" s="39"/>
      <c r="F95" s="39"/>
      <c r="G95" s="39"/>
      <c r="H95" s="39"/>
      <c r="I95" s="39"/>
      <c r="J95" s="39"/>
      <c r="K95" s="71"/>
      <c r="L95" s="34"/>
      <c r="M95" s="34"/>
      <c r="N95" s="33"/>
      <c r="O95" s="34"/>
      <c r="P95" s="34"/>
      <c r="Q95" s="34"/>
      <c r="U95" s="69"/>
      <c r="V95" s="69"/>
      <c r="W95" s="69"/>
      <c r="X95" s="69"/>
    </row>
    <row r="96" spans="1:27" s="31" customFormat="1" x14ac:dyDescent="0.2">
      <c r="E96" s="39"/>
      <c r="F96" s="39"/>
      <c r="G96" s="39"/>
      <c r="H96" s="39"/>
      <c r="I96" s="39"/>
      <c r="J96" s="39"/>
      <c r="K96" s="71"/>
      <c r="L96" s="34"/>
      <c r="M96" s="34"/>
      <c r="N96" s="33"/>
      <c r="O96" s="34"/>
      <c r="P96" s="34"/>
      <c r="Q96" s="34"/>
      <c r="U96" s="69"/>
      <c r="V96" s="69"/>
      <c r="W96" s="69"/>
      <c r="X96" s="69"/>
    </row>
    <row r="97" spans="5:24" s="31" customFormat="1" x14ac:dyDescent="0.2">
      <c r="E97" s="39"/>
      <c r="F97" s="39"/>
      <c r="G97" s="39"/>
      <c r="H97" s="39"/>
      <c r="I97" s="39"/>
      <c r="J97" s="39"/>
      <c r="K97" s="71"/>
      <c r="L97" s="34"/>
      <c r="M97" s="34"/>
      <c r="N97" s="33"/>
      <c r="O97" s="34"/>
      <c r="P97" s="34"/>
      <c r="Q97" s="34"/>
      <c r="U97" s="69"/>
      <c r="V97" s="69"/>
      <c r="W97" s="69"/>
      <c r="X97" s="69"/>
    </row>
    <row r="98" spans="5:24" s="31" customFormat="1" x14ac:dyDescent="0.2">
      <c r="E98" s="39"/>
      <c r="F98" s="39"/>
      <c r="G98" s="39"/>
      <c r="H98" s="39"/>
      <c r="I98" s="39"/>
      <c r="J98" s="39"/>
      <c r="K98" s="71"/>
      <c r="L98" s="34"/>
      <c r="M98" s="34"/>
      <c r="N98" s="33"/>
      <c r="O98" s="34"/>
      <c r="P98" s="34"/>
      <c r="Q98" s="34"/>
      <c r="U98" s="69"/>
      <c r="V98" s="69"/>
      <c r="W98" s="69"/>
      <c r="X98" s="69"/>
    </row>
    <row r="99" spans="5:24" s="31" customFormat="1" x14ac:dyDescent="0.2">
      <c r="E99" s="39"/>
      <c r="F99" s="39"/>
      <c r="G99" s="39"/>
      <c r="H99" s="39"/>
      <c r="I99" s="39"/>
      <c r="J99" s="39"/>
      <c r="K99" s="71"/>
      <c r="L99" s="34"/>
      <c r="M99" s="34"/>
      <c r="N99" s="33"/>
      <c r="O99" s="34"/>
      <c r="P99" s="34"/>
      <c r="Q99" s="34"/>
      <c r="U99" s="69"/>
      <c r="V99" s="69"/>
      <c r="W99" s="69"/>
      <c r="X99" s="69"/>
    </row>
    <row r="100" spans="5:24" s="31" customFormat="1" x14ac:dyDescent="0.2">
      <c r="E100" s="39"/>
      <c r="F100" s="39"/>
      <c r="G100" s="39"/>
      <c r="H100" s="39"/>
      <c r="I100" s="39"/>
      <c r="J100" s="39"/>
      <c r="K100" s="71"/>
      <c r="L100" s="34"/>
      <c r="M100" s="34"/>
      <c r="N100" s="33"/>
      <c r="O100" s="34"/>
      <c r="P100" s="34"/>
      <c r="Q100" s="34"/>
      <c r="U100" s="69"/>
      <c r="V100" s="69"/>
      <c r="W100" s="69"/>
      <c r="X100" s="69"/>
    </row>
    <row r="101" spans="5:24" s="31" customFormat="1" x14ac:dyDescent="0.2">
      <c r="E101" s="39"/>
      <c r="F101" s="39"/>
      <c r="G101" s="39"/>
      <c r="H101" s="39"/>
      <c r="I101" s="39"/>
      <c r="J101" s="39"/>
      <c r="K101" s="71"/>
      <c r="L101" s="34"/>
      <c r="M101" s="34"/>
      <c r="N101" s="33"/>
      <c r="O101" s="34"/>
      <c r="P101" s="34"/>
      <c r="Q101" s="34"/>
      <c r="U101" s="69"/>
      <c r="V101" s="69"/>
      <c r="W101" s="69"/>
      <c r="X101" s="69"/>
    </row>
    <row r="102" spans="5:24" s="31" customFormat="1" x14ac:dyDescent="0.2">
      <c r="E102" s="39"/>
      <c r="F102" s="39"/>
      <c r="G102" s="39"/>
      <c r="H102" s="39"/>
      <c r="I102" s="39"/>
      <c r="J102" s="39"/>
      <c r="K102" s="71"/>
      <c r="L102" s="34"/>
      <c r="M102" s="34"/>
      <c r="N102" s="33"/>
      <c r="O102" s="34"/>
      <c r="P102" s="34"/>
      <c r="Q102" s="34"/>
      <c r="U102" s="69"/>
      <c r="V102" s="69"/>
      <c r="W102" s="69"/>
      <c r="X102" s="69"/>
    </row>
    <row r="103" spans="5:24" s="31" customFormat="1" x14ac:dyDescent="0.2">
      <c r="E103" s="39"/>
      <c r="F103" s="39"/>
      <c r="G103" s="39"/>
      <c r="H103" s="39"/>
      <c r="I103" s="39"/>
      <c r="J103" s="39"/>
      <c r="K103" s="71"/>
      <c r="L103" s="34"/>
      <c r="M103" s="34"/>
      <c r="N103" s="33"/>
      <c r="O103" s="34"/>
      <c r="P103" s="34"/>
      <c r="Q103" s="34"/>
      <c r="U103" s="69"/>
      <c r="V103" s="69"/>
      <c r="W103" s="69"/>
      <c r="X103" s="69"/>
    </row>
    <row r="104" spans="5:24" s="31" customFormat="1" x14ac:dyDescent="0.2">
      <c r="E104" s="39"/>
      <c r="F104" s="39"/>
      <c r="G104" s="39"/>
      <c r="H104" s="39"/>
      <c r="I104" s="39"/>
      <c r="J104" s="39"/>
      <c r="K104" s="71"/>
      <c r="L104" s="34"/>
      <c r="M104" s="34"/>
      <c r="N104" s="33"/>
      <c r="O104" s="34"/>
      <c r="P104" s="34"/>
      <c r="Q104" s="34"/>
      <c r="U104" s="69"/>
      <c r="V104" s="69"/>
      <c r="W104" s="69"/>
      <c r="X104" s="69"/>
    </row>
    <row r="105" spans="5:24" s="31" customFormat="1" x14ac:dyDescent="0.2">
      <c r="E105" s="39"/>
      <c r="F105" s="39"/>
      <c r="G105" s="39"/>
      <c r="H105" s="39"/>
      <c r="I105" s="39"/>
      <c r="J105" s="39"/>
      <c r="K105" s="71"/>
      <c r="L105" s="34"/>
      <c r="M105" s="34"/>
      <c r="N105" s="33"/>
      <c r="O105" s="34"/>
      <c r="P105" s="34"/>
      <c r="Q105" s="34"/>
      <c r="U105" s="69"/>
      <c r="V105" s="69"/>
      <c r="W105" s="69"/>
      <c r="X105" s="69"/>
    </row>
    <row r="106" spans="5:24" s="31" customFormat="1" x14ac:dyDescent="0.2">
      <c r="E106" s="39"/>
      <c r="F106" s="39"/>
      <c r="G106" s="39"/>
      <c r="H106" s="39"/>
      <c r="I106" s="39"/>
      <c r="J106" s="39"/>
      <c r="K106" s="71"/>
      <c r="L106" s="34"/>
      <c r="M106" s="34"/>
      <c r="N106" s="33"/>
      <c r="O106" s="34"/>
      <c r="P106" s="34"/>
      <c r="Q106" s="34"/>
      <c r="U106" s="69"/>
      <c r="V106" s="69"/>
      <c r="W106" s="69"/>
      <c r="X106" s="69"/>
    </row>
    <row r="107" spans="5:24" s="31" customFormat="1" x14ac:dyDescent="0.2">
      <c r="E107" s="39"/>
      <c r="F107" s="39"/>
      <c r="G107" s="39"/>
      <c r="H107" s="39"/>
      <c r="I107" s="39"/>
      <c r="J107" s="39"/>
      <c r="K107" s="71"/>
      <c r="L107" s="34"/>
      <c r="M107" s="34"/>
      <c r="N107" s="33"/>
      <c r="O107" s="34"/>
      <c r="P107" s="34"/>
      <c r="Q107" s="34"/>
      <c r="U107" s="69"/>
      <c r="V107" s="69"/>
      <c r="W107" s="69"/>
      <c r="X107" s="69"/>
    </row>
    <row r="108" spans="5:24" s="31" customFormat="1" x14ac:dyDescent="0.2">
      <c r="E108" s="39"/>
      <c r="F108" s="39"/>
      <c r="G108" s="39"/>
      <c r="H108" s="39"/>
      <c r="I108" s="39"/>
      <c r="J108" s="39"/>
      <c r="K108" s="71"/>
      <c r="L108" s="34"/>
      <c r="M108" s="34"/>
      <c r="N108" s="33"/>
      <c r="O108" s="34"/>
      <c r="P108" s="34"/>
      <c r="Q108" s="34"/>
      <c r="U108" s="69"/>
      <c r="V108" s="69"/>
      <c r="W108" s="69"/>
      <c r="X108" s="69"/>
    </row>
    <row r="109" spans="5:24" s="31" customFormat="1" x14ac:dyDescent="0.2">
      <c r="E109" s="39"/>
      <c r="F109" s="39"/>
      <c r="G109" s="39"/>
      <c r="H109" s="39"/>
      <c r="I109" s="39"/>
      <c r="J109" s="39"/>
      <c r="K109" s="71"/>
      <c r="L109" s="34"/>
      <c r="M109" s="34"/>
      <c r="N109" s="33"/>
      <c r="O109" s="34"/>
      <c r="P109" s="34"/>
      <c r="Q109" s="34"/>
      <c r="U109" s="69"/>
      <c r="V109" s="69"/>
      <c r="W109" s="69"/>
      <c r="X109" s="69"/>
    </row>
    <row r="110" spans="5:24" s="31" customFormat="1" x14ac:dyDescent="0.2">
      <c r="E110" s="39"/>
      <c r="F110" s="39"/>
      <c r="G110" s="39"/>
      <c r="H110" s="39"/>
      <c r="I110" s="39"/>
      <c r="J110" s="39"/>
      <c r="K110" s="71"/>
      <c r="L110" s="34"/>
      <c r="M110" s="34"/>
      <c r="N110" s="33"/>
      <c r="O110" s="34"/>
      <c r="P110" s="34"/>
      <c r="Q110" s="34"/>
      <c r="U110" s="69"/>
      <c r="V110" s="69"/>
      <c r="W110" s="69"/>
      <c r="X110" s="69"/>
    </row>
    <row r="111" spans="5:24" s="31" customFormat="1" x14ac:dyDescent="0.2">
      <c r="E111" s="39"/>
      <c r="F111" s="39"/>
      <c r="G111" s="39"/>
      <c r="H111" s="39"/>
      <c r="I111" s="39"/>
      <c r="J111" s="39"/>
      <c r="K111" s="71"/>
      <c r="L111" s="34"/>
      <c r="M111" s="34"/>
      <c r="N111" s="33"/>
      <c r="O111" s="34"/>
      <c r="P111" s="34"/>
      <c r="Q111" s="34"/>
      <c r="U111" s="69"/>
      <c r="V111" s="69"/>
      <c r="W111" s="69"/>
      <c r="X111" s="69"/>
    </row>
    <row r="112" spans="5:24" s="31" customFormat="1" x14ac:dyDescent="0.2">
      <c r="E112" s="39"/>
      <c r="F112" s="39"/>
      <c r="G112" s="39"/>
      <c r="H112" s="39"/>
      <c r="I112" s="39"/>
      <c r="J112" s="39"/>
      <c r="K112" s="71"/>
      <c r="L112" s="34"/>
      <c r="M112" s="34"/>
      <c r="N112" s="33"/>
      <c r="O112" s="34"/>
      <c r="P112" s="34"/>
      <c r="Q112" s="34"/>
      <c r="U112" s="69"/>
      <c r="V112" s="69"/>
      <c r="W112" s="69"/>
      <c r="X112" s="69"/>
    </row>
    <row r="113" spans="1:24" s="31" customFormat="1" x14ac:dyDescent="0.2">
      <c r="E113" s="39"/>
      <c r="F113" s="39"/>
      <c r="G113" s="39"/>
      <c r="H113" s="39"/>
      <c r="I113" s="39"/>
      <c r="J113" s="39"/>
      <c r="K113" s="71"/>
      <c r="L113" s="34"/>
      <c r="M113" s="34"/>
      <c r="N113" s="33"/>
      <c r="O113" s="34"/>
      <c r="P113" s="34"/>
      <c r="Q113" s="34"/>
      <c r="U113" s="69"/>
      <c r="V113" s="69"/>
      <c r="W113" s="69"/>
      <c r="X113" s="69"/>
    </row>
    <row r="114" spans="1:24" s="31" customFormat="1" x14ac:dyDescent="0.2">
      <c r="E114" s="39"/>
      <c r="F114" s="39"/>
      <c r="G114" s="39"/>
      <c r="H114" s="39"/>
      <c r="I114" s="39"/>
      <c r="J114" s="39"/>
      <c r="K114" s="71"/>
      <c r="L114" s="34"/>
      <c r="M114" s="34"/>
      <c r="N114" s="33"/>
      <c r="O114" s="34"/>
      <c r="P114" s="34"/>
      <c r="Q114" s="34"/>
      <c r="U114" s="69"/>
      <c r="V114" s="69"/>
      <c r="W114" s="69"/>
      <c r="X114" s="69"/>
    </row>
    <row r="115" spans="1:24" s="31" customFormat="1" x14ac:dyDescent="0.2">
      <c r="E115" s="39"/>
      <c r="F115" s="39"/>
      <c r="G115" s="39"/>
      <c r="H115" s="39"/>
      <c r="I115" s="39"/>
      <c r="J115" s="39"/>
      <c r="K115" s="71"/>
      <c r="L115" s="34"/>
      <c r="M115" s="34"/>
      <c r="N115" s="33"/>
      <c r="O115" s="34"/>
      <c r="P115" s="34"/>
      <c r="Q115" s="34"/>
      <c r="U115" s="69"/>
      <c r="V115" s="69"/>
      <c r="W115" s="69"/>
      <c r="X115" s="69"/>
    </row>
    <row r="116" spans="1:24" s="31" customFormat="1" x14ac:dyDescent="0.2">
      <c r="E116" s="39"/>
      <c r="F116" s="39"/>
      <c r="G116" s="39"/>
      <c r="H116" s="39"/>
      <c r="I116" s="39"/>
      <c r="J116" s="39"/>
      <c r="K116" s="71"/>
      <c r="L116" s="34"/>
      <c r="M116" s="34"/>
      <c r="N116" s="33"/>
      <c r="O116" s="34"/>
      <c r="P116" s="34"/>
      <c r="Q116" s="34"/>
      <c r="U116" s="69"/>
      <c r="V116" s="69"/>
      <c r="W116" s="69"/>
      <c r="X116" s="69"/>
    </row>
    <row r="117" spans="1:24" s="31" customFormat="1" x14ac:dyDescent="0.2">
      <c r="A117" s="34"/>
      <c r="B117" s="34"/>
      <c r="C117" s="77"/>
      <c r="D117" s="77"/>
      <c r="E117" s="77"/>
      <c r="F117" s="77"/>
      <c r="G117" s="77"/>
      <c r="H117" s="77"/>
      <c r="I117" s="77"/>
      <c r="J117" s="77"/>
      <c r="K117" s="71"/>
      <c r="L117" s="34"/>
      <c r="M117" s="34"/>
      <c r="N117" s="33"/>
      <c r="O117" s="34"/>
      <c r="P117" s="34"/>
      <c r="Q117" s="34"/>
      <c r="U117" s="69"/>
      <c r="V117" s="69"/>
      <c r="W117" s="69"/>
      <c r="X117" s="69"/>
    </row>
    <row r="118" spans="1:24" s="31" customFormat="1" x14ac:dyDescent="0.2">
      <c r="A118" s="34"/>
      <c r="B118" s="34"/>
      <c r="C118" s="77"/>
      <c r="D118" s="77"/>
      <c r="E118" s="77"/>
      <c r="F118" s="77"/>
      <c r="G118" s="77"/>
      <c r="H118" s="77"/>
      <c r="I118" s="77"/>
      <c r="J118" s="77"/>
      <c r="K118" s="77"/>
      <c r="L118" s="34"/>
      <c r="M118" s="34"/>
      <c r="N118" s="33"/>
      <c r="O118" s="34"/>
      <c r="P118" s="34"/>
      <c r="Q118" s="34"/>
      <c r="U118" s="69"/>
      <c r="V118" s="69"/>
      <c r="W118" s="69"/>
      <c r="X118" s="69"/>
    </row>
    <row r="119" spans="1:24" s="31" customFormat="1" x14ac:dyDescent="0.2">
      <c r="A119" s="34"/>
      <c r="B119" s="34"/>
      <c r="C119" s="77"/>
      <c r="D119" s="77"/>
      <c r="E119" s="77"/>
      <c r="F119" s="77"/>
      <c r="G119" s="77"/>
      <c r="H119" s="77"/>
      <c r="I119" s="77"/>
      <c r="J119" s="77"/>
      <c r="K119" s="77"/>
      <c r="L119" s="34"/>
      <c r="M119" s="34"/>
      <c r="N119" s="33"/>
      <c r="O119" s="34"/>
      <c r="P119" s="34"/>
      <c r="Q119" s="34"/>
      <c r="U119" s="69"/>
      <c r="V119" s="69"/>
      <c r="W119" s="69"/>
      <c r="X119" s="69"/>
    </row>
    <row r="120" spans="1:24" s="31" customFormat="1" x14ac:dyDescent="0.2">
      <c r="A120" s="34"/>
      <c r="B120" s="34"/>
      <c r="C120" s="77"/>
      <c r="D120" s="77"/>
      <c r="E120" s="77"/>
      <c r="F120" s="77"/>
      <c r="G120" s="77"/>
      <c r="H120" s="77"/>
      <c r="I120" s="77"/>
      <c r="J120" s="77"/>
      <c r="K120" s="77"/>
      <c r="L120" s="34"/>
      <c r="M120" s="34"/>
      <c r="N120" s="33"/>
      <c r="O120" s="34"/>
      <c r="P120" s="34"/>
      <c r="Q120" s="34"/>
      <c r="U120" s="69"/>
      <c r="V120" s="69"/>
      <c r="W120" s="69"/>
      <c r="X120" s="69"/>
    </row>
    <row r="121" spans="1:24" s="31" customFormat="1" x14ac:dyDescent="0.2">
      <c r="A121" s="34"/>
      <c r="B121" s="34"/>
      <c r="C121" s="77"/>
      <c r="D121" s="77"/>
      <c r="E121" s="77"/>
      <c r="F121" s="77"/>
      <c r="G121" s="77"/>
      <c r="H121" s="77"/>
      <c r="I121" s="77"/>
      <c r="J121" s="77"/>
      <c r="K121" s="77"/>
      <c r="L121" s="34"/>
      <c r="M121" s="34"/>
      <c r="N121" s="33"/>
      <c r="O121" s="34"/>
      <c r="P121" s="34"/>
      <c r="Q121" s="34"/>
      <c r="U121" s="69"/>
      <c r="V121" s="69"/>
      <c r="W121" s="69"/>
      <c r="X121" s="69"/>
    </row>
    <row r="122" spans="1:24" s="31" customFormat="1" x14ac:dyDescent="0.2">
      <c r="A122" s="34"/>
      <c r="B122" s="34"/>
      <c r="C122" s="77"/>
      <c r="D122" s="77"/>
      <c r="E122" s="77"/>
      <c r="F122" s="77"/>
      <c r="G122" s="77"/>
      <c r="H122" s="77"/>
      <c r="I122" s="77"/>
      <c r="J122" s="77"/>
      <c r="K122" s="77"/>
      <c r="L122" s="34"/>
      <c r="M122" s="34"/>
      <c r="N122" s="33"/>
      <c r="O122" s="34"/>
      <c r="P122" s="34"/>
      <c r="Q122" s="34"/>
      <c r="U122" s="69"/>
      <c r="V122" s="69"/>
      <c r="W122" s="69"/>
      <c r="X122" s="69"/>
    </row>
    <row r="123" spans="1:24" s="31" customFormat="1" x14ac:dyDescent="0.2">
      <c r="A123" s="34"/>
      <c r="B123" s="34"/>
      <c r="C123" s="77"/>
      <c r="D123" s="77"/>
      <c r="E123" s="77"/>
      <c r="F123" s="77"/>
      <c r="G123" s="77"/>
      <c r="H123" s="77"/>
      <c r="I123" s="77"/>
      <c r="J123" s="77"/>
      <c r="K123" s="77"/>
      <c r="M123" s="69"/>
      <c r="O123" s="34"/>
      <c r="P123" s="34"/>
      <c r="Q123" s="34"/>
      <c r="U123" s="69"/>
      <c r="V123" s="69"/>
      <c r="W123" s="69"/>
      <c r="X123" s="69"/>
    </row>
    <row r="124" spans="1:24" s="31" customFormat="1" x14ac:dyDescent="0.2">
      <c r="A124" s="34"/>
      <c r="B124" s="34"/>
      <c r="C124" s="77"/>
      <c r="D124" s="77"/>
      <c r="E124" s="77"/>
      <c r="F124" s="77"/>
      <c r="G124" s="77"/>
      <c r="H124" s="77"/>
      <c r="I124" s="77"/>
      <c r="J124" s="77"/>
      <c r="K124" s="77"/>
      <c r="M124" s="69"/>
      <c r="O124" s="34"/>
      <c r="P124" s="34"/>
      <c r="Q124" s="34"/>
      <c r="U124" s="69"/>
      <c r="V124" s="69"/>
      <c r="W124" s="69"/>
      <c r="X124" s="69"/>
    </row>
    <row r="125" spans="1:24" s="31" customFormat="1" x14ac:dyDescent="0.2">
      <c r="A125" s="34"/>
      <c r="B125" s="34"/>
      <c r="C125" s="77"/>
      <c r="D125" s="77"/>
      <c r="E125" s="77"/>
      <c r="F125" s="77"/>
      <c r="G125" s="77"/>
      <c r="H125" s="77"/>
      <c r="I125" s="77"/>
      <c r="J125" s="77"/>
      <c r="K125" s="77"/>
      <c r="M125" s="69"/>
      <c r="O125" s="34"/>
      <c r="P125" s="34"/>
      <c r="Q125" s="34"/>
      <c r="U125" s="69"/>
      <c r="V125" s="69"/>
      <c r="W125" s="69"/>
      <c r="X125" s="69"/>
    </row>
    <row r="126" spans="1:24" s="31" customFormat="1" x14ac:dyDescent="0.2">
      <c r="A126" s="34"/>
      <c r="B126" s="34"/>
      <c r="C126" s="77"/>
      <c r="D126" s="77"/>
      <c r="E126" s="77"/>
      <c r="F126" s="77"/>
      <c r="G126" s="77"/>
      <c r="H126" s="77"/>
      <c r="I126" s="77"/>
      <c r="J126" s="77"/>
      <c r="K126" s="77"/>
      <c r="M126" s="69"/>
      <c r="O126" s="34"/>
      <c r="P126" s="34"/>
      <c r="Q126" s="34"/>
      <c r="U126" s="69"/>
      <c r="V126" s="69"/>
      <c r="W126" s="69"/>
      <c r="X126" s="69"/>
    </row>
    <row r="127" spans="1:24" s="31" customFormat="1" x14ac:dyDescent="0.2">
      <c r="A127" s="34"/>
      <c r="B127" s="34"/>
      <c r="C127" s="77"/>
      <c r="D127" s="77"/>
      <c r="E127" s="77"/>
      <c r="F127" s="77"/>
      <c r="G127" s="77"/>
      <c r="H127" s="77"/>
      <c r="I127" s="77"/>
      <c r="J127" s="77"/>
      <c r="K127" s="77"/>
      <c r="M127" s="69"/>
      <c r="O127" s="34"/>
      <c r="P127" s="34"/>
      <c r="Q127" s="34"/>
      <c r="U127" s="69"/>
      <c r="V127" s="69"/>
      <c r="W127" s="69"/>
      <c r="X127" s="69"/>
    </row>
    <row r="128" spans="1:24" s="31" customFormat="1" x14ac:dyDescent="0.2">
      <c r="A128" s="34"/>
      <c r="B128" s="34"/>
      <c r="C128" s="77"/>
      <c r="D128" s="77"/>
      <c r="E128" s="77"/>
      <c r="F128" s="77"/>
      <c r="G128" s="77"/>
      <c r="H128" s="77"/>
      <c r="I128" s="77"/>
      <c r="J128" s="77"/>
      <c r="K128" s="77"/>
      <c r="M128" s="69"/>
      <c r="O128" s="34"/>
      <c r="P128" s="34"/>
      <c r="Q128" s="34"/>
      <c r="U128" s="69"/>
      <c r="V128" s="69"/>
      <c r="W128" s="69"/>
      <c r="X128" s="69"/>
    </row>
    <row r="129" spans="1:27" s="31" customFormat="1" x14ac:dyDescent="0.2">
      <c r="A129" s="34"/>
      <c r="B129" s="34"/>
      <c r="C129" s="77"/>
      <c r="D129" s="77"/>
      <c r="E129" s="77"/>
      <c r="F129" s="77"/>
      <c r="G129" s="77"/>
      <c r="H129" s="77"/>
      <c r="I129" s="77"/>
      <c r="J129" s="77"/>
      <c r="K129" s="77"/>
      <c r="M129" s="69"/>
      <c r="P129" s="34"/>
      <c r="Q129" s="34"/>
      <c r="U129" s="69"/>
      <c r="V129" s="69"/>
      <c r="W129" s="69"/>
      <c r="X129" s="69"/>
    </row>
    <row r="130" spans="1:27" s="31" customFormat="1" x14ac:dyDescent="0.2">
      <c r="A130" s="34"/>
      <c r="B130" s="34"/>
      <c r="C130" s="77"/>
      <c r="D130" s="77"/>
      <c r="E130" s="77"/>
      <c r="F130" s="77"/>
      <c r="G130" s="77"/>
      <c r="H130" s="77"/>
      <c r="I130" s="77"/>
      <c r="J130" s="77"/>
      <c r="K130" s="77"/>
      <c r="M130" s="69"/>
      <c r="P130" s="34"/>
      <c r="Q130" s="34"/>
      <c r="U130" s="69"/>
      <c r="V130" s="69"/>
      <c r="W130" s="69"/>
      <c r="X130" s="69"/>
    </row>
    <row r="131" spans="1:27" s="31" customFormat="1" x14ac:dyDescent="0.2">
      <c r="A131" s="34"/>
      <c r="B131" s="34"/>
      <c r="C131" s="77"/>
      <c r="D131" s="77"/>
      <c r="E131" s="77"/>
      <c r="F131" s="77"/>
      <c r="G131" s="77"/>
      <c r="H131" s="77"/>
      <c r="I131" s="77"/>
      <c r="J131" s="77"/>
      <c r="K131" s="77"/>
      <c r="M131" s="69"/>
      <c r="P131" s="34"/>
      <c r="Q131" s="34"/>
      <c r="U131" s="69"/>
      <c r="V131" s="69"/>
      <c r="W131" s="35"/>
      <c r="X131" s="35"/>
      <c r="Y131" s="34"/>
      <c r="Z131" s="34"/>
      <c r="AA131" s="34"/>
    </row>
    <row r="132" spans="1:27" s="31" customFormat="1" x14ac:dyDescent="0.2">
      <c r="A132" s="34"/>
      <c r="B132" s="34"/>
      <c r="C132" s="77"/>
      <c r="D132" s="77"/>
      <c r="E132" s="77"/>
      <c r="F132" s="77"/>
      <c r="G132" s="77"/>
      <c r="H132" s="77"/>
      <c r="I132" s="77"/>
      <c r="J132" s="77"/>
      <c r="K132" s="77"/>
      <c r="M132" s="69"/>
      <c r="P132" s="34"/>
      <c r="Q132" s="34"/>
      <c r="U132" s="69"/>
      <c r="V132" s="69"/>
      <c r="W132" s="35"/>
      <c r="X132" s="35"/>
      <c r="Y132" s="34"/>
      <c r="Z132" s="34"/>
      <c r="AA132" s="34"/>
    </row>
    <row r="133" spans="1:27" s="31" customFormat="1" x14ac:dyDescent="0.2">
      <c r="A133" s="34"/>
      <c r="B133" s="34"/>
      <c r="C133" s="77"/>
      <c r="D133" s="77"/>
      <c r="E133" s="77"/>
      <c r="F133" s="77"/>
      <c r="G133" s="77"/>
      <c r="H133" s="77"/>
      <c r="I133" s="77"/>
      <c r="J133" s="77"/>
      <c r="K133" s="77"/>
      <c r="M133" s="69"/>
      <c r="P133" s="34"/>
      <c r="Q133" s="34"/>
      <c r="U133" s="69"/>
      <c r="V133" s="69"/>
      <c r="W133" s="35"/>
      <c r="X133" s="35"/>
      <c r="Y133" s="34"/>
      <c r="Z133" s="34"/>
      <c r="AA133" s="34"/>
    </row>
    <row r="134" spans="1:27" s="31" customFormat="1" x14ac:dyDescent="0.2">
      <c r="A134" s="34"/>
      <c r="B134" s="34"/>
      <c r="C134" s="77"/>
      <c r="D134" s="77"/>
      <c r="E134" s="77"/>
      <c r="F134" s="77"/>
      <c r="G134" s="77"/>
      <c r="H134" s="77"/>
      <c r="I134" s="77"/>
      <c r="J134" s="77"/>
      <c r="K134" s="77"/>
      <c r="M134" s="69"/>
      <c r="P134" s="34"/>
      <c r="Q134" s="34"/>
      <c r="U134" s="69"/>
      <c r="V134" s="69"/>
      <c r="W134" s="35"/>
      <c r="X134" s="35"/>
      <c r="Y134" s="34"/>
      <c r="Z134" s="34"/>
      <c r="AA134" s="34"/>
    </row>
    <row r="135" spans="1:27" s="31" customFormat="1" x14ac:dyDescent="0.2">
      <c r="A135" s="34"/>
      <c r="B135" s="34"/>
      <c r="C135" s="77"/>
      <c r="D135" s="77"/>
      <c r="E135" s="77"/>
      <c r="F135" s="77"/>
      <c r="G135" s="77"/>
      <c r="H135" s="77"/>
      <c r="I135" s="77"/>
      <c r="J135" s="77"/>
      <c r="K135" s="77"/>
      <c r="M135" s="69"/>
      <c r="P135" s="34"/>
      <c r="Q135" s="34"/>
      <c r="U135" s="69"/>
      <c r="V135" s="69"/>
      <c r="W135" s="35"/>
      <c r="X135" s="35"/>
      <c r="Y135" s="34"/>
      <c r="Z135" s="34"/>
      <c r="AA135" s="34"/>
    </row>
    <row r="136" spans="1:27" s="31" customFormat="1" x14ac:dyDescent="0.2">
      <c r="A136" s="34"/>
      <c r="B136" s="34"/>
      <c r="C136" s="77"/>
      <c r="D136" s="77"/>
      <c r="E136" s="77"/>
      <c r="F136" s="77"/>
      <c r="G136" s="77"/>
      <c r="H136" s="77"/>
      <c r="I136" s="77"/>
      <c r="J136" s="77"/>
      <c r="K136" s="77"/>
      <c r="M136" s="69"/>
      <c r="P136" s="34"/>
      <c r="Q136" s="34"/>
      <c r="S136" s="34"/>
      <c r="T136" s="33"/>
      <c r="U136" s="76"/>
      <c r="V136" s="35"/>
      <c r="W136" s="35"/>
      <c r="X136" s="35"/>
      <c r="Y136" s="34"/>
      <c r="Z136" s="34"/>
      <c r="AA136" s="34"/>
    </row>
    <row r="137" spans="1:27" s="31" customFormat="1" x14ac:dyDescent="0.2">
      <c r="A137" s="34"/>
      <c r="B137" s="34"/>
      <c r="C137" s="77"/>
      <c r="D137" s="77"/>
      <c r="E137" s="77"/>
      <c r="F137" s="77"/>
      <c r="G137" s="77"/>
      <c r="H137" s="77"/>
      <c r="I137" s="77"/>
      <c r="J137" s="77"/>
      <c r="K137" s="77"/>
      <c r="M137" s="69"/>
      <c r="P137" s="34"/>
      <c r="Q137" s="34"/>
      <c r="S137" s="34"/>
      <c r="T137" s="33"/>
      <c r="U137" s="76"/>
      <c r="V137" s="35"/>
      <c r="W137" s="35"/>
      <c r="X137" s="35"/>
      <c r="Y137" s="34"/>
      <c r="Z137" s="34"/>
      <c r="AA137" s="34"/>
    </row>
    <row r="138" spans="1:27" s="31" customFormat="1" x14ac:dyDescent="0.2">
      <c r="A138" s="34"/>
      <c r="B138" s="34"/>
      <c r="C138" s="77"/>
      <c r="D138" s="77"/>
      <c r="E138" s="77"/>
      <c r="F138" s="77"/>
      <c r="G138" s="77"/>
      <c r="H138" s="77"/>
      <c r="I138" s="77"/>
      <c r="J138" s="77"/>
      <c r="K138" s="77"/>
      <c r="M138" s="69"/>
      <c r="P138" s="34"/>
      <c r="Q138" s="34"/>
      <c r="S138" s="34"/>
      <c r="T138" s="33"/>
      <c r="U138" s="76"/>
      <c r="V138" s="35"/>
      <c r="W138" s="35"/>
      <c r="X138" s="35"/>
      <c r="Y138" s="34"/>
      <c r="Z138" s="34"/>
      <c r="AA138" s="34"/>
    </row>
    <row r="139" spans="1:27" s="31" customFormat="1" x14ac:dyDescent="0.2">
      <c r="A139" s="34"/>
      <c r="B139" s="34"/>
      <c r="C139" s="77"/>
      <c r="D139" s="77"/>
      <c r="E139" s="77"/>
      <c r="F139" s="77"/>
      <c r="G139" s="77"/>
      <c r="H139" s="77"/>
      <c r="I139" s="77"/>
      <c r="J139" s="77"/>
      <c r="K139" s="77"/>
      <c r="M139" s="69"/>
      <c r="P139" s="34"/>
      <c r="Q139" s="34"/>
      <c r="S139" s="34"/>
      <c r="T139" s="33"/>
      <c r="U139" s="76"/>
      <c r="V139" s="35"/>
      <c r="W139" s="35"/>
      <c r="X139" s="35"/>
      <c r="Y139" s="34"/>
      <c r="Z139" s="34"/>
      <c r="AA139" s="34"/>
    </row>
    <row r="140" spans="1:27" s="31" customFormat="1" x14ac:dyDescent="0.2">
      <c r="A140" s="34"/>
      <c r="B140" s="34"/>
      <c r="C140" s="77"/>
      <c r="D140" s="77"/>
      <c r="E140" s="77"/>
      <c r="F140" s="77"/>
      <c r="G140" s="77"/>
      <c r="H140" s="77"/>
      <c r="I140" s="77"/>
      <c r="J140" s="77"/>
      <c r="K140" s="77"/>
      <c r="M140" s="69"/>
      <c r="P140" s="34"/>
      <c r="Q140" s="34"/>
      <c r="S140" s="34"/>
      <c r="T140" s="33"/>
      <c r="U140" s="76"/>
      <c r="V140" s="35"/>
      <c r="W140" s="35"/>
      <c r="X140" s="35"/>
      <c r="Y140" s="34"/>
      <c r="Z140" s="34"/>
      <c r="AA140" s="34"/>
    </row>
    <row r="141" spans="1:27" s="31" customFormat="1" x14ac:dyDescent="0.2">
      <c r="A141" s="34"/>
      <c r="B141" s="34"/>
      <c r="C141" s="77"/>
      <c r="D141" s="77"/>
      <c r="E141" s="77"/>
      <c r="F141" s="77"/>
      <c r="G141" s="77"/>
      <c r="H141" s="77"/>
      <c r="I141" s="77"/>
      <c r="J141" s="77"/>
      <c r="K141" s="77"/>
      <c r="M141" s="69"/>
      <c r="P141" s="34"/>
      <c r="Q141" s="34"/>
      <c r="S141" s="34"/>
      <c r="T141" s="33"/>
      <c r="U141" s="76"/>
      <c r="V141" s="35"/>
      <c r="W141" s="35"/>
      <c r="X141" s="35"/>
      <c r="Y141" s="34"/>
      <c r="Z141" s="34"/>
      <c r="AA141" s="34"/>
    </row>
    <row r="142" spans="1:27" s="31" customFormat="1" x14ac:dyDescent="0.2">
      <c r="A142" s="34"/>
      <c r="B142" s="34"/>
      <c r="C142" s="77"/>
      <c r="D142" s="77"/>
      <c r="E142" s="77"/>
      <c r="F142" s="77"/>
      <c r="G142" s="77"/>
      <c r="H142" s="77"/>
      <c r="I142" s="77"/>
      <c r="J142" s="77"/>
      <c r="K142" s="77"/>
      <c r="M142" s="69"/>
      <c r="P142" s="34"/>
      <c r="Q142" s="34"/>
      <c r="S142" s="34"/>
      <c r="T142" s="33"/>
      <c r="U142" s="76"/>
      <c r="V142" s="35"/>
      <c r="W142" s="35"/>
      <c r="X142" s="35"/>
      <c r="Y142" s="34"/>
      <c r="Z142" s="34"/>
      <c r="AA142" s="34"/>
    </row>
    <row r="143" spans="1:27" s="31" customFormat="1" x14ac:dyDescent="0.2">
      <c r="A143" s="34"/>
      <c r="B143" s="34"/>
      <c r="C143" s="77"/>
      <c r="D143" s="77"/>
      <c r="E143" s="77"/>
      <c r="F143" s="77"/>
      <c r="G143" s="77"/>
      <c r="H143" s="77"/>
      <c r="I143" s="77"/>
      <c r="J143" s="77"/>
      <c r="K143" s="77"/>
      <c r="M143" s="69"/>
      <c r="P143" s="34"/>
      <c r="Q143" s="34"/>
      <c r="S143" s="34"/>
      <c r="T143" s="33"/>
      <c r="U143" s="76"/>
      <c r="V143" s="35"/>
      <c r="W143" s="35"/>
      <c r="X143" s="35"/>
      <c r="Y143" s="34"/>
      <c r="Z143" s="34"/>
      <c r="AA143" s="34"/>
    </row>
    <row r="144" spans="1:27" s="31" customFormat="1" x14ac:dyDescent="0.2">
      <c r="A144" s="34"/>
      <c r="B144" s="34"/>
      <c r="C144" s="77"/>
      <c r="D144" s="77"/>
      <c r="E144" s="77"/>
      <c r="F144" s="77"/>
      <c r="G144" s="77"/>
      <c r="H144" s="77"/>
      <c r="I144" s="77"/>
      <c r="J144" s="77"/>
      <c r="K144" s="77"/>
      <c r="M144" s="69"/>
      <c r="P144" s="34"/>
      <c r="Q144" s="34"/>
      <c r="S144" s="34"/>
      <c r="T144" s="33"/>
      <c r="U144" s="76"/>
      <c r="V144" s="35"/>
      <c r="W144" s="35"/>
      <c r="X144" s="35"/>
      <c r="Y144" s="34"/>
      <c r="Z144" s="34"/>
      <c r="AA144" s="34"/>
    </row>
    <row r="145" spans="1:27" s="31" customFormat="1" x14ac:dyDescent="0.2">
      <c r="A145" s="34"/>
      <c r="B145" s="34"/>
      <c r="C145" s="77"/>
      <c r="D145" s="77"/>
      <c r="E145" s="77"/>
      <c r="F145" s="77"/>
      <c r="G145" s="77"/>
      <c r="H145" s="77"/>
      <c r="I145" s="77"/>
      <c r="J145" s="77"/>
      <c r="K145" s="77"/>
      <c r="M145" s="69"/>
      <c r="P145" s="34"/>
      <c r="Q145" s="34"/>
      <c r="S145" s="34"/>
      <c r="T145" s="33"/>
      <c r="U145" s="76"/>
      <c r="V145" s="35"/>
      <c r="W145" s="35"/>
      <c r="X145" s="35"/>
      <c r="Y145" s="34"/>
      <c r="Z145" s="34"/>
      <c r="AA145" s="34"/>
    </row>
    <row r="146" spans="1:27" s="31" customFormat="1" x14ac:dyDescent="0.2">
      <c r="A146" s="34"/>
      <c r="B146" s="34"/>
      <c r="C146" s="77"/>
      <c r="D146" s="77"/>
      <c r="E146" s="77"/>
      <c r="F146" s="77"/>
      <c r="G146" s="77"/>
      <c r="H146" s="77"/>
      <c r="I146" s="77"/>
      <c r="J146" s="77"/>
      <c r="K146" s="77"/>
      <c r="M146" s="69"/>
      <c r="P146" s="34"/>
      <c r="Q146" s="34"/>
      <c r="S146" s="34"/>
      <c r="T146" s="33"/>
      <c r="U146" s="76"/>
      <c r="V146" s="35"/>
      <c r="W146" s="35"/>
      <c r="X146" s="35"/>
      <c r="Y146" s="34"/>
      <c r="Z146" s="34"/>
      <c r="AA146" s="34"/>
    </row>
    <row r="147" spans="1:27" s="31" customFormat="1" x14ac:dyDescent="0.2">
      <c r="A147" s="34"/>
      <c r="B147" s="34"/>
      <c r="C147" s="77"/>
      <c r="D147" s="77"/>
      <c r="E147" s="77"/>
      <c r="F147" s="77"/>
      <c r="G147" s="77"/>
      <c r="H147" s="77"/>
      <c r="I147" s="77"/>
      <c r="J147" s="77"/>
      <c r="K147" s="77"/>
      <c r="M147" s="69"/>
      <c r="P147" s="34"/>
      <c r="Q147" s="34"/>
      <c r="S147" s="34"/>
      <c r="T147" s="33"/>
      <c r="U147" s="76"/>
      <c r="V147" s="35"/>
      <c r="W147" s="35"/>
      <c r="X147" s="35"/>
      <c r="Y147" s="34"/>
      <c r="Z147" s="34"/>
      <c r="AA147" s="34"/>
    </row>
    <row r="148" spans="1:27" x14ac:dyDescent="0.2">
      <c r="P148" s="34"/>
      <c r="Q148" s="34"/>
      <c r="R148" s="31"/>
    </row>
    <row r="149" spans="1:27" x14ac:dyDescent="0.2">
      <c r="Q149" s="34"/>
      <c r="R149" s="31"/>
    </row>
    <row r="150" spans="1:27" x14ac:dyDescent="0.2">
      <c r="Q150" s="34"/>
      <c r="R150" s="31"/>
    </row>
    <row r="151" spans="1:27" x14ac:dyDescent="0.2">
      <c r="Q151" s="34"/>
    </row>
    <row r="152" spans="1:27" x14ac:dyDescent="0.2">
      <c r="Q152" s="34"/>
    </row>
    <row r="153" spans="1:27" x14ac:dyDescent="0.2">
      <c r="Q153" s="34"/>
    </row>
  </sheetData>
  <mergeCells count="1">
    <mergeCell ref="L9:M9"/>
  </mergeCells>
  <conditionalFormatting sqref="U6:U11 AE6:AE11">
    <cfRule type="aboveAverage" dxfId="7" priority="1" aboveAverage="0" stdDev="1"/>
    <cfRule type="aboveAverage" dxfId="6" priority="2" stdDev="1"/>
  </conditionalFormatting>
  <conditionalFormatting sqref="U45:U58 AE45:AE58 B8:B21">
    <cfRule type="aboveAverage" dxfId="5" priority="3" aboveAverage="0" stdDev="1"/>
    <cfRule type="aboveAverage" dxfId="4" priority="4" stdDev="1"/>
  </conditionalFormatting>
  <pageMargins left="0.7" right="0.7" top="0.75" bottom="0.75" header="0.3" footer="0.3"/>
  <pageSetup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94CF2-3A4D-4E1F-881C-26F602A3568A}">
  <dimension ref="A1:AE153"/>
  <sheetViews>
    <sheetView workbookViewId="0">
      <selection activeCell="K44" sqref="K44"/>
    </sheetView>
  </sheetViews>
  <sheetFormatPr defaultColWidth="7.85546875" defaultRowHeight="11.25" x14ac:dyDescent="0.2"/>
  <cols>
    <col min="1" max="1" width="15.7109375" style="34" bestFit="1" customWidth="1"/>
    <col min="2" max="2" width="9.5703125" style="34" bestFit="1" customWidth="1"/>
    <col min="3" max="3" width="5.140625" style="77" customWidth="1"/>
    <col min="4" max="6" width="7.7109375" style="77" customWidth="1"/>
    <col min="7" max="7" width="6.28515625" style="77" customWidth="1"/>
    <col min="8" max="8" width="6.85546875" style="77" customWidth="1"/>
    <col min="9" max="9" width="9.7109375" style="77" customWidth="1"/>
    <col min="10" max="10" width="8.7109375" style="77" bestFit="1" customWidth="1"/>
    <col min="11" max="11" width="12.28515625" style="77" customWidth="1"/>
    <col min="12" max="12" width="17.28515625" style="31" bestFit="1" customWidth="1"/>
    <col min="13" max="13" width="12.85546875" style="69" customWidth="1"/>
    <col min="14" max="14" width="10.7109375" style="31" customWidth="1"/>
    <col min="15" max="15" width="8.5703125" style="31" customWidth="1"/>
    <col min="16" max="16" width="13.5703125" style="39" customWidth="1"/>
    <col min="17" max="17" width="7" style="71" customWidth="1"/>
    <col min="18" max="18" width="10.28515625" style="34" customWidth="1"/>
    <col min="19" max="19" width="5.7109375" style="34" bestFit="1" customWidth="1"/>
    <col min="20" max="20" width="16.5703125" style="33" customWidth="1"/>
    <col min="21" max="21" width="5.85546875" style="76" bestFit="1" customWidth="1"/>
    <col min="22" max="22" width="14" style="35" bestFit="1" customWidth="1"/>
    <col min="23" max="23" width="6" style="35" bestFit="1" customWidth="1"/>
    <col min="24" max="24" width="8.7109375" style="35" bestFit="1" customWidth="1"/>
    <col min="25" max="26" width="17.28515625" style="34" bestFit="1" customWidth="1"/>
    <col min="27" max="27" width="9.28515625" style="34" bestFit="1" customWidth="1"/>
    <col min="28" max="32" width="5.28515625" style="34" customWidth="1"/>
    <col min="33" max="33" width="17" style="34" customWidth="1"/>
    <col min="34" max="16384" width="7.85546875" style="34"/>
  </cols>
  <sheetData>
    <row r="1" spans="1:29" s="8" customFormat="1" ht="12.75" x14ac:dyDescent="0.2">
      <c r="A1" s="1" t="s">
        <v>0</v>
      </c>
      <c r="B1" s="2" t="s">
        <v>1</v>
      </c>
      <c r="C1" s="3"/>
      <c r="D1" s="2"/>
      <c r="E1" s="4"/>
      <c r="F1" s="4"/>
      <c r="G1" s="4"/>
      <c r="H1" s="4"/>
      <c r="I1" s="4"/>
      <c r="J1" s="4"/>
      <c r="K1" s="4"/>
      <c r="L1" s="5"/>
      <c r="M1" s="6" t="s">
        <v>169</v>
      </c>
      <c r="N1" s="105">
        <f>C17/100</f>
        <v>0.8</v>
      </c>
      <c r="O1" s="7" t="s">
        <v>2</v>
      </c>
      <c r="P1" s="2"/>
      <c r="Q1" s="2"/>
      <c r="S1" s="9"/>
      <c r="U1" s="10"/>
      <c r="V1" s="10"/>
      <c r="W1" s="10"/>
      <c r="X1" s="10"/>
    </row>
    <row r="2" spans="1:29" s="8" customFormat="1" ht="12.75" x14ac:dyDescent="0.2">
      <c r="A2" s="11" t="s">
        <v>3</v>
      </c>
      <c r="B2" s="2" t="s">
        <v>4</v>
      </c>
      <c r="C2" s="12"/>
      <c r="D2" s="2"/>
      <c r="E2" s="13"/>
      <c r="F2" s="13"/>
      <c r="G2" s="13"/>
      <c r="H2" s="13"/>
      <c r="I2" s="13"/>
      <c r="J2" s="13"/>
      <c r="K2" s="13"/>
      <c r="L2" s="14"/>
      <c r="M2" s="15" t="s">
        <v>101</v>
      </c>
      <c r="N2" s="24">
        <f>M14/100</f>
        <v>1.05</v>
      </c>
      <c r="O2" s="346" t="s">
        <v>182</v>
      </c>
      <c r="P2" s="2"/>
      <c r="Q2" s="2"/>
      <c r="S2" s="17"/>
      <c r="U2" s="10"/>
      <c r="V2" s="10"/>
      <c r="W2" s="10"/>
      <c r="X2" s="10"/>
    </row>
    <row r="3" spans="1:29" s="20" customFormat="1" ht="11.25" customHeight="1" x14ac:dyDescent="0.2">
      <c r="A3" s="18" t="s">
        <v>6</v>
      </c>
      <c r="B3" s="19" t="s">
        <v>167</v>
      </c>
      <c r="C3" s="12"/>
      <c r="D3" s="13"/>
      <c r="E3" s="13"/>
      <c r="F3" s="13"/>
      <c r="G3" s="13"/>
      <c r="H3" s="13"/>
      <c r="I3" s="13"/>
      <c r="J3" s="13"/>
      <c r="K3" s="13"/>
      <c r="L3" s="14"/>
      <c r="M3" s="18" t="s">
        <v>7</v>
      </c>
      <c r="N3" s="24">
        <f>AVERAGE(M15:M24)/100</f>
        <v>0.91299999999999992</v>
      </c>
      <c r="O3" s="16"/>
      <c r="P3" s="2"/>
      <c r="Q3" s="2"/>
      <c r="S3" s="21"/>
      <c r="U3" s="22"/>
      <c r="V3" s="22"/>
      <c r="W3" s="22"/>
      <c r="X3" s="22"/>
    </row>
    <row r="4" spans="1:29" s="8" customFormat="1" ht="12.75" x14ac:dyDescent="0.2">
      <c r="A4" s="18" t="s">
        <v>8</v>
      </c>
      <c r="B4" s="23" t="s">
        <v>168</v>
      </c>
      <c r="C4" s="12"/>
      <c r="D4" s="13"/>
      <c r="E4" s="13"/>
      <c r="F4" s="13"/>
      <c r="G4" s="13"/>
      <c r="H4" s="13"/>
      <c r="I4" s="13"/>
      <c r="J4" s="13"/>
      <c r="K4" s="13"/>
      <c r="L4" s="14"/>
      <c r="M4" s="18" t="s">
        <v>56</v>
      </c>
      <c r="N4" s="24">
        <f>J18</f>
        <v>0.43377777777777782</v>
      </c>
      <c r="O4" s="16"/>
      <c r="P4" s="2"/>
      <c r="Q4" s="2"/>
      <c r="R4" s="9"/>
      <c r="S4" s="9"/>
      <c r="U4" s="10"/>
      <c r="V4" s="10"/>
      <c r="W4" s="10"/>
      <c r="X4" s="10"/>
    </row>
    <row r="5" spans="1:29" s="29" customFormat="1" ht="12.75" x14ac:dyDescent="0.2">
      <c r="A5" s="11" t="s">
        <v>9</v>
      </c>
      <c r="B5" s="25" t="s">
        <v>159</v>
      </c>
      <c r="C5" s="12"/>
      <c r="D5" s="13"/>
      <c r="E5" s="13"/>
      <c r="F5" s="13"/>
      <c r="G5" s="13"/>
      <c r="H5" s="13"/>
      <c r="I5" s="13"/>
      <c r="J5" s="13"/>
      <c r="K5" s="26"/>
      <c r="L5" s="26"/>
      <c r="M5" s="18"/>
      <c r="N5" s="27"/>
      <c r="O5" s="16"/>
      <c r="P5" s="2"/>
      <c r="Q5" s="2"/>
      <c r="R5" s="28"/>
      <c r="S5" s="28"/>
      <c r="U5" s="30"/>
      <c r="V5" s="30"/>
      <c r="W5" s="30"/>
      <c r="X5" s="30"/>
    </row>
    <row r="6" spans="1:29" x14ac:dyDescent="0.2">
      <c r="A6" s="31"/>
      <c r="B6" s="31"/>
      <c r="C6" s="31"/>
      <c r="D6" s="31"/>
      <c r="E6" s="32"/>
      <c r="F6" s="32"/>
      <c r="G6" s="32"/>
      <c r="H6" s="32"/>
      <c r="I6" s="32"/>
      <c r="J6" s="32"/>
      <c r="K6" s="28"/>
      <c r="L6" s="28"/>
      <c r="M6" s="33"/>
      <c r="N6" s="33"/>
      <c r="O6" s="34"/>
      <c r="P6" s="34"/>
      <c r="Q6" s="33"/>
      <c r="R6" s="33"/>
      <c r="T6" s="34"/>
      <c r="U6" s="35"/>
    </row>
    <row r="7" spans="1:29" x14ac:dyDescent="0.2">
      <c r="A7" s="31"/>
      <c r="B7" s="31"/>
      <c r="C7" s="31"/>
      <c r="D7" s="31"/>
      <c r="E7" s="32"/>
      <c r="F7" s="32"/>
      <c r="G7" s="32"/>
      <c r="H7" s="32"/>
      <c r="I7" s="32"/>
      <c r="J7" s="32"/>
      <c r="K7" s="36"/>
      <c r="L7" s="37"/>
      <c r="M7" s="33"/>
      <c r="N7" s="33"/>
      <c r="O7" s="34"/>
      <c r="P7" s="34"/>
      <c r="Q7" s="33"/>
      <c r="R7" s="33"/>
      <c r="T7" s="34"/>
      <c r="U7" s="35"/>
    </row>
    <row r="8" spans="1:29" ht="12" thickBot="1" x14ac:dyDescent="0.25">
      <c r="A8" s="74"/>
      <c r="B8" s="74"/>
      <c r="C8" s="74"/>
      <c r="D8" s="74"/>
      <c r="E8" s="74"/>
      <c r="F8" s="74"/>
      <c r="G8" s="74"/>
      <c r="H8" s="74"/>
      <c r="I8" s="74"/>
      <c r="J8" s="74"/>
      <c r="K8" s="74"/>
      <c r="L8" s="73"/>
      <c r="M8" s="73"/>
      <c r="N8" s="73"/>
      <c r="O8" s="73"/>
      <c r="P8" s="8" t="s">
        <v>11</v>
      </c>
      <c r="Q8" s="33"/>
      <c r="R8" s="33"/>
      <c r="T8" s="9" t="s">
        <v>12</v>
      </c>
      <c r="U8" s="35"/>
    </row>
    <row r="9" spans="1:29" x14ac:dyDescent="0.2">
      <c r="A9" s="272" t="s">
        <v>140</v>
      </c>
      <c r="B9" s="273"/>
      <c r="C9" s="274"/>
      <c r="D9" s="275"/>
      <c r="E9" s="276" t="s">
        <v>141</v>
      </c>
      <c r="F9" s="273"/>
      <c r="G9" s="277" t="s">
        <v>142</v>
      </c>
      <c r="H9" s="278"/>
      <c r="I9" s="279" t="s">
        <v>143</v>
      </c>
      <c r="J9" s="279"/>
      <c r="K9" s="327"/>
      <c r="L9" s="424" t="s">
        <v>157</v>
      </c>
      <c r="M9" s="425"/>
      <c r="N9" s="74"/>
      <c r="O9" s="74"/>
      <c r="P9" s="44"/>
      <c r="Q9" s="45"/>
      <c r="R9" s="46"/>
      <c r="U9" s="35"/>
      <c r="AB9" s="33"/>
      <c r="AC9" s="33"/>
    </row>
    <row r="10" spans="1:29" x14ac:dyDescent="0.2">
      <c r="A10" s="280"/>
      <c r="B10" s="281"/>
      <c r="C10" s="282"/>
      <c r="D10" s="283"/>
      <c r="E10" s="284"/>
      <c r="F10" s="283"/>
      <c r="G10" s="285"/>
      <c r="H10" s="286"/>
      <c r="I10" s="287"/>
      <c r="J10" s="287"/>
      <c r="K10" s="288"/>
      <c r="L10" s="320"/>
      <c r="M10" s="320"/>
      <c r="N10" s="74"/>
      <c r="O10" s="74"/>
      <c r="P10" s="52" t="s">
        <v>21</v>
      </c>
      <c r="Q10" s="17" t="s">
        <v>22</v>
      </c>
      <c r="R10" s="53" t="s">
        <v>23</v>
      </c>
      <c r="T10" s="8" t="s">
        <v>24</v>
      </c>
      <c r="U10" s="35"/>
      <c r="AB10" s="54"/>
    </row>
    <row r="11" spans="1:29" ht="12" thickBot="1" x14ac:dyDescent="0.25">
      <c r="A11" s="73"/>
      <c r="B11" s="73"/>
      <c r="C11" s="289"/>
      <c r="D11" s="290"/>
      <c r="E11" s="284" t="s">
        <v>144</v>
      </c>
      <c r="F11" s="283"/>
      <c r="G11" s="285"/>
      <c r="H11" s="286"/>
      <c r="I11" s="33"/>
      <c r="J11" s="33"/>
      <c r="K11" s="288"/>
      <c r="L11" s="50"/>
      <c r="M11" s="321"/>
      <c r="N11" s="74"/>
      <c r="O11" s="74"/>
      <c r="P11" s="63"/>
      <c r="Q11" s="64"/>
      <c r="R11" s="65" t="s">
        <v>29</v>
      </c>
      <c r="T11" s="34" t="s">
        <v>30</v>
      </c>
      <c r="U11" s="35"/>
      <c r="AB11" s="33"/>
    </row>
    <row r="12" spans="1:29" x14ac:dyDescent="0.2">
      <c r="A12" s="47" t="s">
        <v>145</v>
      </c>
      <c r="B12" s="36" t="s">
        <v>146</v>
      </c>
      <c r="C12" s="48" t="s">
        <v>147</v>
      </c>
      <c r="D12" s="51" t="s">
        <v>148</v>
      </c>
      <c r="E12" s="291" t="s">
        <v>149</v>
      </c>
      <c r="F12" s="51" t="s">
        <v>150</v>
      </c>
      <c r="G12" s="285" t="s">
        <v>17</v>
      </c>
      <c r="H12" s="286" t="s">
        <v>151</v>
      </c>
      <c r="I12" s="287" t="s">
        <v>151</v>
      </c>
      <c r="J12" s="287" t="s">
        <v>17</v>
      </c>
      <c r="K12" s="292" t="s">
        <v>152</v>
      </c>
      <c r="L12" s="50" t="s">
        <v>158</v>
      </c>
      <c r="M12" s="50" t="s">
        <v>20</v>
      </c>
      <c r="N12" s="74"/>
      <c r="O12" s="74"/>
      <c r="P12" s="34" t="s">
        <v>114</v>
      </c>
      <c r="Q12" s="34"/>
      <c r="R12" s="68"/>
      <c r="T12" s="35">
        <f>N1/N3</f>
        <v>0.87623220153340653</v>
      </c>
      <c r="U12" s="35"/>
    </row>
    <row r="13" spans="1:29" ht="12" thickBot="1" x14ac:dyDescent="0.25">
      <c r="A13" s="293" t="s">
        <v>153</v>
      </c>
      <c r="B13" s="294" t="s">
        <v>153</v>
      </c>
      <c r="C13" s="61" t="s">
        <v>154</v>
      </c>
      <c r="D13" s="60" t="s">
        <v>155</v>
      </c>
      <c r="E13" s="295" t="s">
        <v>154</v>
      </c>
      <c r="F13" s="60" t="s">
        <v>154</v>
      </c>
      <c r="G13" s="296" t="s">
        <v>156</v>
      </c>
      <c r="H13" s="297" t="s">
        <v>105</v>
      </c>
      <c r="I13" s="298" t="s">
        <v>105</v>
      </c>
      <c r="J13" s="298" t="s">
        <v>156</v>
      </c>
      <c r="K13" s="299"/>
      <c r="L13" s="363"/>
      <c r="M13" s="326" t="s">
        <v>154</v>
      </c>
      <c r="N13" s="74"/>
      <c r="O13" s="74"/>
      <c r="P13" s="34"/>
      <c r="Q13" s="34"/>
      <c r="T13" s="34"/>
      <c r="U13" s="35"/>
    </row>
    <row r="14" spans="1:29" x14ac:dyDescent="0.2">
      <c r="A14" s="300">
        <v>125</v>
      </c>
      <c r="B14" s="301">
        <v>0</v>
      </c>
      <c r="C14" s="302">
        <f>100-95</f>
        <v>5</v>
      </c>
      <c r="D14" s="303">
        <v>250</v>
      </c>
      <c r="E14" s="305">
        <v>0</v>
      </c>
      <c r="F14" s="306">
        <v>5</v>
      </c>
      <c r="G14" s="307">
        <f>(A14-B14)/D14</f>
        <v>0.5</v>
      </c>
      <c r="H14" s="308">
        <f>(G14*(F14-E14))/100</f>
        <v>2.5000000000000001E-2</v>
      </c>
      <c r="I14" s="309">
        <f>SUM(H$8:H14)</f>
        <v>2.5000000000000001E-2</v>
      </c>
      <c r="J14" s="310">
        <f t="shared" ref="J14:J17" si="0">I14/F14*100</f>
        <v>0.5</v>
      </c>
      <c r="K14" s="304"/>
      <c r="L14" s="365" t="s">
        <v>183</v>
      </c>
      <c r="M14" s="366">
        <v>105</v>
      </c>
      <c r="N14" s="74"/>
      <c r="O14" s="74"/>
      <c r="P14" s="34"/>
      <c r="Q14" s="34"/>
      <c r="T14" s="34"/>
      <c r="U14" s="35"/>
    </row>
    <row r="15" spans="1:29" x14ac:dyDescent="0.2">
      <c r="A15" s="300">
        <v>120</v>
      </c>
      <c r="B15" s="301">
        <v>0</v>
      </c>
      <c r="C15" s="302">
        <f>100-70</f>
        <v>30</v>
      </c>
      <c r="D15" s="303">
        <v>250</v>
      </c>
      <c r="E15" s="305">
        <v>5</v>
      </c>
      <c r="F15" s="306">
        <v>30</v>
      </c>
      <c r="G15" s="307">
        <f t="shared" ref="G15:G17" si="1">(A15-B15)/D15</f>
        <v>0.48</v>
      </c>
      <c r="H15" s="308">
        <f t="shared" ref="H15:H17" si="2">(G15*(F15-E15))/100</f>
        <v>0.12</v>
      </c>
      <c r="I15" s="309">
        <f>SUM(H$8:H15)</f>
        <v>0.14499999999999999</v>
      </c>
      <c r="J15" s="310">
        <f>I15/F15*100</f>
        <v>0.48333333333333328</v>
      </c>
      <c r="K15" s="304"/>
      <c r="L15" s="363" t="s">
        <v>178</v>
      </c>
      <c r="M15" s="326">
        <v>100</v>
      </c>
      <c r="N15" s="74"/>
      <c r="O15" s="74"/>
      <c r="P15" s="34" t="s">
        <v>5</v>
      </c>
      <c r="Q15" s="34"/>
      <c r="T15" s="34"/>
      <c r="U15" s="35"/>
    </row>
    <row r="16" spans="1:29" x14ac:dyDescent="0.2">
      <c r="A16" s="300">
        <v>120</v>
      </c>
      <c r="B16" s="301">
        <v>0</v>
      </c>
      <c r="C16" s="302">
        <f>100-50</f>
        <v>50</v>
      </c>
      <c r="D16" s="303">
        <v>250</v>
      </c>
      <c r="E16" s="305">
        <v>30</v>
      </c>
      <c r="F16" s="306">
        <v>50</v>
      </c>
      <c r="G16" s="307">
        <f t="shared" si="1"/>
        <v>0.48</v>
      </c>
      <c r="H16" s="308">
        <f t="shared" si="2"/>
        <v>9.6000000000000002E-2</v>
      </c>
      <c r="I16" s="309">
        <f>SUM(H$8:H16)</f>
        <v>0.24099999999999999</v>
      </c>
      <c r="J16" s="310">
        <f t="shared" si="0"/>
        <v>0.48199999999999998</v>
      </c>
      <c r="K16" s="304"/>
      <c r="L16" s="363" t="s">
        <v>178</v>
      </c>
      <c r="M16" s="326">
        <v>125</v>
      </c>
      <c r="N16" s="74"/>
      <c r="O16" s="74"/>
      <c r="P16" s="34"/>
      <c r="Q16" s="34"/>
      <c r="T16" s="35"/>
      <c r="U16" s="35"/>
      <c r="X16" s="34"/>
    </row>
    <row r="17" spans="1:15" s="29" customFormat="1" x14ac:dyDescent="0.2">
      <c r="A17" s="314">
        <v>105</v>
      </c>
      <c r="B17" s="301">
        <v>0</v>
      </c>
      <c r="C17" s="302">
        <f>100-20</f>
        <v>80</v>
      </c>
      <c r="D17" s="303">
        <v>250</v>
      </c>
      <c r="E17" s="305">
        <v>50</v>
      </c>
      <c r="F17" s="306">
        <v>80</v>
      </c>
      <c r="G17" s="307">
        <f t="shared" si="1"/>
        <v>0.42</v>
      </c>
      <c r="H17" s="308">
        <f t="shared" si="2"/>
        <v>0.126</v>
      </c>
      <c r="I17" s="309">
        <f>SUM(H$8:H17)</f>
        <v>0.36699999999999999</v>
      </c>
      <c r="J17" s="310">
        <f t="shared" si="0"/>
        <v>0.45874999999999994</v>
      </c>
      <c r="K17" s="304"/>
      <c r="L17" s="363" t="s">
        <v>178</v>
      </c>
      <c r="M17" s="326">
        <v>125</v>
      </c>
      <c r="N17" s="34"/>
      <c r="O17" s="34"/>
    </row>
    <row r="18" spans="1:15" s="28" customFormat="1" ht="22.5" x14ac:dyDescent="0.2">
      <c r="A18" s="314"/>
      <c r="B18" s="301"/>
      <c r="C18" s="302"/>
      <c r="D18" s="303"/>
      <c r="E18" s="305">
        <v>80</v>
      </c>
      <c r="F18" s="306">
        <v>225</v>
      </c>
      <c r="G18" s="307">
        <f>G17</f>
        <v>0.42</v>
      </c>
      <c r="H18" s="308">
        <f>(G18*(F18-E18))/100</f>
        <v>0.60899999999999999</v>
      </c>
      <c r="I18" s="309">
        <f>SUM(H$8:H18)</f>
        <v>0.97599999999999998</v>
      </c>
      <c r="J18" s="310">
        <f>I18/F18*100</f>
        <v>0.43377777777777782</v>
      </c>
      <c r="K18" s="304" t="s">
        <v>170</v>
      </c>
      <c r="L18" s="363" t="s">
        <v>178</v>
      </c>
      <c r="M18" s="326">
        <v>118</v>
      </c>
      <c r="N18" s="34"/>
      <c r="O18" s="34"/>
    </row>
    <row r="19" spans="1:15" s="29" customFormat="1" ht="13.35" customHeight="1" x14ac:dyDescent="0.2">
      <c r="A19" s="314"/>
      <c r="B19" s="301"/>
      <c r="C19" s="302"/>
      <c r="D19" s="303"/>
      <c r="E19" s="305"/>
      <c r="F19" s="306"/>
      <c r="G19" s="307"/>
      <c r="H19" s="308"/>
      <c r="I19" s="309"/>
      <c r="J19" s="310"/>
      <c r="K19" s="315"/>
      <c r="L19" s="363" t="s">
        <v>178</v>
      </c>
      <c r="M19" s="326">
        <v>110</v>
      </c>
      <c r="N19" s="34"/>
      <c r="O19" s="34"/>
    </row>
    <row r="20" spans="1:15" s="72" customFormat="1" x14ac:dyDescent="0.2">
      <c r="A20" s="314"/>
      <c r="B20" s="301"/>
      <c r="C20" s="302"/>
      <c r="D20" s="303"/>
      <c r="E20" s="305"/>
      <c r="F20" s="306"/>
      <c r="G20" s="307"/>
      <c r="H20" s="308"/>
      <c r="I20" s="309"/>
      <c r="J20" s="310"/>
      <c r="K20" s="316"/>
      <c r="L20" s="363" t="s">
        <v>178</v>
      </c>
      <c r="M20" s="326">
        <v>55</v>
      </c>
      <c r="N20" s="34"/>
      <c r="O20" s="34"/>
    </row>
    <row r="21" spans="1:15" s="73" customFormat="1" x14ac:dyDescent="0.2">
      <c r="A21" s="314"/>
      <c r="B21" s="301"/>
      <c r="C21" s="302"/>
      <c r="D21" s="303"/>
      <c r="E21" s="305"/>
      <c r="F21" s="306"/>
      <c r="G21" s="307"/>
      <c r="H21" s="308"/>
      <c r="I21" s="309"/>
      <c r="J21" s="310"/>
      <c r="K21" s="316"/>
      <c r="L21" s="363" t="s">
        <v>178</v>
      </c>
      <c r="M21" s="326">
        <v>50</v>
      </c>
      <c r="N21" s="34"/>
      <c r="O21" s="34"/>
    </row>
    <row r="22" spans="1:15" s="73" customFormat="1" x14ac:dyDescent="0.2">
      <c r="A22" s="314"/>
      <c r="B22" s="301"/>
      <c r="C22" s="302"/>
      <c r="D22" s="303"/>
      <c r="E22" s="305"/>
      <c r="F22" s="306"/>
      <c r="G22" s="307"/>
      <c r="H22" s="308"/>
      <c r="I22" s="309"/>
      <c r="J22" s="310"/>
      <c r="K22" s="304"/>
      <c r="L22" s="363" t="s">
        <v>178</v>
      </c>
      <c r="M22" s="326">
        <v>80</v>
      </c>
      <c r="N22" s="34"/>
      <c r="O22" s="34"/>
    </row>
    <row r="23" spans="1:15" s="73" customFormat="1" x14ac:dyDescent="0.2">
      <c r="A23" s="314"/>
      <c r="B23" s="301"/>
      <c r="C23" s="302"/>
      <c r="D23" s="303"/>
      <c r="E23" s="305"/>
      <c r="F23" s="306"/>
      <c r="G23" s="307"/>
      <c r="H23" s="308"/>
      <c r="I23" s="309"/>
      <c r="J23" s="310"/>
      <c r="K23" s="317"/>
      <c r="L23" s="363" t="s">
        <v>178</v>
      </c>
      <c r="M23" s="326">
        <v>90</v>
      </c>
      <c r="N23" s="34"/>
      <c r="O23" s="34"/>
    </row>
    <row r="24" spans="1:15" s="73" customFormat="1" x14ac:dyDescent="0.2">
      <c r="A24" s="314"/>
      <c r="B24" s="301"/>
      <c r="C24" s="302"/>
      <c r="D24" s="303"/>
      <c r="E24" s="305"/>
      <c r="F24" s="306"/>
      <c r="G24" s="307"/>
      <c r="H24" s="308"/>
      <c r="I24" s="309"/>
      <c r="J24" s="310"/>
      <c r="K24" s="304"/>
      <c r="L24" s="363" t="s">
        <v>178</v>
      </c>
      <c r="M24" s="326">
        <v>60</v>
      </c>
      <c r="N24" s="34"/>
      <c r="O24" s="34"/>
    </row>
    <row r="25" spans="1:15" s="73" customFormat="1" x14ac:dyDescent="0.2">
      <c r="A25" s="314"/>
      <c r="B25" s="301"/>
      <c r="C25" s="302"/>
      <c r="D25" s="303"/>
      <c r="E25" s="305"/>
      <c r="F25" s="306"/>
      <c r="G25" s="307"/>
      <c r="H25" s="308"/>
      <c r="I25" s="309"/>
      <c r="J25" s="310"/>
      <c r="K25" s="318"/>
      <c r="L25" s="364"/>
      <c r="M25" s="326"/>
      <c r="N25" s="34"/>
      <c r="O25" s="34"/>
    </row>
    <row r="26" spans="1:15" s="74" customFormat="1" x14ac:dyDescent="0.2">
      <c r="A26" s="314"/>
      <c r="B26" s="301"/>
      <c r="C26" s="302"/>
      <c r="D26" s="303"/>
      <c r="E26" s="305"/>
      <c r="F26" s="306"/>
      <c r="G26" s="307"/>
      <c r="H26" s="308"/>
      <c r="I26" s="309"/>
      <c r="J26" s="310"/>
      <c r="K26" s="319"/>
      <c r="L26" s="364"/>
      <c r="M26" s="326"/>
      <c r="N26" s="34"/>
      <c r="O26" s="34"/>
    </row>
    <row r="27" spans="1:15" s="74" customFormat="1" x14ac:dyDescent="0.2">
      <c r="A27" s="314"/>
      <c r="B27" s="301"/>
      <c r="C27" s="302"/>
      <c r="D27" s="303"/>
      <c r="E27" s="305"/>
      <c r="F27" s="306"/>
      <c r="G27" s="307"/>
      <c r="H27" s="308"/>
      <c r="I27" s="309"/>
      <c r="J27" s="310"/>
      <c r="K27" s="319"/>
      <c r="L27" s="364"/>
      <c r="M27" s="326"/>
      <c r="N27" s="34"/>
      <c r="O27" s="34"/>
    </row>
    <row r="28" spans="1:15" s="74" customFormat="1" x14ac:dyDescent="0.2">
      <c r="A28" s="314"/>
      <c r="B28" s="301"/>
      <c r="C28" s="302"/>
      <c r="D28" s="303"/>
      <c r="E28" s="305"/>
      <c r="F28" s="306"/>
      <c r="G28" s="307"/>
      <c r="H28" s="308"/>
      <c r="I28" s="309"/>
      <c r="J28" s="310"/>
      <c r="K28" s="319"/>
      <c r="L28" s="364"/>
      <c r="M28" s="324"/>
      <c r="N28" s="33"/>
      <c r="O28" s="34"/>
    </row>
    <row r="29" spans="1:15" s="74" customFormat="1" x14ac:dyDescent="0.2">
      <c r="A29" s="314"/>
      <c r="B29" s="301"/>
      <c r="C29" s="302"/>
      <c r="D29" s="303"/>
      <c r="E29" s="305"/>
      <c r="F29" s="306"/>
      <c r="G29" s="307"/>
      <c r="H29" s="308"/>
      <c r="I29" s="309"/>
      <c r="J29" s="310"/>
      <c r="K29" s="319"/>
      <c r="L29" s="364"/>
      <c r="M29" s="324"/>
      <c r="N29" s="33"/>
      <c r="O29" s="34"/>
    </row>
    <row r="30" spans="1:15" s="74" customFormat="1" x14ac:dyDescent="0.2">
      <c r="A30" s="31"/>
      <c r="B30" s="31"/>
      <c r="C30" s="31"/>
      <c r="D30" s="31"/>
      <c r="E30" s="39"/>
      <c r="F30" s="39"/>
      <c r="G30" s="39"/>
      <c r="H30" s="39"/>
      <c r="I30" s="39"/>
      <c r="J30" s="39"/>
      <c r="K30" s="319"/>
      <c r="L30" s="364"/>
      <c r="M30" s="324"/>
      <c r="N30" s="33"/>
      <c r="O30" s="34"/>
    </row>
    <row r="31" spans="1:15" s="74" customFormat="1" x14ac:dyDescent="0.2">
      <c r="A31" s="31"/>
      <c r="B31" s="31"/>
      <c r="C31" s="31"/>
      <c r="D31" s="31"/>
      <c r="E31" s="39"/>
      <c r="F31" s="39"/>
      <c r="G31" s="39"/>
      <c r="H31" s="39"/>
      <c r="I31" s="39"/>
      <c r="J31" s="39"/>
      <c r="K31" s="71"/>
      <c r="L31" s="34"/>
      <c r="M31" s="34"/>
      <c r="N31" s="34"/>
      <c r="O31" s="75"/>
    </row>
    <row r="32" spans="1:15" s="74" customFormat="1" x14ac:dyDescent="0.2">
      <c r="A32" s="31"/>
      <c r="B32" s="31"/>
      <c r="C32" s="31"/>
      <c r="D32" s="31"/>
      <c r="E32" s="39"/>
      <c r="F32" s="39"/>
      <c r="G32" s="39"/>
      <c r="H32" s="39"/>
      <c r="I32" s="39"/>
      <c r="J32" s="39"/>
      <c r="K32" s="71"/>
      <c r="L32" s="34"/>
      <c r="M32" s="34"/>
      <c r="N32" s="34"/>
      <c r="O32" s="75"/>
    </row>
    <row r="33" spans="1:24" s="74" customFormat="1" x14ac:dyDescent="0.2">
      <c r="A33" s="31"/>
      <c r="B33" s="31"/>
      <c r="C33" s="31"/>
      <c r="D33" s="31"/>
      <c r="E33" s="39"/>
      <c r="F33" s="39"/>
      <c r="G33" s="39"/>
      <c r="H33" s="39"/>
      <c r="I33" s="39"/>
      <c r="J33" s="39"/>
      <c r="K33" s="71"/>
      <c r="L33" s="34"/>
      <c r="M33" s="34"/>
      <c r="N33" s="33"/>
      <c r="O33" s="34"/>
    </row>
    <row r="34" spans="1:24" x14ac:dyDescent="0.2">
      <c r="A34" s="31"/>
      <c r="B34" s="31"/>
      <c r="C34" s="31"/>
      <c r="D34" s="31"/>
      <c r="E34" s="39"/>
      <c r="F34" s="39"/>
      <c r="G34" s="39"/>
      <c r="H34" s="39"/>
      <c r="I34" s="39"/>
      <c r="J34" s="39"/>
      <c r="K34" s="71"/>
      <c r="L34" s="34"/>
      <c r="M34" s="34"/>
      <c r="N34" s="33"/>
      <c r="O34" s="34"/>
      <c r="P34" s="34"/>
      <c r="Q34" s="34"/>
      <c r="T34" s="34"/>
      <c r="U34" s="34"/>
      <c r="V34" s="34"/>
      <c r="W34" s="34"/>
      <c r="X34" s="34"/>
    </row>
    <row r="35" spans="1:24" x14ac:dyDescent="0.2">
      <c r="A35" s="31"/>
      <c r="B35" s="31"/>
      <c r="C35" s="31"/>
      <c r="D35" s="31"/>
      <c r="E35" s="39"/>
      <c r="F35" s="39"/>
      <c r="G35" s="39"/>
      <c r="H35" s="39"/>
      <c r="I35" s="39"/>
      <c r="J35" s="39"/>
      <c r="K35" s="71"/>
      <c r="L35" s="34"/>
      <c r="M35" s="34"/>
      <c r="N35" s="33"/>
      <c r="O35" s="34"/>
      <c r="P35" s="34"/>
      <c r="Q35" s="34"/>
      <c r="T35" s="34"/>
      <c r="U35" s="34"/>
      <c r="V35" s="34"/>
      <c r="W35" s="34"/>
      <c r="X35" s="34"/>
    </row>
    <row r="36" spans="1:24" x14ac:dyDescent="0.2">
      <c r="A36" s="31"/>
      <c r="B36" s="31"/>
      <c r="C36" s="31"/>
      <c r="D36" s="31"/>
      <c r="E36" s="39"/>
      <c r="F36" s="39"/>
      <c r="G36" s="39"/>
      <c r="H36" s="39"/>
      <c r="I36" s="39"/>
      <c r="J36" s="39"/>
      <c r="K36" s="71"/>
      <c r="L36" s="34"/>
      <c r="M36" s="34"/>
      <c r="N36" s="33"/>
      <c r="O36" s="34"/>
      <c r="P36" s="34"/>
      <c r="Q36" s="34"/>
      <c r="T36" s="34"/>
      <c r="U36" s="34"/>
      <c r="V36" s="34"/>
      <c r="W36" s="34"/>
      <c r="X36" s="34"/>
    </row>
    <row r="37" spans="1:24" x14ac:dyDescent="0.2">
      <c r="A37" s="31"/>
      <c r="B37" s="31"/>
      <c r="C37" s="31"/>
      <c r="D37" s="31"/>
      <c r="E37" s="39"/>
      <c r="F37" s="39"/>
      <c r="G37" s="39"/>
      <c r="H37" s="39"/>
      <c r="I37" s="39"/>
      <c r="J37" s="39"/>
      <c r="K37" s="71"/>
      <c r="L37" s="34"/>
      <c r="M37" s="34"/>
      <c r="N37" s="33"/>
      <c r="O37" s="34"/>
      <c r="P37" s="34"/>
      <c r="Q37" s="34"/>
      <c r="T37" s="34"/>
      <c r="U37" s="34"/>
      <c r="V37" s="34"/>
      <c r="W37" s="34"/>
      <c r="X37" s="34"/>
    </row>
    <row r="38" spans="1:24" x14ac:dyDescent="0.2">
      <c r="A38" s="31"/>
      <c r="B38" s="31"/>
      <c r="C38" s="31"/>
      <c r="D38" s="31"/>
      <c r="E38" s="39"/>
      <c r="F38" s="39"/>
      <c r="G38" s="39"/>
      <c r="H38" s="39"/>
      <c r="I38" s="39"/>
      <c r="J38" s="39"/>
      <c r="K38" s="71"/>
      <c r="L38" s="34"/>
      <c r="M38" s="34"/>
      <c r="N38" s="33"/>
      <c r="O38" s="34"/>
      <c r="P38" s="34"/>
      <c r="Q38" s="34"/>
      <c r="T38" s="34"/>
      <c r="U38" s="34"/>
      <c r="V38" s="34"/>
      <c r="W38" s="34"/>
      <c r="X38" s="34"/>
    </row>
    <row r="39" spans="1:24" x14ac:dyDescent="0.2">
      <c r="A39" s="31"/>
      <c r="B39" s="31"/>
      <c r="C39" s="31"/>
      <c r="D39" s="31"/>
      <c r="E39" s="39"/>
      <c r="F39" s="39"/>
      <c r="G39" s="39"/>
      <c r="H39" s="39"/>
      <c r="I39" s="39"/>
      <c r="J39" s="39"/>
      <c r="K39" s="71"/>
      <c r="L39" s="34"/>
      <c r="M39" s="34"/>
      <c r="N39" s="33"/>
      <c r="O39" s="34"/>
      <c r="P39" s="34"/>
      <c r="Q39" s="34"/>
      <c r="T39" s="34"/>
      <c r="U39" s="34"/>
      <c r="V39" s="34"/>
      <c r="W39" s="34"/>
      <c r="X39" s="34"/>
    </row>
    <row r="40" spans="1:24" x14ac:dyDescent="0.2">
      <c r="A40" s="31"/>
      <c r="B40" s="31"/>
      <c r="C40" s="31"/>
      <c r="D40" s="31"/>
      <c r="E40" s="39"/>
      <c r="F40" s="39"/>
      <c r="G40" s="39"/>
      <c r="H40" s="39"/>
      <c r="I40" s="39"/>
      <c r="J40" s="39"/>
      <c r="K40" s="71"/>
      <c r="L40" s="34"/>
      <c r="M40" s="34"/>
      <c r="N40" s="33"/>
      <c r="O40" s="34"/>
      <c r="P40" s="34"/>
      <c r="Q40" s="34"/>
      <c r="T40" s="34"/>
      <c r="U40" s="34"/>
      <c r="V40" s="34"/>
      <c r="W40" s="34"/>
      <c r="X40" s="34"/>
    </row>
    <row r="41" spans="1:24" x14ac:dyDescent="0.2">
      <c r="A41" s="31"/>
      <c r="B41" s="31"/>
      <c r="C41" s="31"/>
      <c r="D41" s="31"/>
      <c r="E41" s="39"/>
      <c r="F41" s="39"/>
      <c r="G41" s="39"/>
      <c r="H41" s="39"/>
      <c r="I41" s="39"/>
      <c r="J41" s="39"/>
      <c r="K41" s="71"/>
      <c r="L41" s="34"/>
      <c r="M41" s="34"/>
      <c r="N41" s="33"/>
      <c r="O41" s="34"/>
      <c r="P41" s="34"/>
      <c r="Q41" s="34"/>
      <c r="T41" s="34"/>
      <c r="U41" s="34"/>
      <c r="V41" s="34"/>
      <c r="W41" s="34"/>
      <c r="X41" s="34"/>
    </row>
    <row r="42" spans="1:24" x14ac:dyDescent="0.2">
      <c r="A42" s="31"/>
      <c r="B42" s="31"/>
      <c r="C42" s="31"/>
      <c r="D42" s="31"/>
      <c r="E42" s="39"/>
      <c r="F42" s="39"/>
      <c r="G42" s="39"/>
      <c r="H42" s="39"/>
      <c r="I42" s="39"/>
      <c r="J42" s="39"/>
      <c r="K42" s="71"/>
      <c r="L42" s="34"/>
      <c r="M42" s="34"/>
      <c r="N42" s="33"/>
      <c r="O42" s="34"/>
      <c r="P42" s="34"/>
      <c r="Q42" s="34"/>
      <c r="T42" s="34"/>
      <c r="U42" s="34"/>
      <c r="V42" s="34"/>
      <c r="W42" s="34"/>
      <c r="X42" s="34"/>
    </row>
    <row r="43" spans="1:24" x14ac:dyDescent="0.2">
      <c r="A43" s="31"/>
      <c r="B43" s="31"/>
      <c r="C43" s="31"/>
      <c r="D43" s="31"/>
      <c r="E43" s="39"/>
      <c r="F43" s="39"/>
      <c r="G43" s="39"/>
      <c r="H43" s="39"/>
      <c r="I43" s="39"/>
      <c r="J43" s="39"/>
      <c r="K43" s="71"/>
      <c r="L43" s="34"/>
      <c r="M43" s="34"/>
      <c r="N43" s="33"/>
      <c r="O43" s="34"/>
      <c r="P43" s="34"/>
      <c r="Q43" s="34"/>
      <c r="T43" s="34"/>
      <c r="U43" s="34"/>
      <c r="V43" s="34"/>
      <c r="W43" s="34"/>
      <c r="X43" s="34"/>
    </row>
    <row r="44" spans="1:24" x14ac:dyDescent="0.2">
      <c r="A44" s="31"/>
      <c r="B44" s="31"/>
      <c r="C44" s="31"/>
      <c r="D44" s="31"/>
      <c r="E44" s="39"/>
      <c r="F44" s="39"/>
      <c r="G44" s="39"/>
      <c r="H44" s="39"/>
      <c r="I44" s="39"/>
      <c r="J44" s="39"/>
      <c r="K44" s="71"/>
      <c r="L44" s="34"/>
      <c r="M44" s="34"/>
      <c r="N44" s="33"/>
      <c r="O44" s="34"/>
      <c r="P44" s="34"/>
      <c r="Q44" s="34"/>
      <c r="T44" s="34"/>
      <c r="U44" s="34"/>
      <c r="V44" s="34"/>
      <c r="W44" s="34"/>
      <c r="X44" s="34"/>
    </row>
    <row r="45" spans="1:24" x14ac:dyDescent="0.2">
      <c r="A45" s="31"/>
      <c r="B45" s="31"/>
      <c r="C45" s="31"/>
      <c r="D45" s="31"/>
      <c r="E45" s="39"/>
      <c r="F45" s="39"/>
      <c r="G45" s="39"/>
      <c r="H45" s="39"/>
      <c r="I45" s="39"/>
      <c r="J45" s="39"/>
      <c r="K45" s="71"/>
      <c r="L45" s="34"/>
      <c r="M45" s="34"/>
      <c r="N45" s="33"/>
      <c r="O45" s="34"/>
      <c r="P45" s="34"/>
      <c r="Q45" s="33"/>
      <c r="R45" s="33"/>
      <c r="T45" s="34"/>
      <c r="U45" s="35"/>
    </row>
    <row r="46" spans="1:24" x14ac:dyDescent="0.2">
      <c r="A46" s="31"/>
      <c r="B46" s="31"/>
      <c r="C46" s="31"/>
      <c r="D46" s="31"/>
      <c r="E46" s="39"/>
      <c r="F46" s="39"/>
      <c r="G46" s="39"/>
      <c r="H46" s="39"/>
      <c r="I46" s="39"/>
      <c r="J46" s="39"/>
      <c r="K46" s="71"/>
      <c r="L46" s="34"/>
      <c r="M46" s="34"/>
      <c r="N46" s="33"/>
      <c r="O46" s="34"/>
      <c r="P46" s="34"/>
      <c r="Q46" s="33"/>
      <c r="R46" s="33"/>
      <c r="T46" s="34"/>
      <c r="U46" s="35"/>
    </row>
    <row r="47" spans="1:24" x14ac:dyDescent="0.2">
      <c r="A47" s="31"/>
      <c r="B47" s="31"/>
      <c r="C47" s="31"/>
      <c r="D47" s="31"/>
      <c r="E47" s="39"/>
      <c r="F47" s="39"/>
      <c r="G47" s="39"/>
      <c r="H47" s="39"/>
      <c r="I47" s="39"/>
      <c r="J47" s="39"/>
      <c r="K47" s="71"/>
      <c r="L47" s="34"/>
      <c r="M47" s="34"/>
      <c r="N47" s="33"/>
      <c r="O47" s="34"/>
      <c r="P47" s="34"/>
      <c r="Q47" s="33"/>
      <c r="R47" s="33"/>
      <c r="T47" s="34"/>
      <c r="U47" s="35"/>
    </row>
    <row r="48" spans="1:24" x14ac:dyDescent="0.2">
      <c r="A48" s="31"/>
      <c r="B48" s="31"/>
      <c r="C48" s="31"/>
      <c r="D48" s="31"/>
      <c r="E48" s="39"/>
      <c r="F48" s="39"/>
      <c r="G48" s="39"/>
      <c r="H48" s="39"/>
      <c r="I48" s="39"/>
      <c r="J48" s="39"/>
      <c r="K48" s="71"/>
      <c r="L48" s="34"/>
      <c r="M48" s="34"/>
      <c r="N48" s="33"/>
      <c r="O48" s="34"/>
      <c r="P48" s="34"/>
      <c r="Q48" s="33"/>
      <c r="R48" s="33"/>
      <c r="T48" s="34"/>
      <c r="U48" s="35"/>
    </row>
    <row r="49" spans="1:31" x14ac:dyDescent="0.2">
      <c r="A49" s="31"/>
      <c r="B49" s="31"/>
      <c r="C49" s="31"/>
      <c r="D49" s="31"/>
      <c r="E49" s="39"/>
      <c r="F49" s="39"/>
      <c r="G49" s="39"/>
      <c r="H49" s="39"/>
      <c r="I49" s="39"/>
      <c r="J49" s="39"/>
      <c r="K49" s="71"/>
      <c r="L49" s="34"/>
      <c r="M49" s="34"/>
      <c r="N49" s="33"/>
      <c r="O49" s="34"/>
      <c r="P49" s="34"/>
      <c r="Q49" s="33"/>
      <c r="R49" s="33"/>
      <c r="T49" s="34"/>
      <c r="U49" s="35"/>
    </row>
    <row r="50" spans="1:31" x14ac:dyDescent="0.2">
      <c r="A50" s="31"/>
      <c r="B50" s="31"/>
      <c r="C50" s="31"/>
      <c r="D50" s="31"/>
      <c r="E50" s="39"/>
      <c r="F50" s="39"/>
      <c r="G50" s="39"/>
      <c r="H50" s="39"/>
      <c r="I50" s="39"/>
      <c r="J50" s="39"/>
      <c r="K50" s="71"/>
      <c r="L50" s="34"/>
      <c r="M50" s="34"/>
      <c r="N50" s="33"/>
      <c r="O50" s="34"/>
      <c r="P50" s="34"/>
      <c r="Q50" s="33"/>
      <c r="R50" s="33"/>
      <c r="T50" s="34"/>
      <c r="U50" s="35"/>
    </row>
    <row r="51" spans="1:31" x14ac:dyDescent="0.2">
      <c r="A51" s="31"/>
      <c r="B51" s="31"/>
      <c r="C51" s="31"/>
      <c r="D51" s="31"/>
      <c r="E51" s="39"/>
      <c r="F51" s="39"/>
      <c r="G51" s="39"/>
      <c r="H51" s="39"/>
      <c r="I51" s="39"/>
      <c r="J51" s="39"/>
      <c r="K51" s="71"/>
      <c r="L51" s="35"/>
      <c r="M51" s="34"/>
      <c r="N51" s="33"/>
      <c r="O51" s="34"/>
      <c r="P51" s="34"/>
      <c r="Q51" s="33"/>
      <c r="R51" s="33"/>
      <c r="T51" s="34"/>
      <c r="U51" s="35"/>
    </row>
    <row r="52" spans="1:31" x14ac:dyDescent="0.2">
      <c r="A52" s="31"/>
      <c r="B52" s="31"/>
      <c r="C52" s="31"/>
      <c r="D52" s="31"/>
      <c r="E52" s="39"/>
      <c r="F52" s="39"/>
      <c r="G52" s="39"/>
      <c r="H52" s="39"/>
      <c r="I52" s="39"/>
      <c r="J52" s="39"/>
      <c r="K52" s="71"/>
      <c r="L52" s="35"/>
      <c r="M52" s="34"/>
      <c r="N52" s="33"/>
      <c r="O52" s="34"/>
      <c r="P52" s="34"/>
      <c r="Q52" s="33"/>
      <c r="R52" s="33"/>
      <c r="T52" s="34"/>
      <c r="U52" s="35"/>
    </row>
    <row r="53" spans="1:31" x14ac:dyDescent="0.2">
      <c r="A53" s="31"/>
      <c r="B53" s="31"/>
      <c r="C53" s="31"/>
      <c r="D53" s="31"/>
      <c r="E53" s="39"/>
      <c r="F53" s="39"/>
      <c r="G53" s="39"/>
      <c r="H53" s="39"/>
      <c r="I53" s="39"/>
      <c r="J53" s="39"/>
      <c r="K53" s="71"/>
      <c r="L53" s="35"/>
      <c r="M53" s="34"/>
      <c r="N53" s="33"/>
      <c r="O53" s="34"/>
      <c r="P53" s="34"/>
      <c r="Q53" s="33"/>
      <c r="R53" s="33"/>
      <c r="T53" s="34"/>
      <c r="U53" s="35"/>
    </row>
    <row r="54" spans="1:31" x14ac:dyDescent="0.2">
      <c r="A54" s="31"/>
      <c r="B54" s="31"/>
      <c r="C54" s="31"/>
      <c r="D54" s="31"/>
      <c r="E54" s="39"/>
      <c r="F54" s="39"/>
      <c r="G54" s="39"/>
      <c r="H54" s="39"/>
      <c r="I54" s="39"/>
      <c r="J54" s="39"/>
      <c r="K54" s="71"/>
      <c r="L54" s="35"/>
      <c r="M54" s="34"/>
      <c r="N54" s="33"/>
      <c r="O54" s="34"/>
      <c r="P54" s="34"/>
      <c r="Q54" s="33"/>
      <c r="R54" s="33"/>
      <c r="T54" s="34"/>
      <c r="U54" s="35"/>
    </row>
    <row r="55" spans="1:31" x14ac:dyDescent="0.2">
      <c r="A55" s="31"/>
      <c r="B55" s="31"/>
      <c r="C55" s="31"/>
      <c r="D55" s="31"/>
      <c r="E55" s="39"/>
      <c r="F55" s="39"/>
      <c r="G55" s="39"/>
      <c r="H55" s="39"/>
      <c r="I55" s="39"/>
      <c r="J55" s="39"/>
      <c r="K55" s="71"/>
      <c r="L55" s="34"/>
      <c r="M55" s="34"/>
      <c r="N55" s="33"/>
      <c r="O55" s="34"/>
      <c r="P55" s="34"/>
      <c r="Q55" s="33"/>
      <c r="T55" s="34"/>
      <c r="U55" s="35"/>
      <c r="AB55" s="33"/>
      <c r="AC55" s="33"/>
    </row>
    <row r="56" spans="1:31" x14ac:dyDescent="0.2">
      <c r="A56" s="31"/>
      <c r="B56" s="31"/>
      <c r="C56" s="31"/>
      <c r="D56" s="31"/>
      <c r="E56" s="39"/>
      <c r="F56" s="39"/>
      <c r="G56" s="39"/>
      <c r="H56" s="39"/>
      <c r="I56" s="39"/>
      <c r="J56" s="39"/>
      <c r="K56" s="71"/>
      <c r="L56" s="34"/>
      <c r="M56" s="34"/>
      <c r="N56" s="33"/>
      <c r="O56" s="34"/>
      <c r="P56" s="34"/>
      <c r="Q56" s="33"/>
      <c r="T56" s="34"/>
      <c r="U56" s="35"/>
      <c r="AB56" s="54"/>
      <c r="AC56" s="33"/>
      <c r="AD56" s="33"/>
      <c r="AE56" s="33"/>
    </row>
    <row r="57" spans="1:31" x14ac:dyDescent="0.2">
      <c r="A57" s="31"/>
      <c r="B57" s="31"/>
      <c r="C57" s="31"/>
      <c r="D57" s="31"/>
      <c r="E57" s="39"/>
      <c r="F57" s="39"/>
      <c r="G57" s="39"/>
      <c r="H57" s="39"/>
      <c r="I57" s="39"/>
      <c r="J57" s="39"/>
      <c r="K57" s="71"/>
      <c r="L57" s="34"/>
      <c r="M57" s="34"/>
      <c r="N57" s="33"/>
      <c r="O57" s="34"/>
      <c r="P57" s="34"/>
      <c r="Q57" s="34"/>
      <c r="T57" s="34"/>
      <c r="U57" s="35"/>
      <c r="AB57" s="54"/>
    </row>
    <row r="58" spans="1:31" x14ac:dyDescent="0.2">
      <c r="A58" s="31"/>
      <c r="B58" s="31"/>
      <c r="C58" s="31"/>
      <c r="D58" s="31"/>
      <c r="E58" s="39"/>
      <c r="F58" s="39"/>
      <c r="G58" s="39"/>
      <c r="H58" s="39"/>
      <c r="I58" s="39"/>
      <c r="J58" s="39"/>
      <c r="K58" s="71"/>
      <c r="L58" s="34"/>
      <c r="M58" s="34"/>
      <c r="N58" s="33"/>
      <c r="O58" s="34"/>
      <c r="P58" s="34"/>
      <c r="Q58" s="34"/>
      <c r="T58" s="34"/>
      <c r="U58" s="35"/>
      <c r="AB58" s="33"/>
    </row>
    <row r="59" spans="1:31" x14ac:dyDescent="0.2">
      <c r="A59" s="31"/>
      <c r="B59" s="31"/>
      <c r="C59" s="31"/>
      <c r="D59" s="31"/>
      <c r="E59" s="39"/>
      <c r="F59" s="39"/>
      <c r="G59" s="39"/>
      <c r="H59" s="39"/>
      <c r="I59" s="39"/>
      <c r="J59" s="39"/>
      <c r="K59" s="71"/>
      <c r="L59" s="34"/>
      <c r="M59" s="34"/>
      <c r="N59" s="33"/>
      <c r="O59" s="34"/>
      <c r="P59" s="34"/>
      <c r="Q59" s="34"/>
      <c r="T59" s="34"/>
      <c r="U59" s="35"/>
    </row>
    <row r="60" spans="1:31" x14ac:dyDescent="0.2">
      <c r="A60" s="31"/>
      <c r="B60" s="31"/>
      <c r="C60" s="31"/>
      <c r="D60" s="31"/>
      <c r="E60" s="39"/>
      <c r="F60" s="39"/>
      <c r="G60" s="39"/>
      <c r="H60" s="39"/>
      <c r="I60" s="39"/>
      <c r="J60" s="39"/>
      <c r="K60" s="71"/>
      <c r="L60" s="34"/>
      <c r="M60" s="34"/>
      <c r="N60" s="33"/>
      <c r="O60" s="34"/>
      <c r="P60" s="34"/>
      <c r="Q60" s="34"/>
      <c r="T60" s="34"/>
      <c r="U60" s="35"/>
    </row>
    <row r="61" spans="1:31" x14ac:dyDescent="0.2">
      <c r="A61" s="31"/>
      <c r="B61" s="31"/>
      <c r="C61" s="31"/>
      <c r="D61" s="31"/>
      <c r="E61" s="39"/>
      <c r="F61" s="39"/>
      <c r="G61" s="39"/>
      <c r="H61" s="39"/>
      <c r="I61" s="39"/>
      <c r="J61" s="39"/>
      <c r="K61" s="71"/>
      <c r="L61" s="34"/>
      <c r="M61" s="34"/>
      <c r="N61" s="33"/>
      <c r="O61" s="34"/>
      <c r="P61" s="34"/>
      <c r="Q61" s="34"/>
      <c r="T61" s="34"/>
      <c r="U61" s="35"/>
    </row>
    <row r="62" spans="1:31" x14ac:dyDescent="0.2">
      <c r="A62" s="31"/>
      <c r="B62" s="31"/>
      <c r="C62" s="31"/>
      <c r="D62" s="31"/>
      <c r="E62" s="39"/>
      <c r="F62" s="39"/>
      <c r="G62" s="39"/>
      <c r="H62" s="39"/>
      <c r="I62" s="39"/>
      <c r="J62" s="39"/>
      <c r="K62" s="71"/>
      <c r="L62" s="34"/>
      <c r="M62" s="34"/>
      <c r="N62" s="33"/>
      <c r="O62" s="34"/>
      <c r="P62" s="34"/>
      <c r="Q62" s="34"/>
      <c r="T62" s="34"/>
      <c r="U62" s="35"/>
    </row>
    <row r="63" spans="1:31" x14ac:dyDescent="0.2">
      <c r="A63" s="31"/>
      <c r="B63" s="31"/>
      <c r="C63" s="31"/>
      <c r="D63" s="31"/>
      <c r="E63" s="39"/>
      <c r="F63" s="39"/>
      <c r="G63" s="39"/>
      <c r="H63" s="39"/>
      <c r="I63" s="39"/>
      <c r="J63" s="39"/>
      <c r="K63" s="71"/>
      <c r="L63" s="34"/>
      <c r="M63" s="34"/>
      <c r="N63" s="33"/>
      <c r="O63" s="34"/>
      <c r="P63" s="34"/>
      <c r="Q63" s="34"/>
      <c r="T63" s="34"/>
      <c r="U63" s="35"/>
    </row>
    <row r="64" spans="1:31" x14ac:dyDescent="0.2">
      <c r="A64" s="31"/>
      <c r="B64" s="31"/>
      <c r="C64" s="31"/>
      <c r="D64" s="31"/>
      <c r="E64" s="39"/>
      <c r="F64" s="39"/>
      <c r="G64" s="39"/>
      <c r="H64" s="39"/>
      <c r="I64" s="39"/>
      <c r="J64" s="39"/>
      <c r="K64" s="71"/>
      <c r="L64" s="34"/>
      <c r="M64" s="34"/>
      <c r="N64" s="33"/>
      <c r="O64" s="34"/>
      <c r="P64" s="34"/>
      <c r="Q64" s="34"/>
      <c r="T64" s="34"/>
      <c r="U64" s="35"/>
    </row>
    <row r="65" spans="1:27" x14ac:dyDescent="0.2">
      <c r="A65" s="31"/>
      <c r="B65" s="31"/>
      <c r="C65" s="31"/>
      <c r="D65" s="31"/>
      <c r="E65" s="39"/>
      <c r="F65" s="39"/>
      <c r="G65" s="39"/>
      <c r="H65" s="39"/>
      <c r="I65" s="39"/>
      <c r="J65" s="39"/>
      <c r="K65" s="71"/>
      <c r="L65" s="34"/>
      <c r="M65" s="34"/>
      <c r="N65" s="33"/>
      <c r="O65" s="34"/>
      <c r="P65" s="34"/>
      <c r="Q65" s="34"/>
      <c r="T65" s="34"/>
      <c r="U65" s="35"/>
    </row>
    <row r="66" spans="1:27" x14ac:dyDescent="0.2">
      <c r="A66" s="31"/>
      <c r="B66" s="31"/>
      <c r="C66" s="31"/>
      <c r="D66" s="31"/>
      <c r="E66" s="39"/>
      <c r="F66" s="39"/>
      <c r="G66" s="39"/>
      <c r="H66" s="39"/>
      <c r="I66" s="39"/>
      <c r="J66" s="39"/>
      <c r="K66" s="71"/>
      <c r="L66" s="34"/>
      <c r="M66" s="34"/>
      <c r="N66" s="33"/>
      <c r="O66" s="34"/>
      <c r="P66" s="34"/>
      <c r="Q66" s="34"/>
      <c r="T66" s="34"/>
      <c r="U66" s="35"/>
    </row>
    <row r="67" spans="1:27" x14ac:dyDescent="0.2">
      <c r="A67" s="31"/>
      <c r="B67" s="31"/>
      <c r="C67" s="31"/>
      <c r="D67" s="31"/>
      <c r="E67" s="39"/>
      <c r="F67" s="39"/>
      <c r="G67" s="39"/>
      <c r="H67" s="39"/>
      <c r="I67" s="39"/>
      <c r="J67" s="39"/>
      <c r="K67" s="71"/>
      <c r="L67" s="34"/>
      <c r="M67" s="34"/>
      <c r="N67" s="33"/>
      <c r="O67" s="34"/>
      <c r="P67" s="34"/>
      <c r="Q67" s="34"/>
      <c r="T67" s="34"/>
      <c r="U67" s="35"/>
    </row>
    <row r="68" spans="1:27" x14ac:dyDescent="0.2">
      <c r="A68" s="31"/>
      <c r="B68" s="31"/>
      <c r="C68" s="31"/>
      <c r="D68" s="31"/>
      <c r="E68" s="39"/>
      <c r="F68" s="39"/>
      <c r="G68" s="39"/>
      <c r="H68" s="39"/>
      <c r="I68" s="39"/>
      <c r="J68" s="39"/>
      <c r="K68" s="71"/>
      <c r="L68" s="34"/>
      <c r="M68" s="34"/>
      <c r="N68" s="33"/>
      <c r="O68" s="34"/>
      <c r="P68" s="34"/>
      <c r="Q68" s="34"/>
      <c r="T68" s="34"/>
      <c r="U68" s="35"/>
    </row>
    <row r="69" spans="1:27" x14ac:dyDescent="0.2">
      <c r="A69" s="31"/>
      <c r="B69" s="31"/>
      <c r="C69" s="31"/>
      <c r="D69" s="31"/>
      <c r="E69" s="39"/>
      <c r="F69" s="39"/>
      <c r="G69" s="39"/>
      <c r="H69" s="39"/>
      <c r="I69" s="39"/>
      <c r="J69" s="39"/>
      <c r="K69" s="71"/>
      <c r="L69" s="34"/>
      <c r="M69" s="34"/>
      <c r="N69" s="33"/>
      <c r="O69" s="34"/>
      <c r="P69" s="34"/>
      <c r="Q69" s="34"/>
      <c r="T69" s="34"/>
      <c r="U69" s="35"/>
    </row>
    <row r="70" spans="1:27" x14ac:dyDescent="0.2">
      <c r="A70" s="31"/>
      <c r="B70" s="31"/>
      <c r="C70" s="31"/>
      <c r="D70" s="31"/>
      <c r="E70" s="39"/>
      <c r="F70" s="39"/>
      <c r="G70" s="39"/>
      <c r="H70" s="39"/>
      <c r="I70" s="39"/>
      <c r="J70" s="39"/>
      <c r="K70" s="71"/>
      <c r="L70" s="34"/>
      <c r="M70" s="34"/>
      <c r="N70" s="33"/>
      <c r="O70" s="34"/>
      <c r="P70" s="34"/>
      <c r="Q70" s="34"/>
      <c r="T70" s="34"/>
      <c r="U70" s="35"/>
    </row>
    <row r="71" spans="1:27" x14ac:dyDescent="0.2">
      <c r="A71" s="31"/>
      <c r="B71" s="31"/>
      <c r="C71" s="31"/>
      <c r="D71" s="31"/>
      <c r="E71" s="39"/>
      <c r="F71" s="39"/>
      <c r="G71" s="39"/>
      <c r="H71" s="39"/>
      <c r="I71" s="39"/>
      <c r="J71" s="39"/>
      <c r="K71" s="71"/>
      <c r="L71" s="34"/>
      <c r="M71" s="34"/>
      <c r="N71" s="33"/>
      <c r="O71" s="34"/>
      <c r="P71" s="34"/>
      <c r="Q71" s="34"/>
      <c r="T71" s="34"/>
      <c r="U71" s="35"/>
    </row>
    <row r="72" spans="1:27" x14ac:dyDescent="0.2">
      <c r="A72" s="31"/>
      <c r="B72" s="31"/>
      <c r="C72" s="31"/>
      <c r="D72" s="31"/>
      <c r="E72" s="39"/>
      <c r="F72" s="39"/>
      <c r="G72" s="39"/>
      <c r="H72" s="39"/>
      <c r="I72" s="39"/>
      <c r="J72" s="39"/>
      <c r="K72" s="71"/>
      <c r="L72" s="34"/>
      <c r="M72" s="34"/>
      <c r="N72" s="33"/>
      <c r="O72" s="34"/>
      <c r="P72" s="34"/>
      <c r="Q72" s="34"/>
      <c r="T72" s="34"/>
      <c r="U72" s="35"/>
    </row>
    <row r="73" spans="1:27" x14ac:dyDescent="0.2">
      <c r="A73" s="31"/>
      <c r="B73" s="31"/>
      <c r="C73" s="31"/>
      <c r="D73" s="31"/>
      <c r="E73" s="39"/>
      <c r="F73" s="39"/>
      <c r="G73" s="39"/>
      <c r="H73" s="39"/>
      <c r="I73" s="39"/>
      <c r="J73" s="39"/>
      <c r="K73" s="71"/>
      <c r="L73" s="34"/>
      <c r="M73" s="34"/>
      <c r="N73" s="33"/>
      <c r="O73" s="34"/>
      <c r="P73" s="34"/>
      <c r="Q73" s="34"/>
      <c r="T73" s="34"/>
      <c r="U73" s="35"/>
    </row>
    <row r="74" spans="1:27" x14ac:dyDescent="0.2">
      <c r="A74" s="31"/>
      <c r="B74" s="31"/>
      <c r="C74" s="31"/>
      <c r="D74" s="31"/>
      <c r="E74" s="39"/>
      <c r="F74" s="39"/>
      <c r="G74" s="39"/>
      <c r="H74" s="39"/>
      <c r="I74" s="39"/>
      <c r="J74" s="39"/>
      <c r="K74" s="71"/>
      <c r="L74" s="34"/>
      <c r="M74" s="34"/>
      <c r="N74" s="33"/>
      <c r="O74" s="34"/>
      <c r="P74" s="34"/>
      <c r="Q74" s="34"/>
      <c r="T74" s="34"/>
      <c r="U74" s="35"/>
      <c r="W74" s="69"/>
      <c r="X74" s="69"/>
      <c r="Y74" s="31"/>
      <c r="Z74" s="31"/>
      <c r="AA74" s="31"/>
    </row>
    <row r="75" spans="1:27" x14ac:dyDescent="0.2">
      <c r="A75" s="31"/>
      <c r="B75" s="31"/>
      <c r="C75" s="31"/>
      <c r="D75" s="31"/>
      <c r="E75" s="39"/>
      <c r="F75" s="39"/>
      <c r="G75" s="39"/>
      <c r="H75" s="39"/>
      <c r="I75" s="39"/>
      <c r="J75" s="39"/>
      <c r="K75" s="71"/>
      <c r="L75" s="34"/>
      <c r="M75" s="34"/>
      <c r="N75" s="33"/>
      <c r="O75" s="34"/>
      <c r="P75" s="34"/>
      <c r="Q75" s="34"/>
      <c r="T75" s="34"/>
      <c r="U75" s="35"/>
      <c r="W75" s="69"/>
      <c r="X75" s="69"/>
      <c r="Y75" s="31"/>
      <c r="Z75" s="31"/>
      <c r="AA75" s="31"/>
    </row>
    <row r="76" spans="1:27" x14ac:dyDescent="0.2">
      <c r="A76" s="31"/>
      <c r="B76" s="31"/>
      <c r="C76" s="31"/>
      <c r="D76" s="31"/>
      <c r="E76" s="39"/>
      <c r="F76" s="39"/>
      <c r="G76" s="39"/>
      <c r="H76" s="39"/>
      <c r="I76" s="39"/>
      <c r="J76" s="39"/>
      <c r="K76" s="71"/>
      <c r="L76" s="34"/>
      <c r="M76" s="34"/>
      <c r="N76" s="33"/>
      <c r="O76" s="34"/>
      <c r="P76" s="34"/>
      <c r="Q76" s="34"/>
      <c r="T76" s="34"/>
      <c r="U76" s="35"/>
      <c r="W76" s="69"/>
      <c r="X76" s="69"/>
      <c r="Y76" s="31"/>
      <c r="Z76" s="31"/>
      <c r="AA76" s="31"/>
    </row>
    <row r="77" spans="1:27" x14ac:dyDescent="0.2">
      <c r="A77" s="31"/>
      <c r="B77" s="31"/>
      <c r="C77" s="31"/>
      <c r="D77" s="31"/>
      <c r="E77" s="39"/>
      <c r="F77" s="39"/>
      <c r="G77" s="39"/>
      <c r="H77" s="39"/>
      <c r="I77" s="39"/>
      <c r="J77" s="39"/>
      <c r="K77" s="71"/>
      <c r="L77" s="34"/>
      <c r="M77" s="34"/>
      <c r="N77" s="33"/>
      <c r="O77" s="34"/>
      <c r="P77" s="34"/>
      <c r="Q77" s="34"/>
      <c r="T77" s="34"/>
      <c r="U77" s="35"/>
      <c r="W77" s="69"/>
      <c r="X77" s="69"/>
      <c r="Y77" s="31"/>
      <c r="Z77" s="31"/>
      <c r="AA77" s="31"/>
    </row>
    <row r="78" spans="1:27" x14ac:dyDescent="0.2">
      <c r="A78" s="31"/>
      <c r="B78" s="31"/>
      <c r="C78" s="31"/>
      <c r="D78" s="31"/>
      <c r="E78" s="39"/>
      <c r="F78" s="39"/>
      <c r="G78" s="39"/>
      <c r="H78" s="39"/>
      <c r="I78" s="39"/>
      <c r="J78" s="39"/>
      <c r="K78" s="71"/>
      <c r="L78" s="34"/>
      <c r="M78" s="34"/>
      <c r="N78" s="33"/>
      <c r="O78" s="34"/>
      <c r="P78" s="34"/>
      <c r="Q78" s="34"/>
      <c r="T78" s="34"/>
      <c r="U78" s="35"/>
      <c r="W78" s="69"/>
      <c r="X78" s="69"/>
      <c r="Y78" s="31"/>
      <c r="Z78" s="31"/>
      <c r="AA78" s="31"/>
    </row>
    <row r="79" spans="1:27" x14ac:dyDescent="0.2">
      <c r="A79" s="31"/>
      <c r="B79" s="31"/>
      <c r="C79" s="31"/>
      <c r="D79" s="31"/>
      <c r="E79" s="39"/>
      <c r="F79" s="39"/>
      <c r="G79" s="39"/>
      <c r="H79" s="39"/>
      <c r="I79" s="39"/>
      <c r="J79" s="39"/>
      <c r="K79" s="71"/>
      <c r="L79" s="34"/>
      <c r="M79" s="34"/>
      <c r="N79" s="33"/>
      <c r="O79" s="34"/>
      <c r="P79" s="34"/>
      <c r="Q79" s="34"/>
      <c r="S79" s="31"/>
      <c r="T79" s="31"/>
      <c r="U79" s="69"/>
      <c r="V79" s="69"/>
      <c r="W79" s="69"/>
      <c r="X79" s="69"/>
      <c r="Y79" s="31"/>
      <c r="Z79" s="31"/>
      <c r="AA79" s="31"/>
    </row>
    <row r="80" spans="1:27" x14ac:dyDescent="0.2">
      <c r="A80" s="31"/>
      <c r="B80" s="31"/>
      <c r="C80" s="31"/>
      <c r="D80" s="31"/>
      <c r="E80" s="39"/>
      <c r="F80" s="39"/>
      <c r="G80" s="39"/>
      <c r="H80" s="39"/>
      <c r="I80" s="39"/>
      <c r="J80" s="39"/>
      <c r="K80" s="71"/>
      <c r="L80" s="34"/>
      <c r="M80" s="34"/>
      <c r="N80" s="33"/>
      <c r="O80" s="34"/>
      <c r="P80" s="34"/>
      <c r="Q80" s="34"/>
      <c r="S80" s="31"/>
      <c r="T80" s="31"/>
      <c r="U80" s="69"/>
      <c r="V80" s="69"/>
      <c r="W80" s="69"/>
      <c r="X80" s="69"/>
      <c r="Y80" s="31"/>
      <c r="Z80" s="31"/>
      <c r="AA80" s="31"/>
    </row>
    <row r="81" spans="1:27" x14ac:dyDescent="0.2">
      <c r="A81" s="31"/>
      <c r="B81" s="31"/>
      <c r="C81" s="31"/>
      <c r="D81" s="31"/>
      <c r="E81" s="39"/>
      <c r="F81" s="39"/>
      <c r="G81" s="39"/>
      <c r="H81" s="39"/>
      <c r="I81" s="39"/>
      <c r="J81" s="39"/>
      <c r="K81" s="71"/>
      <c r="L81" s="34"/>
      <c r="M81" s="34"/>
      <c r="N81" s="33"/>
      <c r="O81" s="34"/>
      <c r="P81" s="34"/>
      <c r="Q81" s="34"/>
      <c r="S81" s="31"/>
      <c r="T81" s="31"/>
      <c r="U81" s="69"/>
      <c r="V81" s="69"/>
      <c r="W81" s="69"/>
      <c r="X81" s="69"/>
      <c r="Y81" s="31"/>
      <c r="Z81" s="31"/>
      <c r="AA81" s="31"/>
    </row>
    <row r="82" spans="1:27" x14ac:dyDescent="0.2">
      <c r="A82" s="31"/>
      <c r="B82" s="31"/>
      <c r="C82" s="31"/>
      <c r="D82" s="31"/>
      <c r="E82" s="39"/>
      <c r="F82" s="39"/>
      <c r="G82" s="39"/>
      <c r="H82" s="39"/>
      <c r="I82" s="39"/>
      <c r="J82" s="39"/>
      <c r="K82" s="71"/>
      <c r="L82" s="34"/>
      <c r="M82" s="34"/>
      <c r="N82" s="33"/>
      <c r="O82" s="34"/>
      <c r="P82" s="34"/>
      <c r="Q82" s="34"/>
      <c r="S82" s="31"/>
      <c r="T82" s="31"/>
      <c r="U82" s="69"/>
      <c r="V82" s="69"/>
      <c r="W82" s="69"/>
      <c r="X82" s="69"/>
      <c r="Y82" s="31"/>
      <c r="Z82" s="31"/>
      <c r="AA82" s="31"/>
    </row>
    <row r="83" spans="1:27" x14ac:dyDescent="0.2">
      <c r="A83" s="31"/>
      <c r="B83" s="31"/>
      <c r="C83" s="31"/>
      <c r="D83" s="31"/>
      <c r="E83" s="39"/>
      <c r="F83" s="39"/>
      <c r="G83" s="39"/>
      <c r="H83" s="39"/>
      <c r="I83" s="39"/>
      <c r="J83" s="39"/>
      <c r="K83" s="71"/>
      <c r="L83" s="34"/>
      <c r="M83" s="34"/>
      <c r="N83" s="33"/>
      <c r="O83" s="34"/>
      <c r="P83" s="34"/>
      <c r="Q83" s="34"/>
      <c r="S83" s="31"/>
      <c r="T83" s="31"/>
      <c r="U83" s="69"/>
      <c r="V83" s="69"/>
      <c r="W83" s="69"/>
      <c r="X83" s="69"/>
      <c r="Y83" s="31"/>
      <c r="Z83" s="31"/>
      <c r="AA83" s="31"/>
    </row>
    <row r="84" spans="1:27" x14ac:dyDescent="0.2">
      <c r="A84" s="31"/>
      <c r="B84" s="31"/>
      <c r="C84" s="31"/>
      <c r="D84" s="31"/>
      <c r="E84" s="39"/>
      <c r="F84" s="39"/>
      <c r="G84" s="39"/>
      <c r="H84" s="39"/>
      <c r="I84" s="39"/>
      <c r="J84" s="39"/>
      <c r="K84" s="71"/>
      <c r="L84" s="34"/>
      <c r="M84" s="34"/>
      <c r="N84" s="33"/>
      <c r="O84" s="34"/>
      <c r="P84" s="34"/>
      <c r="Q84" s="34"/>
      <c r="S84" s="31"/>
      <c r="T84" s="31"/>
      <c r="U84" s="69"/>
      <c r="V84" s="69"/>
      <c r="W84" s="69"/>
      <c r="X84" s="69"/>
      <c r="Y84" s="31"/>
      <c r="Z84" s="31"/>
      <c r="AA84" s="31"/>
    </row>
    <row r="85" spans="1:27" x14ac:dyDescent="0.2">
      <c r="A85" s="31"/>
      <c r="B85" s="31"/>
      <c r="C85" s="31"/>
      <c r="D85" s="31"/>
      <c r="E85" s="39"/>
      <c r="F85" s="39"/>
      <c r="G85" s="39"/>
      <c r="H85" s="39"/>
      <c r="I85" s="39"/>
      <c r="J85" s="39"/>
      <c r="K85" s="71"/>
      <c r="L85" s="34"/>
      <c r="M85" s="34"/>
      <c r="N85" s="33"/>
      <c r="O85" s="34"/>
      <c r="P85" s="34"/>
      <c r="Q85" s="34"/>
      <c r="S85" s="31"/>
      <c r="T85" s="31"/>
      <c r="U85" s="69"/>
      <c r="V85" s="69"/>
      <c r="W85" s="69"/>
      <c r="X85" s="69"/>
      <c r="Y85" s="31"/>
      <c r="Z85" s="31"/>
      <c r="AA85" s="31"/>
    </row>
    <row r="86" spans="1:27" x14ac:dyDescent="0.2">
      <c r="A86" s="31"/>
      <c r="B86" s="31"/>
      <c r="C86" s="31"/>
      <c r="D86" s="31"/>
      <c r="E86" s="39"/>
      <c r="F86" s="39"/>
      <c r="G86" s="39"/>
      <c r="H86" s="39"/>
      <c r="I86" s="39"/>
      <c r="J86" s="39"/>
      <c r="K86" s="71"/>
      <c r="L86" s="34"/>
      <c r="M86" s="34"/>
      <c r="N86" s="33"/>
      <c r="O86" s="34"/>
      <c r="P86" s="34"/>
      <c r="Q86" s="34"/>
      <c r="S86" s="31"/>
      <c r="T86" s="31"/>
      <c r="U86" s="69"/>
      <c r="V86" s="69"/>
      <c r="W86" s="69"/>
      <c r="X86" s="69"/>
      <c r="Y86" s="31"/>
      <c r="Z86" s="31"/>
      <c r="AA86" s="31"/>
    </row>
    <row r="87" spans="1:27" x14ac:dyDescent="0.2">
      <c r="A87" s="31"/>
      <c r="B87" s="31"/>
      <c r="C87" s="31"/>
      <c r="D87" s="31"/>
      <c r="E87" s="39"/>
      <c r="F87" s="39"/>
      <c r="G87" s="39"/>
      <c r="H87" s="39"/>
      <c r="I87" s="39"/>
      <c r="J87" s="39"/>
      <c r="K87" s="71"/>
      <c r="L87" s="34"/>
      <c r="M87" s="34"/>
      <c r="N87" s="33"/>
      <c r="O87" s="34"/>
      <c r="P87" s="34"/>
      <c r="Q87" s="34"/>
      <c r="S87" s="31"/>
      <c r="T87" s="31"/>
      <c r="U87" s="69"/>
      <c r="V87" s="69"/>
      <c r="W87" s="69"/>
      <c r="X87" s="69"/>
      <c r="Y87" s="31"/>
      <c r="Z87" s="31"/>
      <c r="AA87" s="31"/>
    </row>
    <row r="88" spans="1:27" x14ac:dyDescent="0.2">
      <c r="A88" s="31"/>
      <c r="B88" s="31"/>
      <c r="C88" s="31"/>
      <c r="D88" s="31"/>
      <c r="E88" s="39"/>
      <c r="F88" s="39"/>
      <c r="G88" s="39"/>
      <c r="H88" s="39"/>
      <c r="I88" s="39"/>
      <c r="J88" s="39"/>
      <c r="K88" s="71"/>
      <c r="L88" s="34"/>
      <c r="M88" s="34"/>
      <c r="N88" s="33"/>
      <c r="O88" s="34"/>
      <c r="P88" s="34"/>
      <c r="Q88" s="34"/>
      <c r="S88" s="31"/>
      <c r="T88" s="31"/>
      <c r="U88" s="69"/>
      <c r="V88" s="69"/>
      <c r="W88" s="69"/>
      <c r="X88" s="69"/>
      <c r="Y88" s="31"/>
      <c r="Z88" s="31"/>
      <c r="AA88" s="31"/>
    </row>
    <row r="89" spans="1:27" x14ac:dyDescent="0.2">
      <c r="A89" s="31"/>
      <c r="B89" s="31"/>
      <c r="C89" s="31"/>
      <c r="D89" s="31"/>
      <c r="E89" s="39"/>
      <c r="F89" s="39"/>
      <c r="G89" s="39"/>
      <c r="H89" s="39"/>
      <c r="I89" s="39"/>
      <c r="J89" s="39"/>
      <c r="K89" s="71"/>
      <c r="L89" s="34"/>
      <c r="M89" s="34"/>
      <c r="N89" s="33"/>
      <c r="O89" s="34"/>
      <c r="P89" s="34"/>
      <c r="Q89" s="34"/>
      <c r="S89" s="31"/>
      <c r="T89" s="31"/>
      <c r="U89" s="69"/>
      <c r="V89" s="69"/>
      <c r="W89" s="69"/>
      <c r="X89" s="69"/>
      <c r="Y89" s="31"/>
      <c r="Z89" s="31"/>
      <c r="AA89" s="31"/>
    </row>
    <row r="90" spans="1:27" x14ac:dyDescent="0.2">
      <c r="A90" s="31"/>
      <c r="B90" s="31"/>
      <c r="C90" s="31"/>
      <c r="D90" s="31"/>
      <c r="E90" s="39"/>
      <c r="F90" s="39"/>
      <c r="G90" s="39"/>
      <c r="H90" s="39"/>
      <c r="I90" s="39"/>
      <c r="J90" s="39"/>
      <c r="K90" s="71"/>
      <c r="L90" s="34"/>
      <c r="M90" s="34"/>
      <c r="N90" s="33"/>
      <c r="O90" s="34"/>
      <c r="P90" s="34"/>
      <c r="Q90" s="34"/>
      <c r="S90" s="31"/>
      <c r="T90" s="31"/>
      <c r="U90" s="69"/>
      <c r="V90" s="69"/>
      <c r="W90" s="69"/>
      <c r="X90" s="69"/>
      <c r="Y90" s="31"/>
      <c r="Z90" s="31"/>
      <c r="AA90" s="31"/>
    </row>
    <row r="91" spans="1:27" s="31" customFormat="1" x14ac:dyDescent="0.2">
      <c r="E91" s="39"/>
      <c r="F91" s="39"/>
      <c r="G91" s="39"/>
      <c r="H91" s="39"/>
      <c r="I91" s="39"/>
      <c r="J91" s="39"/>
      <c r="K91" s="71"/>
      <c r="L91" s="34"/>
      <c r="M91" s="34"/>
      <c r="N91" s="33"/>
      <c r="O91" s="34"/>
      <c r="P91" s="34"/>
      <c r="Q91" s="34"/>
      <c r="R91" s="34"/>
      <c r="U91" s="69"/>
      <c r="V91" s="69"/>
      <c r="W91" s="69"/>
      <c r="X91" s="69"/>
    </row>
    <row r="92" spans="1:27" s="31" customFormat="1" x14ac:dyDescent="0.2">
      <c r="E92" s="39"/>
      <c r="F92" s="39"/>
      <c r="G92" s="39"/>
      <c r="H92" s="39"/>
      <c r="I92" s="39"/>
      <c r="J92" s="39"/>
      <c r="K92" s="71"/>
      <c r="L92" s="34"/>
      <c r="M92" s="34"/>
      <c r="N92" s="33"/>
      <c r="O92" s="34"/>
      <c r="P92" s="34"/>
      <c r="Q92" s="34"/>
      <c r="R92" s="34"/>
      <c r="U92" s="69"/>
      <c r="V92" s="69"/>
      <c r="W92" s="69"/>
      <c r="X92" s="69"/>
    </row>
    <row r="93" spans="1:27" s="31" customFormat="1" x14ac:dyDescent="0.2">
      <c r="E93" s="39"/>
      <c r="F93" s="39"/>
      <c r="G93" s="39"/>
      <c r="H93" s="39"/>
      <c r="I93" s="39"/>
      <c r="J93" s="39"/>
      <c r="K93" s="71"/>
      <c r="L93" s="34"/>
      <c r="M93" s="34"/>
      <c r="N93" s="33"/>
      <c r="O93" s="34"/>
      <c r="P93" s="34"/>
      <c r="Q93" s="34"/>
      <c r="R93" s="34"/>
      <c r="U93" s="69"/>
      <c r="V93" s="69"/>
      <c r="W93" s="69"/>
      <c r="X93" s="69"/>
    </row>
    <row r="94" spans="1:27" s="31" customFormat="1" x14ac:dyDescent="0.2">
      <c r="E94" s="39"/>
      <c r="F94" s="39"/>
      <c r="G94" s="39"/>
      <c r="H94" s="39"/>
      <c r="I94" s="39"/>
      <c r="J94" s="39"/>
      <c r="K94" s="71"/>
      <c r="L94" s="34"/>
      <c r="M94" s="34"/>
      <c r="N94" s="33"/>
      <c r="O94" s="34"/>
      <c r="P94" s="34"/>
      <c r="Q94" s="34"/>
      <c r="U94" s="69"/>
      <c r="V94" s="69"/>
      <c r="W94" s="69"/>
      <c r="X94" s="69"/>
    </row>
    <row r="95" spans="1:27" s="31" customFormat="1" x14ac:dyDescent="0.2">
      <c r="E95" s="39"/>
      <c r="F95" s="39"/>
      <c r="G95" s="39"/>
      <c r="H95" s="39"/>
      <c r="I95" s="39"/>
      <c r="J95" s="39"/>
      <c r="K95" s="71"/>
      <c r="L95" s="34"/>
      <c r="M95" s="34"/>
      <c r="N95" s="33"/>
      <c r="O95" s="34"/>
      <c r="P95" s="34"/>
      <c r="Q95" s="34"/>
      <c r="U95" s="69"/>
      <c r="V95" s="69"/>
      <c r="W95" s="69"/>
      <c r="X95" s="69"/>
    </row>
    <row r="96" spans="1:27" s="31" customFormat="1" x14ac:dyDescent="0.2">
      <c r="E96" s="39"/>
      <c r="F96" s="39"/>
      <c r="G96" s="39"/>
      <c r="H96" s="39"/>
      <c r="I96" s="39"/>
      <c r="J96" s="39"/>
      <c r="K96" s="71"/>
      <c r="L96" s="34"/>
      <c r="M96" s="34"/>
      <c r="N96" s="33"/>
      <c r="O96" s="34"/>
      <c r="P96" s="34"/>
      <c r="Q96" s="34"/>
      <c r="U96" s="69"/>
      <c r="V96" s="69"/>
      <c r="W96" s="69"/>
      <c r="X96" s="69"/>
    </row>
    <row r="97" spans="5:24" s="31" customFormat="1" x14ac:dyDescent="0.2">
      <c r="E97" s="39"/>
      <c r="F97" s="39"/>
      <c r="G97" s="39"/>
      <c r="H97" s="39"/>
      <c r="I97" s="39"/>
      <c r="J97" s="39"/>
      <c r="K97" s="71"/>
      <c r="L97" s="34"/>
      <c r="M97" s="34"/>
      <c r="N97" s="33"/>
      <c r="O97" s="34"/>
      <c r="P97" s="34"/>
      <c r="Q97" s="34"/>
      <c r="U97" s="69"/>
      <c r="V97" s="69"/>
      <c r="W97" s="69"/>
      <c r="X97" s="69"/>
    </row>
    <row r="98" spans="5:24" s="31" customFormat="1" x14ac:dyDescent="0.2">
      <c r="E98" s="39"/>
      <c r="F98" s="39"/>
      <c r="G98" s="39"/>
      <c r="H98" s="39"/>
      <c r="I98" s="39"/>
      <c r="J98" s="39"/>
      <c r="K98" s="71"/>
      <c r="L98" s="34"/>
      <c r="M98" s="34"/>
      <c r="N98" s="33"/>
      <c r="O98" s="34"/>
      <c r="P98" s="34"/>
      <c r="Q98" s="34"/>
      <c r="U98" s="69"/>
      <c r="V98" s="69"/>
      <c r="W98" s="69"/>
      <c r="X98" s="69"/>
    </row>
    <row r="99" spans="5:24" s="31" customFormat="1" x14ac:dyDescent="0.2">
      <c r="E99" s="39"/>
      <c r="F99" s="39"/>
      <c r="G99" s="39"/>
      <c r="H99" s="39"/>
      <c r="I99" s="39"/>
      <c r="J99" s="39"/>
      <c r="K99" s="71"/>
      <c r="L99" s="34"/>
      <c r="M99" s="34"/>
      <c r="N99" s="33"/>
      <c r="O99" s="34"/>
      <c r="P99" s="34"/>
      <c r="Q99" s="34"/>
      <c r="U99" s="69"/>
      <c r="V99" s="69"/>
      <c r="W99" s="69"/>
      <c r="X99" s="69"/>
    </row>
    <row r="100" spans="5:24" s="31" customFormat="1" x14ac:dyDescent="0.2">
      <c r="E100" s="39"/>
      <c r="F100" s="39"/>
      <c r="G100" s="39"/>
      <c r="H100" s="39"/>
      <c r="I100" s="39"/>
      <c r="J100" s="39"/>
      <c r="K100" s="71"/>
      <c r="L100" s="34"/>
      <c r="M100" s="34"/>
      <c r="N100" s="33"/>
      <c r="O100" s="34"/>
      <c r="P100" s="34"/>
      <c r="Q100" s="34"/>
      <c r="U100" s="69"/>
      <c r="V100" s="69"/>
      <c r="W100" s="69"/>
      <c r="X100" s="69"/>
    </row>
    <row r="101" spans="5:24" s="31" customFormat="1" x14ac:dyDescent="0.2">
      <c r="E101" s="39"/>
      <c r="F101" s="39"/>
      <c r="G101" s="39"/>
      <c r="H101" s="39"/>
      <c r="I101" s="39"/>
      <c r="J101" s="39"/>
      <c r="K101" s="71"/>
      <c r="L101" s="34"/>
      <c r="M101" s="34"/>
      <c r="N101" s="33"/>
      <c r="O101" s="34"/>
      <c r="P101" s="34"/>
      <c r="Q101" s="34"/>
      <c r="U101" s="69"/>
      <c r="V101" s="69"/>
      <c r="W101" s="69"/>
      <c r="X101" s="69"/>
    </row>
    <row r="102" spans="5:24" s="31" customFormat="1" x14ac:dyDescent="0.2">
      <c r="E102" s="39"/>
      <c r="F102" s="39"/>
      <c r="G102" s="39"/>
      <c r="H102" s="39"/>
      <c r="I102" s="39"/>
      <c r="J102" s="39"/>
      <c r="K102" s="71"/>
      <c r="L102" s="34"/>
      <c r="M102" s="34"/>
      <c r="N102" s="33"/>
      <c r="O102" s="34"/>
      <c r="P102" s="34"/>
      <c r="Q102" s="34"/>
      <c r="U102" s="69"/>
      <c r="V102" s="69"/>
      <c r="W102" s="69"/>
      <c r="X102" s="69"/>
    </row>
    <row r="103" spans="5:24" s="31" customFormat="1" x14ac:dyDescent="0.2">
      <c r="E103" s="39"/>
      <c r="F103" s="39"/>
      <c r="G103" s="39"/>
      <c r="H103" s="39"/>
      <c r="I103" s="39"/>
      <c r="J103" s="39"/>
      <c r="K103" s="71"/>
      <c r="L103" s="34"/>
      <c r="M103" s="34"/>
      <c r="N103" s="33"/>
      <c r="O103" s="34"/>
      <c r="P103" s="34"/>
      <c r="Q103" s="34"/>
      <c r="U103" s="69"/>
      <c r="V103" s="69"/>
      <c r="W103" s="69"/>
      <c r="X103" s="69"/>
    </row>
    <row r="104" spans="5:24" s="31" customFormat="1" x14ac:dyDescent="0.2">
      <c r="E104" s="39"/>
      <c r="F104" s="39"/>
      <c r="G104" s="39"/>
      <c r="H104" s="39"/>
      <c r="I104" s="39"/>
      <c r="J104" s="39"/>
      <c r="K104" s="71"/>
      <c r="L104" s="34"/>
      <c r="M104" s="34"/>
      <c r="N104" s="33"/>
      <c r="O104" s="34"/>
      <c r="P104" s="34"/>
      <c r="Q104" s="34"/>
      <c r="U104" s="69"/>
      <c r="V104" s="69"/>
      <c r="W104" s="69"/>
      <c r="X104" s="69"/>
    </row>
    <row r="105" spans="5:24" s="31" customFormat="1" x14ac:dyDescent="0.2">
      <c r="E105" s="39"/>
      <c r="F105" s="39"/>
      <c r="G105" s="39"/>
      <c r="H105" s="39"/>
      <c r="I105" s="39"/>
      <c r="J105" s="39"/>
      <c r="K105" s="71"/>
      <c r="L105" s="34"/>
      <c r="M105" s="34"/>
      <c r="N105" s="33"/>
      <c r="O105" s="34"/>
      <c r="P105" s="34"/>
      <c r="Q105" s="34"/>
      <c r="U105" s="69"/>
      <c r="V105" s="69"/>
      <c r="W105" s="69"/>
      <c r="X105" s="69"/>
    </row>
    <row r="106" spans="5:24" s="31" customFormat="1" x14ac:dyDescent="0.2">
      <c r="E106" s="39"/>
      <c r="F106" s="39"/>
      <c r="G106" s="39"/>
      <c r="H106" s="39"/>
      <c r="I106" s="39"/>
      <c r="J106" s="39"/>
      <c r="K106" s="71"/>
      <c r="L106" s="34"/>
      <c r="M106" s="34"/>
      <c r="N106" s="33"/>
      <c r="O106" s="34"/>
      <c r="P106" s="34"/>
      <c r="Q106" s="34"/>
      <c r="U106" s="69"/>
      <c r="V106" s="69"/>
      <c r="W106" s="69"/>
      <c r="X106" s="69"/>
    </row>
    <row r="107" spans="5:24" s="31" customFormat="1" x14ac:dyDescent="0.2">
      <c r="E107" s="39"/>
      <c r="F107" s="39"/>
      <c r="G107" s="39"/>
      <c r="H107" s="39"/>
      <c r="I107" s="39"/>
      <c r="J107" s="39"/>
      <c r="K107" s="71"/>
      <c r="L107" s="34"/>
      <c r="M107" s="34"/>
      <c r="N107" s="33"/>
      <c r="O107" s="34"/>
      <c r="P107" s="34"/>
      <c r="Q107" s="34"/>
      <c r="U107" s="69"/>
      <c r="V107" s="69"/>
      <c r="W107" s="69"/>
      <c r="X107" s="69"/>
    </row>
    <row r="108" spans="5:24" s="31" customFormat="1" x14ac:dyDescent="0.2">
      <c r="E108" s="39"/>
      <c r="F108" s="39"/>
      <c r="G108" s="39"/>
      <c r="H108" s="39"/>
      <c r="I108" s="39"/>
      <c r="J108" s="39"/>
      <c r="K108" s="71"/>
      <c r="L108" s="34"/>
      <c r="M108" s="34"/>
      <c r="N108" s="33"/>
      <c r="O108" s="34"/>
      <c r="P108" s="34"/>
      <c r="Q108" s="34"/>
      <c r="U108" s="69"/>
      <c r="V108" s="69"/>
      <c r="W108" s="69"/>
      <c r="X108" s="69"/>
    </row>
    <row r="109" spans="5:24" s="31" customFormat="1" x14ac:dyDescent="0.2">
      <c r="E109" s="39"/>
      <c r="F109" s="39"/>
      <c r="G109" s="39"/>
      <c r="H109" s="39"/>
      <c r="I109" s="39"/>
      <c r="J109" s="39"/>
      <c r="K109" s="71"/>
      <c r="L109" s="34"/>
      <c r="M109" s="34"/>
      <c r="N109" s="33"/>
      <c r="O109" s="34"/>
      <c r="P109" s="34"/>
      <c r="Q109" s="34"/>
      <c r="U109" s="69"/>
      <c r="V109" s="69"/>
      <c r="W109" s="69"/>
      <c r="X109" s="69"/>
    </row>
    <row r="110" spans="5:24" s="31" customFormat="1" x14ac:dyDescent="0.2">
      <c r="E110" s="39"/>
      <c r="F110" s="39"/>
      <c r="G110" s="39"/>
      <c r="H110" s="39"/>
      <c r="I110" s="39"/>
      <c r="J110" s="39"/>
      <c r="K110" s="71"/>
      <c r="L110" s="34"/>
      <c r="M110" s="34"/>
      <c r="N110" s="33"/>
      <c r="O110" s="34"/>
      <c r="P110" s="34"/>
      <c r="Q110" s="34"/>
      <c r="U110" s="69"/>
      <c r="V110" s="69"/>
      <c r="W110" s="69"/>
      <c r="X110" s="69"/>
    </row>
    <row r="111" spans="5:24" s="31" customFormat="1" x14ac:dyDescent="0.2">
      <c r="E111" s="39"/>
      <c r="F111" s="39"/>
      <c r="G111" s="39"/>
      <c r="H111" s="39"/>
      <c r="I111" s="39"/>
      <c r="J111" s="39"/>
      <c r="K111" s="71"/>
      <c r="L111" s="34"/>
      <c r="M111" s="34"/>
      <c r="N111" s="33"/>
      <c r="O111" s="34"/>
      <c r="P111" s="34"/>
      <c r="Q111" s="34"/>
      <c r="U111" s="69"/>
      <c r="V111" s="69"/>
      <c r="W111" s="69"/>
      <c r="X111" s="69"/>
    </row>
    <row r="112" spans="5:24" s="31" customFormat="1" x14ac:dyDescent="0.2">
      <c r="E112" s="39"/>
      <c r="F112" s="39"/>
      <c r="G112" s="39"/>
      <c r="H112" s="39"/>
      <c r="I112" s="39"/>
      <c r="J112" s="39"/>
      <c r="K112" s="71"/>
      <c r="L112" s="34"/>
      <c r="M112" s="34"/>
      <c r="N112" s="33"/>
      <c r="O112" s="34"/>
      <c r="P112" s="34"/>
      <c r="Q112" s="34"/>
      <c r="U112" s="69"/>
      <c r="V112" s="69"/>
      <c r="W112" s="69"/>
      <c r="X112" s="69"/>
    </row>
    <row r="113" spans="1:24" s="31" customFormat="1" x14ac:dyDescent="0.2">
      <c r="E113" s="39"/>
      <c r="F113" s="39"/>
      <c r="G113" s="39"/>
      <c r="H113" s="39"/>
      <c r="I113" s="39"/>
      <c r="J113" s="39"/>
      <c r="K113" s="71"/>
      <c r="L113" s="34"/>
      <c r="M113" s="34"/>
      <c r="N113" s="33"/>
      <c r="O113" s="34"/>
      <c r="P113" s="34"/>
      <c r="Q113" s="34"/>
      <c r="U113" s="69"/>
      <c r="V113" s="69"/>
      <c r="W113" s="69"/>
      <c r="X113" s="69"/>
    </row>
    <row r="114" spans="1:24" s="31" customFormat="1" x14ac:dyDescent="0.2">
      <c r="E114" s="39"/>
      <c r="F114" s="39"/>
      <c r="G114" s="39"/>
      <c r="H114" s="39"/>
      <c r="I114" s="39"/>
      <c r="J114" s="39"/>
      <c r="K114" s="71"/>
      <c r="L114" s="34"/>
      <c r="M114" s="34"/>
      <c r="N114" s="33"/>
      <c r="O114" s="34"/>
      <c r="P114" s="34"/>
      <c r="Q114" s="34"/>
      <c r="U114" s="69"/>
      <c r="V114" s="69"/>
      <c r="W114" s="69"/>
      <c r="X114" s="69"/>
    </row>
    <row r="115" spans="1:24" s="31" customFormat="1" x14ac:dyDescent="0.2">
      <c r="E115" s="39"/>
      <c r="F115" s="39"/>
      <c r="G115" s="39"/>
      <c r="H115" s="39"/>
      <c r="I115" s="39"/>
      <c r="J115" s="39"/>
      <c r="K115" s="71"/>
      <c r="L115" s="34"/>
      <c r="M115" s="34"/>
      <c r="N115" s="33"/>
      <c r="O115" s="34"/>
      <c r="P115" s="34"/>
      <c r="Q115" s="34"/>
      <c r="U115" s="69"/>
      <c r="V115" s="69"/>
      <c r="W115" s="69"/>
      <c r="X115" s="69"/>
    </row>
    <row r="116" spans="1:24" s="31" customFormat="1" x14ac:dyDescent="0.2">
      <c r="E116" s="39"/>
      <c r="F116" s="39"/>
      <c r="G116" s="39"/>
      <c r="H116" s="39"/>
      <c r="I116" s="39"/>
      <c r="J116" s="39"/>
      <c r="K116" s="71"/>
      <c r="L116" s="34"/>
      <c r="M116" s="34"/>
      <c r="N116" s="33"/>
      <c r="O116" s="34"/>
      <c r="P116" s="34"/>
      <c r="Q116" s="34"/>
      <c r="U116" s="69"/>
      <c r="V116" s="69"/>
      <c r="W116" s="69"/>
      <c r="X116" s="69"/>
    </row>
    <row r="117" spans="1:24" s="31" customFormat="1" x14ac:dyDescent="0.2">
      <c r="A117" s="34"/>
      <c r="B117" s="34"/>
      <c r="C117" s="77"/>
      <c r="D117" s="77"/>
      <c r="E117" s="77"/>
      <c r="F117" s="77"/>
      <c r="G117" s="77"/>
      <c r="H117" s="77"/>
      <c r="I117" s="77"/>
      <c r="J117" s="77"/>
      <c r="K117" s="71"/>
      <c r="L117" s="34"/>
      <c r="M117" s="34"/>
      <c r="N117" s="33"/>
      <c r="O117" s="34"/>
      <c r="P117" s="34"/>
      <c r="Q117" s="34"/>
      <c r="U117" s="69"/>
      <c r="V117" s="69"/>
      <c r="W117" s="69"/>
      <c r="X117" s="69"/>
    </row>
    <row r="118" spans="1:24" s="31" customFormat="1" x14ac:dyDescent="0.2">
      <c r="A118" s="34"/>
      <c r="B118" s="34"/>
      <c r="C118" s="77"/>
      <c r="D118" s="77"/>
      <c r="E118" s="77"/>
      <c r="F118" s="77"/>
      <c r="G118" s="77"/>
      <c r="H118" s="77"/>
      <c r="I118" s="77"/>
      <c r="J118" s="77"/>
      <c r="K118" s="77"/>
      <c r="L118" s="34"/>
      <c r="M118" s="34"/>
      <c r="N118" s="33"/>
      <c r="O118" s="34"/>
      <c r="P118" s="34"/>
      <c r="Q118" s="34"/>
      <c r="U118" s="69"/>
      <c r="V118" s="69"/>
      <c r="W118" s="69"/>
      <c r="X118" s="69"/>
    </row>
    <row r="119" spans="1:24" s="31" customFormat="1" x14ac:dyDescent="0.2">
      <c r="A119" s="34"/>
      <c r="B119" s="34"/>
      <c r="C119" s="77"/>
      <c r="D119" s="77"/>
      <c r="E119" s="77"/>
      <c r="F119" s="77"/>
      <c r="G119" s="77"/>
      <c r="H119" s="77"/>
      <c r="I119" s="77"/>
      <c r="J119" s="77"/>
      <c r="K119" s="77"/>
      <c r="L119" s="34"/>
      <c r="M119" s="34"/>
      <c r="N119" s="33"/>
      <c r="O119" s="34"/>
      <c r="P119" s="34"/>
      <c r="Q119" s="34"/>
      <c r="U119" s="69"/>
      <c r="V119" s="69"/>
      <c r="W119" s="69"/>
      <c r="X119" s="69"/>
    </row>
    <row r="120" spans="1:24" s="31" customFormat="1" x14ac:dyDescent="0.2">
      <c r="A120" s="34"/>
      <c r="B120" s="34"/>
      <c r="C120" s="77"/>
      <c r="D120" s="77"/>
      <c r="E120" s="77"/>
      <c r="F120" s="77"/>
      <c r="G120" s="77"/>
      <c r="H120" s="77"/>
      <c r="I120" s="77"/>
      <c r="J120" s="77"/>
      <c r="K120" s="77"/>
      <c r="L120" s="34"/>
      <c r="M120" s="34"/>
      <c r="N120" s="33"/>
      <c r="O120" s="34"/>
      <c r="P120" s="34"/>
      <c r="Q120" s="34"/>
      <c r="U120" s="69"/>
      <c r="V120" s="69"/>
      <c r="W120" s="69"/>
      <c r="X120" s="69"/>
    </row>
    <row r="121" spans="1:24" s="31" customFormat="1" x14ac:dyDescent="0.2">
      <c r="A121" s="34"/>
      <c r="B121" s="34"/>
      <c r="C121" s="77"/>
      <c r="D121" s="77"/>
      <c r="E121" s="77"/>
      <c r="F121" s="77"/>
      <c r="G121" s="77"/>
      <c r="H121" s="77"/>
      <c r="I121" s="77"/>
      <c r="J121" s="77"/>
      <c r="K121" s="77"/>
      <c r="L121" s="34"/>
      <c r="M121" s="34"/>
      <c r="N121" s="33"/>
      <c r="O121" s="34"/>
      <c r="P121" s="34"/>
      <c r="Q121" s="34"/>
      <c r="U121" s="69"/>
      <c r="V121" s="69"/>
      <c r="W121" s="69"/>
      <c r="X121" s="69"/>
    </row>
    <row r="122" spans="1:24" s="31" customFormat="1" x14ac:dyDescent="0.2">
      <c r="A122" s="34"/>
      <c r="B122" s="34"/>
      <c r="C122" s="77"/>
      <c r="D122" s="77"/>
      <c r="E122" s="77"/>
      <c r="F122" s="77"/>
      <c r="G122" s="77"/>
      <c r="H122" s="77"/>
      <c r="I122" s="77"/>
      <c r="J122" s="77"/>
      <c r="K122" s="77"/>
      <c r="L122" s="34"/>
      <c r="M122" s="34"/>
      <c r="N122" s="33"/>
      <c r="O122" s="34"/>
      <c r="P122" s="34"/>
      <c r="Q122" s="34"/>
      <c r="U122" s="69"/>
      <c r="V122" s="69"/>
      <c r="W122" s="69"/>
      <c r="X122" s="69"/>
    </row>
    <row r="123" spans="1:24" s="31" customFormat="1" x14ac:dyDescent="0.2">
      <c r="A123" s="34"/>
      <c r="B123" s="34"/>
      <c r="C123" s="77"/>
      <c r="D123" s="77"/>
      <c r="E123" s="77"/>
      <c r="F123" s="77"/>
      <c r="G123" s="77"/>
      <c r="H123" s="77"/>
      <c r="I123" s="77"/>
      <c r="J123" s="77"/>
      <c r="K123" s="77"/>
      <c r="M123" s="69"/>
      <c r="O123" s="34"/>
      <c r="P123" s="34"/>
      <c r="Q123" s="34"/>
      <c r="U123" s="69"/>
      <c r="V123" s="69"/>
      <c r="W123" s="69"/>
      <c r="X123" s="69"/>
    </row>
    <row r="124" spans="1:24" s="31" customFormat="1" x14ac:dyDescent="0.2">
      <c r="A124" s="34"/>
      <c r="B124" s="34"/>
      <c r="C124" s="77"/>
      <c r="D124" s="77"/>
      <c r="E124" s="77"/>
      <c r="F124" s="77"/>
      <c r="G124" s="77"/>
      <c r="H124" s="77"/>
      <c r="I124" s="77"/>
      <c r="J124" s="77"/>
      <c r="K124" s="77"/>
      <c r="M124" s="69"/>
      <c r="O124" s="34"/>
      <c r="P124" s="34"/>
      <c r="Q124" s="34"/>
      <c r="U124" s="69"/>
      <c r="V124" s="69"/>
      <c r="W124" s="69"/>
      <c r="X124" s="69"/>
    </row>
    <row r="125" spans="1:24" s="31" customFormat="1" x14ac:dyDescent="0.2">
      <c r="A125" s="34"/>
      <c r="B125" s="34"/>
      <c r="C125" s="77"/>
      <c r="D125" s="77"/>
      <c r="E125" s="77"/>
      <c r="F125" s="77"/>
      <c r="G125" s="77"/>
      <c r="H125" s="77"/>
      <c r="I125" s="77"/>
      <c r="J125" s="77"/>
      <c r="K125" s="77"/>
      <c r="M125" s="69"/>
      <c r="O125" s="34"/>
      <c r="P125" s="34"/>
      <c r="Q125" s="34"/>
      <c r="U125" s="69"/>
      <c r="V125" s="69"/>
      <c r="W125" s="69"/>
      <c r="X125" s="69"/>
    </row>
    <row r="126" spans="1:24" s="31" customFormat="1" x14ac:dyDescent="0.2">
      <c r="A126" s="34"/>
      <c r="B126" s="34"/>
      <c r="C126" s="77"/>
      <c r="D126" s="77"/>
      <c r="E126" s="77"/>
      <c r="F126" s="77"/>
      <c r="G126" s="77"/>
      <c r="H126" s="77"/>
      <c r="I126" s="77"/>
      <c r="J126" s="77"/>
      <c r="K126" s="77"/>
      <c r="M126" s="69"/>
      <c r="O126" s="34"/>
      <c r="P126" s="34"/>
      <c r="Q126" s="34"/>
      <c r="U126" s="69"/>
      <c r="V126" s="69"/>
      <c r="W126" s="69"/>
      <c r="X126" s="69"/>
    </row>
    <row r="127" spans="1:24" s="31" customFormat="1" x14ac:dyDescent="0.2">
      <c r="A127" s="34"/>
      <c r="B127" s="34"/>
      <c r="C127" s="77"/>
      <c r="D127" s="77"/>
      <c r="E127" s="77"/>
      <c r="F127" s="77"/>
      <c r="G127" s="77"/>
      <c r="H127" s="77"/>
      <c r="I127" s="77"/>
      <c r="J127" s="77"/>
      <c r="K127" s="77"/>
      <c r="M127" s="69"/>
      <c r="O127" s="34"/>
      <c r="P127" s="34"/>
      <c r="Q127" s="34"/>
      <c r="U127" s="69"/>
      <c r="V127" s="69"/>
      <c r="W127" s="69"/>
      <c r="X127" s="69"/>
    </row>
    <row r="128" spans="1:24" s="31" customFormat="1" x14ac:dyDescent="0.2">
      <c r="A128" s="34"/>
      <c r="B128" s="34"/>
      <c r="C128" s="77"/>
      <c r="D128" s="77"/>
      <c r="E128" s="77"/>
      <c r="F128" s="77"/>
      <c r="G128" s="77"/>
      <c r="H128" s="77"/>
      <c r="I128" s="77"/>
      <c r="J128" s="77"/>
      <c r="K128" s="77"/>
      <c r="M128" s="69"/>
      <c r="O128" s="34"/>
      <c r="P128" s="34"/>
      <c r="Q128" s="34"/>
      <c r="U128" s="69"/>
      <c r="V128" s="69"/>
      <c r="W128" s="69"/>
      <c r="X128" s="69"/>
    </row>
    <row r="129" spans="1:27" s="31" customFormat="1" x14ac:dyDescent="0.2">
      <c r="A129" s="34"/>
      <c r="B129" s="34"/>
      <c r="C129" s="77"/>
      <c r="D129" s="77"/>
      <c r="E129" s="77"/>
      <c r="F129" s="77"/>
      <c r="G129" s="77"/>
      <c r="H129" s="77"/>
      <c r="I129" s="77"/>
      <c r="J129" s="77"/>
      <c r="K129" s="77"/>
      <c r="M129" s="69"/>
      <c r="P129" s="34"/>
      <c r="Q129" s="34"/>
      <c r="U129" s="69"/>
      <c r="V129" s="69"/>
      <c r="W129" s="69"/>
      <c r="X129" s="69"/>
    </row>
    <row r="130" spans="1:27" s="31" customFormat="1" x14ac:dyDescent="0.2">
      <c r="A130" s="34"/>
      <c r="B130" s="34"/>
      <c r="C130" s="77"/>
      <c r="D130" s="77"/>
      <c r="E130" s="77"/>
      <c r="F130" s="77"/>
      <c r="G130" s="77"/>
      <c r="H130" s="77"/>
      <c r="I130" s="77"/>
      <c r="J130" s="77"/>
      <c r="K130" s="77"/>
      <c r="M130" s="69"/>
      <c r="P130" s="34"/>
      <c r="Q130" s="34"/>
      <c r="U130" s="69"/>
      <c r="V130" s="69"/>
      <c r="W130" s="69"/>
      <c r="X130" s="69"/>
    </row>
    <row r="131" spans="1:27" s="31" customFormat="1" x14ac:dyDescent="0.2">
      <c r="A131" s="34"/>
      <c r="B131" s="34"/>
      <c r="C131" s="77"/>
      <c r="D131" s="77"/>
      <c r="E131" s="77"/>
      <c r="F131" s="77"/>
      <c r="G131" s="77"/>
      <c r="H131" s="77"/>
      <c r="I131" s="77"/>
      <c r="J131" s="77"/>
      <c r="K131" s="77"/>
      <c r="M131" s="69"/>
      <c r="P131" s="34"/>
      <c r="Q131" s="34"/>
      <c r="U131" s="69"/>
      <c r="V131" s="69"/>
      <c r="W131" s="35"/>
      <c r="X131" s="35"/>
      <c r="Y131" s="34"/>
      <c r="Z131" s="34"/>
      <c r="AA131" s="34"/>
    </row>
    <row r="132" spans="1:27" s="31" customFormat="1" x14ac:dyDescent="0.2">
      <c r="A132" s="34"/>
      <c r="B132" s="34"/>
      <c r="C132" s="77"/>
      <c r="D132" s="77"/>
      <c r="E132" s="77"/>
      <c r="F132" s="77"/>
      <c r="G132" s="77"/>
      <c r="H132" s="77"/>
      <c r="I132" s="77"/>
      <c r="J132" s="77"/>
      <c r="K132" s="77"/>
      <c r="M132" s="69"/>
      <c r="P132" s="34"/>
      <c r="Q132" s="34"/>
      <c r="U132" s="69"/>
      <c r="V132" s="69"/>
      <c r="W132" s="35"/>
      <c r="X132" s="35"/>
      <c r="Y132" s="34"/>
      <c r="Z132" s="34"/>
      <c r="AA132" s="34"/>
    </row>
    <row r="133" spans="1:27" s="31" customFormat="1" x14ac:dyDescent="0.2">
      <c r="A133" s="34"/>
      <c r="B133" s="34"/>
      <c r="C133" s="77"/>
      <c r="D133" s="77"/>
      <c r="E133" s="77"/>
      <c r="F133" s="77"/>
      <c r="G133" s="77"/>
      <c r="H133" s="77"/>
      <c r="I133" s="77"/>
      <c r="J133" s="77"/>
      <c r="K133" s="77"/>
      <c r="M133" s="69"/>
      <c r="P133" s="34"/>
      <c r="Q133" s="34"/>
      <c r="U133" s="69"/>
      <c r="V133" s="69"/>
      <c r="W133" s="35"/>
      <c r="X133" s="35"/>
      <c r="Y133" s="34"/>
      <c r="Z133" s="34"/>
      <c r="AA133" s="34"/>
    </row>
    <row r="134" spans="1:27" s="31" customFormat="1" x14ac:dyDescent="0.2">
      <c r="A134" s="34"/>
      <c r="B134" s="34"/>
      <c r="C134" s="77"/>
      <c r="D134" s="77"/>
      <c r="E134" s="77"/>
      <c r="F134" s="77"/>
      <c r="G134" s="77"/>
      <c r="H134" s="77"/>
      <c r="I134" s="77"/>
      <c r="J134" s="77"/>
      <c r="K134" s="77"/>
      <c r="M134" s="69"/>
      <c r="P134" s="34"/>
      <c r="Q134" s="34"/>
      <c r="U134" s="69"/>
      <c r="V134" s="69"/>
      <c r="W134" s="35"/>
      <c r="X134" s="35"/>
      <c r="Y134" s="34"/>
      <c r="Z134" s="34"/>
      <c r="AA134" s="34"/>
    </row>
    <row r="135" spans="1:27" s="31" customFormat="1" x14ac:dyDescent="0.2">
      <c r="A135" s="34"/>
      <c r="B135" s="34"/>
      <c r="C135" s="77"/>
      <c r="D135" s="77"/>
      <c r="E135" s="77"/>
      <c r="F135" s="77"/>
      <c r="G135" s="77"/>
      <c r="H135" s="77"/>
      <c r="I135" s="77"/>
      <c r="J135" s="77"/>
      <c r="K135" s="77"/>
      <c r="M135" s="69"/>
      <c r="P135" s="34"/>
      <c r="Q135" s="34"/>
      <c r="U135" s="69"/>
      <c r="V135" s="69"/>
      <c r="W135" s="35"/>
      <c r="X135" s="35"/>
      <c r="Y135" s="34"/>
      <c r="Z135" s="34"/>
      <c r="AA135" s="34"/>
    </row>
    <row r="136" spans="1:27" s="31" customFormat="1" x14ac:dyDescent="0.2">
      <c r="A136" s="34"/>
      <c r="B136" s="34"/>
      <c r="C136" s="77"/>
      <c r="D136" s="77"/>
      <c r="E136" s="77"/>
      <c r="F136" s="77"/>
      <c r="G136" s="77"/>
      <c r="H136" s="77"/>
      <c r="I136" s="77"/>
      <c r="J136" s="77"/>
      <c r="K136" s="77"/>
      <c r="M136" s="69"/>
      <c r="P136" s="34"/>
      <c r="Q136" s="34"/>
      <c r="S136" s="34"/>
      <c r="T136" s="33"/>
      <c r="U136" s="76"/>
      <c r="V136" s="35"/>
      <c r="W136" s="35"/>
      <c r="X136" s="35"/>
      <c r="Y136" s="34"/>
      <c r="Z136" s="34"/>
      <c r="AA136" s="34"/>
    </row>
    <row r="137" spans="1:27" s="31" customFormat="1" x14ac:dyDescent="0.2">
      <c r="A137" s="34"/>
      <c r="B137" s="34"/>
      <c r="C137" s="77"/>
      <c r="D137" s="77"/>
      <c r="E137" s="77"/>
      <c r="F137" s="77"/>
      <c r="G137" s="77"/>
      <c r="H137" s="77"/>
      <c r="I137" s="77"/>
      <c r="J137" s="77"/>
      <c r="K137" s="77"/>
      <c r="M137" s="69"/>
      <c r="P137" s="34"/>
      <c r="Q137" s="34"/>
      <c r="S137" s="34"/>
      <c r="T137" s="33"/>
      <c r="U137" s="76"/>
      <c r="V137" s="35"/>
      <c r="W137" s="35"/>
      <c r="X137" s="35"/>
      <c r="Y137" s="34"/>
      <c r="Z137" s="34"/>
      <c r="AA137" s="34"/>
    </row>
    <row r="138" spans="1:27" s="31" customFormat="1" x14ac:dyDescent="0.2">
      <c r="A138" s="34"/>
      <c r="B138" s="34"/>
      <c r="C138" s="77"/>
      <c r="D138" s="77"/>
      <c r="E138" s="77"/>
      <c r="F138" s="77"/>
      <c r="G138" s="77"/>
      <c r="H138" s="77"/>
      <c r="I138" s="77"/>
      <c r="J138" s="77"/>
      <c r="K138" s="77"/>
      <c r="M138" s="69"/>
      <c r="P138" s="34"/>
      <c r="Q138" s="34"/>
      <c r="S138" s="34"/>
      <c r="T138" s="33"/>
      <c r="U138" s="76"/>
      <c r="V138" s="35"/>
      <c r="W138" s="35"/>
      <c r="X138" s="35"/>
      <c r="Y138" s="34"/>
      <c r="Z138" s="34"/>
      <c r="AA138" s="34"/>
    </row>
    <row r="139" spans="1:27" s="31" customFormat="1" x14ac:dyDescent="0.2">
      <c r="A139" s="34"/>
      <c r="B139" s="34"/>
      <c r="C139" s="77"/>
      <c r="D139" s="77"/>
      <c r="E139" s="77"/>
      <c r="F139" s="77"/>
      <c r="G139" s="77"/>
      <c r="H139" s="77"/>
      <c r="I139" s="77"/>
      <c r="J139" s="77"/>
      <c r="K139" s="77"/>
      <c r="M139" s="69"/>
      <c r="P139" s="34"/>
      <c r="Q139" s="34"/>
      <c r="S139" s="34"/>
      <c r="T139" s="33"/>
      <c r="U139" s="76"/>
      <c r="V139" s="35"/>
      <c r="W139" s="35"/>
      <c r="X139" s="35"/>
      <c r="Y139" s="34"/>
      <c r="Z139" s="34"/>
      <c r="AA139" s="34"/>
    </row>
    <row r="140" spans="1:27" s="31" customFormat="1" x14ac:dyDescent="0.2">
      <c r="A140" s="34"/>
      <c r="B140" s="34"/>
      <c r="C140" s="77"/>
      <c r="D140" s="77"/>
      <c r="E140" s="77"/>
      <c r="F140" s="77"/>
      <c r="G140" s="77"/>
      <c r="H140" s="77"/>
      <c r="I140" s="77"/>
      <c r="J140" s="77"/>
      <c r="K140" s="77"/>
      <c r="M140" s="69"/>
      <c r="P140" s="34"/>
      <c r="Q140" s="34"/>
      <c r="S140" s="34"/>
      <c r="T140" s="33"/>
      <c r="U140" s="76"/>
      <c r="V140" s="35"/>
      <c r="W140" s="35"/>
      <c r="X140" s="35"/>
      <c r="Y140" s="34"/>
      <c r="Z140" s="34"/>
      <c r="AA140" s="34"/>
    </row>
    <row r="141" spans="1:27" s="31" customFormat="1" x14ac:dyDescent="0.2">
      <c r="A141" s="34"/>
      <c r="B141" s="34"/>
      <c r="C141" s="77"/>
      <c r="D141" s="77"/>
      <c r="E141" s="77"/>
      <c r="F141" s="77"/>
      <c r="G141" s="77"/>
      <c r="H141" s="77"/>
      <c r="I141" s="77"/>
      <c r="J141" s="77"/>
      <c r="K141" s="77"/>
      <c r="M141" s="69"/>
      <c r="P141" s="34"/>
      <c r="Q141" s="34"/>
      <c r="S141" s="34"/>
      <c r="T141" s="33"/>
      <c r="U141" s="76"/>
      <c r="V141" s="35"/>
      <c r="W141" s="35"/>
      <c r="X141" s="35"/>
      <c r="Y141" s="34"/>
      <c r="Z141" s="34"/>
      <c r="AA141" s="34"/>
    </row>
    <row r="142" spans="1:27" s="31" customFormat="1" x14ac:dyDescent="0.2">
      <c r="A142" s="34"/>
      <c r="B142" s="34"/>
      <c r="C142" s="77"/>
      <c r="D142" s="77"/>
      <c r="E142" s="77"/>
      <c r="F142" s="77"/>
      <c r="G142" s="77"/>
      <c r="H142" s="77"/>
      <c r="I142" s="77"/>
      <c r="J142" s="77"/>
      <c r="K142" s="77"/>
      <c r="M142" s="69"/>
      <c r="P142" s="34"/>
      <c r="Q142" s="34"/>
      <c r="S142" s="34"/>
      <c r="T142" s="33"/>
      <c r="U142" s="76"/>
      <c r="V142" s="35"/>
      <c r="W142" s="35"/>
      <c r="X142" s="35"/>
      <c r="Y142" s="34"/>
      <c r="Z142" s="34"/>
      <c r="AA142" s="34"/>
    </row>
    <row r="143" spans="1:27" s="31" customFormat="1" x14ac:dyDescent="0.2">
      <c r="A143" s="34"/>
      <c r="B143" s="34"/>
      <c r="C143" s="77"/>
      <c r="D143" s="77"/>
      <c r="E143" s="77"/>
      <c r="F143" s="77"/>
      <c r="G143" s="77"/>
      <c r="H143" s="77"/>
      <c r="I143" s="77"/>
      <c r="J143" s="77"/>
      <c r="K143" s="77"/>
      <c r="M143" s="69"/>
      <c r="P143" s="34"/>
      <c r="Q143" s="34"/>
      <c r="S143" s="34"/>
      <c r="T143" s="33"/>
      <c r="U143" s="76"/>
      <c r="V143" s="35"/>
      <c r="W143" s="35"/>
      <c r="X143" s="35"/>
      <c r="Y143" s="34"/>
      <c r="Z143" s="34"/>
      <c r="AA143" s="34"/>
    </row>
    <row r="144" spans="1:27" s="31" customFormat="1" x14ac:dyDescent="0.2">
      <c r="A144" s="34"/>
      <c r="B144" s="34"/>
      <c r="C144" s="77"/>
      <c r="D144" s="77"/>
      <c r="E144" s="77"/>
      <c r="F144" s="77"/>
      <c r="G144" s="77"/>
      <c r="H144" s="77"/>
      <c r="I144" s="77"/>
      <c r="J144" s="77"/>
      <c r="K144" s="77"/>
      <c r="M144" s="69"/>
      <c r="P144" s="34"/>
      <c r="Q144" s="34"/>
      <c r="S144" s="34"/>
      <c r="T144" s="33"/>
      <c r="U144" s="76"/>
      <c r="V144" s="35"/>
      <c r="W144" s="35"/>
      <c r="X144" s="35"/>
      <c r="Y144" s="34"/>
      <c r="Z144" s="34"/>
      <c r="AA144" s="34"/>
    </row>
    <row r="145" spans="1:27" s="31" customFormat="1" x14ac:dyDescent="0.2">
      <c r="A145" s="34"/>
      <c r="B145" s="34"/>
      <c r="C145" s="77"/>
      <c r="D145" s="77"/>
      <c r="E145" s="77"/>
      <c r="F145" s="77"/>
      <c r="G145" s="77"/>
      <c r="H145" s="77"/>
      <c r="I145" s="77"/>
      <c r="J145" s="77"/>
      <c r="K145" s="77"/>
      <c r="M145" s="69"/>
      <c r="P145" s="34"/>
      <c r="Q145" s="34"/>
      <c r="S145" s="34"/>
      <c r="T145" s="33"/>
      <c r="U145" s="76"/>
      <c r="V145" s="35"/>
      <c r="W145" s="35"/>
      <c r="X145" s="35"/>
      <c r="Y145" s="34"/>
      <c r="Z145" s="34"/>
      <c r="AA145" s="34"/>
    </row>
    <row r="146" spans="1:27" s="31" customFormat="1" x14ac:dyDescent="0.2">
      <c r="A146" s="34"/>
      <c r="B146" s="34"/>
      <c r="C146" s="77"/>
      <c r="D146" s="77"/>
      <c r="E146" s="77"/>
      <c r="F146" s="77"/>
      <c r="G146" s="77"/>
      <c r="H146" s="77"/>
      <c r="I146" s="77"/>
      <c r="J146" s="77"/>
      <c r="K146" s="77"/>
      <c r="M146" s="69"/>
      <c r="P146" s="34"/>
      <c r="Q146" s="34"/>
      <c r="S146" s="34"/>
      <c r="T146" s="33"/>
      <c r="U146" s="76"/>
      <c r="V146" s="35"/>
      <c r="W146" s="35"/>
      <c r="X146" s="35"/>
      <c r="Y146" s="34"/>
      <c r="Z146" s="34"/>
      <c r="AA146" s="34"/>
    </row>
    <row r="147" spans="1:27" s="31" customFormat="1" x14ac:dyDescent="0.2">
      <c r="A147" s="34"/>
      <c r="B147" s="34"/>
      <c r="C147" s="77"/>
      <c r="D147" s="77"/>
      <c r="E147" s="77"/>
      <c r="F147" s="77"/>
      <c r="G147" s="77"/>
      <c r="H147" s="77"/>
      <c r="I147" s="77"/>
      <c r="J147" s="77"/>
      <c r="K147" s="77"/>
      <c r="M147" s="69"/>
      <c r="P147" s="34"/>
      <c r="Q147" s="34"/>
      <c r="S147" s="34"/>
      <c r="T147" s="33"/>
      <c r="U147" s="76"/>
      <c r="V147" s="35"/>
      <c r="W147" s="35"/>
      <c r="X147" s="35"/>
      <c r="Y147" s="34"/>
      <c r="Z147" s="34"/>
      <c r="AA147" s="34"/>
    </row>
    <row r="148" spans="1:27" x14ac:dyDescent="0.2">
      <c r="P148" s="34"/>
      <c r="Q148" s="34"/>
      <c r="R148" s="31"/>
    </row>
    <row r="149" spans="1:27" x14ac:dyDescent="0.2">
      <c r="Q149" s="34"/>
      <c r="R149" s="31"/>
    </row>
    <row r="150" spans="1:27" x14ac:dyDescent="0.2">
      <c r="Q150" s="34"/>
      <c r="R150" s="31"/>
    </row>
    <row r="151" spans="1:27" x14ac:dyDescent="0.2">
      <c r="Q151" s="34"/>
    </row>
    <row r="152" spans="1:27" x14ac:dyDescent="0.2">
      <c r="Q152" s="34"/>
    </row>
    <row r="153" spans="1:27" x14ac:dyDescent="0.2">
      <c r="Q153" s="34"/>
    </row>
  </sheetData>
  <mergeCells count="1">
    <mergeCell ref="L9:M9"/>
  </mergeCells>
  <conditionalFormatting sqref="U6:U11 AE6:AE11">
    <cfRule type="aboveAverage" dxfId="3" priority="1" aboveAverage="0" stdDev="1"/>
    <cfRule type="aboveAverage" dxfId="2" priority="2" stdDev="1"/>
  </conditionalFormatting>
  <conditionalFormatting sqref="U45:U58 AE45:AE58 B8:B21">
    <cfRule type="aboveAverage" dxfId="1" priority="3" aboveAverage="0" stdDev="1"/>
    <cfRule type="aboveAverage" dxfId="0" priority="4" stdDev="1"/>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K17</vt:lpstr>
      <vt:lpstr>Pit07-K17_2012.04.25</vt:lpstr>
      <vt:lpstr>Probe07-K17_2012.08.13</vt:lpstr>
      <vt:lpstr>Pit10-K17_2012.04.25</vt:lpstr>
      <vt:lpstr>Pit10-K17_2012.08.13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2019-05-01T22:32:46Z</dcterms:created>
  <dcterms:modified xsi:type="dcterms:W3CDTF">2019-08-29T23:46:16Z</dcterms:modified>
</cp:coreProperties>
</file>