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<sst xmlns="http://schemas.openxmlformats.org/spreadsheetml/2006/main" count="67" uniqueCount="67">
  <si>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</si>
  <si>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</si>
  <si>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</si>
  <si>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</si>
  <si>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</si>
  <si>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</si>
  <si>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</si>
  <si>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</si>
  <si>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Mean Temp (K)</t>
  </si>
  <si>
    <t>Fiber 1 Δλ, from start (nm.)</t>
  </si>
  <si>
    <t>Fiber 2 Δλ, from start (nm.)</t>
  </si>
  <si>
    <t>Fiber 3 Δλ, from start (nm.)</t>
  </si>
  <si>
    <t>ΔT, from start (K)</t>
  </si>
  <si>
    <t>Mean raw Δλ, from start (pm.)</t>
  </si>
  <si>
    <t>Tue, 29 Aug 2017 19:55:17</t>
  </si>
  <si>
    <t>Tue, 29 Aug 2017 19:55:34</t>
  </si>
  <si>
    <t>Tue, 29 Aug 2017 19:55:52</t>
  </si>
  <si>
    <t>Tue, 29 Aug 2017 19:56:11</t>
  </si>
  <si>
    <t>Tue, 29 Aug 2017 19:56:30</t>
  </si>
  <si>
    <t>Tue, 29 Aug 2017 19:56:48</t>
  </si>
  <si>
    <t>Tue, 29 Aug 2017 19:57:06</t>
  </si>
  <si>
    <t>Tue, 29 Aug 2017 19:57:50</t>
  </si>
  <si>
    <t>Tue, 29 Aug 2017 19:58:07</t>
  </si>
  <si>
    <t>Tue, 29 Aug 2017 19:58:26</t>
  </si>
  <si>
    <t>Tue, 29 Aug 2017 19:58:44</t>
  </si>
  <si>
    <t>Tue, 29 Aug 2017 19:59:01</t>
  </si>
  <si>
    <t>Tue, 29 Aug 2017 19:59:21</t>
  </si>
  <si>
    <t>Tue, 29 Aug 2017 19:59:41</t>
  </si>
  <si>
    <t>Tue, 29 Aug 2017 19:59:59</t>
  </si>
  <si>
    <t>Tue, 29 Aug 2017 20:00:18</t>
  </si>
  <si>
    <t>Tue, 29 Aug 2017 20:00:36</t>
  </si>
  <si>
    <t>Tue, 29 Aug 2017 20:00:53</t>
  </si>
  <si>
    <t>Tue, 29 Aug 2017 20:01:11</t>
  </si>
  <si>
    <t>Tue, 29 Aug 2017 20:01:29</t>
  </si>
  <si>
    <t>Tue, 29 Aug 2017 20:01:47</t>
  </si>
  <si>
    <t>Tue, 29 Aug 2017 20:02:05</t>
  </si>
  <si>
    <t>Tue, 29 Aug 2017 20:02:23</t>
  </si>
  <si>
    <t>Tue, 29 Aug 2017 20:02:41</t>
  </si>
  <si>
    <t>Tue, 29 Aug 2017 20:02:59</t>
  </si>
  <si>
    <t>Tue, 29 Aug 2017 20:03:18</t>
  </si>
  <si>
    <t>Tue, 29 Aug 2017 20:03:37</t>
  </si>
  <si>
    <t>Tue, 29 Aug 2017 20:03:55</t>
  </si>
  <si>
    <t>Tue, 29 Aug 2017 20:04:58</t>
  </si>
  <si>
    <t>Tue, 29 Aug 2017 20:06:01</t>
  </si>
  <si>
    <t>Tue, 29 Aug 2017 20:07:05</t>
  </si>
  <si>
    <t>Tue, 29 Aug 2017 20:08:08</t>
  </si>
  <si>
    <t>Tue, 29 Aug 2017 20:09:11</t>
  </si>
  <si>
    <t>Tue, 29 Aug 2017 20:10:14</t>
  </si>
  <si>
    <t>Tue, 29 Aug 2017 20:11:17</t>
  </si>
  <si>
    <t>Tue, 29 Aug 2017 20:12:28</t>
  </si>
  <si>
    <t>Tue, 29 Aug 2017 20:12:46</t>
  </si>
  <si>
    <t>Tue, 29 Aug 2017 20:13:04</t>
  </si>
  <si>
    <t>Tue, 29 Aug 2017 20:13:21</t>
  </si>
  <si>
    <t>Tue, 29 Aug 2017 20:13:39</t>
  </si>
  <si>
    <t>Tue, 29 Aug 2017 20:13:56</t>
  </si>
  <si>
    <t>Tue, 29 Aug 2017 20:14:14</t>
  </si>
  <si>
    <t>Tue, 29 Aug 2017 20:14:31</t>
  </si>
  <si>
    <t>Tue, 29 Aug 2017 20:14:49</t>
  </si>
  <si>
    <t>Tue, 29 Aug 2017 20:15:07</t>
  </si>
  <si>
    <t>Tue, 29 Aug 2017 20:15:39</t>
  </si>
  <si>
    <t>Tue, 29 Aug 2017 20:15:56</t>
  </si>
  <si>
    <t>Tue, 29 Aug 2017 20:16:14</t>
  </si>
  <si>
    <t>Tue, 29 Aug 2017 20:16:31</t>
  </si>
  <si>
    <t>Tue, 29 Aug 2017 20:16:49</t>
  </si>
  <si>
    <t>Tue, 29 Aug 2017 20:17:07</t>
  </si>
  <si>
    <t>Tue, 29 Aug 2017 20:17:24</t>
  </si>
  <si>
    <t>Tue, 29 Aug 2017 20:18:15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</si>
</sst>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Sheet1!$M$2:$M$160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tabSelected="1" workbookViewId="0"/>
  </sheetViews>
  <sheetFormatPr defaultRowHeight="15"/>
  <cols>
    <col min="1" max="15" width="25.7109375" customWidth="1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</row>
    <row r="2" spans="1:14">
      <c r="A2" t="s">
        <v>14</v>
      </c>
      <c r="B2">
        <f>VALUE(0.0)</f>
        <v>0</v>
      </c>
      <c r="C2" s="6">
        <f>VALUE(1552.13962)</f>
        <v>0</v>
      </c>
      <c r="D2" s="6">
        <f>VALUE(-10.49)</f>
        <v>0</v>
      </c>
      <c r="E2" s="7">
        <f>VALUE(1549.0018599999999)</f>
        <v>0</v>
      </c>
      <c r="F2" s="7">
        <f>VALUE(-8.824)</f>
        <v>0</v>
      </c>
      <c r="G2" s="8">
        <f>VALUE(1551.22294)</f>
        <v>0</v>
      </c>
      <c r="H2" s="8">
        <f>VALUE(-15.412)</f>
        <v>0</v>
      </c>
      <c r="I2" s="9">
        <f>VALUE(397.883)</f>
        <v>0</v>
      </c>
      <c r="J2">
        <f>VALUE(0.0)</f>
        <v>0</v>
      </c>
      <c r="K2">
        <f>VALUE(0.0)</f>
        <v>0</v>
      </c>
      <c r="L2">
        <f>VALUE(0.0)</f>
        <v>0</v>
      </c>
      <c r="M2" s="9">
        <f>VALUE(0.0)</f>
        <v>0</v>
      </c>
      <c r="N2">
        <f>VALUE(0.0)</f>
        <v>0</v>
      </c>
    </row>
    <row r="3" spans="1:14">
      <c r="A3" t="s">
        <v>15</v>
      </c>
      <c r="B3">
        <f>VALUE(0.00486)</f>
        <v>0</v>
      </c>
      <c r="C3" s="6">
        <f>VALUE(1552.14074)</f>
        <v>0</v>
      </c>
      <c r="D3" s="6">
        <f>VALUE(-10.505999999999998)</f>
        <v>0</v>
      </c>
      <c r="E3" s="7">
        <f>VALUE(1548.9999)</f>
        <v>0</v>
      </c>
      <c r="F3" s="7">
        <f>VALUE(-8.82)</f>
        <v>0</v>
      </c>
      <c r="G3" s="8">
        <f>VALUE(1551.22258)</f>
        <v>0</v>
      </c>
      <c r="H3" s="8">
        <f>VALUE(-15.454)</f>
        <v>0</v>
      </c>
      <c r="I3" s="9">
        <f>VALUE(397.881)</f>
        <v>0</v>
      </c>
      <c r="J3">
        <f>VALUE(0.0011200000001281296)</f>
        <v>0</v>
      </c>
      <c r="K3">
        <f>VALUE(-0.0019600000000536966)</f>
        <v>0</v>
      </c>
      <c r="L3">
        <f>VALUE(-0.0003600000000005821)</f>
        <v>0</v>
      </c>
      <c r="M3" s="9">
        <f>VALUE(-0.0020000000000095497)</f>
        <v>0</v>
      </c>
      <c r="N3">
        <f>VALUE(-0.399999999975383)</f>
        <v>0</v>
      </c>
    </row>
    <row r="4" spans="1:14">
      <c r="A4" t="s">
        <v>16</v>
      </c>
      <c r="B4">
        <f>VALUE(0.00986)</f>
        <v>0</v>
      </c>
      <c r="C4" s="6">
        <f>VALUE(1552.14038)</f>
        <v>0</v>
      </c>
      <c r="D4" s="6">
        <f>VALUE(-10.552)</f>
        <v>0</v>
      </c>
      <c r="E4" s="7">
        <f>VALUE(1549.00134)</f>
        <v>0</v>
      </c>
      <c r="F4" s="7">
        <f>VALUE(-8.872)</f>
        <v>0</v>
      </c>
      <c r="G4" s="8">
        <f>VALUE(1551.22282)</f>
        <v>0</v>
      </c>
      <c r="H4" s="8">
        <f>VALUE(-15.542)</f>
        <v>0</v>
      </c>
      <c r="I4" s="9">
        <f>VALUE(397.8785)</f>
        <v>0</v>
      </c>
      <c r="J4">
        <f>VALUE(0.0007600000001275475)</f>
        <v>0</v>
      </c>
      <c r="K4">
        <f>VALUE(-0.0005200000000513683)</f>
        <v>0</v>
      </c>
      <c r="L4">
        <f>VALUE(-0.00012000000015177648)</f>
        <v>0</v>
      </c>
      <c r="M4" s="9">
        <f>VALUE(-0.004500000000007276)</f>
        <v>0</v>
      </c>
      <c r="N4">
        <f>VALUE(0.039999999974800936)</f>
        <v>0</v>
      </c>
    </row>
    <row r="5" spans="1:14">
      <c r="A5" t="s">
        <v>17</v>
      </c>
      <c r="B5">
        <f>VALUE(0.01514)</f>
        <v>0</v>
      </c>
      <c r="C5" s="6">
        <f>VALUE(1552.1399800000002)</f>
        <v>0</v>
      </c>
      <c r="D5" s="6">
        <f>VALUE(-10.49)</f>
        <v>0</v>
      </c>
      <c r="E5" s="7">
        <f>VALUE(1549.00088)</f>
        <v>0</v>
      </c>
      <c r="F5" s="7">
        <f>VALUE(-8.878)</f>
        <v>0</v>
      </c>
      <c r="G5" s="8">
        <f>VALUE(1551.22378)</f>
        <v>0</v>
      </c>
      <c r="H5" s="8">
        <f>VALUE(-15.424000000000001)</f>
        <v>0</v>
      </c>
      <c r="I5" s="9">
        <f>VALUE(397.87649999999996)</f>
        <v>0</v>
      </c>
      <c r="J5">
        <f>VALUE(0.0003600000000005821)</f>
        <v>0</v>
      </c>
      <c r="K5">
        <f>VALUE(-0.0009800000000268483)</f>
        <v>0</v>
      </c>
      <c r="L5">
        <f>VALUE(0.000839999999925567)</f>
        <v>0</v>
      </c>
      <c r="M5" s="9">
        <f>VALUE(-0.006500000000016826)</f>
        <v>0</v>
      </c>
      <c r="N5">
        <f>VALUE(0.07333333329976692)</f>
        <v>0</v>
      </c>
    </row>
    <row r="6" spans="1:14">
      <c r="A6" t="s">
        <v>18</v>
      </c>
      <c r="B6">
        <f>VALUE(0.02028)</f>
        <v>0</v>
      </c>
      <c r="C6" s="6">
        <f>VALUE(1552.14018)</f>
        <v>0</v>
      </c>
      <c r="D6" s="6">
        <f>VALUE(-10.54)</f>
        <v>0</v>
      </c>
      <c r="E6" s="7">
        <f>VALUE(1549.00108)</f>
        <v>0</v>
      </c>
      <c r="F6" s="7">
        <f>VALUE(-8.884)</f>
        <v>0</v>
      </c>
      <c r="G6" s="8">
        <f>VALUE(1551.2224800000001)</f>
        <v>0</v>
      </c>
      <c r="H6" s="8">
        <f>VALUE(-15.458)</f>
        <v>0</v>
      </c>
      <c r="I6" s="9">
        <f>VALUE(397.8745)</f>
        <v>0</v>
      </c>
      <c r="J6">
        <f>VALUE(0.0005600000001777516)</f>
        <v>0</v>
      </c>
      <c r="K6">
        <f>VALUE(-0.0007800000000770524)</f>
        <v>0</v>
      </c>
      <c r="L6">
        <f>VALUE(-0.0004600000002028537)</f>
        <v>0</v>
      </c>
      <c r="M6" s="9">
        <f>VALUE(-0.008499999999969532)</f>
        <v>0</v>
      </c>
      <c r="N6">
        <f>VALUE(-0.22666666670071814)</f>
        <v>0</v>
      </c>
    </row>
    <row r="7" spans="1:14">
      <c r="A7" t="s">
        <v>19</v>
      </c>
      <c r="B7">
        <f>VALUE(0.02542)</f>
        <v>0</v>
      </c>
      <c r="C7" s="6">
        <f>VALUE(1552.13986)</f>
        <v>0</v>
      </c>
      <c r="D7" s="6">
        <f>VALUE(-10.558)</f>
        <v>0</v>
      </c>
      <c r="E7" s="7">
        <f>VALUE(1549.00126)</f>
        <v>0</v>
      </c>
      <c r="F7" s="7">
        <f>VALUE(-8.908)</f>
        <v>0</v>
      </c>
      <c r="G7" s="8">
        <f>VALUE(1551.22258)</f>
        <v>0</v>
      </c>
      <c r="H7" s="8">
        <f>VALUE(-15.444)</f>
        <v>0</v>
      </c>
      <c r="I7" s="9">
        <f>VALUE(397.8735)</f>
        <v>0</v>
      </c>
      <c r="J7">
        <f>VALUE(0.00024000000007617928)</f>
        <v>0</v>
      </c>
      <c r="K7">
        <f>VALUE(-0.0006000000000767614)</f>
        <v>0</v>
      </c>
      <c r="L7">
        <f>VALUE(-0.0003600000000005821)</f>
        <v>0</v>
      </c>
      <c r="M7" s="9">
        <f>VALUE(-0.009500000000002728)</f>
        <v>0</v>
      </c>
      <c r="N7">
        <f>VALUE(-0.24000000000038804)</f>
        <v>0</v>
      </c>
    </row>
    <row r="8" spans="1:14">
      <c r="A8" t="s">
        <v>20</v>
      </c>
      <c r="B8">
        <f>VALUE(0.03042)</f>
        <v>0</v>
      </c>
      <c r="C8" s="6">
        <f>VALUE(1552.13974)</f>
        <v>0</v>
      </c>
      <c r="D8" s="6">
        <f>VALUE(-10.47)</f>
        <v>0</v>
      </c>
      <c r="E8" s="7">
        <f>VALUE(1549.00014)</f>
        <v>0</v>
      </c>
      <c r="F8" s="7">
        <f>VALUE(-8.892000000000001)</f>
        <v>0</v>
      </c>
      <c r="G8" s="8">
        <f>VALUE(1551.2231800000002)</f>
        <v>0</v>
      </c>
      <c r="H8" s="8">
        <f>VALUE(-15.434000000000001)</f>
        <v>0</v>
      </c>
      <c r="I8" s="9">
        <f>VALUE(397.87149999999997)</f>
        <v>0</v>
      </c>
      <c r="J8">
        <f>VALUE(0.00012000000015177648)</f>
        <v>0</v>
      </c>
      <c r="K8">
        <f>VALUE(-0.0017199999999775173)</f>
        <v>0</v>
      </c>
      <c r="L8">
        <f>VALUE(0.0002399999998488056)</f>
        <v>0</v>
      </c>
      <c r="M8" s="9">
        <f>VALUE(-0.011500000000012278)</f>
        <v>0</v>
      </c>
      <c r="N8">
        <f>VALUE(-0.45333333332564507)</f>
        <v>0</v>
      </c>
    </row>
    <row r="9" spans="1:14">
      <c r="A9" t="s">
        <v>21</v>
      </c>
      <c r="B9">
        <f>VALUE(0.0425)</f>
        <v>0</v>
      </c>
      <c r="C9" s="6">
        <f>VALUE(1552.14028)</f>
        <v>0</v>
      </c>
      <c r="D9" s="6">
        <f>VALUE(-10.51)</f>
        <v>0</v>
      </c>
      <c r="E9" s="7">
        <f>VALUE(1549.0009599999998)</f>
        <v>0</v>
      </c>
      <c r="F9" s="7">
        <f>VALUE(-8.872)</f>
        <v>0</v>
      </c>
      <c r="G9" s="8">
        <f>VALUE(1551.2232800000002)</f>
        <v>0</v>
      </c>
      <c r="H9" s="8">
        <f>VALUE(-15.437999999999999)</f>
        <v>0</v>
      </c>
      <c r="I9" s="9">
        <f>VALUE(397.86799999999994)</f>
        <v>0</v>
      </c>
      <c r="J9">
        <f>VALUE(0.0006600000001526496)</f>
        <v>0</v>
      </c>
      <c r="K9">
        <f>VALUE(-0.0009000000000014552)</f>
        <v>0</v>
      </c>
      <c r="L9">
        <f>VALUE(0.00033999999982370355)</f>
        <v>0</v>
      </c>
      <c r="M9" s="9">
        <f>VALUE(-0.015000000000043201)</f>
        <v>0</v>
      </c>
      <c r="N9">
        <f>VALUE(0.033333333324965984)</f>
        <v>0</v>
      </c>
    </row>
    <row r="10" spans="1:14">
      <c r="A10" t="s">
        <v>22</v>
      </c>
      <c r="B10">
        <f>VALUE(0.04736)</f>
        <v>0</v>
      </c>
      <c r="C10" s="6">
        <f>VALUE(1552.1402)</f>
        <v>0</v>
      </c>
      <c r="D10" s="6">
        <f>VALUE(-10.522)</f>
        <v>0</v>
      </c>
      <c r="E10" s="7">
        <f>VALUE(1549.00202)</f>
        <v>0</v>
      </c>
      <c r="F10" s="7">
        <f>VALUE(-8.863999999999999)</f>
        <v>0</v>
      </c>
      <c r="G10" s="8">
        <f>VALUE(1551.22294)</f>
        <v>0</v>
      </c>
      <c r="H10" s="8">
        <f>VALUE(-15.468)</f>
        <v>0</v>
      </c>
      <c r="I10" s="9">
        <f>VALUE(397.86799999999994)</f>
        <v>0</v>
      </c>
      <c r="J10">
        <f>VALUE(0.0005800000001272565)</f>
        <v>0</v>
      </c>
      <c r="K10">
        <f>VALUE(0.0001599999998234125)</f>
        <v>0</v>
      </c>
      <c r="L10">
        <f>VALUE(0.0)</f>
        <v>0</v>
      </c>
      <c r="M10" s="9">
        <f>VALUE(-0.015000000000043201)</f>
        <v>0</v>
      </c>
      <c r="N10">
        <f>VALUE(0.24666666665022302)</f>
        <v>0</v>
      </c>
    </row>
    <row r="11" spans="1:14">
      <c r="A11" t="s">
        <v>23</v>
      </c>
      <c r="B11">
        <f>VALUE(0.0525)</f>
        <v>0</v>
      </c>
      <c r="C11" s="6">
        <f>VALUE(1552.1411)</f>
        <v>0</v>
      </c>
      <c r="D11" s="6">
        <f>VALUE(-10.498)</f>
        <v>0</v>
      </c>
      <c r="E11" s="7">
        <f>VALUE(1549.0003)</f>
        <v>0</v>
      </c>
      <c r="F11" s="7">
        <f>VALUE(-8.906)</f>
        <v>0</v>
      </c>
      <c r="G11" s="8">
        <f>VALUE(1551.22324)</f>
        <v>0</v>
      </c>
      <c r="H11" s="8">
        <f>VALUE(-15.475999999999999)</f>
        <v>0</v>
      </c>
      <c r="I11" s="9">
        <f>VALUE(397.86699999999996)</f>
        <v>0</v>
      </c>
      <c r="J11">
        <f>VALUE(0.0014800000001287117)</f>
        <v>0</v>
      </c>
      <c r="K11">
        <f>VALUE(-0.0015600000001541048)</f>
        <v>0</v>
      </c>
      <c r="L11">
        <f>VALUE(0.00029999999992469384)</f>
        <v>0</v>
      </c>
      <c r="M11" s="9">
        <f>VALUE(-0.016000000000019554)</f>
        <v>0</v>
      </c>
      <c r="N11">
        <f>VALUE(0.07333333329976692)</f>
        <v>0</v>
      </c>
    </row>
    <row r="12" spans="1:14">
      <c r="A12" t="s">
        <v>24</v>
      </c>
      <c r="B12">
        <f>VALUE(0.05751)</f>
        <v>0</v>
      </c>
      <c r="C12" s="6">
        <f>VALUE(1552.14016)</f>
        <v>0</v>
      </c>
      <c r="D12" s="6">
        <f>VALUE(-10.53)</f>
        <v>0</v>
      </c>
      <c r="E12" s="7">
        <f>VALUE(1549.0020000000002)</f>
        <v>0</v>
      </c>
      <c r="F12" s="7">
        <f>VALUE(-8.872)</f>
        <v>0</v>
      </c>
      <c r="G12" s="8">
        <f>VALUE(1551.22296)</f>
        <v>0</v>
      </c>
      <c r="H12" s="8">
        <f>VALUE(-15.436)</f>
        <v>0</v>
      </c>
      <c r="I12" s="9">
        <f>VALUE(397.8665)</f>
        <v>0</v>
      </c>
      <c r="J12">
        <f>VALUE(0.0005400000000008731)</f>
        <v>0</v>
      </c>
      <c r="K12">
        <f>VALUE(0.00013999999987390765)</f>
        <v>0</v>
      </c>
      <c r="L12">
        <f>VALUE(1.9999999949504854e-05)</f>
        <v>0</v>
      </c>
      <c r="M12" s="9">
        <f>VALUE(-0.01650000000000773)</f>
        <v>0</v>
      </c>
      <c r="N12">
        <f>VALUE(0.23333333327476188)</f>
        <v>0</v>
      </c>
    </row>
    <row r="13" spans="1:14">
      <c r="A13" t="s">
        <v>25</v>
      </c>
      <c r="B13">
        <f>VALUE(0.06237)</f>
        <v>0</v>
      </c>
      <c r="C13" s="6">
        <f>VALUE(1552.14054)</f>
        <v>0</v>
      </c>
      <c r="D13" s="6">
        <f>VALUE(-10.504000000000001)</f>
        <v>0</v>
      </c>
      <c r="E13" s="7">
        <f>VALUE(1549.00072)</f>
        <v>0</v>
      </c>
      <c r="F13" s="7">
        <f>VALUE(-8.872)</f>
        <v>0</v>
      </c>
      <c r="G13" s="8">
        <f>VALUE(1551.22348)</f>
        <v>0</v>
      </c>
      <c r="H13" s="8">
        <f>VALUE(-15.42)</f>
        <v>0</v>
      </c>
      <c r="I13" s="9">
        <f>VALUE(397.866)</f>
        <v>0</v>
      </c>
      <c r="J13">
        <f>VALUE(0.0009200000001783337)</f>
        <v>0</v>
      </c>
      <c r="K13">
        <f>VALUE(-0.0011400000000776345)</f>
        <v>0</v>
      </c>
      <c r="L13">
        <f>VALUE(0.0005400000000008731)</f>
        <v>0</v>
      </c>
      <c r="M13" s="9">
        <f>VALUE(-0.016999999999995907)</f>
        <v>0</v>
      </c>
      <c r="N13">
        <f>VALUE(0.10666666670052412)</f>
        <v>0</v>
      </c>
    </row>
    <row r="14" spans="1:14">
      <c r="A14" t="s">
        <v>26</v>
      </c>
      <c r="B14">
        <f>VALUE(0.06778)</f>
        <v>0</v>
      </c>
      <c r="C14" s="6">
        <f>VALUE(1552.1412599999999)</f>
        <v>0</v>
      </c>
      <c r="D14" s="6">
        <f>VALUE(-10.527999999999999)</f>
        <v>0</v>
      </c>
      <c r="E14" s="7">
        <f>VALUE(1549.00102)</f>
        <v>0</v>
      </c>
      <c r="F14" s="7">
        <f>VALUE(-8.902000000000001)</f>
        <v>0</v>
      </c>
      <c r="G14" s="8">
        <f>VALUE(1551.22348)</f>
        <v>0</v>
      </c>
      <c r="H14" s="8">
        <f>VALUE(-15.434000000000001)</f>
        <v>0</v>
      </c>
      <c r="I14" s="9">
        <f>VALUE(397.8665)</f>
        <v>0</v>
      </c>
      <c r="J14">
        <f>VALUE(0.0016400000001794979)</f>
        <v>0</v>
      </c>
      <c r="K14">
        <f>VALUE(-0.0008400000001529406)</f>
        <v>0</v>
      </c>
      <c r="L14">
        <f>VALUE(0.0005400000000008731)</f>
        <v>0</v>
      </c>
      <c r="M14" s="9">
        <f>VALUE(-0.01650000000000773)</f>
        <v>0</v>
      </c>
      <c r="N14">
        <f>VALUE(0.4466666666758101)</f>
        <v>0</v>
      </c>
    </row>
    <row r="15" spans="1:14">
      <c r="A15" t="s">
        <v>27</v>
      </c>
      <c r="B15">
        <f>VALUE(0.07334)</f>
        <v>0</v>
      </c>
      <c r="C15" s="6">
        <f>VALUE(1552.14028)</f>
        <v>0</v>
      </c>
      <c r="D15" s="6">
        <f>VALUE(-10.556)</f>
        <v>0</v>
      </c>
      <c r="E15" s="7">
        <f>VALUE(1549.0004800000002)</f>
        <v>0</v>
      </c>
      <c r="F15" s="7">
        <f>VALUE(-8.884)</f>
        <v>0</v>
      </c>
      <c r="G15" s="8">
        <f>VALUE(1551.22394)</f>
        <v>0</v>
      </c>
      <c r="H15" s="8">
        <f>VALUE(-15.41)</f>
        <v>0</v>
      </c>
      <c r="I15" s="9">
        <f>VALUE(397.86699999999996)</f>
        <v>0</v>
      </c>
      <c r="J15">
        <f>VALUE(0.0006600000001526496)</f>
        <v>0</v>
      </c>
      <c r="K15">
        <f>VALUE(-0.0013800000001538137)</f>
        <v>0</v>
      </c>
      <c r="L15">
        <f>VALUE(0.0009999999999763531)</f>
        <v>0</v>
      </c>
      <c r="M15" s="9">
        <f>VALUE(-0.016000000000019554)</f>
        <v>0</v>
      </c>
      <c r="N15">
        <f>VALUE(0.093333333325063)</f>
        <v>0</v>
      </c>
    </row>
    <row r="16" spans="1:14">
      <c r="A16" t="s">
        <v>28</v>
      </c>
      <c r="B16">
        <f>VALUE(0.07848)</f>
        <v>0</v>
      </c>
      <c r="C16" s="6">
        <f>VALUE(1552.14016)</f>
        <v>0</v>
      </c>
      <c r="D16" s="6">
        <f>VALUE(-10.52)</f>
        <v>0</v>
      </c>
      <c r="E16" s="7">
        <f>VALUE(1549.00014)</f>
        <v>0</v>
      </c>
      <c r="F16" s="7">
        <f>VALUE(-8.844)</f>
        <v>0</v>
      </c>
      <c r="G16" s="8">
        <f>VALUE(1551.2233800000001)</f>
        <v>0</v>
      </c>
      <c r="H16" s="8">
        <f>VALUE(-15.408)</f>
        <v>0</v>
      </c>
      <c r="I16" s="9">
        <f>VALUE(397.866)</f>
        <v>0</v>
      </c>
      <c r="J16">
        <f>VALUE(0.0005400000000008731)</f>
        <v>0</v>
      </c>
      <c r="K16">
        <f>VALUE(-0.0017199999999775173)</f>
        <v>0</v>
      </c>
      <c r="L16">
        <f>VALUE(0.0004399999997986015)</f>
        <v>0</v>
      </c>
      <c r="M16" s="9">
        <f>VALUE(-0.016999999999995907)</f>
        <v>0</v>
      </c>
      <c r="N16">
        <f>VALUE(-0.24666666672601423)</f>
        <v>0</v>
      </c>
    </row>
    <row r="17" spans="1:14">
      <c r="A17" t="s">
        <v>29</v>
      </c>
      <c r="B17">
        <f>VALUE(0.08375)</f>
        <v>0</v>
      </c>
      <c r="C17" s="6">
        <f>VALUE(1552.1395)</f>
        <v>0</v>
      </c>
      <c r="D17" s="6">
        <f>VALUE(-10.5)</f>
        <v>0</v>
      </c>
      <c r="E17" s="7">
        <f>VALUE(1549.00078)</f>
        <v>0</v>
      </c>
      <c r="F17" s="7">
        <f>VALUE(-8.9)</f>
        <v>0</v>
      </c>
      <c r="G17" s="8">
        <f>VALUE(1551.22298)</f>
        <v>0</v>
      </c>
      <c r="H17" s="8">
        <f>VALUE(-15.4)</f>
        <v>0</v>
      </c>
      <c r="I17" s="9">
        <f>VALUE(397.8665)</f>
        <v>0</v>
      </c>
      <c r="J17">
        <f>VALUE(-0.0001199999999244028)</f>
        <v>0</v>
      </c>
      <c r="K17">
        <f>VALUE(-0.0010800000000017462)</f>
        <v>0</v>
      </c>
      <c r="L17">
        <f>VALUE(3.999999989900971e-05)</f>
        <v>0</v>
      </c>
      <c r="M17" s="9">
        <f>VALUE(-0.01650000000000773)</f>
        <v>0</v>
      </c>
      <c r="N17">
        <f>VALUE(-0.3866666666757131)</f>
        <v>0</v>
      </c>
    </row>
    <row r="18" spans="1:14">
      <c r="A18" t="s">
        <v>30</v>
      </c>
      <c r="B18">
        <f>VALUE(0.08862)</f>
        <v>0</v>
      </c>
      <c r="C18" s="6">
        <f>VALUE(1552.14032)</f>
        <v>0</v>
      </c>
      <c r="D18" s="6">
        <f>VALUE(-10.54)</f>
        <v>0</v>
      </c>
      <c r="E18" s="7">
        <f>VALUE(1549.00046)</f>
        <v>0</v>
      </c>
      <c r="F18" s="7">
        <f>VALUE(-8.9)</f>
        <v>0</v>
      </c>
      <c r="G18" s="8">
        <f>VALUE(1551.2238)</f>
        <v>0</v>
      </c>
      <c r="H18" s="8">
        <f>VALUE(-15.45)</f>
        <v>0</v>
      </c>
      <c r="I18" s="9">
        <f>VALUE(397.86699999999996)</f>
        <v>0</v>
      </c>
      <c r="J18">
        <f>VALUE(0.0007000000000516593)</f>
        <v>0</v>
      </c>
      <c r="K18">
        <f>VALUE(-0.0014000000001033186)</f>
        <v>0</v>
      </c>
      <c r="L18">
        <f>VALUE(0.0008599999998750718)</f>
        <v>0</v>
      </c>
      <c r="M18" s="9">
        <f>VALUE(-0.016000000000019554)</f>
        <v>0</v>
      </c>
      <c r="N18">
        <f>VALUE(0.05333333327447084)</f>
        <v>0</v>
      </c>
    </row>
    <row r="19" spans="1:14">
      <c r="A19" t="s">
        <v>31</v>
      </c>
      <c r="B19">
        <f>VALUE(0.09348)</f>
        <v>0</v>
      </c>
      <c r="C19" s="6">
        <f>VALUE(1552.14004)</f>
        <v>0</v>
      </c>
      <c r="D19" s="6">
        <f>VALUE(-10.515999999999998)</f>
        <v>0</v>
      </c>
      <c r="E19" s="7">
        <f>VALUE(1549.00062)</f>
        <v>0</v>
      </c>
      <c r="F19" s="7">
        <f>VALUE(-8.896)</f>
        <v>0</v>
      </c>
      <c r="G19" s="8">
        <f>VALUE(1551.2232800000002)</f>
        <v>0</v>
      </c>
      <c r="H19" s="8">
        <f>VALUE(-15.412)</f>
        <v>0</v>
      </c>
      <c r="I19" s="9">
        <f>VALUE(397.86699999999996)</f>
        <v>0</v>
      </c>
      <c r="J19">
        <f>VALUE(0.0004200000000764703)</f>
        <v>0</v>
      </c>
      <c r="K19">
        <f>VALUE(-0.0012400000000525324)</f>
        <v>0</v>
      </c>
      <c r="L19">
        <f>VALUE(0.00033999999982370355)</f>
        <v>0</v>
      </c>
      <c r="M19" s="9">
        <f>VALUE(-0.016000000000019554)</f>
        <v>0</v>
      </c>
      <c r="N19">
        <f>VALUE(-0.16000000005078618)</f>
        <v>0</v>
      </c>
    </row>
    <row r="20" spans="1:14">
      <c r="A20" t="s">
        <v>32</v>
      </c>
      <c r="B20">
        <f>VALUE(0.09848)</f>
        <v>0</v>
      </c>
      <c r="C20" s="6">
        <f>VALUE(1552.1402)</f>
        <v>0</v>
      </c>
      <c r="D20" s="6">
        <f>VALUE(-10.485999999999999)</f>
        <v>0</v>
      </c>
      <c r="E20" s="7">
        <f>VALUE(1549.00098)</f>
        <v>0</v>
      </c>
      <c r="F20" s="7">
        <f>VALUE(-8.842)</f>
        <v>0</v>
      </c>
      <c r="G20" s="8">
        <f>VALUE(1551.22346)</f>
        <v>0</v>
      </c>
      <c r="H20" s="8">
        <f>VALUE(-15.432)</f>
        <v>0</v>
      </c>
      <c r="I20" s="9">
        <f>VALUE(397.86749999999995)</f>
        <v>0</v>
      </c>
      <c r="J20">
        <f>VALUE(0.0005800000001272565)</f>
        <v>0</v>
      </c>
      <c r="K20">
        <f>VALUE(-0.0008800000000519503)</f>
        <v>0</v>
      </c>
      <c r="L20">
        <f>VALUE(0.0005199999998239946)</f>
        <v>0</v>
      </c>
      <c r="M20" s="9">
        <f>VALUE(-0.015500000000031378)</f>
        <v>0</v>
      </c>
      <c r="N20">
        <f>VALUE(0.07333333329976692)</f>
        <v>0</v>
      </c>
    </row>
    <row r="21" spans="1:14">
      <c r="A21" t="s">
        <v>33</v>
      </c>
      <c r="B21">
        <f>VALUE(0.10333)</f>
        <v>0</v>
      </c>
      <c r="C21" s="6">
        <f>VALUE(1552.1408)</f>
        <v>0</v>
      </c>
      <c r="D21" s="6">
        <f>VALUE(-10.55)</f>
        <v>0</v>
      </c>
      <c r="E21" s="7">
        <f>VALUE(1549.0004199999998)</f>
        <v>0</v>
      </c>
      <c r="F21" s="7">
        <f>VALUE(-8.884)</f>
        <v>0</v>
      </c>
      <c r="G21" s="8">
        <f>VALUE(1551.2233800000001)</f>
        <v>0</v>
      </c>
      <c r="H21" s="8">
        <f>VALUE(-15.478)</f>
        <v>0</v>
      </c>
      <c r="I21" s="9">
        <f>VALUE(397.86699999999996)</f>
        <v>0</v>
      </c>
      <c r="J21">
        <f>VALUE(0.0011799999999766442)</f>
        <v>0</v>
      </c>
      <c r="K21">
        <f>VALUE(-0.0014400000000023283)</f>
        <v>0</v>
      </c>
      <c r="L21">
        <f>VALUE(0.0004399999997986015)</f>
        <v>0</v>
      </c>
      <c r="M21" s="9">
        <f>VALUE(-0.016000000000019554)</f>
        <v>0</v>
      </c>
      <c r="N21">
        <f>VALUE(0.05999999992430579)</f>
        <v>0</v>
      </c>
    </row>
    <row r="22" spans="1:14">
      <c r="A22" t="s">
        <v>34</v>
      </c>
      <c r="B22">
        <f>VALUE(0.10833)</f>
        <v>0</v>
      </c>
      <c r="C22" s="6">
        <f>VALUE(1552.1397)</f>
        <v>0</v>
      </c>
      <c r="D22" s="6">
        <f>VALUE(-10.472000000000001)</f>
        <v>0</v>
      </c>
      <c r="E22" s="7">
        <f>VALUE(1549.00124)</f>
        <v>0</v>
      </c>
      <c r="F22" s="7">
        <f>VALUE(-8.892000000000001)</f>
        <v>0</v>
      </c>
      <c r="G22" s="8">
        <f>VALUE(1551.22324)</f>
        <v>0</v>
      </c>
      <c r="H22" s="8">
        <f>VALUE(-15.47)</f>
        <v>0</v>
      </c>
      <c r="I22" s="9">
        <f>VALUE(397.86699999999996)</f>
        <v>0</v>
      </c>
      <c r="J22">
        <f>VALUE(8.000000002539309e-05)</f>
        <v>0</v>
      </c>
      <c r="K22">
        <f>VALUE(-0.0006200000000262662)</f>
        <v>0</v>
      </c>
      <c r="L22">
        <f>VALUE(0.00029999999992469384)</f>
        <v>0</v>
      </c>
      <c r="M22" s="9">
        <f>VALUE(-0.016000000000019554)</f>
        <v>0</v>
      </c>
      <c r="N22">
        <f>VALUE(-0.08000000002539309)</f>
        <v>0</v>
      </c>
    </row>
    <row r="23" spans="1:14">
      <c r="A23" t="s">
        <v>35</v>
      </c>
      <c r="B23">
        <f>VALUE(0.11333)</f>
        <v>0</v>
      </c>
      <c r="C23" s="6">
        <f>VALUE(1552.1400199999998)</f>
        <v>0</v>
      </c>
      <c r="D23" s="6">
        <f>VALUE(-10.55)</f>
        <v>0</v>
      </c>
      <c r="E23" s="7">
        <f>VALUE(1549.0003800000002)</f>
        <v>0</v>
      </c>
      <c r="F23" s="7">
        <f>VALUE(-8.88)</f>
        <v>0</v>
      </c>
      <c r="G23" s="8">
        <f>VALUE(1551.22324)</f>
        <v>0</v>
      </c>
      <c r="H23" s="8">
        <f>VALUE(-15.44)</f>
        <v>0</v>
      </c>
      <c r="I23" s="9">
        <f>VALUE(397.8665)</f>
        <v>0</v>
      </c>
      <c r="J23">
        <f>VALUE(0.00040000000012696546)</f>
        <v>0</v>
      </c>
      <c r="K23">
        <f>VALUE(-0.0014800000001287117)</f>
        <v>0</v>
      </c>
      <c r="L23">
        <f>VALUE(0.00029999999992469384)</f>
        <v>0</v>
      </c>
      <c r="M23" s="9">
        <f>VALUE(-0.01650000000000773)</f>
        <v>0</v>
      </c>
      <c r="N23">
        <f>VALUE(-0.26000000002568413)</f>
        <v>0</v>
      </c>
    </row>
    <row r="24" spans="1:14">
      <c r="A24" t="s">
        <v>36</v>
      </c>
      <c r="B24">
        <f>VALUE(0.11848)</f>
        <v>0</v>
      </c>
      <c r="C24" s="6">
        <f>VALUE(1552.1400199999998)</f>
        <v>0</v>
      </c>
      <c r="D24" s="6">
        <f>VALUE(-10.536)</f>
        <v>0</v>
      </c>
      <c r="E24" s="7">
        <f>VALUE(1549.00112)</f>
        <v>0</v>
      </c>
      <c r="F24" s="7">
        <f>VALUE(-8.894)</f>
        <v>0</v>
      </c>
      <c r="G24" s="8">
        <f>VALUE(1551.2232199999999)</f>
        <v>0</v>
      </c>
      <c r="H24" s="8">
        <f>VALUE(-15.45)</f>
        <v>0</v>
      </c>
      <c r="I24" s="9">
        <f>VALUE(397.86699999999996)</f>
        <v>0</v>
      </c>
      <c r="J24">
        <f>VALUE(0.00040000000012696546)</f>
        <v>0</v>
      </c>
      <c r="K24">
        <f>VALUE(-0.0007400000001780427)</f>
        <v>0</v>
      </c>
      <c r="L24">
        <f>VALUE(0.000279999999975189)</f>
        <v>0</v>
      </c>
      <c r="M24" s="9">
        <f>VALUE(-0.016000000000019554)</f>
        <v>0</v>
      </c>
      <c r="N24">
        <f>VALUE(-0.020000000025296078)</f>
        <v>0</v>
      </c>
    </row>
    <row r="25" spans="1:14">
      <c r="A25" t="s">
        <v>37</v>
      </c>
      <c r="B25">
        <f>VALUE(0.12348)</f>
        <v>0</v>
      </c>
      <c r="C25" s="6">
        <f>VALUE(1552.1399800000002)</f>
        <v>0</v>
      </c>
      <c r="D25" s="6">
        <f>VALUE(-10.472000000000001)</f>
        <v>0</v>
      </c>
      <c r="E25" s="7">
        <f>VALUE(1549.0021)</f>
        <v>0</v>
      </c>
      <c r="F25" s="7">
        <f>VALUE(-8.836)</f>
        <v>0</v>
      </c>
      <c r="G25" s="8">
        <f>VALUE(1551.2232199999999)</f>
        <v>0</v>
      </c>
      <c r="H25" s="8">
        <f>VALUE(-15.394)</f>
        <v>0</v>
      </c>
      <c r="I25" s="9">
        <f>VALUE(397.866)</f>
        <v>0</v>
      </c>
      <c r="J25">
        <f>VALUE(0.0003600000000005821)</f>
        <v>0</v>
      </c>
      <c r="K25">
        <f>VALUE(0.0002399999998488056)</f>
        <v>0</v>
      </c>
      <c r="L25">
        <f>VALUE(0.000279999999975189)</f>
        <v>0</v>
      </c>
      <c r="M25" s="9">
        <f>VALUE(-0.016999999999995907)</f>
        <v>0</v>
      </c>
      <c r="N25">
        <f>VALUE(0.2933333332748589)</f>
        <v>0</v>
      </c>
    </row>
    <row r="26" spans="1:14">
      <c r="A26" t="s">
        <v>38</v>
      </c>
      <c r="B26">
        <f>VALUE(0.12849)</f>
        <v>0</v>
      </c>
      <c r="C26" s="6">
        <f>VALUE(1552.1399199999998)</f>
        <v>0</v>
      </c>
      <c r="D26" s="6">
        <f>VALUE(-10.502)</f>
        <v>0</v>
      </c>
      <c r="E26" s="7">
        <f>VALUE(1549.00236)</f>
        <v>0</v>
      </c>
      <c r="F26" s="7">
        <f>VALUE(-8.882)</f>
        <v>0</v>
      </c>
      <c r="G26" s="8">
        <f>VALUE(1551.22354)</f>
        <v>0</v>
      </c>
      <c r="H26" s="8">
        <f>VALUE(-15.464)</f>
        <v>0</v>
      </c>
      <c r="I26" s="9">
        <f>VALUE(397.86699999999996)</f>
        <v>0</v>
      </c>
      <c r="J26">
        <f>VALUE(0.0003000000001520675)</f>
        <v>0</v>
      </c>
      <c r="K26">
        <f>VALUE(0.0004999999998744897)</f>
        <v>0</v>
      </c>
      <c r="L26">
        <f>VALUE(0.0005999999998493877)</f>
        <v>0</v>
      </c>
      <c r="M26" s="9">
        <f>VALUE(-0.016000000000019554)</f>
        <v>0</v>
      </c>
      <c r="N26">
        <f>VALUE(0.466666666625315)</f>
        <v>0</v>
      </c>
    </row>
    <row r="27" spans="1:14">
      <c r="A27" t="s">
        <v>39</v>
      </c>
      <c r="B27">
        <f>VALUE(0.13375)</f>
        <v>0</v>
      </c>
      <c r="C27" s="6">
        <f>VALUE(1552.1404400000001)</f>
        <v>0</v>
      </c>
      <c r="D27" s="6">
        <f>VALUE(-10.556)</f>
        <v>0</v>
      </c>
      <c r="E27" s="7">
        <f>VALUE(1549.00072)</f>
        <v>0</v>
      </c>
      <c r="F27" s="7">
        <f>VALUE(-8.844)</f>
        <v>0</v>
      </c>
      <c r="G27" s="8">
        <f>VALUE(1551.22362)</f>
        <v>0</v>
      </c>
      <c r="H27" s="8">
        <f>VALUE(-15.462)</f>
        <v>0</v>
      </c>
      <c r="I27" s="9">
        <f>VALUE(397.8665)</f>
        <v>0</v>
      </c>
      <c r="J27">
        <f>VALUE(0.0008199999999760621)</f>
        <v>0</v>
      </c>
      <c r="K27">
        <f>VALUE(-0.0011400000000776345)</f>
        <v>0</v>
      </c>
      <c r="L27">
        <f>VALUE(0.0006799999998747808)</f>
        <v>0</v>
      </c>
      <c r="M27" s="9">
        <f>VALUE(-0.01650000000000773)</f>
        <v>0</v>
      </c>
      <c r="N27">
        <f>VALUE(0.1199999999244028)</f>
        <v>0</v>
      </c>
    </row>
    <row r="28" spans="1:14">
      <c r="A28" t="s">
        <v>40</v>
      </c>
      <c r="B28">
        <f>VALUE(0.13889)</f>
        <v>0</v>
      </c>
      <c r="C28" s="6">
        <f>VALUE(1552.1409199999998)</f>
        <v>0</v>
      </c>
      <c r="D28" s="6">
        <f>VALUE(-10.517999999999999)</f>
        <v>0</v>
      </c>
      <c r="E28" s="7">
        <f>VALUE(1549.0013199999999)</f>
        <v>0</v>
      </c>
      <c r="F28" s="7">
        <f>VALUE(-8.828)</f>
        <v>0</v>
      </c>
      <c r="G28" s="8">
        <f>VALUE(1551.22382)</f>
        <v>0</v>
      </c>
      <c r="H28" s="8">
        <f>VALUE(-15.444)</f>
        <v>0</v>
      </c>
      <c r="I28" s="9">
        <f>VALUE(397.86799999999994)</f>
        <v>0</v>
      </c>
      <c r="J28">
        <f>VALUE(0.0013000000001284207)</f>
        <v>0</v>
      </c>
      <c r="K28">
        <f>VALUE(-0.0005400000000008731)</f>
        <v>0</v>
      </c>
      <c r="L28">
        <f>VALUE(0.0008799999998245767)</f>
        <v>0</v>
      </c>
      <c r="M28" s="9">
        <f>VALUE(-0.015000000000043201)</f>
        <v>0</v>
      </c>
      <c r="N28">
        <f>VALUE(0.5466666666507081)</f>
        <v>0</v>
      </c>
    </row>
    <row r="29" spans="1:14">
      <c r="A29" t="s">
        <v>41</v>
      </c>
      <c r="B29">
        <f>VALUE(0.14389)</f>
        <v>0</v>
      </c>
      <c r="C29" s="6">
        <f>VALUE(1552.14016)</f>
        <v>0</v>
      </c>
      <c r="D29" s="6">
        <f>VALUE(-10.546)</f>
        <v>0</v>
      </c>
      <c r="E29" s="7">
        <f>VALUE(1549.0013199999999)</f>
        <v>0</v>
      </c>
      <c r="F29" s="7">
        <f>VALUE(-8.852)</f>
        <v>0</v>
      </c>
      <c r="G29" s="8">
        <f>VALUE(1551.22384)</f>
        <v>0</v>
      </c>
      <c r="H29" s="8">
        <f>VALUE(-15.466)</f>
        <v>0</v>
      </c>
      <c r="I29" s="9">
        <f>VALUE(397.86949999999996)</f>
        <v>0</v>
      </c>
      <c r="J29">
        <f>VALUE(0.0005400000000008731)</f>
        <v>0</v>
      </c>
      <c r="K29">
        <f>VALUE(-0.0005400000000008731)</f>
        <v>0</v>
      </c>
      <c r="L29">
        <f>VALUE(0.0009000000000014552)</f>
        <v>0</v>
      </c>
      <c r="M29" s="9">
        <f>VALUE(-0.013500000000021828)</f>
        <v>0</v>
      </c>
      <c r="N29">
        <f>VALUE(0.30000000000048505)</f>
        <v>0</v>
      </c>
    </row>
    <row r="30" spans="1:14">
      <c r="A30" t="s">
        <v>42</v>
      </c>
      <c r="B30">
        <f>VALUE(0.16153)</f>
        <v>0</v>
      </c>
      <c r="C30" s="6">
        <f>VALUE(1552.14026)</f>
        <v>0</v>
      </c>
      <c r="D30" s="6">
        <f>VALUE(-10.552)</f>
        <v>0</v>
      </c>
      <c r="E30" s="7">
        <f>VALUE(1549.0008599999999)</f>
        <v>0</v>
      </c>
      <c r="F30" s="7">
        <f>VALUE(-8.808)</f>
        <v>0</v>
      </c>
      <c r="G30" s="8">
        <f>VALUE(1551.22342)</f>
        <v>0</v>
      </c>
      <c r="H30" s="8">
        <f>VALUE(-15.454)</f>
        <v>0</v>
      </c>
      <c r="I30" s="9">
        <f>VALUE(397.8735)</f>
        <v>0</v>
      </c>
      <c r="J30">
        <f>VALUE(0.0006399999999757711)</f>
        <v>0</v>
      </c>
      <c r="K30">
        <f>VALUE(-0.0009999999999763531)</f>
        <v>0</v>
      </c>
      <c r="L30">
        <f>VALUE(0.0004799999999249849)</f>
        <v>0</v>
      </c>
      <c r="M30" s="9">
        <f>VALUE(-0.009500000000002728)</f>
        <v>0</v>
      </c>
      <c r="N30">
        <f>VALUE(0.039999999974800936)</f>
        <v>0</v>
      </c>
    </row>
    <row r="31" spans="1:14">
      <c r="A31" t="s">
        <v>43</v>
      </c>
      <c r="B31">
        <f>VALUE(0.17903)</f>
        <v>0</v>
      </c>
      <c r="C31" s="6">
        <f>VALUE(1552.1400800000001)</f>
        <v>0</v>
      </c>
      <c r="D31" s="6">
        <f>VALUE(-10.546)</f>
        <v>0</v>
      </c>
      <c r="E31" s="7">
        <f>VALUE(1549.0012199999999)</f>
        <v>0</v>
      </c>
      <c r="F31" s="7">
        <f>VALUE(-8.87)</f>
        <v>0</v>
      </c>
      <c r="G31" s="8">
        <f>VALUE(1551.22356)</f>
        <v>0</v>
      </c>
      <c r="H31" s="8">
        <f>VALUE(-15.37)</f>
        <v>0</v>
      </c>
      <c r="I31" s="9">
        <f>VALUE(397.8755)</f>
        <v>0</v>
      </c>
      <c r="J31">
        <f>VALUE(0.00045999999997548)</f>
        <v>0</v>
      </c>
      <c r="K31">
        <f>VALUE(-0.0006399999999757711)</f>
        <v>0</v>
      </c>
      <c r="L31">
        <f>VALUE(0.0006199999997988925)</f>
        <v>0</v>
      </c>
      <c r="M31" s="9">
        <f>VALUE(-0.007499999999993179)</f>
        <v>0</v>
      </c>
      <c r="N31">
        <f>VALUE(0.14666666659953384)</f>
        <v>0</v>
      </c>
    </row>
    <row r="32" spans="1:14">
      <c r="A32" t="s">
        <v>44</v>
      </c>
      <c r="B32">
        <f>VALUE(0.19667)</f>
        <v>0</v>
      </c>
      <c r="C32" s="6">
        <f>VALUE(1552.1399)</f>
        <v>0</v>
      </c>
      <c r="D32" s="6">
        <f>VALUE(-10.534)</f>
        <v>0</v>
      </c>
      <c r="E32" s="7">
        <f>VALUE(1549.00104)</f>
        <v>0</v>
      </c>
      <c r="F32" s="7">
        <f>VALUE(-8.906)</f>
        <v>0</v>
      </c>
      <c r="G32" s="8">
        <f>VALUE(1551.22348)</f>
        <v>0</v>
      </c>
      <c r="H32" s="8">
        <f>VALUE(-15.44)</f>
        <v>0</v>
      </c>
      <c r="I32" s="9">
        <f>VALUE(397.87699999999995)</f>
        <v>0</v>
      </c>
      <c r="J32">
        <f>VALUE(0.000279999999975189)</f>
        <v>0</v>
      </c>
      <c r="K32">
        <f>VALUE(-0.0008199999999760621)</f>
        <v>0</v>
      </c>
      <c r="L32">
        <f>VALUE(0.0005400000000008731)</f>
        <v>0</v>
      </c>
      <c r="M32" s="9">
        <f>VALUE(-0.006000000000028649)</f>
        <v>0</v>
      </c>
      <c r="N32">
        <f>VALUE(0.0)</f>
        <v>0</v>
      </c>
    </row>
    <row r="33" spans="1:14">
      <c r="A33" t="s">
        <v>45</v>
      </c>
      <c r="B33">
        <f>VALUE(0.21432)</f>
        <v>0</v>
      </c>
      <c r="C33" s="6">
        <f>VALUE(1552.14016)</f>
        <v>0</v>
      </c>
      <c r="D33" s="6">
        <f>VALUE(-10.504000000000001)</f>
        <v>0</v>
      </c>
      <c r="E33" s="7">
        <f>VALUE(1549.001)</f>
        <v>0</v>
      </c>
      <c r="F33" s="7">
        <f>VALUE(-8.95)</f>
        <v>0</v>
      </c>
      <c r="G33" s="8">
        <f>VALUE(1551.22308)</f>
        <v>0</v>
      </c>
      <c r="H33" s="8">
        <f>VALUE(-15.374)</f>
        <v>0</v>
      </c>
      <c r="I33" s="9">
        <f>VALUE(397.8755)</f>
        <v>0</v>
      </c>
      <c r="J33">
        <f>VALUE(0.0005400000000008731)</f>
        <v>0</v>
      </c>
      <c r="K33">
        <f>VALUE(-0.0008600000001024455)</f>
        <v>0</v>
      </c>
      <c r="L33">
        <f>VALUE(0.00013999999987390765)</f>
        <v>0</v>
      </c>
      <c r="M33" s="9">
        <f>VALUE(-0.007499999999993179)</f>
        <v>0</v>
      </c>
      <c r="N33">
        <f>VALUE(-0.06000000007588824)</f>
        <v>0</v>
      </c>
    </row>
    <row r="34" spans="1:14">
      <c r="A34" t="s">
        <v>46</v>
      </c>
      <c r="B34">
        <f>VALUE(0.23181)</f>
        <v>0</v>
      </c>
      <c r="C34" s="6">
        <f>VALUE(1552.14068)</f>
        <v>0</v>
      </c>
      <c r="D34" s="6">
        <f>VALUE(-10.524000000000001)</f>
        <v>0</v>
      </c>
      <c r="E34" s="7">
        <f>VALUE(1549.00068)</f>
        <v>0</v>
      </c>
      <c r="F34" s="7">
        <f>VALUE(-8.886000000000001)</f>
        <v>0</v>
      </c>
      <c r="G34" s="8">
        <f>VALUE(1551.22416)</f>
        <v>0</v>
      </c>
      <c r="H34" s="8">
        <f>VALUE(-15.464)</f>
        <v>0</v>
      </c>
      <c r="I34" s="9">
        <f>VALUE(397.8755)</f>
        <v>0</v>
      </c>
      <c r="J34">
        <f>VALUE(0.0010600000000522414)</f>
        <v>0</v>
      </c>
      <c r="K34">
        <f>VALUE(-0.0011799999999766442)</f>
        <v>0</v>
      </c>
      <c r="L34">
        <f>VALUE(0.0012199999998756539)</f>
        <v>0</v>
      </c>
      <c r="M34" s="9">
        <f>VALUE(-0.007499999999993179)</f>
        <v>0</v>
      </c>
      <c r="N34">
        <f>VALUE(0.36666666665041703)</f>
        <v>0</v>
      </c>
    </row>
    <row r="35" spans="1:14">
      <c r="A35" t="s">
        <v>47</v>
      </c>
      <c r="B35">
        <f>VALUE(0.24931)</f>
        <v>0</v>
      </c>
      <c r="C35" s="6">
        <f>VALUE(1552.1408800000002)</f>
        <v>0</v>
      </c>
      <c r="D35" s="6">
        <f>VALUE(-10.532)</f>
        <v>0</v>
      </c>
      <c r="E35" s="7">
        <f>VALUE(1549.0018599999999)</f>
        <v>0</v>
      </c>
      <c r="F35" s="7">
        <f>VALUE(-8.888)</f>
        <v>0</v>
      </c>
      <c r="G35" s="8">
        <f>VALUE(1551.22406)</f>
        <v>0</v>
      </c>
      <c r="H35" s="8">
        <f>VALUE(-15.448)</f>
        <v>0</v>
      </c>
      <c r="I35" s="9">
        <f>VALUE(397.8785)</f>
        <v>0</v>
      </c>
      <c r="J35">
        <f>VALUE(0.0012600000000020373)</f>
        <v>0</v>
      </c>
      <c r="K35">
        <f>VALUE(0.0)</f>
        <v>0</v>
      </c>
      <c r="L35">
        <f>VALUE(0.001119999999900756)</f>
        <v>0</v>
      </c>
      <c r="M35" s="9">
        <f>VALUE(-0.004500000000007276)</f>
        <v>0</v>
      </c>
      <c r="N35">
        <f>VALUE(0.793333333300931)</f>
        <v>0</v>
      </c>
    </row>
    <row r="36" spans="1:14">
      <c r="A36" t="s">
        <v>48</v>
      </c>
      <c r="B36">
        <f>VALUE(0.26668)</f>
        <v>0</v>
      </c>
      <c r="C36" s="6">
        <f>VALUE(1552.14016)</f>
        <v>0</v>
      </c>
      <c r="D36" s="6">
        <f>VALUE(-10.58)</f>
        <v>0</v>
      </c>
      <c r="E36" s="7">
        <f>VALUE(1549.00254)</f>
        <v>0</v>
      </c>
      <c r="F36" s="7">
        <f>VALUE(-8.898)</f>
        <v>0</v>
      </c>
      <c r="G36" s="8">
        <f>VALUE(1551.2233800000001)</f>
        <v>0</v>
      </c>
      <c r="H36" s="8">
        <f>VALUE(-15.44)</f>
        <v>0</v>
      </c>
      <c r="I36" s="9">
        <f>VALUE(397.883)</f>
        <v>0</v>
      </c>
      <c r="J36">
        <f>VALUE(0.0005400000000008731)</f>
        <v>0</v>
      </c>
      <c r="K36">
        <f>VALUE(0.0006799999998747808)</f>
        <v>0</v>
      </c>
      <c r="L36">
        <f>VALUE(0.0004399999997986015)</f>
        <v>0</v>
      </c>
      <c r="M36" s="9">
        <f>VALUE(0.0)</f>
        <v>0</v>
      </c>
      <c r="N36">
        <f>VALUE(0.5533333332247518)</f>
        <v>0</v>
      </c>
    </row>
    <row r="37" spans="1:14">
      <c r="A37" t="s">
        <v>49</v>
      </c>
      <c r="B37">
        <f>VALUE(0.28654)</f>
        <v>0</v>
      </c>
      <c r="C37" s="6">
        <f>VALUE(1552.14086)</f>
        <v>0</v>
      </c>
      <c r="D37" s="6">
        <f>VALUE(-10.504000000000001)</f>
        <v>0</v>
      </c>
      <c r="E37" s="7">
        <f>VALUE(1549.0022)</f>
        <v>0</v>
      </c>
      <c r="F37" s="7">
        <f>VALUE(-8.886000000000001)</f>
        <v>0</v>
      </c>
      <c r="G37" s="8">
        <f>VALUE(1551.22398)</f>
        <v>0</v>
      </c>
      <c r="H37" s="8">
        <f>VALUE(-15.436)</f>
        <v>0</v>
      </c>
      <c r="I37" s="9">
        <f>VALUE(397.888)</f>
        <v>0</v>
      </c>
      <c r="J37">
        <f>VALUE(0.0012400000000525324)</f>
        <v>0</v>
      </c>
      <c r="K37">
        <f>VALUE(0.00033999999982370355)</f>
        <v>0</v>
      </c>
      <c r="L37">
        <f>VALUE(0.0010399999998753628)</f>
        <v>0</v>
      </c>
      <c r="M37" s="9">
        <f>VALUE(0.0049999999999954525)</f>
        <v>0</v>
      </c>
      <c r="N37">
        <f>VALUE(0.873333333250533)</f>
        <v>0</v>
      </c>
    </row>
    <row r="38" spans="1:14">
      <c r="A38" t="s">
        <v>50</v>
      </c>
      <c r="B38">
        <f>VALUE(0.2914)</f>
        <v>0</v>
      </c>
      <c r="C38" s="6">
        <f>VALUE(1552.1399800000002)</f>
        <v>0</v>
      </c>
      <c r="D38" s="6">
        <f>VALUE(-10.572000000000001)</f>
        <v>0</v>
      </c>
      <c r="E38" s="7">
        <f>VALUE(1549.0021)</f>
        <v>0</v>
      </c>
      <c r="F38" s="7">
        <f>VALUE(-8.884)</f>
        <v>0</v>
      </c>
      <c r="G38" s="8">
        <f>VALUE(1551.2233)</f>
        <v>0</v>
      </c>
      <c r="H38" s="8">
        <f>VALUE(-15.478)</f>
        <v>0</v>
      </c>
      <c r="I38" s="9">
        <f>VALUE(397.888)</f>
        <v>0</v>
      </c>
      <c r="J38">
        <f>VALUE(0.0003600000000005821)</f>
        <v>0</v>
      </c>
      <c r="K38">
        <f>VALUE(0.0002399999998488056)</f>
        <v>0</v>
      </c>
      <c r="L38">
        <f>VALUE(0.0003600000000005821)</f>
        <v>0</v>
      </c>
      <c r="M38" s="9">
        <f>VALUE(0.0049999999999954525)</f>
        <v>0</v>
      </c>
      <c r="N38">
        <f>VALUE(0.3199999999499899)</f>
        <v>0</v>
      </c>
    </row>
    <row r="39" spans="1:14">
      <c r="A39" t="s">
        <v>51</v>
      </c>
      <c r="B39">
        <f>VALUE(0.29639)</f>
        <v>0</v>
      </c>
      <c r="C39" s="6">
        <f>VALUE(1552.14104)</f>
        <v>0</v>
      </c>
      <c r="D39" s="6">
        <f>VALUE(-10.526)</f>
        <v>0</v>
      </c>
      <c r="E39" s="7">
        <f>VALUE(1549.00116)</f>
        <v>0</v>
      </c>
      <c r="F39" s="7">
        <f>VALUE(-8.874)</f>
        <v>0</v>
      </c>
      <c r="G39" s="8">
        <f>VALUE(1551.22394)</f>
        <v>0</v>
      </c>
      <c r="H39" s="8">
        <f>VALUE(-15.448)</f>
        <v>0</v>
      </c>
      <c r="I39" s="9">
        <f>VALUE(397.88899999999995)</f>
        <v>0</v>
      </c>
      <c r="J39">
        <f>VALUE(0.0014200000000528235)</f>
        <v>0</v>
      </c>
      <c r="K39">
        <f>VALUE(-0.0007000000000516593)</f>
        <v>0</v>
      </c>
      <c r="L39">
        <f>VALUE(0.0009999999999763531)</f>
        <v>0</v>
      </c>
      <c r="M39" s="9">
        <f>VALUE(0.005999999999971806)</f>
        <v>0</v>
      </c>
      <c r="N39">
        <f>VALUE(0.5733333333258391)</f>
        <v>0</v>
      </c>
    </row>
    <row r="40" spans="1:14">
      <c r="A40" t="s">
        <v>52</v>
      </c>
      <c r="B40">
        <f>VALUE(0.30126)</f>
        <v>0</v>
      </c>
      <c r="C40" s="6">
        <f>VALUE(1552.14152)</f>
        <v>0</v>
      </c>
      <c r="D40" s="6">
        <f>VALUE(-10.548)</f>
        <v>0</v>
      </c>
      <c r="E40" s="7">
        <f>VALUE(1549.0014)</f>
        <v>0</v>
      </c>
      <c r="F40" s="7">
        <f>VALUE(-8.84)</f>
        <v>0</v>
      </c>
      <c r="G40" s="8">
        <f>VALUE(1551.22342)</f>
        <v>0</v>
      </c>
      <c r="H40" s="8">
        <f>VALUE(-15.448)</f>
        <v>0</v>
      </c>
      <c r="I40" s="9">
        <f>VALUE(397.88899999999995)</f>
        <v>0</v>
      </c>
      <c r="J40">
        <f>VALUE(0.0018999999999778083)</f>
        <v>0</v>
      </c>
      <c r="K40">
        <f>VALUE(-0.00045999999997548)</f>
        <v>0</v>
      </c>
      <c r="L40">
        <f>VALUE(0.0004799999999249849)</f>
        <v>0</v>
      </c>
      <c r="M40" s="9">
        <f>VALUE(0.005999999999971806)</f>
        <v>0</v>
      </c>
      <c r="N40">
        <f>VALUE(0.6399999999757711)</f>
        <v>0</v>
      </c>
    </row>
    <row r="41" spans="1:14">
      <c r="A41" t="s">
        <v>53</v>
      </c>
      <c r="B41">
        <f>VALUE(0.30612)</f>
        <v>0</v>
      </c>
      <c r="C41" s="6">
        <f>VALUE(1552.1405)</f>
        <v>0</v>
      </c>
      <c r="D41" s="6">
        <f>VALUE(-10.542)</f>
        <v>0</v>
      </c>
      <c r="E41" s="7">
        <f>VALUE(1549.0021)</f>
        <v>0</v>
      </c>
      <c r="F41" s="7">
        <f>VALUE(-8.863999999999999)</f>
        <v>0</v>
      </c>
      <c r="G41" s="8">
        <f>VALUE(1551.2231199999999)</f>
        <v>0</v>
      </c>
      <c r="H41" s="8">
        <f>VALUE(-15.454)</f>
        <v>0</v>
      </c>
      <c r="I41" s="9">
        <f>VALUE(397.88899999999995)</f>
        <v>0</v>
      </c>
      <c r="J41">
        <f>VALUE(0.0008800000000519503)</f>
        <v>0</v>
      </c>
      <c r="K41">
        <f>VALUE(0.0002399999998488056)</f>
        <v>0</v>
      </c>
      <c r="L41">
        <f>VALUE(0.00018000000000029104)</f>
        <v>0</v>
      </c>
      <c r="M41" s="9">
        <f>VALUE(0.005999999999971806)</f>
        <v>0</v>
      </c>
      <c r="N41">
        <f>VALUE(0.433333333300349)</f>
        <v>0</v>
      </c>
    </row>
    <row r="42" spans="1:14">
      <c r="A42" t="s">
        <v>54</v>
      </c>
      <c r="B42">
        <f>VALUE(0.31098)</f>
        <v>0</v>
      </c>
      <c r="C42" s="6">
        <f>VALUE(1552.1399)</f>
        <v>0</v>
      </c>
      <c r="D42" s="6">
        <f>VALUE(-10.464)</f>
        <v>0</v>
      </c>
      <c r="E42" s="7">
        <f>VALUE(1549.00084)</f>
        <v>0</v>
      </c>
      <c r="F42" s="7">
        <f>VALUE(-8.892000000000001)</f>
        <v>0</v>
      </c>
      <c r="G42" s="8">
        <f>VALUE(1551.2232199999999)</f>
        <v>0</v>
      </c>
      <c r="H42" s="8">
        <f>VALUE(-15.432)</f>
        <v>0</v>
      </c>
      <c r="I42" s="9">
        <f>VALUE(397.8895)</f>
        <v>0</v>
      </c>
      <c r="J42">
        <f>VALUE(0.000279999999975189)</f>
        <v>0</v>
      </c>
      <c r="K42">
        <f>VALUE(-0.0010200000001532317)</f>
        <v>0</v>
      </c>
      <c r="L42">
        <f>VALUE(0.000279999999975189)</f>
        <v>0</v>
      </c>
      <c r="M42" s="9">
        <f>VALUE(0.006500000000016826)</f>
        <v>0</v>
      </c>
      <c r="N42">
        <f>VALUE(-0.15333333340095123)</f>
        <v>0</v>
      </c>
    </row>
    <row r="43" spans="1:14">
      <c r="A43" t="s">
        <v>55</v>
      </c>
      <c r="B43">
        <f>VALUE(0.31584)</f>
        <v>0</v>
      </c>
      <c r="C43" s="6">
        <f>VALUE(1552.14038)</f>
        <v>0</v>
      </c>
      <c r="D43" s="6">
        <f>VALUE(-10.538)</f>
        <v>0</v>
      </c>
      <c r="E43" s="7">
        <f>VALUE(1549.00088)</f>
        <v>0</v>
      </c>
      <c r="F43" s="7">
        <f>VALUE(-8.908)</f>
        <v>0</v>
      </c>
      <c r="G43" s="8">
        <f>VALUE(1551.22342)</f>
        <v>0</v>
      </c>
      <c r="H43" s="8">
        <f>VALUE(-15.492)</f>
        <v>0</v>
      </c>
      <c r="I43" s="9">
        <f>VALUE(397.8895)</f>
        <v>0</v>
      </c>
      <c r="J43">
        <f>VALUE(0.0007600000001275475)</f>
        <v>0</v>
      </c>
      <c r="K43">
        <f>VALUE(-0.0009800000000268483)</f>
        <v>0</v>
      </c>
      <c r="L43">
        <f>VALUE(0.0004799999999249849)</f>
        <v>0</v>
      </c>
      <c r="M43" s="9">
        <f>VALUE(0.006500000000016826)</f>
        <v>0</v>
      </c>
      <c r="N43">
        <f>VALUE(0.08666666667522804)</f>
        <v>0</v>
      </c>
    </row>
    <row r="44" spans="1:14">
      <c r="A44" t="s">
        <v>56</v>
      </c>
      <c r="B44">
        <f>VALUE(0.3207)</f>
        <v>0</v>
      </c>
      <c r="C44" s="6">
        <f>VALUE(1552.1409199999998)</f>
        <v>0</v>
      </c>
      <c r="D44" s="6">
        <f>VALUE(-10.532)</f>
        <v>0</v>
      </c>
      <c r="E44" s="7">
        <f>VALUE(1548.99992)</f>
        <v>0</v>
      </c>
      <c r="F44" s="7">
        <f>VALUE(-8.87)</f>
        <v>0</v>
      </c>
      <c r="G44" s="8">
        <f>VALUE(1551.22244)</f>
        <v>0</v>
      </c>
      <c r="H44" s="8">
        <f>VALUE(-15.464)</f>
        <v>0</v>
      </c>
      <c r="I44" s="9">
        <f>VALUE(397.8905)</f>
        <v>0</v>
      </c>
      <c r="J44">
        <f>VALUE(0.0013000000001284207)</f>
        <v>0</v>
      </c>
      <c r="K44">
        <f>VALUE(-0.0019400000001041917)</f>
        <v>0</v>
      </c>
      <c r="L44">
        <f>VALUE(-0.0005000000001018634)</f>
        <v>0</v>
      </c>
      <c r="M44" s="9">
        <f>VALUE(0.007499999999993179)</f>
        <v>0</v>
      </c>
      <c r="N44">
        <f>VALUE(-0.38000000002587814)</f>
        <v>0</v>
      </c>
    </row>
    <row r="45" spans="1:14">
      <c r="A45" t="s">
        <v>57</v>
      </c>
      <c r="B45">
        <f>VALUE(0.3257)</f>
        <v>0</v>
      </c>
      <c r="C45" s="6">
        <f>VALUE(1552.14052)</f>
        <v>0</v>
      </c>
      <c r="D45" s="6">
        <f>VALUE(-10.538)</f>
        <v>0</v>
      </c>
      <c r="E45" s="7">
        <f>VALUE(1549.0008599999999)</f>
        <v>0</v>
      </c>
      <c r="F45" s="7">
        <f>VALUE(-8.886000000000001)</f>
        <v>0</v>
      </c>
      <c r="G45" s="8">
        <f>VALUE(1551.2236599999999)</f>
        <v>0</v>
      </c>
      <c r="H45" s="8">
        <f>VALUE(-15.464)</f>
        <v>0</v>
      </c>
      <c r="I45" s="9">
        <f>VALUE(397.89)</f>
        <v>0</v>
      </c>
      <c r="J45">
        <f>VALUE(0.0009000000000014552)</f>
        <v>0</v>
      </c>
      <c r="K45">
        <f>VALUE(-0.0009999999999763531)</f>
        <v>0</v>
      </c>
      <c r="L45">
        <f>VALUE(0.0007200000000011642)</f>
        <v>0</v>
      </c>
      <c r="M45" s="9">
        <f>VALUE(0.007000000000005002)</f>
        <v>0</v>
      </c>
      <c r="N45">
        <f>VALUE(0.20666666667542208)</f>
        <v>0</v>
      </c>
    </row>
    <row r="46" spans="1:14">
      <c r="A46" t="s">
        <v>58</v>
      </c>
      <c r="B46">
        <f>VALUE(0.3307)</f>
        <v>0</v>
      </c>
      <c r="C46" s="6">
        <f>VALUE(1552.1404400000001)</f>
        <v>0</v>
      </c>
      <c r="D46" s="6">
        <f>VALUE(-10.485999999999999)</f>
        <v>0</v>
      </c>
      <c r="E46" s="7">
        <f>VALUE(1549.00134)</f>
        <v>0</v>
      </c>
      <c r="F46" s="7">
        <f>VALUE(-8.896)</f>
        <v>0</v>
      </c>
      <c r="G46" s="8">
        <f>VALUE(1551.22326)</f>
        <v>0</v>
      </c>
      <c r="H46" s="8">
        <f>VALUE(-15.45)</f>
        <v>0</v>
      </c>
      <c r="I46" s="9">
        <f>VALUE(397.89)</f>
        <v>0</v>
      </c>
      <c r="J46">
        <f>VALUE(0.0008199999999760621)</f>
        <v>0</v>
      </c>
      <c r="K46">
        <f>VALUE(-0.0005200000000513683)</f>
        <v>0</v>
      </c>
      <c r="L46">
        <f>VALUE(0.0003199999998741987)</f>
        <v>0</v>
      </c>
      <c r="M46" s="9">
        <f>VALUE(0.007000000000005002)</f>
        <v>0</v>
      </c>
      <c r="N46">
        <f>VALUE(0.20666666659963084)</f>
        <v>0</v>
      </c>
    </row>
    <row r="47" spans="1:14">
      <c r="A47" t="s">
        <v>59</v>
      </c>
      <c r="B47">
        <f>VALUE(0.33946)</f>
        <v>0</v>
      </c>
      <c r="C47" s="6">
        <f>VALUE(1552.1409)</f>
        <v>0</v>
      </c>
      <c r="D47" s="6">
        <f>VALUE(-10.544)</f>
        <v>0</v>
      </c>
      <c r="E47" s="7">
        <f>VALUE(1549.00168)</f>
        <v>0</v>
      </c>
      <c r="F47" s="7">
        <f>VALUE(-8.84)</f>
        <v>0</v>
      </c>
      <c r="G47" s="8">
        <f>VALUE(1551.22378)</f>
        <v>0</v>
      </c>
      <c r="H47" s="8">
        <f>VALUE(-15.474)</f>
        <v>0</v>
      </c>
      <c r="I47" s="9">
        <f>VALUE(397.89099999999996)</f>
        <v>0</v>
      </c>
      <c r="J47">
        <f>VALUE(0.0012800000001789158)</f>
        <v>0</v>
      </c>
      <c r="K47">
        <f>VALUE(-0.00018000000000029104)</f>
        <v>0</v>
      </c>
      <c r="L47">
        <f>VALUE(0.000839999999925567)</f>
        <v>0</v>
      </c>
      <c r="M47" s="9">
        <f>VALUE(0.007999999999981355)</f>
        <v>0</v>
      </c>
      <c r="N47">
        <f>VALUE(0.6466666667013973)</f>
        <v>0</v>
      </c>
    </row>
    <row r="48" spans="1:14">
      <c r="A48" t="s">
        <v>60</v>
      </c>
      <c r="B48">
        <f>VALUE(0.34431)</f>
        <v>0</v>
      </c>
      <c r="C48" s="6">
        <f>VALUE(1552.1408)</f>
        <v>0</v>
      </c>
      <c r="D48" s="6">
        <f>VALUE(-10.54)</f>
        <v>0</v>
      </c>
      <c r="E48" s="7">
        <f>VALUE(1549.00072)</f>
        <v>0</v>
      </c>
      <c r="F48" s="7">
        <f>VALUE(-8.912)</f>
        <v>0</v>
      </c>
      <c r="G48" s="8">
        <f>VALUE(1551.22324)</f>
        <v>0</v>
      </c>
      <c r="H48" s="8">
        <f>VALUE(-15.43)</f>
        <v>0</v>
      </c>
      <c r="I48" s="9">
        <f>VALUE(397.89099999999996)</f>
        <v>0</v>
      </c>
      <c r="J48">
        <f>VALUE(0.0011799999999766442)</f>
        <v>0</v>
      </c>
      <c r="K48">
        <f>VALUE(-0.0011400000000776345)</f>
        <v>0</v>
      </c>
      <c r="L48">
        <f>VALUE(0.00029999999992469384)</f>
        <v>0</v>
      </c>
      <c r="M48" s="9">
        <f>VALUE(0.007999999999981355)</f>
        <v>0</v>
      </c>
      <c r="N48">
        <f>VALUE(0.11333333327456785)</f>
        <v>0</v>
      </c>
    </row>
    <row r="49" spans="1:14">
      <c r="A49" t="s">
        <v>61</v>
      </c>
      <c r="B49">
        <f>VALUE(0.34918)</f>
        <v>0</v>
      </c>
      <c r="C49" s="6">
        <f>VALUE(1552.1396)</f>
        <v>0</v>
      </c>
      <c r="D49" s="6">
        <f>VALUE(-10.532)</f>
        <v>0</v>
      </c>
      <c r="E49" s="7">
        <f>VALUE(1549.0017599999999)</f>
        <v>0</v>
      </c>
      <c r="F49" s="7">
        <f>VALUE(-8.91)</f>
        <v>0</v>
      </c>
      <c r="G49" s="8">
        <f>VALUE(1551.2231199999999)</f>
        <v>0</v>
      </c>
      <c r="H49" s="8">
        <f>VALUE(-15.468)</f>
        <v>0</v>
      </c>
      <c r="I49" s="9">
        <f>VALUE(397.89099999999996)</f>
        <v>0</v>
      </c>
      <c r="J49">
        <f>VALUE(-1.9999999949504854e-05)</f>
        <v>0</v>
      </c>
      <c r="K49">
        <f>VALUE(-9.999999997489795e-05)</f>
        <v>0</v>
      </c>
      <c r="L49">
        <f>VALUE(0.00018000000000029104)</f>
        <v>0</v>
      </c>
      <c r="M49" s="9">
        <f>VALUE(0.007999999999981355)</f>
        <v>0</v>
      </c>
      <c r="N49">
        <f>VALUE(0.020000000025296078)</f>
        <v>0</v>
      </c>
    </row>
    <row r="50" spans="1:14">
      <c r="A50" t="s">
        <v>62</v>
      </c>
      <c r="B50">
        <f>VALUE(0.35404)</f>
        <v>0</v>
      </c>
      <c r="C50" s="6">
        <f>VALUE(1552.14018)</f>
        <v>0</v>
      </c>
      <c r="D50" s="6">
        <f>VALUE(-10.552)</f>
        <v>0</v>
      </c>
      <c r="E50" s="7">
        <f>VALUE(1549.0023)</f>
        <v>0</v>
      </c>
      <c r="F50" s="7">
        <f>VALUE(-8.902000000000001)</f>
        <v>0</v>
      </c>
      <c r="G50" s="8">
        <f>VALUE(1551.2241)</f>
        <v>0</v>
      </c>
      <c r="H50" s="8">
        <f>VALUE(-15.474)</f>
        <v>0</v>
      </c>
      <c r="I50" s="9">
        <f>VALUE(397.89149999999995)</f>
        <v>0</v>
      </c>
      <c r="J50">
        <f>VALUE(0.0005600000001777516)</f>
        <v>0</v>
      </c>
      <c r="K50">
        <f>VALUE(0.00044000000002597517)</f>
        <v>0</v>
      </c>
      <c r="L50">
        <f>VALUE(0.0011599999997997656)</f>
        <v>0</v>
      </c>
      <c r="M50" s="9">
        <f>VALUE(0.008499999999969532)</f>
        <v>0</v>
      </c>
      <c r="N50">
        <f>VALUE(0.7200000000011642)</f>
        <v>0</v>
      </c>
    </row>
    <row r="51" spans="1:14">
      <c r="A51" t="s">
        <v>63</v>
      </c>
      <c r="B51">
        <f>VALUE(0.3589)</f>
        <v>0</v>
      </c>
      <c r="C51" s="6">
        <f>VALUE(1552.14062)</f>
        <v>0</v>
      </c>
      <c r="D51" s="6">
        <f>VALUE(-10.482000000000001)</f>
        <v>0</v>
      </c>
      <c r="E51" s="7">
        <f>VALUE(1549.00154)</f>
        <v>0</v>
      </c>
      <c r="F51" s="7">
        <f>VALUE(-8.922)</f>
        <v>0</v>
      </c>
      <c r="G51" s="8">
        <f>VALUE(1551.22346)</f>
        <v>0</v>
      </c>
      <c r="H51" s="8">
        <f>VALUE(-15.498)</f>
        <v>0</v>
      </c>
      <c r="I51" s="9">
        <f>VALUE(397.89099999999996)</f>
        <v>0</v>
      </c>
      <c r="J51">
        <f>VALUE(0.0009999999999763531)</f>
        <v>0</v>
      </c>
      <c r="K51">
        <f>VALUE(-0.00032000000010157237)</f>
        <v>0</v>
      </c>
      <c r="L51">
        <f>VALUE(0.0005199999998239946)</f>
        <v>0</v>
      </c>
      <c r="M51" s="9">
        <f>VALUE(0.007999999999981355)</f>
        <v>0</v>
      </c>
      <c r="N51">
        <f>VALUE(0.3999999998995918)</f>
        <v>0</v>
      </c>
    </row>
    <row r="52" spans="1:14">
      <c r="A52" t="s">
        <v>64</v>
      </c>
      <c r="B52">
        <f>VALUE(0.3639)</f>
        <v>0</v>
      </c>
      <c r="C52" s="6">
        <f>VALUE(1552.14062)</f>
        <v>0</v>
      </c>
      <c r="D52" s="6">
        <f>VALUE(-10.558)</f>
        <v>0</v>
      </c>
      <c r="E52" s="7">
        <f>VALUE(1549.00192)</f>
        <v>0</v>
      </c>
      <c r="F52" s="7">
        <f>VALUE(-8.878)</f>
        <v>0</v>
      </c>
      <c r="G52" s="8">
        <f>VALUE(1551.22362)</f>
        <v>0</v>
      </c>
      <c r="H52" s="8">
        <f>VALUE(-15.485999999999999)</f>
        <v>0</v>
      </c>
      <c r="I52" s="9">
        <f>VALUE(397.89099999999996)</f>
        <v>0</v>
      </c>
      <c r="J52">
        <f>VALUE(0.0009999999999763531)</f>
        <v>0</v>
      </c>
      <c r="K52">
        <f>VALUE(5.999999984851456e-05)</f>
        <v>0</v>
      </c>
      <c r="L52">
        <f>VALUE(0.0006799999998747808)</f>
        <v>0</v>
      </c>
      <c r="M52" s="9">
        <f>VALUE(0.007999999999981355)</f>
        <v>0</v>
      </c>
      <c r="N52">
        <f>VALUE(0.5799999998998828)</f>
        <v>0</v>
      </c>
    </row>
    <row r="53" spans="1:14">
      <c r="A53" t="s">
        <v>65</v>
      </c>
      <c r="B53">
        <f>VALUE(0.36876)</f>
        <v>0</v>
      </c>
      <c r="C53" s="6">
        <f>VALUE(1552.1403)</f>
        <v>0</v>
      </c>
      <c r="D53" s="6">
        <f>VALUE(-10.515999999999998)</f>
        <v>0</v>
      </c>
      <c r="E53" s="7">
        <f>VALUE(1549.0018599999999)</f>
        <v>0</v>
      </c>
      <c r="F53" s="7">
        <f>VALUE(-8.866)</f>
        <v>0</v>
      </c>
      <c r="G53" s="8">
        <f>VALUE(1551.22362)</f>
        <v>0</v>
      </c>
      <c r="H53" s="8">
        <f>VALUE(-15.522)</f>
        <v>0</v>
      </c>
      <c r="I53" s="9">
        <f>VALUE(397.89)</f>
        <v>0</v>
      </c>
      <c r="J53">
        <f>VALUE(0.0006800000001021544)</f>
        <v>0</v>
      </c>
      <c r="K53">
        <f>VALUE(0.0)</f>
        <v>0</v>
      </c>
      <c r="L53">
        <f>VALUE(0.0006799999998747808)</f>
        <v>0</v>
      </c>
      <c r="M53" s="9">
        <f>VALUE(0.007000000000005002)</f>
        <v>0</v>
      </c>
      <c r="N53">
        <f>VALUE(0.45333333332564507)</f>
        <v>0</v>
      </c>
    </row>
    <row r="54" spans="1:14">
      <c r="A54" t="s">
        <v>66</v>
      </c>
      <c r="B54">
        <f>VALUE(0.38279)</f>
        <v>0</v>
      </c>
      <c r="C54" s="6">
        <f>VALUE(1552.1407)</f>
        <v>0</v>
      </c>
      <c r="D54" s="6">
        <f>VALUE(-10.522)</f>
        <v>0</v>
      </c>
      <c r="E54" s="7">
        <f>VALUE(1549.00134)</f>
        <v>0</v>
      </c>
      <c r="F54" s="7">
        <f>VALUE(-8.854)</f>
        <v>0</v>
      </c>
      <c r="G54" s="8">
        <f>VALUE(1551.2239)</f>
        <v>0</v>
      </c>
      <c r="H54" s="8">
        <f>VALUE(-15.446)</f>
        <v>0</v>
      </c>
      <c r="I54" s="9">
        <f>VALUE(397.89)</f>
        <v>0</v>
      </c>
      <c r="J54">
        <f>VALUE(0.0010800000000017462)</f>
        <v>0</v>
      </c>
      <c r="K54">
        <f>VALUE(-0.0005200000000513683)</f>
        <v>0</v>
      </c>
      <c r="L54">
        <f>VALUE(0.0009599999998499698)</f>
        <v>0</v>
      </c>
      <c r="M54" s="9">
        <f>VALUE(0.007000000000005002)</f>
        <v>0</v>
      </c>
      <c r="N54">
        <f>VALUE(0.506666666600116)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2017-08-30T00:18:22Z</dcterms:created>
  <dcterms:modified xsi:type="dcterms:W3CDTF">2017-08-30T00:18:22Z</dcterms:modified>
</cp:coreProperties>
</file>