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<sst xmlns="http://schemas.openxmlformats.org/spreadsheetml/2006/main" count="123" uniqueCount="123">
  <si>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</si>
  <si>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</si>
  <si>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</si>
  <si>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</si>
  <si>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</si>
  <si>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</si>
  <si>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</si>
  <si>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</si>
  <si>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 Wavelength (nm.)</t>
  </si>
  <si>
    <t>Fiber 4 Power (dBm.)</t>
  </si>
  <si>
    <t>Mean Temp (K)</t>
  </si>
  <si>
    <t>Fiber 1 Δλ, from start (nm.)</t>
  </si>
  <si>
    <t>Fiber 2 Δλ, from start (nm.)</t>
  </si>
  <si>
    <t>Fiber 3 Δλ, from start (nm.)</t>
  </si>
  <si>
    <t>Fiber 4 Δλ, from start (nm.)</t>
  </si>
  <si>
    <t>ΔT, from start (K)</t>
  </si>
  <si>
    <t>Mean raw Δλ, from start (pm.)</t>
  </si>
  <si>
    <t>Wed, 26 Jul 2017 18:54:39</t>
  </si>
  <si>
    <t>Wed, 26 Jul 2017 18:54:57</t>
  </si>
  <si>
    <t>Wed, 26 Jul 2017 18:55:15</t>
  </si>
  <si>
    <t>Wed, 26 Jul 2017 18:55:33</t>
  </si>
  <si>
    <t>Wed, 26 Jul 2017 18:55:50</t>
  </si>
  <si>
    <t>Wed, 26 Jul 2017 18:56:08</t>
  </si>
  <si>
    <t>Wed, 26 Jul 2017 18:56:25</t>
  </si>
  <si>
    <t>Wed, 26 Jul 2017 18:56:43</t>
  </si>
  <si>
    <t>Wed, 26 Jul 2017 18:57:00</t>
  </si>
  <si>
    <t>Wed, 26 Jul 2017 18:57:18</t>
  </si>
  <si>
    <t>Wed, 26 Jul 2017 18:57:36</t>
  </si>
  <si>
    <t>Wed, 26 Jul 2017 18:57:53</t>
  </si>
  <si>
    <t>Wed, 26 Jul 2017 18:58:11</t>
  </si>
  <si>
    <t>Wed, 26 Jul 2017 18:58:28</t>
  </si>
  <si>
    <t>Wed, 26 Jul 2017 18:58:46</t>
  </si>
  <si>
    <t>Wed, 26 Jul 2017 18:59:04</t>
  </si>
  <si>
    <t>Wed, 26 Jul 2017 18:59:22</t>
  </si>
  <si>
    <t>Wed, 26 Jul 2017 18:59:39</t>
  </si>
  <si>
    <t>Wed, 26 Jul 2017 18:59:57</t>
  </si>
  <si>
    <t>Wed, 26 Jul 2017 19:00:15</t>
  </si>
  <si>
    <t>Wed, 26 Jul 2017 19:00:32</t>
  </si>
  <si>
    <t>Wed, 26 Jul 2017 19:01:35</t>
  </si>
  <si>
    <t>Wed, 26 Jul 2017 19:02:38</t>
  </si>
  <si>
    <t>Wed, 26 Jul 2017 19:03:41</t>
  </si>
  <si>
    <t>Wed, 26 Jul 2017 19:04:43</t>
  </si>
  <si>
    <t>Wed, 26 Jul 2017 19:05:47</t>
  </si>
  <si>
    <t>Wed, 26 Jul 2017 19:06:50</t>
  </si>
  <si>
    <t>Wed, 26 Jul 2017 19:07:53</t>
  </si>
  <si>
    <t>Wed, 26 Jul 2017 19:08:55</t>
  </si>
  <si>
    <t>Wed, 26 Jul 2017 19:09:58</t>
  </si>
  <si>
    <t>Wed, 26 Jul 2017 19:11:01</t>
  </si>
  <si>
    <t>Wed, 26 Jul 2017 19:12:04</t>
  </si>
  <si>
    <t>Wed, 26 Jul 2017 19:13:07</t>
  </si>
  <si>
    <t>Wed, 26 Jul 2017 19:14:10</t>
  </si>
  <si>
    <t>Wed, 26 Jul 2017 19:15:13</t>
  </si>
  <si>
    <t>Wed, 26 Jul 2017 19:16:15</t>
  </si>
  <si>
    <t>Wed, 26 Jul 2017 19:17:18</t>
  </si>
  <si>
    <t>Wed, 26 Jul 2017 19:18:21</t>
  </si>
  <si>
    <t>Wed, 26 Jul 2017 19:19:23</t>
  </si>
  <si>
    <t>Wed, 26 Jul 2017 19:20:27</t>
  </si>
  <si>
    <t>Wed, 26 Jul 2017 19:21:29</t>
  </si>
  <si>
    <t>Wed, 26 Jul 2017 19:22:32</t>
  </si>
  <si>
    <t>Wed, 26 Jul 2017 19:23:35</t>
  </si>
  <si>
    <t>Wed, 26 Jul 2017 19:24:38</t>
  </si>
  <si>
    <t>Wed, 26 Jul 2017 19:25:41</t>
  </si>
  <si>
    <t>Wed, 26 Jul 2017 19:26:44</t>
  </si>
  <si>
    <t>Wed, 26 Jul 2017 19:27:47</t>
  </si>
  <si>
    <t>Wed, 26 Jul 2017 19:28:50</t>
  </si>
  <si>
    <t>Wed, 26 Jul 2017 19:29:53</t>
  </si>
  <si>
    <t>Wed, 26 Jul 2017 19:30:55</t>
  </si>
  <si>
    <t>Wed, 26 Jul 2017 19:31:58</t>
  </si>
  <si>
    <t>Wed, 26 Jul 2017 19:33:01</t>
  </si>
  <si>
    <t>Wed, 26 Jul 2017 19:34:04</t>
  </si>
  <si>
    <t>Wed, 26 Jul 2017 19:35:07</t>
  </si>
  <si>
    <t>Wed, 26 Jul 2017 19:36:10</t>
  </si>
  <si>
    <t>Wed, 26 Jul 2017 19:37:12</t>
  </si>
  <si>
    <t>Wed, 26 Jul 2017 19:38:15</t>
  </si>
  <si>
    <t>Wed, 26 Jul 2017 19:39:17</t>
  </si>
  <si>
    <t>Wed, 26 Jul 2017 19:40:20</t>
  </si>
  <si>
    <t>Wed, 26 Jul 2017 19:41:23</t>
  </si>
  <si>
    <t>Wed, 26 Jul 2017 19:42:25</t>
  </si>
  <si>
    <t>Wed, 26 Jul 2017 19:43:28</t>
  </si>
  <si>
    <t>Wed, 26 Jul 2017 19:44:30</t>
  </si>
  <si>
    <t>Wed, 26 Jul 2017 19:45:33</t>
  </si>
  <si>
    <t>Wed, 26 Jul 2017 19:46:35</t>
  </si>
  <si>
    <t>Wed, 26 Jul 2017 19:47:38</t>
  </si>
  <si>
    <t>Wed, 26 Jul 2017 19:48:40</t>
  </si>
  <si>
    <t>Wed, 26 Jul 2017 19:49:43</t>
  </si>
  <si>
    <t>Wed, 26 Jul 2017 19:50:45</t>
  </si>
  <si>
    <t>Wed, 26 Jul 2017 19:51:48</t>
  </si>
  <si>
    <t>Wed, 26 Jul 2017 19:52:51</t>
  </si>
  <si>
    <t>Wed, 26 Jul 2017 19:53:53</t>
  </si>
  <si>
    <t>Wed, 26 Jul 2017 19:54:56</t>
  </si>
  <si>
    <t>Wed, 26 Jul 2017 19:55:59</t>
  </si>
  <si>
    <t>Wed, 26 Jul 2017 19:57:02</t>
  </si>
  <si>
    <t>Wed, 26 Jul 2017 19:58:05</t>
  </si>
  <si>
    <t>Wed, 26 Jul 2017 19:59:08</t>
  </si>
  <si>
    <t>Wed, 26 Jul 2017 20:00:11</t>
  </si>
  <si>
    <t>Wed, 26 Jul 2017 20:01:14</t>
  </si>
  <si>
    <t>Wed, 26 Jul 2017 20:02:17</t>
  </si>
  <si>
    <t>Wed, 26 Jul 2017 20:03:19</t>
  </si>
  <si>
    <t>Wed, 26 Jul 2017 20:04:22</t>
  </si>
  <si>
    <t>Wed, 26 Jul 2017 20:05:25</t>
  </si>
  <si>
    <t>Wed, 26 Jul 2017 20:06:28</t>
  </si>
  <si>
    <t>Wed, 26 Jul 2017 20:07:30</t>
  </si>
  <si>
    <t>Wed, 26 Jul 2017 20:08:33</t>
  </si>
  <si>
    <t>Wed, 26 Jul 2017 20:09:35</t>
  </si>
  <si>
    <t>Wed, 26 Jul 2017 20:10:38</t>
  </si>
  <si>
    <t>Wed, 26 Jul 2017 20:11:41</t>
  </si>
  <si>
    <t>Wed, 26 Jul 2017 20:12:43</t>
  </si>
  <si>
    <t>Wed, 26 Jul 2017 20:13:46</t>
  </si>
  <si>
    <t>Wed, 26 Jul 2017 20:14:48</t>
  </si>
  <si>
    <t>Wed, 26 Jul 2017 20:15:52</t>
  </si>
  <si>
    <t>Wed, 26 Jul 2017 20:16:55</t>
  </si>
  <si>
    <t>Wed, 26 Jul 2017 20:17:58</t>
  </si>
  <si>
    <t>Wed, 26 Jul 2017 20:19:00</t>
  </si>
  <si>
    <t>Wed, 26 Jul 2017 20:20:03</t>
  </si>
  <si>
    <t>Wed, 26 Jul 2017 20:21:06</t>
  </si>
  <si>
    <t>Wed, 26 Jul 2017 20:22:08</t>
  </si>
  <si>
    <t>Wed, 26 Jul 2017 20:23:12</t>
  </si>
  <si>
    <t>Wed, 26 Jul 2017 20:24:14</t>
  </si>
  <si>
    <t>Wed, 26 Jul 2017 20:25:17</t>
  </si>
  <si>
    <t>Wed, 26 Jul 2017 20:26:19</t>
  </si>
  <si>
    <t>Wed, 26 Jul 2017 20:27:22</t>
  </si>
  <si>
    <t>Wed, 26 Jul 2017 20:28:25</t>
  </si>
  <si>
    <t>Wed, 26 Jul 2017 20:29:28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</si>
</sst>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xVal>
          <c:yVal>
            <c:numRef>
              <c:f>Sheet1!$Q$2:$Q$425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VALUE(-0.0)</f>
        <v>0</v>
      </c>
      <c r="C2" s="7">
        <f>VALUE(1553.7432)</f>
        <v>0</v>
      </c>
      <c r="D2" s="7">
        <f>VALUE(-10.498)</f>
        <v>0</v>
      </c>
      <c r="E2" s="8">
        <f>VALUE(1556.30502)</f>
        <v>0</v>
      </c>
      <c r="F2" s="8">
        <f>VALUE(-9.38)</f>
        <v>0</v>
      </c>
      <c r="G2" s="9">
        <f>VALUE(1551.8414400000001)</f>
        <v>0</v>
      </c>
      <c r="H2" s="9">
        <f>VALUE(-15.244000000000002)</f>
        <v>0</v>
      </c>
      <c r="I2" s="10">
        <f>VALUE(1550.59868)</f>
        <v>0</v>
      </c>
      <c r="J2" s="10">
        <f>VALUE(-19.227999999999998)</f>
        <v>0</v>
      </c>
      <c r="K2" s="11">
        <f>VALUE(248.843)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VALUE(0.0)</f>
        <v>0</v>
      </c>
      <c r="Q2">
        <f>VALUE(0.0)</f>
        <v>0</v>
      </c>
    </row>
    <row r="3" spans="1:17">
      <c r="A3" t="s">
        <v>18</v>
      </c>
      <c r="B3">
        <f>VALUE(0.00486)</f>
        <v>0</v>
      </c>
      <c r="C3" s="7">
        <f>VALUE(1553.7432800000001)</f>
        <v>0</v>
      </c>
      <c r="D3" s="7">
        <f>VALUE(-10.495999999999999)</f>
        <v>0</v>
      </c>
      <c r="E3" s="8">
        <f>VALUE(1556.30518)</f>
        <v>0</v>
      </c>
      <c r="F3" s="8">
        <f>VALUE(-9.432)</f>
        <v>0</v>
      </c>
      <c r="G3" s="9">
        <f>VALUE(1551.84164)</f>
        <v>0</v>
      </c>
      <c r="H3" s="9">
        <f>VALUE(-15.245999999999999)</f>
        <v>0</v>
      </c>
      <c r="I3" s="10">
        <f>VALUE(1550.59858)</f>
        <v>0</v>
      </c>
      <c r="J3" s="10">
        <f>VALUE(-19.156)</f>
        <v>0</v>
      </c>
      <c r="K3" s="11">
        <f>VALUE(248.84099999999998)</f>
        <v>0</v>
      </c>
      <c r="L3">
        <f>VALUE(8.000000002539309e-05)</f>
        <v>0</v>
      </c>
      <c r="M3">
        <f>VALUE(0.00016000000005078618)</f>
        <v>0</v>
      </c>
      <c r="N3">
        <f>VALUE(0.00020000000017716957)</f>
        <v>0</v>
      </c>
      <c r="O3">
        <f>VALUE(-9.999999997489795e-05)</f>
        <v>0</v>
      </c>
      <c r="P3" s="11">
        <f>VALUE(-0.0020000000000095497)</f>
        <v>0</v>
      </c>
      <c r="Q3">
        <f>VALUE(0.08500000006961272)</f>
        <v>0</v>
      </c>
    </row>
    <row r="4" spans="1:17">
      <c r="A4" t="s">
        <v>19</v>
      </c>
      <c r="B4">
        <f>VALUE(0.00986)</f>
        <v>0</v>
      </c>
      <c r="C4" s="7">
        <f>VALUE(1553.74326)</f>
        <v>0</v>
      </c>
      <c r="D4" s="7">
        <f>VALUE(-10.492)</f>
        <v>0</v>
      </c>
      <c r="E4" s="8">
        <f>VALUE(1556.30404)</f>
        <v>0</v>
      </c>
      <c r="F4" s="8">
        <f>VALUE(-9.39)</f>
        <v>0</v>
      </c>
      <c r="G4" s="9">
        <f>VALUE(1551.84134)</f>
        <v>0</v>
      </c>
      <c r="H4" s="9">
        <f>VALUE(-15.248)</f>
        <v>0</v>
      </c>
      <c r="I4" s="10">
        <f>VALUE(1550.5983800000001)</f>
        <v>0</v>
      </c>
      <c r="J4" s="10">
        <f>VALUE(-19.254)</f>
        <v>0</v>
      </c>
      <c r="K4" s="11">
        <f>VALUE(248.8385)</f>
        <v>0</v>
      </c>
      <c r="L4">
        <f>VALUE(6.000000007588824e-05)</f>
        <v>0</v>
      </c>
      <c r="M4">
        <f>VALUE(-0.0009800000000268483)</f>
        <v>0</v>
      </c>
      <c r="N4">
        <f>VALUE(-9.999999997489795e-05)</f>
        <v>0</v>
      </c>
      <c r="O4">
        <f>VALUE(-0.0003000000001520675)</f>
        <v>0</v>
      </c>
      <c r="P4" s="11">
        <f>VALUE(-0.004499999999978854)</f>
        <v>0</v>
      </c>
      <c r="Q4">
        <f>VALUE(-0.3300000000194814)</f>
        <v>0</v>
      </c>
    </row>
    <row r="5" spans="1:17">
      <c r="A5" t="s">
        <v>20</v>
      </c>
      <c r="B5">
        <f>VALUE(0.01486)</f>
        <v>0</v>
      </c>
      <c r="C5" s="7">
        <f>VALUE(1553.7428)</f>
        <v>0</v>
      </c>
      <c r="D5" s="7">
        <f>VALUE(-10.495999999999999)</f>
        <v>0</v>
      </c>
      <c r="E5" s="8">
        <f>VALUE(1556.30544)</f>
        <v>0</v>
      </c>
      <c r="F5" s="8">
        <f>VALUE(-9.416)</f>
        <v>0</v>
      </c>
      <c r="G5" s="9">
        <f>VALUE(1551.84156)</f>
        <v>0</v>
      </c>
      <c r="H5" s="9">
        <f>VALUE(-15.254000000000001)</f>
        <v>0</v>
      </c>
      <c r="I5" s="10">
        <f>VALUE(1550.5982)</f>
        <v>0</v>
      </c>
      <c r="J5" s="10">
        <f>VALUE(-19.18)</f>
        <v>0</v>
      </c>
      <c r="K5" s="11">
        <f>VALUE(248.83700000000002)</f>
        <v>0</v>
      </c>
      <c r="L5">
        <f>VALUE(-0.0003999999998995918)</f>
        <v>0</v>
      </c>
      <c r="M5">
        <f>VALUE(0.0004200000000764703)</f>
        <v>0</v>
      </c>
      <c r="N5">
        <f>VALUE(0.00012000000015177648)</f>
        <v>0</v>
      </c>
      <c r="O5">
        <f>VALUE(-0.00048000000015235855)</f>
        <v>0</v>
      </c>
      <c r="P5" s="11">
        <f>VALUE(-0.005999999999971806)</f>
        <v>0</v>
      </c>
      <c r="Q5">
        <f>VALUE(-0.08499999995592589)</f>
        <v>0</v>
      </c>
    </row>
    <row r="6" spans="1:17">
      <c r="A6" t="s">
        <v>21</v>
      </c>
      <c r="B6">
        <f>VALUE(0.01972)</f>
        <v>0</v>
      </c>
      <c r="C6" s="7">
        <f>VALUE(1553.74224)</f>
        <v>0</v>
      </c>
      <c r="D6" s="7">
        <f>VALUE(-10.485999999999999)</f>
        <v>0</v>
      </c>
      <c r="E6" s="8">
        <f>VALUE(1556.30468)</f>
        <v>0</v>
      </c>
      <c r="F6" s="8">
        <f>VALUE(-9.36)</f>
        <v>0</v>
      </c>
      <c r="G6" s="9">
        <f>VALUE(1551.84124)</f>
        <v>0</v>
      </c>
      <c r="H6" s="9">
        <f>VALUE(-15.258)</f>
        <v>0</v>
      </c>
      <c r="I6" s="10">
        <f>VALUE(1550.59736)</f>
        <v>0</v>
      </c>
      <c r="J6" s="10">
        <f>VALUE(-19.172)</f>
        <v>0</v>
      </c>
      <c r="K6" s="11">
        <f>VALUE(248.8365)</f>
        <v>0</v>
      </c>
      <c r="L6">
        <f>VALUE(-0.0009599999998499698)</f>
        <v>0</v>
      </c>
      <c r="M6">
        <f>VALUE(-0.0003400000000510772)</f>
        <v>0</v>
      </c>
      <c r="N6">
        <f>VALUE(-0.0001999999999497959)</f>
        <v>0</v>
      </c>
      <c r="O6">
        <f>VALUE(-0.0013200000000779255)</f>
        <v>0</v>
      </c>
      <c r="P6" s="11">
        <f>VALUE(-0.006499999999988404)</f>
        <v>0</v>
      </c>
      <c r="Q6">
        <f>VALUE(-0.7049999999821921)</f>
        <v>0</v>
      </c>
    </row>
    <row r="7" spans="1:17">
      <c r="A7" t="s">
        <v>22</v>
      </c>
      <c r="B7">
        <f>VALUE(0.02458)</f>
        <v>0</v>
      </c>
      <c r="C7" s="7">
        <f>VALUE(1553.74258)</f>
        <v>0</v>
      </c>
      <c r="D7" s="7">
        <f>VALUE(-10.52)</f>
        <v>0</v>
      </c>
      <c r="E7" s="8">
        <f>VALUE(1556.30404)</f>
        <v>0</v>
      </c>
      <c r="F7" s="8">
        <f>VALUE(-9.408)</f>
        <v>0</v>
      </c>
      <c r="G7" s="9">
        <f>VALUE(1551.8414)</f>
        <v>0</v>
      </c>
      <c r="H7" s="9">
        <f>VALUE(-15.216)</f>
        <v>0</v>
      </c>
      <c r="I7" s="10">
        <f>VALUE(1550.5982199999999)</f>
        <v>0</v>
      </c>
      <c r="J7" s="10">
        <f>VALUE(-19.222)</f>
        <v>0</v>
      </c>
      <c r="K7" s="11">
        <f>VALUE(248.835)</f>
        <v>0</v>
      </c>
      <c r="L7">
        <f>VALUE(-0.0006199999997988925)</f>
        <v>0</v>
      </c>
      <c r="M7">
        <f>VALUE(-0.0009800000000268483)</f>
        <v>0</v>
      </c>
      <c r="N7">
        <f>VALUE(-3.999999989900971e-05)</f>
        <v>0</v>
      </c>
      <c r="O7">
        <f>VALUE(-0.00045999999997548)</f>
        <v>0</v>
      </c>
      <c r="P7" s="11">
        <f>VALUE(-0.007999999999981355)</f>
        <v>0</v>
      </c>
      <c r="Q7">
        <f>VALUE(-0.5249999999250576)</f>
        <v>0</v>
      </c>
    </row>
    <row r="8" spans="1:17">
      <c r="A8" t="s">
        <v>23</v>
      </c>
      <c r="B8">
        <f>VALUE(0.02945)</f>
        <v>0</v>
      </c>
      <c r="C8" s="7">
        <f>VALUE(1553.74282)</f>
        <v>0</v>
      </c>
      <c r="D8" s="7">
        <f>VALUE(-10.498)</f>
        <v>0</v>
      </c>
      <c r="E8" s="8">
        <f>VALUE(1556.3047199999999)</f>
        <v>0</v>
      </c>
      <c r="F8" s="8">
        <f>VALUE(-9.424)</f>
        <v>0</v>
      </c>
      <c r="G8" s="9">
        <f>VALUE(1551.8418)</f>
        <v>0</v>
      </c>
      <c r="H8" s="9">
        <f>VALUE(-15.18)</f>
        <v>0</v>
      </c>
      <c r="I8" s="10">
        <f>VALUE(1550.59746)</f>
        <v>0</v>
      </c>
      <c r="J8" s="10">
        <f>VALUE(-19.192)</f>
        <v>0</v>
      </c>
      <c r="K8" s="11">
        <f>VALUE(248.8335)</f>
        <v>0</v>
      </c>
      <c r="L8">
        <f>VALUE(-0.00037999999995008693)</f>
        <v>0</v>
      </c>
      <c r="M8">
        <f>VALUE(-0.00029999999992469384)</f>
        <v>0</v>
      </c>
      <c r="N8">
        <f>VALUE(0.0003600000000005821)</f>
        <v>0</v>
      </c>
      <c r="O8">
        <f>VALUE(-0.0012200000001030276)</f>
        <v>0</v>
      </c>
      <c r="P8" s="11">
        <f>VALUE(-0.009500000000002728)</f>
        <v>0</v>
      </c>
      <c r="Q8">
        <f>VALUE(-0.38499999999430656)</f>
        <v>0</v>
      </c>
    </row>
    <row r="9" spans="1:17">
      <c r="A9" t="s">
        <v>24</v>
      </c>
      <c r="B9">
        <f>VALUE(0.03431)</f>
        <v>0</v>
      </c>
      <c r="C9" s="7">
        <f>VALUE(1553.7431800000002)</f>
        <v>0</v>
      </c>
      <c r="D9" s="7">
        <f>VALUE(-10.498)</f>
        <v>0</v>
      </c>
      <c r="E9" s="8">
        <f>VALUE(1556.3048199999998)</f>
        <v>0</v>
      </c>
      <c r="F9" s="8">
        <f>VALUE(-9.386000000000001)</f>
        <v>0</v>
      </c>
      <c r="G9" s="9">
        <f>VALUE(1551.84196)</f>
        <v>0</v>
      </c>
      <c r="H9" s="9">
        <f>VALUE(-15.224)</f>
        <v>0</v>
      </c>
      <c r="I9" s="10">
        <f>VALUE(1550.5981199999999)</f>
        <v>0</v>
      </c>
      <c r="J9" s="10">
        <f>VALUE(-19.188)</f>
        <v>0</v>
      </c>
      <c r="K9" s="11">
        <f>VALUE(248.833)</f>
        <v>0</v>
      </c>
      <c r="L9">
        <f>VALUE(-1.9999999949504854e-05)</f>
        <v>0</v>
      </c>
      <c r="M9">
        <f>VALUE(-0.0001999999999497959)</f>
        <v>0</v>
      </c>
      <c r="N9">
        <f>VALUE(0.0005200000000513683)</f>
        <v>0</v>
      </c>
      <c r="O9">
        <f>VALUE(-0.000559999999950378)</f>
        <v>0</v>
      </c>
      <c r="P9" s="11">
        <f>VALUE(-0.009999999999990905)</f>
        <v>0</v>
      </c>
      <c r="Q9">
        <f>VALUE(-0.06499999994957761)</f>
        <v>0</v>
      </c>
    </row>
    <row r="10" spans="1:17">
      <c r="A10" t="s">
        <v>25</v>
      </c>
      <c r="B10">
        <f>VALUE(0.03917)</f>
        <v>0</v>
      </c>
      <c r="C10" s="7">
        <f>VALUE(1553.74314)</f>
        <v>0</v>
      </c>
      <c r="D10" s="7">
        <f>VALUE(-10.508)</f>
        <v>0</v>
      </c>
      <c r="E10" s="8">
        <f>VALUE(1556.3047800000002)</f>
        <v>0</v>
      </c>
      <c r="F10" s="8">
        <f>VALUE(-9.392000000000001)</f>
        <v>0</v>
      </c>
      <c r="G10" s="9">
        <f>VALUE(1551.8415400000001)</f>
        <v>0</v>
      </c>
      <c r="H10" s="9">
        <f>VALUE(-15.204)</f>
        <v>0</v>
      </c>
      <c r="I10" s="10">
        <f>VALUE(1550.59856)</f>
        <v>0</v>
      </c>
      <c r="J10" s="10">
        <f>VALUE(-19.252)</f>
        <v>0</v>
      </c>
      <c r="K10" s="11">
        <f>VALUE(248.833)</f>
        <v>0</v>
      </c>
      <c r="L10">
        <f>VALUE(-5.999999984851456e-05)</f>
        <v>0</v>
      </c>
      <c r="M10">
        <f>VALUE(-0.00024000000007617928)</f>
        <v>0</v>
      </c>
      <c r="N10">
        <f>VALUE(9.999999997489795e-05)</f>
        <v>0</v>
      </c>
      <c r="O10">
        <f>VALUE(-0.00012000000015177648)</f>
        <v>0</v>
      </c>
      <c r="P10" s="11">
        <f>VALUE(-0.009999999999990905)</f>
        <v>0</v>
      </c>
      <c r="Q10">
        <f>VALUE(-0.08000000002539309)</f>
        <v>0</v>
      </c>
    </row>
    <row r="11" spans="1:17">
      <c r="A11" t="s">
        <v>26</v>
      </c>
      <c r="B11">
        <f>VALUE(0.04403)</f>
        <v>0</v>
      </c>
      <c r="C11" s="7">
        <f>VALUE(1553.7433800000001)</f>
        <v>0</v>
      </c>
      <c r="D11" s="7">
        <f>VALUE(-10.442)</f>
        <v>0</v>
      </c>
      <c r="E11" s="8">
        <f>VALUE(1556.3048800000001)</f>
        <v>0</v>
      </c>
      <c r="F11" s="8">
        <f>VALUE(-9.384)</f>
        <v>0</v>
      </c>
      <c r="G11" s="9">
        <f>VALUE(1551.84176)</f>
        <v>0</v>
      </c>
      <c r="H11" s="9">
        <f>VALUE(-15.235999999999999)</f>
        <v>0</v>
      </c>
      <c r="I11" s="10">
        <f>VALUE(1550.59834)</f>
        <v>0</v>
      </c>
      <c r="J11" s="10">
        <f>VALUE(-19.21)</f>
        <v>0</v>
      </c>
      <c r="K11" s="11">
        <f>VALUE(248.8305)</f>
        <v>0</v>
      </c>
      <c r="L11">
        <f>VALUE(0.00018000000000029104)</f>
        <v>0</v>
      </c>
      <c r="M11">
        <f>VALUE(-0.00014000000010128133)</f>
        <v>0</v>
      </c>
      <c r="N11">
        <f>VALUE(0.00032000000010157237)</f>
        <v>0</v>
      </c>
      <c r="O11">
        <f>VALUE(-0.0003400000000510772)</f>
        <v>0</v>
      </c>
      <c r="P11" s="11">
        <f>VALUE(-0.012499999999988631)</f>
        <v>0</v>
      </c>
      <c r="Q11">
        <f>VALUE(0.0049999999873762135)</f>
        <v>0</v>
      </c>
    </row>
    <row r="12" spans="1:17">
      <c r="A12" t="s">
        <v>27</v>
      </c>
      <c r="B12">
        <f>VALUE(0.04903)</f>
        <v>0</v>
      </c>
      <c r="C12" s="7">
        <f>VALUE(1553.74282)</f>
        <v>0</v>
      </c>
      <c r="D12" s="7">
        <f>VALUE(-10.548)</f>
        <v>0</v>
      </c>
      <c r="E12" s="8">
        <f>VALUE(1556.3047800000002)</f>
        <v>0</v>
      </c>
      <c r="F12" s="8">
        <f>VALUE(-9.374)</f>
        <v>0</v>
      </c>
      <c r="G12" s="9">
        <f>VALUE(1551.84138)</f>
        <v>0</v>
      </c>
      <c r="H12" s="9">
        <f>VALUE(-15.216)</f>
        <v>0</v>
      </c>
      <c r="I12" s="10">
        <f>VALUE(1550.59792)</f>
        <v>0</v>
      </c>
      <c r="J12" s="10">
        <f>VALUE(-19.202)</f>
        <v>0</v>
      </c>
      <c r="K12" s="11">
        <f>VALUE(248.8335)</f>
        <v>0</v>
      </c>
      <c r="L12">
        <f>VALUE(-0.00037999999995008693)</f>
        <v>0</v>
      </c>
      <c r="M12">
        <f>VALUE(-0.00024000000007617928)</f>
        <v>0</v>
      </c>
      <c r="N12">
        <f>VALUE(-5.999999984851456e-05)</f>
        <v>0</v>
      </c>
      <c r="O12">
        <f>VALUE(-0.0007600000001275475)</f>
        <v>0</v>
      </c>
      <c r="P12" s="11">
        <f>VALUE(-0.009500000000002728)</f>
        <v>0</v>
      </c>
      <c r="Q12">
        <f>VALUE(-0.3600000000005821)</f>
        <v>0</v>
      </c>
    </row>
    <row r="13" spans="1:17">
      <c r="A13" t="s">
        <v>28</v>
      </c>
      <c r="B13">
        <f>VALUE(0.05389)</f>
        <v>0</v>
      </c>
      <c r="C13" s="7">
        <f>VALUE(1553.74348)</f>
        <v>0</v>
      </c>
      <c r="D13" s="7">
        <f>VALUE(-10.548)</f>
        <v>0</v>
      </c>
      <c r="E13" s="8">
        <f>VALUE(1556.3046)</f>
        <v>0</v>
      </c>
      <c r="F13" s="8">
        <f>VALUE(-9.424)</f>
        <v>0</v>
      </c>
      <c r="G13" s="9">
        <f>VALUE(1551.8419)</f>
        <v>0</v>
      </c>
      <c r="H13" s="9">
        <f>VALUE(-15.202)</f>
        <v>0</v>
      </c>
      <c r="I13" s="10">
        <f>VALUE(1550.59816)</f>
        <v>0</v>
      </c>
      <c r="J13" s="10">
        <f>VALUE(-19.18)</f>
        <v>0</v>
      </c>
      <c r="K13" s="11">
        <f>VALUE(248.8335)</f>
        <v>0</v>
      </c>
      <c r="L13">
        <f>VALUE(0.00028000000020256266)</f>
        <v>0</v>
      </c>
      <c r="M13">
        <f>VALUE(-0.0004200000000764703)</f>
        <v>0</v>
      </c>
      <c r="N13">
        <f>VALUE(0.00045999999997548)</f>
        <v>0</v>
      </c>
      <c r="O13">
        <f>VALUE(-0.0005200000000513683)</f>
        <v>0</v>
      </c>
      <c r="P13" s="11">
        <f>VALUE(-0.009500000000002728)</f>
        <v>0</v>
      </c>
      <c r="Q13">
        <f>VALUE(-0.04999999998744897)</f>
        <v>0</v>
      </c>
    </row>
    <row r="14" spans="1:17">
      <c r="A14" t="s">
        <v>29</v>
      </c>
      <c r="B14">
        <f>VALUE(0.05875)</f>
        <v>0</v>
      </c>
      <c r="C14" s="7">
        <f>VALUE(1553.74288)</f>
        <v>0</v>
      </c>
      <c r="D14" s="7">
        <f>VALUE(-10.546)</f>
        <v>0</v>
      </c>
      <c r="E14" s="8">
        <f>VALUE(1556.3046)</f>
        <v>0</v>
      </c>
      <c r="F14" s="8">
        <f>VALUE(-9.398)</f>
        <v>0</v>
      </c>
      <c r="G14" s="9">
        <f>VALUE(1551.84166)</f>
        <v>0</v>
      </c>
      <c r="H14" s="9">
        <f>VALUE(-15.265999999999998)</f>
        <v>0</v>
      </c>
      <c r="I14" s="10">
        <f>VALUE(1550.59848)</f>
        <v>0</v>
      </c>
      <c r="J14" s="10">
        <f>VALUE(-19.198)</f>
        <v>0</v>
      </c>
      <c r="K14" s="11">
        <f>VALUE(248.8345)</f>
        <v>0</v>
      </c>
      <c r="L14">
        <f>VALUE(-0.0003199999998741987)</f>
        <v>0</v>
      </c>
      <c r="M14">
        <f>VALUE(-0.0004200000000764703)</f>
        <v>0</v>
      </c>
      <c r="N14">
        <f>VALUE(0.00022000000012667442)</f>
        <v>0</v>
      </c>
      <c r="O14">
        <f>VALUE(-0.0001999999999497959)</f>
        <v>0</v>
      </c>
      <c r="P14" s="11">
        <f>VALUE(-0.008499999999997954)</f>
        <v>0</v>
      </c>
      <c r="Q14">
        <f>VALUE(-0.17999999994344762)</f>
        <v>0</v>
      </c>
    </row>
    <row r="15" spans="1:17">
      <c r="A15" t="s">
        <v>30</v>
      </c>
      <c r="B15">
        <f>VALUE(0.06362)</f>
        <v>0</v>
      </c>
      <c r="C15" s="7">
        <f>VALUE(1553.74356)</f>
        <v>0</v>
      </c>
      <c r="D15" s="7">
        <f>VALUE(-10.515999999999998)</f>
        <v>0</v>
      </c>
      <c r="E15" s="8">
        <f>VALUE(1556.30468)</f>
        <v>0</v>
      </c>
      <c r="F15" s="8">
        <f>VALUE(-9.408)</f>
        <v>0</v>
      </c>
      <c r="G15" s="9">
        <f>VALUE(1551.8420199999998)</f>
        <v>0</v>
      </c>
      <c r="H15" s="9">
        <f>VALUE(-15.214)</f>
        <v>0</v>
      </c>
      <c r="I15" s="10">
        <f>VALUE(1550.5990800000002)</f>
        <v>0</v>
      </c>
      <c r="J15" s="10">
        <f>VALUE(-19.262)</f>
        <v>0</v>
      </c>
      <c r="K15" s="11">
        <f>VALUE(248.8345)</f>
        <v>0</v>
      </c>
      <c r="L15">
        <f>VALUE(0.0003600000000005821)</f>
        <v>0</v>
      </c>
      <c r="M15">
        <f>VALUE(-0.0003400000000510772)</f>
        <v>0</v>
      </c>
      <c r="N15">
        <f>VALUE(0.0005800000001272565)</f>
        <v>0</v>
      </c>
      <c r="O15">
        <f>VALUE(0.0003999999998995918)</f>
        <v>0</v>
      </c>
      <c r="P15" s="11">
        <f>VALUE(-0.008499999999997954)</f>
        <v>0</v>
      </c>
      <c r="Q15">
        <f>VALUE(0.24999999999408828)</f>
        <v>0</v>
      </c>
    </row>
    <row r="16" spans="1:17">
      <c r="A16" t="s">
        <v>31</v>
      </c>
      <c r="B16">
        <f>VALUE(0.06848)</f>
        <v>0</v>
      </c>
      <c r="C16" s="7">
        <f>VALUE(1553.74306)</f>
        <v>0</v>
      </c>
      <c r="D16" s="7">
        <f>VALUE(-10.498)</f>
        <v>0</v>
      </c>
      <c r="E16" s="8">
        <f>VALUE(1556.30458)</f>
        <v>0</v>
      </c>
      <c r="F16" s="8">
        <f>VALUE(-9.414)</f>
        <v>0</v>
      </c>
      <c r="G16" s="9">
        <f>VALUE(1551.84104)</f>
        <v>0</v>
      </c>
      <c r="H16" s="9">
        <f>VALUE(-15.252)</f>
        <v>0</v>
      </c>
      <c r="I16" s="10">
        <f>VALUE(1550.59816)</f>
        <v>0</v>
      </c>
      <c r="J16" s="10">
        <f>VALUE(-19.252)</f>
        <v>0</v>
      </c>
      <c r="K16" s="11">
        <f>VALUE(248.835)</f>
        <v>0</v>
      </c>
      <c r="L16">
        <f>VALUE(-0.00013999999987390765)</f>
        <v>0</v>
      </c>
      <c r="M16">
        <f>VALUE(-0.00044000000002597517)</f>
        <v>0</v>
      </c>
      <c r="N16">
        <f>VALUE(-0.0003999999998995918)</f>
        <v>0</v>
      </c>
      <c r="O16">
        <f>VALUE(-0.0005200000000513683)</f>
        <v>0</v>
      </c>
      <c r="P16" s="11">
        <f>VALUE(-0.007999999999981355)</f>
        <v>0</v>
      </c>
      <c r="Q16">
        <f>VALUE(-0.3749999999627107)</f>
        <v>0</v>
      </c>
    </row>
    <row r="17" spans="1:17">
      <c r="A17" t="s">
        <v>32</v>
      </c>
      <c r="B17">
        <f>VALUE(0.07361)</f>
        <v>0</v>
      </c>
      <c r="C17" s="7">
        <f>VALUE(1553.7431800000002)</f>
        <v>0</v>
      </c>
      <c r="D17" s="7">
        <f>VALUE(-10.51)</f>
        <v>0</v>
      </c>
      <c r="E17" s="8">
        <f>VALUE(1556.3042599999999)</f>
        <v>0</v>
      </c>
      <c r="F17" s="8">
        <f>VALUE(-9.402000000000001)</f>
        <v>0</v>
      </c>
      <c r="G17" s="9">
        <f>VALUE(1551.8414599999999)</f>
        <v>0</v>
      </c>
      <c r="H17" s="9">
        <f>VALUE(-15.235999999999999)</f>
        <v>0</v>
      </c>
      <c r="I17" s="10">
        <f>VALUE(1550.59834)</f>
        <v>0</v>
      </c>
      <c r="J17" s="10">
        <f>VALUE(-19.238)</f>
        <v>0</v>
      </c>
      <c r="K17" s="11">
        <f>VALUE(248.834)</f>
        <v>0</v>
      </c>
      <c r="L17">
        <f>VALUE(-1.9999999949504854e-05)</f>
        <v>0</v>
      </c>
      <c r="M17">
        <f>VALUE(-0.0007599999999001739)</f>
        <v>0</v>
      </c>
      <c r="N17">
        <f>VALUE(2.000000017687853e-05)</f>
        <v>0</v>
      </c>
      <c r="O17">
        <f>VALUE(-0.0003400000000510772)</f>
        <v>0</v>
      </c>
      <c r="P17" s="11">
        <f>VALUE(-0.00899999999998613)</f>
        <v>0</v>
      </c>
      <c r="Q17">
        <f>VALUE(-0.27499999993096935)</f>
        <v>0</v>
      </c>
    </row>
    <row r="18" spans="1:17">
      <c r="A18" t="s">
        <v>33</v>
      </c>
      <c r="B18">
        <f>VALUE(0.07847)</f>
        <v>0</v>
      </c>
      <c r="C18" s="7">
        <f>VALUE(1553.7427400000001)</f>
        <v>0</v>
      </c>
      <c r="D18" s="7">
        <f>VALUE(-10.508)</f>
        <v>0</v>
      </c>
      <c r="E18" s="8">
        <f>VALUE(1556.3046)</f>
        <v>0</v>
      </c>
      <c r="F18" s="8">
        <f>VALUE(-9.468)</f>
        <v>0</v>
      </c>
      <c r="G18" s="9">
        <f>VALUE(1551.84148)</f>
        <v>0</v>
      </c>
      <c r="H18" s="9">
        <f>VALUE(-15.282)</f>
        <v>0</v>
      </c>
      <c r="I18" s="10">
        <f>VALUE(1550.5981)</f>
        <v>0</v>
      </c>
      <c r="J18" s="10">
        <f>VALUE(-19.222)</f>
        <v>0</v>
      </c>
      <c r="K18" s="11">
        <f>VALUE(248.83700000000002)</f>
        <v>0</v>
      </c>
      <c r="L18">
        <f>VALUE(-0.00045999999997548)</f>
        <v>0</v>
      </c>
      <c r="M18">
        <f>VALUE(-0.0004200000000764703)</f>
        <v>0</v>
      </c>
      <c r="N18">
        <f>VALUE(4.0000000126383384e-05)</f>
        <v>0</v>
      </c>
      <c r="O18">
        <f>VALUE(-0.0005800000001272565)</f>
        <v>0</v>
      </c>
      <c r="P18" s="11">
        <f>VALUE(-0.005999999999971806)</f>
        <v>0</v>
      </c>
      <c r="Q18">
        <f>VALUE(-0.35500000001320586)</f>
        <v>0</v>
      </c>
    </row>
    <row r="19" spans="1:17">
      <c r="A19" t="s">
        <v>34</v>
      </c>
      <c r="B19">
        <f>VALUE(0.08333)</f>
        <v>0</v>
      </c>
      <c r="C19" s="7">
        <f>VALUE(1553.74316)</f>
        <v>0</v>
      </c>
      <c r="D19" s="7">
        <f>VALUE(-10.515999999999998)</f>
        <v>0</v>
      </c>
      <c r="E19" s="8">
        <f>VALUE(1556.3038199999999)</f>
        <v>0</v>
      </c>
      <c r="F19" s="8">
        <f>VALUE(-9.426)</f>
        <v>0</v>
      </c>
      <c r="G19" s="9">
        <f>VALUE(1551.8418800000002)</f>
        <v>0</v>
      </c>
      <c r="H19" s="9">
        <f>VALUE(-15.274000000000001)</f>
        <v>0</v>
      </c>
      <c r="I19" s="10">
        <f>VALUE(1550.59872)</f>
        <v>0</v>
      </c>
      <c r="J19" s="10">
        <f>VALUE(-19.204)</f>
        <v>0</v>
      </c>
      <c r="K19" s="11">
        <f>VALUE(248.8395)</f>
        <v>0</v>
      </c>
      <c r="L19">
        <f>VALUE(-3.999999989900971e-05)</f>
        <v>0</v>
      </c>
      <c r="M19">
        <f>VALUE(-0.001199999999926149)</f>
        <v>0</v>
      </c>
      <c r="N19">
        <f>VALUE(0.00044000000002597517)</f>
        <v>0</v>
      </c>
      <c r="O19">
        <f>VALUE(3.999999989900971e-05)</f>
        <v>0</v>
      </c>
      <c r="P19" s="11">
        <f>VALUE(-0.003500000000002501)</f>
        <v>0</v>
      </c>
      <c r="Q19">
        <f>VALUE(-0.18999999997504347)</f>
        <v>0</v>
      </c>
    </row>
    <row r="20" spans="1:17">
      <c r="A20" t="s">
        <v>35</v>
      </c>
      <c r="B20">
        <f>VALUE(0.08834)</f>
        <v>0</v>
      </c>
      <c r="C20" s="7">
        <f>VALUE(1553.74316)</f>
        <v>0</v>
      </c>
      <c r="D20" s="7">
        <f>VALUE(-10.515999999999998)</f>
        <v>0</v>
      </c>
      <c r="E20" s="8">
        <f>VALUE(1556.3048199999998)</f>
        <v>0</v>
      </c>
      <c r="F20" s="8">
        <f>VALUE(-9.336)</f>
        <v>0</v>
      </c>
      <c r="G20" s="9">
        <f>VALUE(1551.84128)</f>
        <v>0</v>
      </c>
      <c r="H20" s="9">
        <f>VALUE(-15.224)</f>
        <v>0</v>
      </c>
      <c r="I20" s="10">
        <f>VALUE(1550.59788)</f>
        <v>0</v>
      </c>
      <c r="J20" s="10">
        <f>VALUE(-19.215999999999998)</f>
        <v>0</v>
      </c>
      <c r="K20" s="11">
        <f>VALUE(248.8435)</f>
        <v>0</v>
      </c>
      <c r="L20">
        <f>VALUE(-3.999999989900971e-05)</f>
        <v>0</v>
      </c>
      <c r="M20">
        <f>VALUE(-0.0001999999999497959)</f>
        <v>0</v>
      </c>
      <c r="N20">
        <f>VALUE(-0.0001599999998234125)</f>
        <v>0</v>
      </c>
      <c r="O20">
        <f>VALUE(-0.0008000000000265572)</f>
        <v>0</v>
      </c>
      <c r="P20" s="11">
        <f>VALUE(0.0005000000000165983)</f>
        <v>0</v>
      </c>
      <c r="Q20">
        <f>VALUE(-0.29999999992469384)</f>
        <v>0</v>
      </c>
    </row>
    <row r="21" spans="1:17">
      <c r="A21" t="s">
        <v>36</v>
      </c>
      <c r="B21">
        <f>VALUE(0.09319)</f>
        <v>0</v>
      </c>
      <c r="C21" s="7">
        <f>VALUE(1553.74368)</f>
        <v>0</v>
      </c>
      <c r="D21" s="7">
        <f>VALUE(-10.51)</f>
        <v>0</v>
      </c>
      <c r="E21" s="8">
        <f>VALUE(1556.3047800000002)</f>
        <v>0</v>
      </c>
      <c r="F21" s="8">
        <f>VALUE(-9.412)</f>
        <v>0</v>
      </c>
      <c r="G21" s="9">
        <f>VALUE(1551.8419199999998)</f>
        <v>0</v>
      </c>
      <c r="H21" s="9">
        <f>VALUE(-15.296)</f>
        <v>0</v>
      </c>
      <c r="I21" s="10">
        <f>VALUE(1550.59846)</f>
        <v>0</v>
      </c>
      <c r="J21" s="10">
        <f>VALUE(-19.224)</f>
        <v>0</v>
      </c>
      <c r="K21" s="11">
        <f>VALUE(248.8465)</f>
        <v>0</v>
      </c>
      <c r="L21">
        <f>VALUE(0.00048000000015235855)</f>
        <v>0</v>
      </c>
      <c r="M21">
        <f>VALUE(-0.00024000000007617928)</f>
        <v>0</v>
      </c>
      <c r="N21">
        <f>VALUE(0.00048000000015235855)</f>
        <v>0</v>
      </c>
      <c r="O21">
        <f>VALUE(-0.00022000000012667442)</f>
        <v>0</v>
      </c>
      <c r="P21" s="11">
        <f>VALUE(0.003500000000002501)</f>
        <v>0</v>
      </c>
      <c r="Q21">
        <f>VALUE(0.12500000002546585)</f>
        <v>0</v>
      </c>
    </row>
    <row r="22" spans="1:17">
      <c r="A22" t="s">
        <v>37</v>
      </c>
      <c r="B22">
        <f>VALUE(0.09806)</f>
        <v>0</v>
      </c>
      <c r="C22" s="7">
        <f>VALUE(1553.74382)</f>
        <v>0</v>
      </c>
      <c r="D22" s="7">
        <f>VALUE(-10.558)</f>
        <v>0</v>
      </c>
      <c r="E22" s="8">
        <f>VALUE(1556.30518)</f>
        <v>0</v>
      </c>
      <c r="F22" s="8">
        <f>VALUE(-9.324)</f>
        <v>0</v>
      </c>
      <c r="G22" s="9">
        <f>VALUE(1551.842)</f>
        <v>0</v>
      </c>
      <c r="H22" s="9">
        <f>VALUE(-15.262)</f>
        <v>0</v>
      </c>
      <c r="I22" s="10">
        <f>VALUE(1550.5976)</f>
        <v>0</v>
      </c>
      <c r="J22" s="10">
        <f>VALUE(-19.162)</f>
        <v>0</v>
      </c>
      <c r="K22" s="11">
        <f>VALUE(248.84750000000003)</f>
        <v>0</v>
      </c>
      <c r="L22">
        <f>VALUE(0.0006200000000262662)</f>
        <v>0</v>
      </c>
      <c r="M22">
        <f>VALUE(0.00016000000005078618)</f>
        <v>0</v>
      </c>
      <c r="N22">
        <f>VALUE(0.0005600000001777516)</f>
        <v>0</v>
      </c>
      <c r="O22">
        <f>VALUE(-0.0010800000000017462)</f>
        <v>0</v>
      </c>
      <c r="P22" s="11">
        <f>VALUE(0.004500000000035698)</f>
        <v>0</v>
      </c>
      <c r="Q22">
        <f>VALUE(0.06500000006326445)</f>
        <v>0</v>
      </c>
    </row>
    <row r="23" spans="1:17">
      <c r="A23" t="s">
        <v>38</v>
      </c>
      <c r="B23">
        <f>VALUE(0.11556)</f>
        <v>0</v>
      </c>
      <c r="C23" s="7">
        <f>VALUE(1553.7431199999999)</f>
        <v>0</v>
      </c>
      <c r="D23" s="7">
        <f>VALUE(-10.485999999999999)</f>
        <v>0</v>
      </c>
      <c r="E23" s="8">
        <f>VALUE(1556.30466)</f>
        <v>0</v>
      </c>
      <c r="F23" s="8">
        <f>VALUE(-9.436)</f>
        <v>0</v>
      </c>
      <c r="G23" s="9">
        <f>VALUE(1551.84096)</f>
        <v>0</v>
      </c>
      <c r="H23" s="9">
        <f>VALUE(-15.3)</f>
        <v>0</v>
      </c>
      <c r="I23" s="10">
        <f>VALUE(1550.59734)</f>
        <v>0</v>
      </c>
      <c r="J23" s="10">
        <f>VALUE(-19.198)</f>
        <v>0</v>
      </c>
      <c r="K23" s="11">
        <f>VALUE(248.854)</f>
        <v>0</v>
      </c>
      <c r="L23">
        <f>VALUE(-7.999999979801942e-05)</f>
        <v>0</v>
      </c>
      <c r="M23">
        <f>VALUE(-0.0003600000000005821)</f>
        <v>0</v>
      </c>
      <c r="N23">
        <f>VALUE(-0.0004799999999249849)</f>
        <v>0</v>
      </c>
      <c r="O23">
        <f>VALUE(-0.0013400000000274304)</f>
        <v>0</v>
      </c>
      <c r="P23" s="11">
        <f>VALUE(0.011000000000024102)</f>
        <v>0</v>
      </c>
      <c r="Q23">
        <f>VALUE(-0.5649999999377542)</f>
        <v>0</v>
      </c>
    </row>
    <row r="24" spans="1:17">
      <c r="A24" t="s">
        <v>39</v>
      </c>
      <c r="B24">
        <f>VALUE(0.13292)</f>
        <v>0</v>
      </c>
      <c r="C24" s="7">
        <f>VALUE(1553.74394)</f>
        <v>0</v>
      </c>
      <c r="D24" s="7">
        <f>VALUE(-10.552)</f>
        <v>0</v>
      </c>
      <c r="E24" s="8">
        <f>VALUE(1556.30532)</f>
        <v>0</v>
      </c>
      <c r="F24" s="8">
        <f>VALUE(-9.41)</f>
        <v>0</v>
      </c>
      <c r="G24" s="9">
        <f>VALUE(1551.8419800000001)</f>
        <v>0</v>
      </c>
      <c r="H24" s="9">
        <f>VALUE(-15.245999999999999)</f>
        <v>0</v>
      </c>
      <c r="I24" s="10">
        <f>VALUE(1550.5983199999998)</f>
        <v>0</v>
      </c>
      <c r="J24" s="10">
        <f>VALUE(-19.21)</f>
        <v>0</v>
      </c>
      <c r="K24" s="11">
        <f>VALUE(248.8615)</f>
        <v>0</v>
      </c>
      <c r="L24">
        <f>VALUE(0.0007400000001780427)</f>
        <v>0</v>
      </c>
      <c r="M24">
        <f>VALUE(0.00029999999992469384)</f>
        <v>0</v>
      </c>
      <c r="N24">
        <f>VALUE(0.0005400000000008731)</f>
        <v>0</v>
      </c>
      <c r="O24">
        <f>VALUE(-0.0003600000000005821)</f>
        <v>0</v>
      </c>
      <c r="P24" s="11">
        <f>VALUE(0.01850000000001728)</f>
        <v>0</v>
      </c>
      <c r="Q24">
        <f>VALUE(0.3050000000257569)</f>
        <v>0</v>
      </c>
    </row>
    <row r="25" spans="1:17">
      <c r="A25" t="s">
        <v>40</v>
      </c>
      <c r="B25">
        <f>VALUE(0.15042)</f>
        <v>0</v>
      </c>
      <c r="C25" s="7">
        <f>VALUE(1553.74294)</f>
        <v>0</v>
      </c>
      <c r="D25" s="7">
        <f>VALUE(-10.502)</f>
        <v>0</v>
      </c>
      <c r="E25" s="8">
        <f>VALUE(1556.3053400000001)</f>
        <v>0</v>
      </c>
      <c r="F25" s="8">
        <f>VALUE(-9.396)</f>
        <v>0</v>
      </c>
      <c r="G25" s="9">
        <f>VALUE(1551.8411)</f>
        <v>0</v>
      </c>
      <c r="H25" s="9">
        <f>VALUE(-15.182)</f>
        <v>0</v>
      </c>
      <c r="I25" s="10">
        <f>VALUE(1550.59894)</f>
        <v>0</v>
      </c>
      <c r="J25" s="10">
        <f>VALUE(-19.3)</f>
        <v>0</v>
      </c>
      <c r="K25" s="11">
        <f>VALUE(248.865)</f>
        <v>0</v>
      </c>
      <c r="L25">
        <f>VALUE(-0.00025999999979831045)</f>
        <v>0</v>
      </c>
      <c r="M25">
        <f>VALUE(0.0003199999998741987)</f>
        <v>0</v>
      </c>
      <c r="N25">
        <f>VALUE(-0.00033999999982370355)</f>
        <v>0</v>
      </c>
      <c r="O25">
        <f>VALUE(0.00026000000002568413)</f>
        <v>0</v>
      </c>
      <c r="P25" s="11">
        <f>VALUE(0.02200000000001978)</f>
        <v>0</v>
      </c>
      <c r="Q25">
        <f>VALUE(-0.004999999930532795)</f>
        <v>0</v>
      </c>
    </row>
    <row r="26" spans="1:17">
      <c r="A26" t="s">
        <v>41</v>
      </c>
      <c r="B26">
        <f>VALUE(0.16778)</f>
        <v>0</v>
      </c>
      <c r="C26" s="7">
        <f>VALUE(1553.7438)</f>
        <v>0</v>
      </c>
      <c r="D26" s="7">
        <f>VALUE(-10.502)</f>
        <v>0</v>
      </c>
      <c r="E26" s="8">
        <f>VALUE(1556.30552)</f>
        <v>0</v>
      </c>
      <c r="F26" s="8">
        <f>VALUE(-9.386000000000001)</f>
        <v>0</v>
      </c>
      <c r="G26" s="9">
        <f>VALUE(1551.84138)</f>
        <v>0</v>
      </c>
      <c r="H26" s="9">
        <f>VALUE(-15.24)</f>
        <v>0</v>
      </c>
      <c r="I26" s="10">
        <f>VALUE(1550.59916)</f>
        <v>0</v>
      </c>
      <c r="J26" s="10">
        <f>VALUE(-19.324)</f>
        <v>0</v>
      </c>
      <c r="K26" s="11">
        <f>VALUE(248.8665)</f>
        <v>0</v>
      </c>
      <c r="L26">
        <f>VALUE(0.0006000000000767614)</f>
        <v>0</v>
      </c>
      <c r="M26">
        <f>VALUE(0.0004999999998744897)</f>
        <v>0</v>
      </c>
      <c r="N26">
        <f>VALUE(-5.999999984851456e-05)</f>
        <v>0</v>
      </c>
      <c r="O26">
        <f>VALUE(0.0004799999999249849)</f>
        <v>0</v>
      </c>
      <c r="P26" s="11">
        <f>VALUE(0.023500000000012733)</f>
        <v>0</v>
      </c>
      <c r="Q26">
        <f>VALUE(0.38000000000693035)</f>
        <v>0</v>
      </c>
    </row>
    <row r="27" spans="1:17">
      <c r="A27" t="s">
        <v>42</v>
      </c>
      <c r="B27">
        <f>VALUE(0.18542)</f>
        <v>0</v>
      </c>
      <c r="C27" s="7">
        <f>VALUE(1553.74348)</f>
        <v>0</v>
      </c>
      <c r="D27" s="7">
        <f>VALUE(-10.46)</f>
        <v>0</v>
      </c>
      <c r="E27" s="8">
        <f>VALUE(1556.30458)</f>
        <v>0</v>
      </c>
      <c r="F27" s="8">
        <f>VALUE(-9.412)</f>
        <v>0</v>
      </c>
      <c r="G27" s="9">
        <f>VALUE(1551.84158)</f>
        <v>0</v>
      </c>
      <c r="H27" s="9">
        <f>VALUE(-15.27)</f>
        <v>0</v>
      </c>
      <c r="I27" s="10">
        <f>VALUE(1550.59926)</f>
        <v>0</v>
      </c>
      <c r="J27" s="10">
        <f>VALUE(-19.274)</f>
        <v>0</v>
      </c>
      <c r="K27" s="11">
        <f>VALUE(248.8695)</f>
        <v>0</v>
      </c>
      <c r="L27">
        <f>VALUE(0.00028000000020256266)</f>
        <v>0</v>
      </c>
      <c r="M27">
        <f>VALUE(-0.00044000000002597517)</f>
        <v>0</v>
      </c>
      <c r="N27">
        <f>VALUE(0.00014000000010128133)</f>
        <v>0</v>
      </c>
      <c r="O27">
        <f>VALUE(0.0005799999998998828)</f>
        <v>0</v>
      </c>
      <c r="P27" s="11">
        <f>VALUE(0.026499999999998636)</f>
        <v>0</v>
      </c>
      <c r="Q27">
        <f>VALUE(0.1400000000444379)</f>
        <v>0</v>
      </c>
    </row>
    <row r="28" spans="1:17">
      <c r="A28" t="s">
        <v>43</v>
      </c>
      <c r="B28">
        <f>VALUE(0.20293)</f>
        <v>0</v>
      </c>
      <c r="C28" s="7">
        <f>VALUE(1553.74386)</f>
        <v>0</v>
      </c>
      <c r="D28" s="7">
        <f>VALUE(-10.524000000000001)</f>
        <v>0</v>
      </c>
      <c r="E28" s="8">
        <f>VALUE(1556.30556)</f>
        <v>0</v>
      </c>
      <c r="F28" s="8">
        <f>VALUE(-9.408)</f>
        <v>0</v>
      </c>
      <c r="G28" s="9">
        <f>VALUE(1551.8415)</f>
        <v>0</v>
      </c>
      <c r="H28" s="9">
        <f>VALUE(-15.242)</f>
        <v>0</v>
      </c>
      <c r="I28" s="10">
        <f>VALUE(1550.59834)</f>
        <v>0</v>
      </c>
      <c r="J28" s="10">
        <f>VALUE(-19.276)</f>
        <v>0</v>
      </c>
      <c r="K28" s="11">
        <f>VALUE(248.8665)</f>
        <v>0</v>
      </c>
      <c r="L28">
        <f>VALUE(0.0006600000001526496)</f>
        <v>0</v>
      </c>
      <c r="M28">
        <f>VALUE(0.0005400000000008731)</f>
        <v>0</v>
      </c>
      <c r="N28">
        <f>VALUE(6.000000007588824e-05)</f>
        <v>0</v>
      </c>
      <c r="O28">
        <f>VALUE(-0.0003400000000510772)</f>
        <v>0</v>
      </c>
      <c r="P28" s="11">
        <f>VALUE(0.023500000000012733)</f>
        <v>0</v>
      </c>
      <c r="Q28">
        <f>VALUE(0.23000000004458343)</f>
        <v>0</v>
      </c>
    </row>
    <row r="29" spans="1:17">
      <c r="A29" t="s">
        <v>44</v>
      </c>
      <c r="B29">
        <f>VALUE(0.22042)</f>
        <v>0</v>
      </c>
      <c r="C29" s="7">
        <f>VALUE(1553.74368)</f>
        <v>0</v>
      </c>
      <c r="D29" s="7">
        <f>VALUE(-10.51)</f>
        <v>0</v>
      </c>
      <c r="E29" s="8">
        <f>VALUE(1556.30514)</f>
        <v>0</v>
      </c>
      <c r="F29" s="8">
        <f>VALUE(-9.416)</f>
        <v>0</v>
      </c>
      <c r="G29" s="9">
        <f>VALUE(1551.8411800000001)</f>
        <v>0</v>
      </c>
      <c r="H29" s="9">
        <f>VALUE(-15.282)</f>
        <v>0</v>
      </c>
      <c r="I29" s="10">
        <f>VALUE(1550.59936)</f>
        <v>0</v>
      </c>
      <c r="J29" s="10">
        <f>VALUE(-19.285999999999998)</f>
        <v>0</v>
      </c>
      <c r="K29" s="11">
        <f>VALUE(248.8675)</f>
        <v>0</v>
      </c>
      <c r="L29">
        <f>VALUE(0.00048000000015235855)</f>
        <v>0</v>
      </c>
      <c r="M29">
        <f>VALUE(0.0001199999999244028)</f>
        <v>0</v>
      </c>
      <c r="N29">
        <f>VALUE(-0.00026000000002568413)</f>
        <v>0</v>
      </c>
      <c r="O29">
        <f>VALUE(0.0006799999998747808)</f>
        <v>0</v>
      </c>
      <c r="P29" s="11">
        <f>VALUE(0.024500000000017508)</f>
        <v>0</v>
      </c>
      <c r="Q29">
        <f>VALUE(0.2549999999814645)</f>
        <v>0</v>
      </c>
    </row>
    <row r="30" spans="1:17">
      <c r="A30" t="s">
        <v>45</v>
      </c>
      <c r="B30">
        <f>VALUE(0.23778)</f>
        <v>0</v>
      </c>
      <c r="C30" s="7">
        <f>VALUE(1553.7433)</f>
        <v>0</v>
      </c>
      <c r="D30" s="7">
        <f>VALUE(-10.512)</f>
        <v>0</v>
      </c>
      <c r="E30" s="8">
        <f>VALUE(1556.3051)</f>
        <v>0</v>
      </c>
      <c r="F30" s="8">
        <f>VALUE(-9.363999999999999)</f>
        <v>0</v>
      </c>
      <c r="G30" s="9">
        <f>VALUE(1551.8414599999999)</f>
        <v>0</v>
      </c>
      <c r="H30" s="9">
        <f>VALUE(-15.33)</f>
        <v>0</v>
      </c>
      <c r="I30" s="10">
        <f>VALUE(1550.59892)</f>
        <v>0</v>
      </c>
      <c r="J30" s="10">
        <f>VALUE(-19.305999999999997)</f>
        <v>0</v>
      </c>
      <c r="K30" s="11">
        <f>VALUE(248.865)</f>
        <v>0</v>
      </c>
      <c r="L30">
        <f>VALUE(0.00010000000020227162)</f>
        <v>0</v>
      </c>
      <c r="M30">
        <f>VALUE(8.000000002539309e-05)</f>
        <v>0</v>
      </c>
      <c r="N30">
        <f>VALUE(2.000000017687853e-05)</f>
        <v>0</v>
      </c>
      <c r="O30">
        <f>VALUE(0.0002399999998488056)</f>
        <v>0</v>
      </c>
      <c r="P30" s="11">
        <f>VALUE(0.02200000000001978)</f>
        <v>0</v>
      </c>
      <c r="Q30">
        <f>VALUE(0.11000000006333721)</f>
        <v>0</v>
      </c>
    </row>
    <row r="31" spans="1:17">
      <c r="A31" t="s">
        <v>46</v>
      </c>
      <c r="B31">
        <f>VALUE(0.25529)</f>
        <v>0</v>
      </c>
      <c r="C31" s="7">
        <f>VALUE(1553.74346)</f>
        <v>0</v>
      </c>
      <c r="D31" s="7">
        <f>VALUE(-10.475999999999999)</f>
        <v>0</v>
      </c>
      <c r="E31" s="8">
        <f>VALUE(1556.3058199999998)</f>
        <v>0</v>
      </c>
      <c r="F31" s="8">
        <f>VALUE(-9.394)</f>
        <v>0</v>
      </c>
      <c r="G31" s="9">
        <f>VALUE(1551.84116)</f>
        <v>0</v>
      </c>
      <c r="H31" s="9">
        <f>VALUE(-15.218)</f>
        <v>0</v>
      </c>
      <c r="I31" s="10">
        <f>VALUE(1550.59882)</f>
        <v>0</v>
      </c>
      <c r="J31" s="10">
        <f>VALUE(-19.288)</f>
        <v>0</v>
      </c>
      <c r="K31" s="11">
        <f>VALUE(248.85950000000003)</f>
        <v>0</v>
      </c>
      <c r="L31">
        <f>VALUE(0.00026000000002568413)</f>
        <v>0</v>
      </c>
      <c r="M31">
        <f>VALUE(0.0008000000000265572)</f>
        <v>0</v>
      </c>
      <c r="N31">
        <f>VALUE(-0.000279999999975189)</f>
        <v>0</v>
      </c>
      <c r="O31">
        <f>VALUE(0.00013999999987390765)</f>
        <v>0</v>
      </c>
      <c r="P31" s="11">
        <f>VALUE(0.016500000000036152)</f>
        <v>0</v>
      </c>
      <c r="Q31">
        <f>VALUE(0.22999999998774)</f>
        <v>0</v>
      </c>
    </row>
    <row r="32" spans="1:17">
      <c r="A32" t="s">
        <v>47</v>
      </c>
      <c r="B32">
        <f>VALUE(0.27265)</f>
        <v>0</v>
      </c>
      <c r="C32" s="7">
        <f>VALUE(1553.74298)</f>
        <v>0</v>
      </c>
      <c r="D32" s="7">
        <f>VALUE(-10.472000000000001)</f>
        <v>0</v>
      </c>
      <c r="E32" s="8">
        <f>VALUE(1556.305)</f>
        <v>0</v>
      </c>
      <c r="F32" s="8">
        <f>VALUE(-9.314)</f>
        <v>0</v>
      </c>
      <c r="G32" s="9">
        <f>VALUE(1551.8415400000001)</f>
        <v>0</v>
      </c>
      <c r="H32" s="9">
        <f>VALUE(-15.2)</f>
        <v>0</v>
      </c>
      <c r="I32" s="10">
        <f>VALUE(1550.59926)</f>
        <v>0</v>
      </c>
      <c r="J32" s="10">
        <f>VALUE(-19.284000000000002)</f>
        <v>0</v>
      </c>
      <c r="K32" s="11">
        <f>VALUE(248.8545)</f>
        <v>0</v>
      </c>
      <c r="L32">
        <f>VALUE(-0.00021999999989930075)</f>
        <v>0</v>
      </c>
      <c r="M32">
        <f>VALUE(-1.9999999949504854e-05)</f>
        <v>0</v>
      </c>
      <c r="N32">
        <f>VALUE(9.999999997489795e-05)</f>
        <v>0</v>
      </c>
      <c r="O32">
        <f>VALUE(0.0005799999998998828)</f>
        <v>0</v>
      </c>
      <c r="P32" s="11">
        <f>VALUE(0.011500000000012278)</f>
        <v>0</v>
      </c>
      <c r="Q32">
        <f>VALUE(0.11000000000649379)</f>
        <v>0</v>
      </c>
    </row>
    <row r="33" spans="1:17">
      <c r="A33" t="s">
        <v>48</v>
      </c>
      <c r="B33">
        <f>VALUE(0.29028)</f>
        <v>0</v>
      </c>
      <c r="C33" s="7">
        <f>VALUE(1553.74298)</f>
        <v>0</v>
      </c>
      <c r="D33" s="7">
        <f>VALUE(-10.52)</f>
        <v>0</v>
      </c>
      <c r="E33" s="8">
        <f>VALUE(1556.3052599999999)</f>
        <v>0</v>
      </c>
      <c r="F33" s="8">
        <f>VALUE(-9.388)</f>
        <v>0</v>
      </c>
      <c r="G33" s="9">
        <f>VALUE(1551.84136)</f>
        <v>0</v>
      </c>
      <c r="H33" s="9">
        <f>VALUE(-15.332)</f>
        <v>0</v>
      </c>
      <c r="I33" s="10">
        <f>VALUE(1550.5985)</f>
        <v>0</v>
      </c>
      <c r="J33" s="10">
        <f>VALUE(-19.262)</f>
        <v>0</v>
      </c>
      <c r="K33" s="11">
        <f>VALUE(248.85299999999998)</f>
        <v>0</v>
      </c>
      <c r="L33">
        <f>VALUE(-0.00021999999989930075)</f>
        <v>0</v>
      </c>
      <c r="M33">
        <f>VALUE(0.00024000000007617928)</f>
        <v>0</v>
      </c>
      <c r="N33">
        <f>VALUE(-8.000000002539309e-05)</f>
        <v>0</v>
      </c>
      <c r="O33">
        <f>VALUE(-0.00018000000000029104)</f>
        <v>0</v>
      </c>
      <c r="P33" s="11">
        <f>VALUE(0.009999999999990905)</f>
        <v>0</v>
      </c>
      <c r="Q33">
        <f>VALUE(-0.0599999999622014)</f>
        <v>0</v>
      </c>
    </row>
    <row r="34" spans="1:17">
      <c r="A34" t="s">
        <v>49</v>
      </c>
      <c r="B34">
        <f>VALUE(0.30779)</f>
        <v>0</v>
      </c>
      <c r="C34" s="7">
        <f>VALUE(1553.7431800000002)</f>
        <v>0</v>
      </c>
      <c r="D34" s="7">
        <f>VALUE(-10.504000000000001)</f>
        <v>0</v>
      </c>
      <c r="E34" s="8">
        <f>VALUE(1556.30428)</f>
        <v>0</v>
      </c>
      <c r="F34" s="8">
        <f>VALUE(-9.38)</f>
        <v>0</v>
      </c>
      <c r="G34" s="9">
        <f>VALUE(1551.8415)</f>
        <v>0</v>
      </c>
      <c r="H34" s="9">
        <f>VALUE(-15.284)</f>
        <v>0</v>
      </c>
      <c r="I34" s="10">
        <f>VALUE(1550.59858)</f>
        <v>0</v>
      </c>
      <c r="J34" s="10">
        <f>VALUE(-19.256)</f>
        <v>0</v>
      </c>
      <c r="K34" s="11">
        <f>VALUE(248.8495)</f>
        <v>0</v>
      </c>
      <c r="L34">
        <f>VALUE(-1.9999999949504854e-05)</f>
        <v>0</v>
      </c>
      <c r="M34">
        <f>VALUE(-0.000739999999950669)</f>
        <v>0</v>
      </c>
      <c r="N34">
        <f>VALUE(6.000000007588824e-05)</f>
        <v>0</v>
      </c>
      <c r="O34">
        <f>VALUE(-9.999999997489795e-05)</f>
        <v>0</v>
      </c>
      <c r="P34" s="11">
        <f>VALUE(0.006500000000016826)</f>
        <v>0</v>
      </c>
      <c r="Q34">
        <f>VALUE(-0.1999999999497959)</f>
        <v>0</v>
      </c>
    </row>
    <row r="35" spans="1:17">
      <c r="A35" t="s">
        <v>50</v>
      </c>
      <c r="B35">
        <f>VALUE(0.32515)</f>
        <v>0</v>
      </c>
      <c r="C35" s="7">
        <f>VALUE(1553.74336)</f>
        <v>0</v>
      </c>
      <c r="D35" s="7">
        <f>VALUE(-10.51)</f>
        <v>0</v>
      </c>
      <c r="E35" s="8">
        <f>VALUE(1556.3043)</f>
        <v>0</v>
      </c>
      <c r="F35" s="8">
        <f>VALUE(-9.412)</f>
        <v>0</v>
      </c>
      <c r="G35" s="9">
        <f>VALUE(1551.8411800000001)</f>
        <v>0</v>
      </c>
      <c r="H35" s="9">
        <f>VALUE(-15.357999999999999)</f>
        <v>0</v>
      </c>
      <c r="I35" s="10">
        <f>VALUE(1550.59888)</f>
        <v>0</v>
      </c>
      <c r="J35" s="10">
        <f>VALUE(-19.342)</f>
        <v>0</v>
      </c>
      <c r="K35" s="11">
        <f>VALUE(248.85)</f>
        <v>0</v>
      </c>
      <c r="L35">
        <f>VALUE(0.00016000000005078618)</f>
        <v>0</v>
      </c>
      <c r="M35">
        <f>VALUE(-0.0007200000000011642)</f>
        <v>0</v>
      </c>
      <c r="N35">
        <f>VALUE(-0.00026000000002568413)</f>
        <v>0</v>
      </c>
      <c r="O35">
        <f>VALUE(0.0001999999999497959)</f>
        <v>0</v>
      </c>
      <c r="P35" s="11">
        <f>VALUE(0.007000000000005002)</f>
        <v>0</v>
      </c>
      <c r="Q35">
        <f>VALUE(-0.15500000000656655)</f>
        <v>0</v>
      </c>
    </row>
    <row r="36" spans="1:17">
      <c r="A36" t="s">
        <v>51</v>
      </c>
      <c r="B36">
        <f>VALUE(0.34265)</f>
        <v>0</v>
      </c>
      <c r="C36" s="7">
        <f>VALUE(1553.74356)</f>
        <v>0</v>
      </c>
      <c r="D36" s="7">
        <f>VALUE(-10.522)</f>
        <v>0</v>
      </c>
      <c r="E36" s="8">
        <f>VALUE(1556.30546)</f>
        <v>0</v>
      </c>
      <c r="F36" s="8">
        <f>VALUE(-9.37)</f>
        <v>0</v>
      </c>
      <c r="G36" s="9">
        <f>VALUE(1551.84168)</f>
        <v>0</v>
      </c>
      <c r="H36" s="9">
        <f>VALUE(-15.332)</f>
        <v>0</v>
      </c>
      <c r="I36" s="10">
        <f>VALUE(1550.59926)</f>
        <v>0</v>
      </c>
      <c r="J36" s="10">
        <f>VALUE(-19.294)</f>
        <v>0</v>
      </c>
      <c r="K36" s="11">
        <f>VALUE(248.8525)</f>
        <v>0</v>
      </c>
      <c r="L36">
        <f>VALUE(0.0003600000000005821)</f>
        <v>0</v>
      </c>
      <c r="M36">
        <f>VALUE(0.00044000000002597517)</f>
        <v>0</v>
      </c>
      <c r="N36">
        <f>VALUE(0.00024000000007617928)</f>
        <v>0</v>
      </c>
      <c r="O36">
        <f>VALUE(0.0005799999998998828)</f>
        <v>0</v>
      </c>
      <c r="P36" s="11">
        <f>VALUE(0.009500000000002728)</f>
        <v>0</v>
      </c>
      <c r="Q36">
        <f>VALUE(0.40500000000065484)</f>
        <v>0</v>
      </c>
    </row>
    <row r="37" spans="1:17">
      <c r="A37" t="s">
        <v>52</v>
      </c>
      <c r="B37">
        <f>VALUE(0.35994)</f>
        <v>0</v>
      </c>
      <c r="C37" s="7">
        <f>VALUE(1553.74316)</f>
        <v>0</v>
      </c>
      <c r="D37" s="7">
        <f>VALUE(-10.466)</f>
        <v>0</v>
      </c>
      <c r="E37" s="8">
        <f>VALUE(1556.30506)</f>
        <v>0</v>
      </c>
      <c r="F37" s="8">
        <f>VALUE(-9.4)</f>
        <v>0</v>
      </c>
      <c r="G37" s="9">
        <f>VALUE(1551.8412)</f>
        <v>0</v>
      </c>
      <c r="H37" s="9">
        <f>VALUE(-15.314)</f>
        <v>0</v>
      </c>
      <c r="I37" s="10">
        <f>VALUE(1550.59752)</f>
        <v>0</v>
      </c>
      <c r="J37" s="10">
        <f>VALUE(-19.266)</f>
        <v>0</v>
      </c>
      <c r="K37" s="11">
        <f>VALUE(248.8545)</f>
        <v>0</v>
      </c>
      <c r="L37">
        <f>VALUE(-3.999999989900971e-05)</f>
        <v>0</v>
      </c>
      <c r="M37">
        <f>VALUE(3.999999989900971e-05)</f>
        <v>0</v>
      </c>
      <c r="N37">
        <f>VALUE(-0.0002399999998488056)</f>
        <v>0</v>
      </c>
      <c r="O37">
        <f>VALUE(-0.0011600000000271393)</f>
        <v>0</v>
      </c>
      <c r="P37" s="11">
        <f>VALUE(0.011500000000012278)</f>
        <v>0</v>
      </c>
      <c r="Q37">
        <f>VALUE(-0.34999999996898623)</f>
        <v>0</v>
      </c>
    </row>
    <row r="38" spans="1:17">
      <c r="A38" t="s">
        <v>53</v>
      </c>
      <c r="B38">
        <f>VALUE(0.37737)</f>
        <v>0</v>
      </c>
      <c r="C38" s="7">
        <f>VALUE(1553.74384)</f>
        <v>0</v>
      </c>
      <c r="D38" s="7">
        <f>VALUE(-10.505999999999998)</f>
        <v>0</v>
      </c>
      <c r="E38" s="8">
        <f>VALUE(1556.3058)</f>
        <v>0</v>
      </c>
      <c r="F38" s="8">
        <f>VALUE(-9.376)</f>
        <v>0</v>
      </c>
      <c r="G38" s="9">
        <f>VALUE(1551.84218)</f>
        <v>0</v>
      </c>
      <c r="H38" s="9">
        <f>VALUE(-15.308)</f>
        <v>0</v>
      </c>
      <c r="I38" s="10">
        <f>VALUE(1550.5987599999999)</f>
        <v>0</v>
      </c>
      <c r="J38" s="10">
        <f>VALUE(-19.302)</f>
        <v>0</v>
      </c>
      <c r="K38" s="11">
        <f>VALUE(248.855)</f>
        <v>0</v>
      </c>
      <c r="L38">
        <f>VALUE(0.0006400000002031447)</f>
        <v>0</v>
      </c>
      <c r="M38">
        <f>VALUE(0.0007800000000770524)</f>
        <v>0</v>
      </c>
      <c r="N38">
        <f>VALUE(0.0007400000001780427)</f>
        <v>0</v>
      </c>
      <c r="O38">
        <f>VALUE(8.000000002539309e-05)</f>
        <v>0</v>
      </c>
      <c r="P38" s="11">
        <f>VALUE(0.012000000000000455)</f>
        <v>0</v>
      </c>
      <c r="Q38">
        <f>VALUE(0.5600000001209082)</f>
        <v>0</v>
      </c>
    </row>
    <row r="39" spans="1:17">
      <c r="A39" t="s">
        <v>54</v>
      </c>
      <c r="B39">
        <f>VALUE(0.39487)</f>
        <v>0</v>
      </c>
      <c r="C39" s="7">
        <f>VALUE(1553.74342)</f>
        <v>0</v>
      </c>
      <c r="D39" s="7">
        <f>VALUE(-10.494000000000002)</f>
        <v>0</v>
      </c>
      <c r="E39" s="8">
        <f>VALUE(1556.3046)</f>
        <v>0</v>
      </c>
      <c r="F39" s="8">
        <f>VALUE(-9.406)</f>
        <v>0</v>
      </c>
      <c r="G39" s="9">
        <f>VALUE(1551.84122)</f>
        <v>0</v>
      </c>
      <c r="H39" s="9">
        <f>VALUE(-15.258)</f>
        <v>0</v>
      </c>
      <c r="I39" s="10">
        <f>VALUE(1550.59904)</f>
        <v>0</v>
      </c>
      <c r="J39" s="10">
        <f>VALUE(-19.31)</f>
        <v>0</v>
      </c>
      <c r="K39" s="11">
        <f>VALUE(248.857)</f>
        <v>0</v>
      </c>
      <c r="L39">
        <f>VALUE(0.00022000000012667442)</f>
        <v>0</v>
      </c>
      <c r="M39">
        <f>VALUE(-0.0004200000000764703)</f>
        <v>0</v>
      </c>
      <c r="N39">
        <f>VALUE(-0.00021999999989930075)</f>
        <v>0</v>
      </c>
      <c r="O39">
        <f>VALUE(0.0003600000000005821)</f>
        <v>0</v>
      </c>
      <c r="P39" s="11">
        <f>VALUE(0.014000000000010004)</f>
        <v>0</v>
      </c>
      <c r="Q39">
        <f>VALUE(-0.01499999996212864)</f>
        <v>0</v>
      </c>
    </row>
    <row r="40" spans="1:17">
      <c r="A40" t="s">
        <v>55</v>
      </c>
      <c r="B40">
        <f>VALUE(0.41223)</f>
        <v>0</v>
      </c>
      <c r="C40" s="7">
        <f>VALUE(1553.74354)</f>
        <v>0</v>
      </c>
      <c r="D40" s="7">
        <f>VALUE(-10.474)</f>
        <v>0</v>
      </c>
      <c r="E40" s="8">
        <f>VALUE(1556.3052)</f>
        <v>0</v>
      </c>
      <c r="F40" s="8">
        <f>VALUE(-9.4)</f>
        <v>0</v>
      </c>
      <c r="G40" s="9">
        <f>VALUE(1551.8413)</f>
        <v>0</v>
      </c>
      <c r="H40" s="9">
        <f>VALUE(-15.282)</f>
        <v>0</v>
      </c>
      <c r="I40" s="10">
        <f>VALUE(1550.59798)</f>
        <v>0</v>
      </c>
      <c r="J40" s="10">
        <f>VALUE(-19.308)</f>
        <v>0</v>
      </c>
      <c r="K40" s="11">
        <f>VALUE(248.857)</f>
        <v>0</v>
      </c>
      <c r="L40">
        <f>VALUE(0.0003400000000510772)</f>
        <v>0</v>
      </c>
      <c r="M40">
        <f>VALUE(0.00018000000000029104)</f>
        <v>0</v>
      </c>
      <c r="N40">
        <f>VALUE(-0.00013999999987390765)</f>
        <v>0</v>
      </c>
      <c r="O40">
        <f>VALUE(-0.0007000000000516593)</f>
        <v>0</v>
      </c>
      <c r="P40" s="11">
        <f>VALUE(0.014000000000010004)</f>
        <v>0</v>
      </c>
      <c r="Q40">
        <f>VALUE(-0.07999999996854967)</f>
        <v>0</v>
      </c>
    </row>
    <row r="41" spans="1:17">
      <c r="A41" t="s">
        <v>56</v>
      </c>
      <c r="B41">
        <f>VALUE(0.42988)</f>
        <v>0</v>
      </c>
      <c r="C41" s="7">
        <f>VALUE(1553.74342)</f>
        <v>0</v>
      </c>
      <c r="D41" s="7">
        <f>VALUE(-10.498)</f>
        <v>0</v>
      </c>
      <c r="E41" s="8">
        <f>VALUE(1556.30538)</f>
        <v>0</v>
      </c>
      <c r="F41" s="8">
        <f>VALUE(-9.4)</f>
        <v>0</v>
      </c>
      <c r="G41" s="9">
        <f>VALUE(1551.8414599999999)</f>
        <v>0</v>
      </c>
      <c r="H41" s="9">
        <f>VALUE(-15.34)</f>
        <v>0</v>
      </c>
      <c r="I41" s="10">
        <f>VALUE(1550.5983)</f>
        <v>0</v>
      </c>
      <c r="J41" s="10">
        <f>VALUE(-19.305999999999997)</f>
        <v>0</v>
      </c>
      <c r="K41" s="11">
        <f>VALUE(248.85299999999998)</f>
        <v>0</v>
      </c>
      <c r="L41">
        <f>VALUE(0.00022000000012667442)</f>
        <v>0</v>
      </c>
      <c r="M41">
        <f>VALUE(0.0003600000000005821)</f>
        <v>0</v>
      </c>
      <c r="N41">
        <f>VALUE(2.000000017687853e-05)</f>
        <v>0</v>
      </c>
      <c r="O41">
        <f>VALUE(-0.00037999999995008693)</f>
        <v>0</v>
      </c>
      <c r="P41" s="11">
        <f>VALUE(0.009999999999990905)</f>
        <v>0</v>
      </c>
      <c r="Q41">
        <f>VALUE(0.055000000088512024)</f>
        <v>0</v>
      </c>
    </row>
    <row r="42" spans="1:17">
      <c r="A42" t="s">
        <v>57</v>
      </c>
      <c r="B42">
        <f>VALUE(0.44723)</f>
        <v>0</v>
      </c>
      <c r="C42" s="7">
        <f>VALUE(1553.7432199999998)</f>
        <v>0</v>
      </c>
      <c r="D42" s="7">
        <f>VALUE(-10.504000000000001)</f>
        <v>0</v>
      </c>
      <c r="E42" s="8">
        <f>VALUE(1556.3047800000002)</f>
        <v>0</v>
      </c>
      <c r="F42" s="8">
        <f>VALUE(-9.334)</f>
        <v>0</v>
      </c>
      <c r="G42" s="9">
        <f>VALUE(1551.8413)</f>
        <v>0</v>
      </c>
      <c r="H42" s="9">
        <f>VALUE(-15.306)</f>
        <v>0</v>
      </c>
      <c r="I42" s="10">
        <f>VALUE(1550.59846)</f>
        <v>0</v>
      </c>
      <c r="J42" s="10">
        <f>VALUE(-19.41)</f>
        <v>0</v>
      </c>
      <c r="K42" s="11">
        <f>VALUE(248.8515)</f>
        <v>0</v>
      </c>
      <c r="L42">
        <f>VALUE(2.000000017687853e-05)</f>
        <v>0</v>
      </c>
      <c r="M42">
        <f>VALUE(-0.00024000000007617928)</f>
        <v>0</v>
      </c>
      <c r="N42">
        <f>VALUE(-0.00013999999987390765)</f>
        <v>0</v>
      </c>
      <c r="O42">
        <f>VALUE(-0.00022000000012667442)</f>
        <v>0</v>
      </c>
      <c r="P42" s="11">
        <f>VALUE(0.008499999999997954)</f>
        <v>0</v>
      </c>
      <c r="Q42">
        <f>VALUE(-0.1449999999749707)</f>
        <v>0</v>
      </c>
    </row>
    <row r="43" spans="1:17">
      <c r="A43" t="s">
        <v>58</v>
      </c>
      <c r="B43">
        <f>VALUE(0.46473)</f>
        <v>0</v>
      </c>
      <c r="C43" s="7">
        <f>VALUE(1553.7437400000001)</f>
        <v>0</v>
      </c>
      <c r="D43" s="7">
        <f>VALUE(-10.502)</f>
        <v>0</v>
      </c>
      <c r="E43" s="8">
        <f>VALUE(1556.3049800000001)</f>
        <v>0</v>
      </c>
      <c r="F43" s="8">
        <f>VALUE(-9.374)</f>
        <v>0</v>
      </c>
      <c r="G43" s="9">
        <f>VALUE(1551.8411800000001)</f>
        <v>0</v>
      </c>
      <c r="H43" s="9">
        <f>VALUE(-15.335999999999999)</f>
        <v>0</v>
      </c>
      <c r="I43" s="10">
        <f>VALUE(1550.5978)</f>
        <v>0</v>
      </c>
      <c r="J43" s="10">
        <f>VALUE(-19.316)</f>
        <v>0</v>
      </c>
      <c r="K43" s="11">
        <f>VALUE(248.8455)</f>
        <v>0</v>
      </c>
      <c r="L43">
        <f>VALUE(0.0005400000000008731)</f>
        <v>0</v>
      </c>
      <c r="M43">
        <f>VALUE(-4.0000000126383384e-05)</f>
        <v>0</v>
      </c>
      <c r="N43">
        <f>VALUE(-0.00026000000002568413)</f>
        <v>0</v>
      </c>
      <c r="O43">
        <f>VALUE(-0.0008800000000519503)</f>
        <v>0</v>
      </c>
      <c r="P43" s="11">
        <f>VALUE(0.0024999999999977263)</f>
        <v>0</v>
      </c>
      <c r="Q43">
        <f>VALUE(-0.16000000005078618)</f>
        <v>0</v>
      </c>
    </row>
    <row r="44" spans="1:17">
      <c r="A44" t="s">
        <v>59</v>
      </c>
      <c r="B44">
        <f>VALUE(0.4821)</f>
        <v>0</v>
      </c>
      <c r="C44" s="7">
        <f>VALUE(1553.7436)</f>
        <v>0</v>
      </c>
      <c r="D44" s="7">
        <f>VALUE(-10.49)</f>
        <v>0</v>
      </c>
      <c r="E44" s="8">
        <f>VALUE(1556.30506)</f>
        <v>0</v>
      </c>
      <c r="F44" s="8">
        <f>VALUE(-9.368)</f>
        <v>0</v>
      </c>
      <c r="G44" s="9">
        <f>VALUE(1551.8418)</f>
        <v>0</v>
      </c>
      <c r="H44" s="9">
        <f>VALUE(-15.342)</f>
        <v>0</v>
      </c>
      <c r="I44" s="10">
        <f>VALUE(1550.59842)</f>
        <v>0</v>
      </c>
      <c r="J44" s="10">
        <f>VALUE(-19.348)</f>
        <v>0</v>
      </c>
      <c r="K44" s="11">
        <f>VALUE(248.845)</f>
        <v>0</v>
      </c>
      <c r="L44">
        <f>VALUE(0.00040000000012696546)</f>
        <v>0</v>
      </c>
      <c r="M44">
        <f>VALUE(3.999999989900971e-05)</f>
        <v>0</v>
      </c>
      <c r="N44">
        <f>VALUE(0.0003600000000005821)</f>
        <v>0</v>
      </c>
      <c r="O44">
        <f>VALUE(-0.00026000000002568413)</f>
        <v>0</v>
      </c>
      <c r="P44" s="11">
        <f>VALUE(0.0020000000000095497)</f>
        <v>0</v>
      </c>
      <c r="Q44">
        <f>VALUE(0.13500000000021828)</f>
        <v>0</v>
      </c>
    </row>
    <row r="45" spans="1:17">
      <c r="A45" t="s">
        <v>60</v>
      </c>
      <c r="B45">
        <f>VALUE(0.4996)</f>
        <v>0</v>
      </c>
      <c r="C45" s="7">
        <f>VALUE(1553.74376)</f>
        <v>0</v>
      </c>
      <c r="D45" s="7">
        <f>VALUE(-10.475999999999999)</f>
        <v>0</v>
      </c>
      <c r="E45" s="8">
        <f>VALUE(1556.30538)</f>
        <v>0</v>
      </c>
      <c r="F45" s="8">
        <f>VALUE(-9.372)</f>
        <v>0</v>
      </c>
      <c r="G45" s="9">
        <f>VALUE(1551.84254)</f>
        <v>0</v>
      </c>
      <c r="H45" s="9">
        <f>VALUE(-15.328)</f>
        <v>0</v>
      </c>
      <c r="I45" s="10">
        <f>VALUE(1550.59954)</f>
        <v>0</v>
      </c>
      <c r="J45" s="10">
        <f>VALUE(-19.378)</f>
        <v>0</v>
      </c>
      <c r="K45" s="11">
        <f>VALUE(248.84599999999998)</f>
        <v>0</v>
      </c>
      <c r="L45">
        <f>VALUE(0.0005600000001777516)</f>
        <v>0</v>
      </c>
      <c r="M45">
        <f>VALUE(0.0003600000000005821)</f>
        <v>0</v>
      </c>
      <c r="N45">
        <f>VALUE(0.0011000000001786248)</f>
        <v>0</v>
      </c>
      <c r="O45">
        <f>VALUE(0.0008599999998750718)</f>
        <v>0</v>
      </c>
      <c r="P45" s="11">
        <f>VALUE(0.002999999999985903)</f>
        <v>0</v>
      </c>
      <c r="Q45">
        <f>VALUE(0.7200000000580076)</f>
        <v>0</v>
      </c>
    </row>
    <row r="46" spans="1:17">
      <c r="A46" t="s">
        <v>61</v>
      </c>
      <c r="B46">
        <f>VALUE(0.5171)</f>
        <v>0</v>
      </c>
      <c r="C46" s="7">
        <f>VALUE(1553.74356)</f>
        <v>0</v>
      </c>
      <c r="D46" s="7">
        <f>VALUE(-10.484000000000002)</f>
        <v>0</v>
      </c>
      <c r="E46" s="8">
        <f>VALUE(1556.30528)</f>
        <v>0</v>
      </c>
      <c r="F46" s="8">
        <f>VALUE(-9.41)</f>
        <v>0</v>
      </c>
      <c r="G46" s="9">
        <f>VALUE(1551.8414)</f>
        <v>0</v>
      </c>
      <c r="H46" s="9">
        <f>VALUE(-15.364)</f>
        <v>0</v>
      </c>
      <c r="I46" s="10">
        <f>VALUE(1550.59882)</f>
        <v>0</v>
      </c>
      <c r="J46" s="10">
        <f>VALUE(-19.28)</f>
        <v>0</v>
      </c>
      <c r="K46" s="11">
        <f>VALUE(248.8465)</f>
        <v>0</v>
      </c>
      <c r="L46">
        <f>VALUE(0.0003600000000005821)</f>
        <v>0</v>
      </c>
      <c r="M46">
        <f>VALUE(0.00026000000002568413)</f>
        <v>0</v>
      </c>
      <c r="N46">
        <f>VALUE(-3.999999989900971e-05)</f>
        <v>0</v>
      </c>
      <c r="O46">
        <f>VALUE(0.00013999999987390765)</f>
        <v>0</v>
      </c>
      <c r="P46" s="11">
        <f>VALUE(0.003500000000002501)</f>
        <v>0</v>
      </c>
      <c r="Q46">
        <f>VALUE(0.18000000000029104)</f>
        <v>0</v>
      </c>
    </row>
    <row r="47" spans="1:17">
      <c r="A47" t="s">
        <v>62</v>
      </c>
      <c r="B47">
        <f>VALUE(0.53474)</f>
        <v>0</v>
      </c>
      <c r="C47" s="7">
        <f>VALUE(1553.74388)</f>
        <v>0</v>
      </c>
      <c r="D47" s="7">
        <f>VALUE(-10.472000000000001)</f>
        <v>0</v>
      </c>
      <c r="E47" s="8">
        <f>VALUE(1556.30528)</f>
        <v>0</v>
      </c>
      <c r="F47" s="8">
        <f>VALUE(-9.42)</f>
        <v>0</v>
      </c>
      <c r="G47" s="9">
        <f>VALUE(1551.84158)</f>
        <v>0</v>
      </c>
      <c r="H47" s="9">
        <f>VALUE(-15.38)</f>
        <v>0</v>
      </c>
      <c r="I47" s="10">
        <f>VALUE(1550.5983800000001)</f>
        <v>0</v>
      </c>
      <c r="J47" s="10">
        <f>VALUE(-19.34)</f>
        <v>0</v>
      </c>
      <c r="K47" s="11">
        <f>VALUE(248.8495)</f>
        <v>0</v>
      </c>
      <c r="L47">
        <f>VALUE(0.0006800000001021544)</f>
        <v>0</v>
      </c>
      <c r="M47">
        <f>VALUE(0.00026000000002568413)</f>
        <v>0</v>
      </c>
      <c r="N47">
        <f>VALUE(0.00014000000010128133)</f>
        <v>0</v>
      </c>
      <c r="O47">
        <f>VALUE(-0.0003000000001520675)</f>
        <v>0</v>
      </c>
      <c r="P47" s="11">
        <f>VALUE(0.006500000000016826)</f>
        <v>0</v>
      </c>
      <c r="Q47">
        <f>VALUE(0.1950000000192631)</f>
        <v>0</v>
      </c>
    </row>
    <row r="48" spans="1:17">
      <c r="A48" t="s">
        <v>63</v>
      </c>
      <c r="B48">
        <f>VALUE(0.5521)</f>
        <v>0</v>
      </c>
      <c r="C48" s="7">
        <f>VALUE(1553.7429)</f>
        <v>0</v>
      </c>
      <c r="D48" s="7">
        <f>VALUE(-10.517999999999999)</f>
        <v>0</v>
      </c>
      <c r="E48" s="8">
        <f>VALUE(1556.30536)</f>
        <v>0</v>
      </c>
      <c r="F48" s="8">
        <f>VALUE(-9.422)</f>
        <v>0</v>
      </c>
      <c r="G48" s="9">
        <f>VALUE(1551.84122)</f>
        <v>0</v>
      </c>
      <c r="H48" s="9">
        <f>VALUE(-15.442)</f>
        <v>0</v>
      </c>
      <c r="I48" s="10">
        <f>VALUE(1550.5982)</f>
        <v>0</v>
      </c>
      <c r="J48" s="10">
        <f>VALUE(-19.316)</f>
        <v>0</v>
      </c>
      <c r="K48" s="11">
        <f>VALUE(248.855)</f>
        <v>0</v>
      </c>
      <c r="L48">
        <f>VALUE(-0.00029999999992469384)</f>
        <v>0</v>
      </c>
      <c r="M48">
        <f>VALUE(0.0003400000000510772)</f>
        <v>0</v>
      </c>
      <c r="N48">
        <f>VALUE(-0.00021999999989930075)</f>
        <v>0</v>
      </c>
      <c r="O48">
        <f>VALUE(-0.00048000000015235855)</f>
        <v>0</v>
      </c>
      <c r="P48" s="11">
        <f>VALUE(0.012000000000000455)</f>
        <v>0</v>
      </c>
      <c r="Q48">
        <f>VALUE(-0.16499999998131898)</f>
        <v>0</v>
      </c>
    </row>
    <row r="49" spans="1:17">
      <c r="A49" t="s">
        <v>64</v>
      </c>
      <c r="B49">
        <f>VALUE(0.5696)</f>
        <v>0</v>
      </c>
      <c r="C49" s="7">
        <f>VALUE(1553.74406)</f>
        <v>0</v>
      </c>
      <c r="D49" s="7">
        <f>VALUE(-10.47)</f>
        <v>0</v>
      </c>
      <c r="E49" s="8">
        <f>VALUE(1556.3047199999999)</f>
        <v>0</v>
      </c>
      <c r="F49" s="8">
        <f>VALUE(-9.404)</f>
        <v>0</v>
      </c>
      <c r="G49" s="9">
        <f>VALUE(1551.8415400000001)</f>
        <v>0</v>
      </c>
      <c r="H49" s="9">
        <f>VALUE(-15.39)</f>
        <v>0</v>
      </c>
      <c r="I49" s="10">
        <f>VALUE(1550.5993)</f>
        <v>0</v>
      </c>
      <c r="J49" s="10">
        <f>VALUE(-19.355999999999998)</f>
        <v>0</v>
      </c>
      <c r="K49" s="11">
        <f>VALUE(248.8605)</f>
        <v>0</v>
      </c>
      <c r="L49">
        <f>VALUE(0.0008600000001024455)</f>
        <v>0</v>
      </c>
      <c r="M49">
        <f>VALUE(-0.00029999999992469384)</f>
        <v>0</v>
      </c>
      <c r="N49">
        <f>VALUE(9.999999997489795e-05)</f>
        <v>0</v>
      </c>
      <c r="O49">
        <f>VALUE(0.0006200000000262662)</f>
        <v>0</v>
      </c>
      <c r="P49" s="11">
        <f>VALUE(0.017500000000012506)</f>
        <v>0</v>
      </c>
      <c r="Q49">
        <f>VALUE(0.32000000004472895)</f>
        <v>0</v>
      </c>
    </row>
    <row r="50" spans="1:17">
      <c r="A50" t="s">
        <v>65</v>
      </c>
      <c r="B50">
        <f>VALUE(0.5871)</f>
        <v>0</v>
      </c>
      <c r="C50" s="7">
        <f>VALUE(1553.7433800000001)</f>
        <v>0</v>
      </c>
      <c r="D50" s="7">
        <f>VALUE(-10.46)</f>
        <v>0</v>
      </c>
      <c r="E50" s="8">
        <f>VALUE(1556.30552)</f>
        <v>0</v>
      </c>
      <c r="F50" s="8">
        <f>VALUE(-9.392000000000001)</f>
        <v>0</v>
      </c>
      <c r="G50" s="9">
        <f>VALUE(1551.84214)</f>
        <v>0</v>
      </c>
      <c r="H50" s="9">
        <f>VALUE(-15.335999999999999)</f>
        <v>0</v>
      </c>
      <c r="I50" s="10">
        <f>VALUE(1550.59856)</f>
        <v>0</v>
      </c>
      <c r="J50" s="10">
        <f>VALUE(-19.36)</f>
        <v>0</v>
      </c>
      <c r="K50" s="11">
        <f>VALUE(248.8635)</f>
        <v>0</v>
      </c>
      <c r="L50">
        <f>VALUE(0.00018000000000029104)</f>
        <v>0</v>
      </c>
      <c r="M50">
        <f>VALUE(0.0004999999998744897)</f>
        <v>0</v>
      </c>
      <c r="N50">
        <f>VALUE(0.0007000000000516593)</f>
        <v>0</v>
      </c>
      <c r="O50">
        <f>VALUE(-0.00012000000015177648)</f>
        <v>0</v>
      </c>
      <c r="P50" s="11">
        <f>VALUE(0.02049999999999841)</f>
        <v>0</v>
      </c>
      <c r="Q50">
        <f>VALUE(0.3149999999436659)</f>
        <v>0</v>
      </c>
    </row>
    <row r="51" spans="1:17">
      <c r="A51" t="s">
        <v>66</v>
      </c>
      <c r="B51">
        <f>VALUE(0.60446)</f>
        <v>0</v>
      </c>
      <c r="C51" s="7">
        <f>VALUE(1553.74416)</f>
        <v>0</v>
      </c>
      <c r="D51" s="7">
        <f>VALUE(-10.466)</f>
        <v>0</v>
      </c>
      <c r="E51" s="8">
        <f>VALUE(1556.30476)</f>
        <v>0</v>
      </c>
      <c r="F51" s="8">
        <f>VALUE(-9.41)</f>
        <v>0</v>
      </c>
      <c r="G51" s="9">
        <f>VALUE(1551.84172)</f>
        <v>0</v>
      </c>
      <c r="H51" s="9">
        <f>VALUE(-15.35)</f>
        <v>0</v>
      </c>
      <c r="I51" s="10">
        <f>VALUE(1550.5996400000001)</f>
        <v>0</v>
      </c>
      <c r="J51" s="10">
        <f>VALUE(-19.35)</f>
        <v>0</v>
      </c>
      <c r="K51" s="11">
        <f>VALUE(248.87099999999998)</f>
        <v>0</v>
      </c>
      <c r="L51">
        <f>VALUE(0.0009600000000773434)</f>
        <v>0</v>
      </c>
      <c r="M51">
        <f>VALUE(-0.00026000000002568413)</f>
        <v>0</v>
      </c>
      <c r="N51">
        <f>VALUE(0.000279999999975189)</f>
        <v>0</v>
      </c>
      <c r="O51">
        <f>VALUE(0.0009599999998499698)</f>
        <v>0</v>
      </c>
      <c r="P51" s="11">
        <f>VALUE(0.027999999999991587)</f>
        <v>0</v>
      </c>
      <c r="Q51">
        <f>VALUE(0.4849999999692045)</f>
        <v>0</v>
      </c>
    </row>
    <row r="52" spans="1:17">
      <c r="A52" t="s">
        <v>67</v>
      </c>
      <c r="B52">
        <f>VALUE(0.62196)</f>
        <v>0</v>
      </c>
      <c r="C52" s="7">
        <f>VALUE(1553.7441)</f>
        <v>0</v>
      </c>
      <c r="D52" s="7">
        <f>VALUE(-10.512)</f>
        <v>0</v>
      </c>
      <c r="E52" s="8">
        <f>VALUE(1556.30514)</f>
        <v>0</v>
      </c>
      <c r="F52" s="8">
        <f>VALUE(-9.404)</f>
        <v>0</v>
      </c>
      <c r="G52" s="9">
        <f>VALUE(1551.8418199999999)</f>
        <v>0</v>
      </c>
      <c r="H52" s="9">
        <f>VALUE(-15.374)</f>
        <v>0</v>
      </c>
      <c r="I52" s="10">
        <f>VALUE(1550.5996)</f>
        <v>0</v>
      </c>
      <c r="J52" s="10">
        <f>VALUE(-19.396)</f>
        <v>0</v>
      </c>
      <c r="K52" s="11">
        <f>VALUE(248.87099999999998)</f>
        <v>0</v>
      </c>
      <c r="L52">
        <f>VALUE(0.0009000000000014552)</f>
        <v>0</v>
      </c>
      <c r="M52">
        <f>VALUE(0.0001199999999244028)</f>
        <v>0</v>
      </c>
      <c r="N52">
        <f>VALUE(0.0003800000001774606)</f>
        <v>0</v>
      </c>
      <c r="O52">
        <f>VALUE(0.00091999999995096)</f>
        <v>0</v>
      </c>
      <c r="P52" s="11">
        <f>VALUE(0.027999999999991587)</f>
        <v>0</v>
      </c>
      <c r="Q52">
        <f>VALUE(0.5800000000135697)</f>
        <v>0</v>
      </c>
    </row>
    <row r="53" spans="1:17">
      <c r="A53" t="s">
        <v>68</v>
      </c>
      <c r="B53">
        <f>VALUE(0.63932)</f>
        <v>0</v>
      </c>
      <c r="C53" s="7">
        <f>VALUE(1553.74356)</f>
        <v>0</v>
      </c>
      <c r="D53" s="7">
        <f>VALUE(-10.495999999999999)</f>
        <v>0</v>
      </c>
      <c r="E53" s="8">
        <f>VALUE(1556.30424)</f>
        <v>0</v>
      </c>
      <c r="F53" s="8">
        <f>VALUE(-9.392000000000001)</f>
        <v>0</v>
      </c>
      <c r="G53" s="9">
        <f>VALUE(1551.84156)</f>
        <v>0</v>
      </c>
      <c r="H53" s="9">
        <f>VALUE(-15.425999999999998)</f>
        <v>0</v>
      </c>
      <c r="I53" s="10">
        <f>VALUE(1550.59762)</f>
        <v>0</v>
      </c>
      <c r="J53" s="10">
        <f>VALUE(-19.414)</f>
        <v>0</v>
      </c>
      <c r="K53" s="11">
        <f>VALUE(248.8675)</f>
        <v>0</v>
      </c>
      <c r="L53">
        <f>VALUE(0.0003600000000005821)</f>
        <v>0</v>
      </c>
      <c r="M53">
        <f>VALUE(-0.0007800000000770524)</f>
        <v>0</v>
      </c>
      <c r="N53">
        <f>VALUE(0.00012000000015177648)</f>
        <v>0</v>
      </c>
      <c r="O53">
        <f>VALUE(-0.0010600000000522414)</f>
        <v>0</v>
      </c>
      <c r="P53" s="11">
        <f>VALUE(0.024500000000017508)</f>
        <v>0</v>
      </c>
      <c r="Q53">
        <f>VALUE(-0.3399999999942338)</f>
        <v>0</v>
      </c>
    </row>
    <row r="54" spans="1:17">
      <c r="A54" t="s">
        <v>69</v>
      </c>
      <c r="B54">
        <f>VALUE(0.65696)</f>
        <v>0</v>
      </c>
      <c r="C54" s="7">
        <f>VALUE(1553.74378)</f>
        <v>0</v>
      </c>
      <c r="D54" s="7">
        <f>VALUE(-10.492)</f>
        <v>0</v>
      </c>
      <c r="E54" s="8">
        <f>VALUE(1556.3038199999999)</f>
        <v>0</v>
      </c>
      <c r="F54" s="8">
        <f>VALUE(-9.392000000000001)</f>
        <v>0</v>
      </c>
      <c r="G54" s="9">
        <f>VALUE(1551.8415400000001)</f>
        <v>0</v>
      </c>
      <c r="H54" s="9">
        <f>VALUE(-15.398)</f>
        <v>0</v>
      </c>
      <c r="I54" s="10">
        <f>VALUE(1550.59878)</f>
        <v>0</v>
      </c>
      <c r="J54" s="10">
        <f>VALUE(-19.368)</f>
        <v>0</v>
      </c>
      <c r="K54" s="11">
        <f>VALUE(248.864)</f>
        <v>0</v>
      </c>
      <c r="L54">
        <f>VALUE(0.0005800000001272565)</f>
        <v>0</v>
      </c>
      <c r="M54">
        <f>VALUE(-0.001199999999926149)</f>
        <v>0</v>
      </c>
      <c r="N54">
        <f>VALUE(9.999999997489795e-05)</f>
        <v>0</v>
      </c>
      <c r="O54">
        <f>VALUE(9.999999997489795e-05)</f>
        <v>0</v>
      </c>
      <c r="P54" s="11">
        <f>VALUE(0.021000000000015007)</f>
        <v>0</v>
      </c>
      <c r="Q54">
        <f>VALUE(-0.10499999996227416)</f>
        <v>0</v>
      </c>
    </row>
    <row r="55" spans="1:17">
      <c r="A55" t="s">
        <v>70</v>
      </c>
      <c r="B55">
        <f>VALUE(0.67432)</f>
        <v>0</v>
      </c>
      <c r="C55" s="7">
        <f>VALUE(1553.7434)</f>
        <v>0</v>
      </c>
      <c r="D55" s="7">
        <f>VALUE(-10.52)</f>
        <v>0</v>
      </c>
      <c r="E55" s="8">
        <f>VALUE(1556.30486)</f>
        <v>0</v>
      </c>
      <c r="F55" s="8">
        <f>VALUE(-9.454)</f>
        <v>0</v>
      </c>
      <c r="G55" s="9">
        <f>VALUE(1551.8405599999999)</f>
        <v>0</v>
      </c>
      <c r="H55" s="9">
        <f>VALUE(-15.415999999999999)</f>
        <v>0</v>
      </c>
      <c r="I55" s="10">
        <f>VALUE(1550.59794)</f>
        <v>0</v>
      </c>
      <c r="J55" s="10">
        <f>VALUE(-19.38)</f>
        <v>0</v>
      </c>
      <c r="K55" s="11">
        <f>VALUE(248.859)</f>
        <v>0</v>
      </c>
      <c r="L55">
        <f>VALUE(0.00020000000017716957)</f>
        <v>0</v>
      </c>
      <c r="M55">
        <f>VALUE(-0.00016000000005078618)</f>
        <v>0</v>
      </c>
      <c r="N55">
        <f>VALUE(-0.0008799999998245767)</f>
        <v>0</v>
      </c>
      <c r="O55">
        <f>VALUE(-0.000739999999950669)</f>
        <v>0</v>
      </c>
      <c r="P55" s="11">
        <f>VALUE(0.016000000000019554)</f>
        <v>0</v>
      </c>
      <c r="Q55">
        <f>VALUE(-0.39499999991221557)</f>
        <v>0</v>
      </c>
    </row>
    <row r="56" spans="1:17">
      <c r="A56" t="s">
        <v>71</v>
      </c>
      <c r="B56">
        <f>VALUE(0.69182)</f>
        <v>0</v>
      </c>
      <c r="C56" s="7">
        <f>VALUE(1553.74358)</f>
        <v>0</v>
      </c>
      <c r="D56" s="7">
        <f>VALUE(-10.52)</f>
        <v>0</v>
      </c>
      <c r="E56" s="8">
        <f>VALUE(1556.30496)</f>
        <v>0</v>
      </c>
      <c r="F56" s="8">
        <f>VALUE(-9.38)</f>
        <v>0</v>
      </c>
      <c r="G56" s="9">
        <f>VALUE(1551.8411199999998)</f>
        <v>0</v>
      </c>
      <c r="H56" s="9">
        <f>VALUE(-15.427999999999999)</f>
        <v>0</v>
      </c>
      <c r="I56" s="10">
        <f>VALUE(1550.5984)</f>
        <v>0</v>
      </c>
      <c r="J56" s="10">
        <f>VALUE(-19.358)</f>
        <v>0</v>
      </c>
      <c r="K56" s="11">
        <f>VALUE(248.8575)</f>
        <v>0</v>
      </c>
      <c r="L56">
        <f>VALUE(0.0003800000001774606)</f>
        <v>0</v>
      </c>
      <c r="M56">
        <f>VALUE(-6.000000007588824e-05)</f>
        <v>0</v>
      </c>
      <c r="N56">
        <f>VALUE(-0.0003199999998741987)</f>
        <v>0</v>
      </c>
      <c r="O56">
        <f>VALUE(-0.000279999999975189)</f>
        <v>0</v>
      </c>
      <c r="P56" s="11">
        <f>VALUE(0.014499999999998181)</f>
        <v>0</v>
      </c>
      <c r="Q56">
        <f>VALUE(-0.06999999993695383)</f>
        <v>0</v>
      </c>
    </row>
    <row r="57" spans="1:17">
      <c r="A57" t="s">
        <v>72</v>
      </c>
      <c r="B57">
        <f>VALUE(0.70919)</f>
        <v>0</v>
      </c>
      <c r="C57" s="7">
        <f>VALUE(1553.74382)</f>
        <v>0</v>
      </c>
      <c r="D57" s="7">
        <f>VALUE(-10.488)</f>
        <v>0</v>
      </c>
      <c r="E57" s="8">
        <f>VALUE(1556.30422)</f>
        <v>0</v>
      </c>
      <c r="F57" s="8">
        <f>VALUE(-9.396)</f>
        <v>0</v>
      </c>
      <c r="G57" s="9">
        <f>VALUE(1551.84222)</f>
        <v>0</v>
      </c>
      <c r="H57" s="9">
        <f>VALUE(-15.404000000000002)</f>
        <v>0</v>
      </c>
      <c r="I57" s="10">
        <f>VALUE(1550.5987)</f>
        <v>0</v>
      </c>
      <c r="J57" s="10">
        <f>VALUE(-19.355999999999998)</f>
        <v>0</v>
      </c>
      <c r="K57" s="11">
        <f>VALUE(248.8585)</f>
        <v>0</v>
      </c>
      <c r="L57">
        <f>VALUE(0.0006200000000262662)</f>
        <v>0</v>
      </c>
      <c r="M57">
        <f>VALUE(-0.0008000000000265572)</f>
        <v>0</v>
      </c>
      <c r="N57">
        <f>VALUE(0.0007800000000770524)</f>
        <v>0</v>
      </c>
      <c r="O57">
        <f>VALUE(1.9999999949504854e-05)</f>
        <v>0</v>
      </c>
      <c r="P57" s="11">
        <f>VALUE(0.015500000000002956)</f>
        <v>0</v>
      </c>
      <c r="Q57">
        <f>VALUE(0.15500000000656655)</f>
        <v>0</v>
      </c>
    </row>
    <row r="58" spans="1:17">
      <c r="A58" t="s">
        <v>73</v>
      </c>
      <c r="B58">
        <f>VALUE(0.72655)</f>
        <v>0</v>
      </c>
      <c r="C58" s="7">
        <f>VALUE(1553.74372)</f>
        <v>0</v>
      </c>
      <c r="D58" s="7">
        <f>VALUE(-10.492)</f>
        <v>0</v>
      </c>
      <c r="E58" s="8">
        <f>VALUE(1556.3048199999998)</f>
        <v>0</v>
      </c>
      <c r="F58" s="8">
        <f>VALUE(-9.402000000000001)</f>
        <v>0</v>
      </c>
      <c r="G58" s="9">
        <f>VALUE(1551.84178)</f>
        <v>0</v>
      </c>
      <c r="H58" s="9">
        <f>VALUE(-15.412)</f>
        <v>0</v>
      </c>
      <c r="I58" s="10">
        <f>VALUE(1550.59894)</f>
        <v>0</v>
      </c>
      <c r="J58" s="10">
        <f>VALUE(-19.41)</f>
        <v>0</v>
      </c>
      <c r="K58" s="11">
        <f>VALUE(248.861)</f>
        <v>0</v>
      </c>
      <c r="L58">
        <f>VALUE(0.0005200000000513683)</f>
        <v>0</v>
      </c>
      <c r="M58">
        <f>VALUE(-0.0001999999999497959)</f>
        <v>0</v>
      </c>
      <c r="N58">
        <f>VALUE(0.0003400000000510772)</f>
        <v>0</v>
      </c>
      <c r="O58">
        <f>VALUE(0.00026000000002568413)</f>
        <v>0</v>
      </c>
      <c r="P58" s="11">
        <f>VALUE(0.018000000000000682)</f>
        <v>0</v>
      </c>
      <c r="Q58">
        <f>VALUE(0.23000000004458343)</f>
        <v>0</v>
      </c>
    </row>
    <row r="59" spans="1:17">
      <c r="A59" t="s">
        <v>74</v>
      </c>
      <c r="B59">
        <f>VALUE(0.74391)</f>
        <v>0</v>
      </c>
      <c r="C59" s="7">
        <f>VALUE(1553.7436400000001)</f>
        <v>0</v>
      </c>
      <c r="D59" s="7">
        <f>VALUE(-10.464)</f>
        <v>0</v>
      </c>
      <c r="E59" s="8">
        <f>VALUE(1556.30466)</f>
        <v>0</v>
      </c>
      <c r="F59" s="8">
        <f>VALUE(-9.366)</f>
        <v>0</v>
      </c>
      <c r="G59" s="9">
        <f>VALUE(1551.8414)</f>
        <v>0</v>
      </c>
      <c r="H59" s="9">
        <f>VALUE(-15.412)</f>
        <v>0</v>
      </c>
      <c r="I59" s="10">
        <f>VALUE(1550.5990199999999)</f>
        <v>0</v>
      </c>
      <c r="J59" s="10">
        <f>VALUE(-19.452)</f>
        <v>0</v>
      </c>
      <c r="K59" s="11">
        <f>VALUE(248.865)</f>
        <v>0</v>
      </c>
      <c r="L59">
        <f>VALUE(0.00044000000002597517)</f>
        <v>0</v>
      </c>
      <c r="M59">
        <f>VALUE(-0.0003600000000005821)</f>
        <v>0</v>
      </c>
      <c r="N59">
        <f>VALUE(-3.999999989900971e-05)</f>
        <v>0</v>
      </c>
      <c r="O59">
        <f>VALUE(0.0003400000000510772)</f>
        <v>0</v>
      </c>
      <c r="P59" s="11">
        <f>VALUE(0.02200000000001978)</f>
        <v>0</v>
      </c>
      <c r="Q59">
        <f>VALUE(0.09500000004436515)</f>
        <v>0</v>
      </c>
    </row>
    <row r="60" spans="1:17">
      <c r="A60" t="s">
        <v>75</v>
      </c>
      <c r="B60">
        <f>VALUE(0.76141)</f>
        <v>0</v>
      </c>
      <c r="C60" s="7">
        <f>VALUE(1553.74344)</f>
        <v>0</v>
      </c>
      <c r="D60" s="7">
        <f>VALUE(-10.468)</f>
        <v>0</v>
      </c>
      <c r="E60" s="8">
        <f>VALUE(1556.30412)</f>
        <v>0</v>
      </c>
      <c r="F60" s="8">
        <f>VALUE(-9.378)</f>
        <v>0</v>
      </c>
      <c r="G60" s="9">
        <f>VALUE(1551.8414400000001)</f>
        <v>0</v>
      </c>
      <c r="H60" s="9">
        <f>VALUE(-15.386)</f>
        <v>0</v>
      </c>
      <c r="I60" s="10">
        <f>VALUE(1550.59904)</f>
        <v>0</v>
      </c>
      <c r="J60" s="10">
        <f>VALUE(-19.434)</f>
        <v>0</v>
      </c>
      <c r="K60" s="11">
        <f>VALUE(248.865)</f>
        <v>0</v>
      </c>
      <c r="L60">
        <f>VALUE(0.00024000000007617928)</f>
        <v>0</v>
      </c>
      <c r="M60">
        <f>VALUE(-0.0009000000000014552)</f>
        <v>0</v>
      </c>
      <c r="N60">
        <f>VALUE(0.0)</f>
        <v>0</v>
      </c>
      <c r="O60">
        <f>VALUE(0.0003600000000005821)</f>
        <v>0</v>
      </c>
      <c r="P60" s="11">
        <f>VALUE(0.02200000000001978)</f>
        <v>0</v>
      </c>
      <c r="Q60">
        <f>VALUE(-0.07499999998117346)</f>
        <v>0</v>
      </c>
    </row>
    <row r="61" spans="1:17">
      <c r="A61" t="s">
        <v>76</v>
      </c>
      <c r="B61">
        <f>VALUE(0.77877)</f>
        <v>0</v>
      </c>
      <c r="C61" s="7">
        <f>VALUE(1553.74304)</f>
        <v>0</v>
      </c>
      <c r="D61" s="7">
        <f>VALUE(-10.464)</f>
        <v>0</v>
      </c>
      <c r="E61" s="8">
        <f>VALUE(1556.3043400000001)</f>
        <v>0</v>
      </c>
      <c r="F61" s="8">
        <f>VALUE(-9.332)</f>
        <v>0</v>
      </c>
      <c r="G61" s="9">
        <f>VALUE(1551.84096)</f>
        <v>0</v>
      </c>
      <c r="H61" s="9">
        <f>VALUE(-15.432)</f>
        <v>0</v>
      </c>
      <c r="I61" s="10">
        <f>VALUE(1550.5984)</f>
        <v>0</v>
      </c>
      <c r="J61" s="10">
        <f>VALUE(-19.362000000000002)</f>
        <v>0</v>
      </c>
      <c r="K61" s="11">
        <f>VALUE(248.86)</f>
        <v>0</v>
      </c>
      <c r="L61">
        <f>VALUE(-0.0001599999998234125)</f>
        <v>0</v>
      </c>
      <c r="M61">
        <f>VALUE(-0.0006800000001021544)</f>
        <v>0</v>
      </c>
      <c r="N61">
        <f>VALUE(-0.0004799999999249849)</f>
        <v>0</v>
      </c>
      <c r="O61">
        <f>VALUE(-0.000279999999975189)</f>
        <v>0</v>
      </c>
      <c r="P61" s="11">
        <f>VALUE(0.01700000000002433)</f>
        <v>0</v>
      </c>
      <c r="Q61">
        <f>VALUE(-0.3999999999564352)</f>
        <v>0</v>
      </c>
    </row>
    <row r="62" spans="1:17">
      <c r="A62" t="s">
        <v>77</v>
      </c>
      <c r="B62">
        <f>VALUE(0.79614)</f>
        <v>0</v>
      </c>
      <c r="C62" s="7">
        <f>VALUE(1553.74278)</f>
        <v>0</v>
      </c>
      <c r="D62" s="7">
        <f>VALUE(-10.456)</f>
        <v>0</v>
      </c>
      <c r="E62" s="8">
        <f>VALUE(1556.30456)</f>
        <v>0</v>
      </c>
      <c r="F62" s="8">
        <f>VALUE(-9.384)</f>
        <v>0</v>
      </c>
      <c r="G62" s="9">
        <f>VALUE(1551.84134)</f>
        <v>0</v>
      </c>
      <c r="H62" s="9">
        <f>VALUE(-15.436)</f>
        <v>0</v>
      </c>
      <c r="I62" s="10">
        <f>VALUE(1550.59808)</f>
        <v>0</v>
      </c>
      <c r="J62" s="10">
        <f>VALUE(-19.422)</f>
        <v>0</v>
      </c>
      <c r="K62" s="11">
        <f>VALUE(248.84799999999998)</f>
        <v>0</v>
      </c>
      <c r="L62">
        <f>VALUE(-0.00041999999984909664)</f>
        <v>0</v>
      </c>
      <c r="M62">
        <f>VALUE(-0.00045999999997548)</f>
        <v>0</v>
      </c>
      <c r="N62">
        <f>VALUE(-9.999999997489795e-05)</f>
        <v>0</v>
      </c>
      <c r="O62">
        <f>VALUE(-0.0006000000000767614)</f>
        <v>0</v>
      </c>
      <c r="P62" s="11">
        <f>VALUE(0.0049999999999954525)</f>
        <v>0</v>
      </c>
      <c r="Q62">
        <f>VALUE(-0.394999999969059)</f>
        <v>0</v>
      </c>
    </row>
    <row r="63" spans="1:17">
      <c r="A63" t="s">
        <v>78</v>
      </c>
      <c r="B63">
        <f>VALUE(0.8135)</f>
        <v>0</v>
      </c>
      <c r="C63" s="7">
        <f>VALUE(1553.7428)</f>
        <v>0</v>
      </c>
      <c r="D63" s="7">
        <f>VALUE(-10.495999999999999)</f>
        <v>0</v>
      </c>
      <c r="E63" s="8">
        <f>VALUE(1556.30438)</f>
        <v>0</v>
      </c>
      <c r="F63" s="8">
        <f>VALUE(-9.396)</f>
        <v>0</v>
      </c>
      <c r="G63" s="9">
        <f>VALUE(1551.8410199999998)</f>
        <v>0</v>
      </c>
      <c r="H63" s="9">
        <f>VALUE(-15.45)</f>
        <v>0</v>
      </c>
      <c r="I63" s="10">
        <f>VALUE(1550.5987400000001)</f>
        <v>0</v>
      </c>
      <c r="J63" s="10">
        <f>VALUE(-19.424)</f>
        <v>0</v>
      </c>
      <c r="K63" s="11">
        <f>VALUE(248.833)</f>
        <v>0</v>
      </c>
      <c r="L63">
        <f>VALUE(-0.0003999999998995918)</f>
        <v>0</v>
      </c>
      <c r="M63">
        <f>VALUE(-0.0006399999999757711)</f>
        <v>0</v>
      </c>
      <c r="N63">
        <f>VALUE(-0.00041999999984909664)</f>
        <v>0</v>
      </c>
      <c r="O63">
        <f>VALUE(5.999999984851456e-05)</f>
        <v>0</v>
      </c>
      <c r="P63" s="11">
        <f>VALUE(-0.009999999999990905)</f>
        <v>0</v>
      </c>
      <c r="Q63">
        <f>VALUE(-0.34999999996898623)</f>
        <v>0</v>
      </c>
    </row>
    <row r="64" spans="1:17">
      <c r="A64" t="s">
        <v>79</v>
      </c>
      <c r="B64">
        <f>VALUE(0.83085)</f>
        <v>0</v>
      </c>
      <c r="C64" s="7">
        <f>VALUE(1553.74272)</f>
        <v>0</v>
      </c>
      <c r="D64" s="7">
        <f>VALUE(-10.526)</f>
        <v>0</v>
      </c>
      <c r="E64" s="8">
        <f>VALUE(1556.30358)</f>
        <v>0</v>
      </c>
      <c r="F64" s="8">
        <f>VALUE(-9.42)</f>
        <v>0</v>
      </c>
      <c r="G64" s="9">
        <f>VALUE(1551.84114)</f>
        <v>0</v>
      </c>
      <c r="H64" s="9">
        <f>VALUE(-15.408)</f>
        <v>0</v>
      </c>
      <c r="I64" s="10">
        <f>VALUE(1550.5982199999999)</f>
        <v>0</v>
      </c>
      <c r="J64" s="10">
        <f>VALUE(-19.442)</f>
        <v>0</v>
      </c>
      <c r="K64" s="11">
        <f>VALUE(248.8255)</f>
        <v>0</v>
      </c>
      <c r="L64">
        <f>VALUE(-0.0004799999999249849)</f>
        <v>0</v>
      </c>
      <c r="M64">
        <f>VALUE(-0.0014400000000023283)</f>
        <v>0</v>
      </c>
      <c r="N64">
        <f>VALUE(-0.00029999999992469384)</f>
        <v>0</v>
      </c>
      <c r="O64">
        <f>VALUE(-0.00045999999997548)</f>
        <v>0</v>
      </c>
      <c r="P64" s="11">
        <f>VALUE(-0.017499999999984084)</f>
        <v>0</v>
      </c>
      <c r="Q64">
        <f>VALUE(-0.6699999999568718)</f>
        <v>0</v>
      </c>
    </row>
    <row r="65" spans="1:17">
      <c r="A65" t="s">
        <v>80</v>
      </c>
      <c r="B65">
        <f>VALUE(0.84822)</f>
        <v>0</v>
      </c>
      <c r="C65" s="7">
        <f>VALUE(1553.74278)</f>
        <v>0</v>
      </c>
      <c r="D65" s="7">
        <f>VALUE(-10.462)</f>
        <v>0</v>
      </c>
      <c r="E65" s="8">
        <f>VALUE(1556.30504)</f>
        <v>0</v>
      </c>
      <c r="F65" s="8">
        <f>VALUE(-9.412)</f>
        <v>0</v>
      </c>
      <c r="G65" s="9">
        <f>VALUE(1551.84238)</f>
        <v>0</v>
      </c>
      <c r="H65" s="9">
        <f>VALUE(-15.454)</f>
        <v>0</v>
      </c>
      <c r="I65" s="10">
        <f>VALUE(1550.59896)</f>
        <v>0</v>
      </c>
      <c r="J65" s="10">
        <f>VALUE(-19.39)</f>
        <v>0</v>
      </c>
      <c r="K65" s="11">
        <f>VALUE(248.81900000000002)</f>
        <v>0</v>
      </c>
      <c r="L65">
        <f>VALUE(-0.00041999999984909664)</f>
        <v>0</v>
      </c>
      <c r="M65">
        <f>VALUE(1.9999999949504854e-05)</f>
        <v>0</v>
      </c>
      <c r="N65">
        <f>VALUE(0.0009400000001278386)</f>
        <v>0</v>
      </c>
      <c r="O65">
        <f>VALUE(0.000279999999975189)</f>
        <v>0</v>
      </c>
      <c r="P65" s="11">
        <f>VALUE(-0.023999999999972488)</f>
        <v>0</v>
      </c>
      <c r="Q65">
        <f>VALUE(0.20500000005085894)</f>
        <v>0</v>
      </c>
    </row>
    <row r="66" spans="1:17">
      <c r="A66" t="s">
        <v>81</v>
      </c>
      <c r="B66">
        <f>VALUE(0.86551)</f>
        <v>0</v>
      </c>
      <c r="C66" s="7">
        <f>VALUE(1553.74296)</f>
        <v>0</v>
      </c>
      <c r="D66" s="7">
        <f>VALUE(-10.505999999999998)</f>
        <v>0</v>
      </c>
      <c r="E66" s="8">
        <f>VALUE(1556.30416)</f>
        <v>0</v>
      </c>
      <c r="F66" s="8">
        <f>VALUE(-9.402000000000001)</f>
        <v>0</v>
      </c>
      <c r="G66" s="9">
        <f>VALUE(1551.84156)</f>
        <v>0</v>
      </c>
      <c r="H66" s="9">
        <f>VALUE(-15.434000000000001)</f>
        <v>0</v>
      </c>
      <c r="I66" s="10">
        <f>VALUE(1550.59862)</f>
        <v>0</v>
      </c>
      <c r="J66" s="10">
        <f>VALUE(-19.465999999999998)</f>
        <v>0</v>
      </c>
      <c r="K66" s="11">
        <f>VALUE(248.8145)</f>
        <v>0</v>
      </c>
      <c r="L66">
        <f>VALUE(-0.0002399999998488056)</f>
        <v>0</v>
      </c>
      <c r="M66">
        <f>VALUE(-0.0008600000001024455)</f>
        <v>0</v>
      </c>
      <c r="N66">
        <f>VALUE(0.00012000000015177648)</f>
        <v>0</v>
      </c>
      <c r="O66">
        <f>VALUE(-6.000000007588824e-05)</f>
        <v>0</v>
      </c>
      <c r="P66" s="11">
        <f>VALUE(-0.028499999999979764)</f>
        <v>0</v>
      </c>
      <c r="Q66">
        <f>VALUE(-0.2599999999688407)</f>
        <v>0</v>
      </c>
    </row>
    <row r="67" spans="1:17">
      <c r="A67" t="s">
        <v>82</v>
      </c>
      <c r="B67">
        <f>VALUE(0.88294)</f>
        <v>0</v>
      </c>
      <c r="C67" s="7">
        <f>VALUE(1553.7428400000001)</f>
        <v>0</v>
      </c>
      <c r="D67" s="7">
        <f>VALUE(-10.458)</f>
        <v>0</v>
      </c>
      <c r="E67" s="8">
        <f>VALUE(1556.30408)</f>
        <v>0</v>
      </c>
      <c r="F67" s="8">
        <f>VALUE(-9.398)</f>
        <v>0</v>
      </c>
      <c r="G67" s="9">
        <f>VALUE(1551.8415400000001)</f>
        <v>0</v>
      </c>
      <c r="H67" s="9">
        <f>VALUE(-15.432)</f>
        <v>0</v>
      </c>
      <c r="I67" s="10">
        <f>VALUE(1550.5988)</f>
        <v>0</v>
      </c>
      <c r="J67" s="10">
        <f>VALUE(-19.438)</f>
        <v>0</v>
      </c>
      <c r="K67" s="11">
        <f>VALUE(248.817)</f>
        <v>0</v>
      </c>
      <c r="L67">
        <f>VALUE(-0.0003600000000005821)</f>
        <v>0</v>
      </c>
      <c r="M67">
        <f>VALUE(-0.0009399999999004649)</f>
        <v>0</v>
      </c>
      <c r="N67">
        <f>VALUE(9.999999997489795e-05)</f>
        <v>0</v>
      </c>
      <c r="O67">
        <f>VALUE(0.0001199999999244028)</f>
        <v>0</v>
      </c>
      <c r="P67" s="11">
        <f>VALUE(-0.025999999999982037)</f>
        <v>0</v>
      </c>
      <c r="Q67">
        <f>VALUE(-0.27000000000043656)</f>
        <v>0</v>
      </c>
    </row>
    <row r="68" spans="1:17">
      <c r="A68" t="s">
        <v>83</v>
      </c>
      <c r="B68">
        <f>VALUE(0.9003)</f>
        <v>0</v>
      </c>
      <c r="C68" s="7">
        <f>VALUE(1553.7434)</f>
        <v>0</v>
      </c>
      <c r="D68" s="7">
        <f>VALUE(-10.482000000000001)</f>
        <v>0</v>
      </c>
      <c r="E68" s="8">
        <f>VALUE(1556.30514)</f>
        <v>0</v>
      </c>
      <c r="F68" s="8">
        <f>VALUE(-9.363999999999999)</f>
        <v>0</v>
      </c>
      <c r="G68" s="9">
        <f>VALUE(1551.84186)</f>
        <v>0</v>
      </c>
      <c r="H68" s="9">
        <f>VALUE(-15.43)</f>
        <v>0</v>
      </c>
      <c r="I68" s="10">
        <f>VALUE(1550.59892)</f>
        <v>0</v>
      </c>
      <c r="J68" s="10">
        <f>VALUE(-19.396)</f>
        <v>0</v>
      </c>
      <c r="K68" s="11">
        <f>VALUE(248.8245)</f>
        <v>0</v>
      </c>
      <c r="L68">
        <f>VALUE(0.00020000000017716957)</f>
        <v>0</v>
      </c>
      <c r="M68">
        <f>VALUE(0.0001199999999244028)</f>
        <v>0</v>
      </c>
      <c r="N68">
        <f>VALUE(0.0004200000000764703)</f>
        <v>0</v>
      </c>
      <c r="O68">
        <f>VALUE(0.0002399999998488056)</f>
        <v>0</v>
      </c>
      <c r="P68" s="11">
        <f>VALUE(-0.01849999999998886)</f>
        <v>0</v>
      </c>
      <c r="Q68">
        <f>VALUE(0.24500000000671207)</f>
        <v>0</v>
      </c>
    </row>
    <row r="69" spans="1:17">
      <c r="A69" t="s">
        <v>84</v>
      </c>
      <c r="B69">
        <f>VALUE(0.91766)</f>
        <v>0</v>
      </c>
      <c r="C69" s="7">
        <f>VALUE(1553.74306)</f>
        <v>0</v>
      </c>
      <c r="D69" s="7">
        <f>VALUE(-10.485999999999999)</f>
        <v>0</v>
      </c>
      <c r="E69" s="8">
        <f>VALUE(1556.30464)</f>
        <v>0</v>
      </c>
      <c r="F69" s="8">
        <f>VALUE(-9.382)</f>
        <v>0</v>
      </c>
      <c r="G69" s="9">
        <f>VALUE(1551.84128)</f>
        <v>0</v>
      </c>
      <c r="H69" s="9">
        <f>VALUE(-15.475999999999999)</f>
        <v>0</v>
      </c>
      <c r="I69" s="10">
        <f>VALUE(1550.59844)</f>
        <v>0</v>
      </c>
      <c r="J69" s="10">
        <f>VALUE(-19.38)</f>
        <v>0</v>
      </c>
      <c r="K69" s="11">
        <f>VALUE(248.829)</f>
        <v>0</v>
      </c>
      <c r="L69">
        <f>VALUE(-0.00013999999987390765)</f>
        <v>0</v>
      </c>
      <c r="M69">
        <f>VALUE(-0.00037999999995008693)</f>
        <v>0</v>
      </c>
      <c r="N69">
        <f>VALUE(-0.0001599999998234125)</f>
        <v>0</v>
      </c>
      <c r="O69">
        <f>VALUE(-0.00024000000007617928)</f>
        <v>0</v>
      </c>
      <c r="P69" s="11">
        <f>VALUE(-0.013999999999981583)</f>
        <v>0</v>
      </c>
      <c r="Q69">
        <f>VALUE(-0.2299999999308966)</f>
        <v>0</v>
      </c>
    </row>
    <row r="70" spans="1:17">
      <c r="A70" t="s">
        <v>85</v>
      </c>
      <c r="B70">
        <f>VALUE(0.93503)</f>
        <v>0</v>
      </c>
      <c r="C70" s="7">
        <f>VALUE(1553.74342)</f>
        <v>0</v>
      </c>
      <c r="D70" s="7">
        <f>VALUE(-10.46)</f>
        <v>0</v>
      </c>
      <c r="E70" s="8">
        <f>VALUE(1556.30496)</f>
        <v>0</v>
      </c>
      <c r="F70" s="8">
        <f>VALUE(-9.42)</f>
        <v>0</v>
      </c>
      <c r="G70" s="9">
        <f>VALUE(1551.84096)</f>
        <v>0</v>
      </c>
      <c r="H70" s="9">
        <f>VALUE(-15.464)</f>
        <v>0</v>
      </c>
      <c r="I70" s="10">
        <f>VALUE(1550.5983)</f>
        <v>0</v>
      </c>
      <c r="J70" s="10">
        <f>VALUE(-19.436)</f>
        <v>0</v>
      </c>
      <c r="K70" s="11">
        <f>VALUE(248.8285)</f>
        <v>0</v>
      </c>
      <c r="L70">
        <f>VALUE(0.00022000000012667442)</f>
        <v>0</v>
      </c>
      <c r="M70">
        <f>VALUE(-6.000000007588824e-05)</f>
        <v>0</v>
      </c>
      <c r="N70">
        <f>VALUE(-0.0004799999999249849)</f>
        <v>0</v>
      </c>
      <c r="O70">
        <f>VALUE(-0.00037999999995008693)</f>
        <v>0</v>
      </c>
      <c r="P70" s="11">
        <f>VALUE(-0.014499999999998181)</f>
        <v>0</v>
      </c>
      <c r="Q70">
        <f>VALUE(-0.1749999999560714)</f>
        <v>0</v>
      </c>
    </row>
    <row r="71" spans="1:17">
      <c r="A71" t="s">
        <v>86</v>
      </c>
      <c r="B71">
        <f>VALUE(0.95239)</f>
        <v>0</v>
      </c>
      <c r="C71" s="7">
        <f>VALUE(1553.7428400000001)</f>
        <v>0</v>
      </c>
      <c r="D71" s="7">
        <f>VALUE(-10.49)</f>
        <v>0</v>
      </c>
      <c r="E71" s="8">
        <f>VALUE(1556.30456)</f>
        <v>0</v>
      </c>
      <c r="F71" s="8">
        <f>VALUE(-9.376)</f>
        <v>0</v>
      </c>
      <c r="G71" s="9">
        <f>VALUE(1551.84086)</f>
        <v>0</v>
      </c>
      <c r="H71" s="9">
        <f>VALUE(-15.47)</f>
        <v>0</v>
      </c>
      <c r="I71" s="10">
        <f>VALUE(1550.59758)</f>
        <v>0</v>
      </c>
      <c r="J71" s="10">
        <f>VALUE(-19.47)</f>
        <v>0</v>
      </c>
      <c r="K71" s="11">
        <f>VALUE(248.8275)</f>
        <v>0</v>
      </c>
      <c r="L71">
        <f>VALUE(-0.0003600000000005821)</f>
        <v>0</v>
      </c>
      <c r="M71">
        <f>VALUE(-0.00045999999997548)</f>
        <v>0</v>
      </c>
      <c r="N71">
        <f>VALUE(-0.0005799999998998828)</f>
        <v>0</v>
      </c>
      <c r="O71">
        <f>VALUE(-0.001099999999951251)</f>
        <v>0</v>
      </c>
      <c r="P71" s="11">
        <f>VALUE(-0.015500000000002956)</f>
        <v>0</v>
      </c>
      <c r="Q71">
        <f>VALUE(-0.624999999956799)</f>
        <v>0</v>
      </c>
    </row>
    <row r="72" spans="1:17">
      <c r="A72" t="s">
        <v>87</v>
      </c>
      <c r="B72">
        <f>VALUE(0.96989)</f>
        <v>0</v>
      </c>
      <c r="C72" s="7">
        <f>VALUE(1553.7428)</f>
        <v>0</v>
      </c>
      <c r="D72" s="7">
        <f>VALUE(-10.454)</f>
        <v>0</v>
      </c>
      <c r="E72" s="8">
        <f>VALUE(1556.3043400000001)</f>
        <v>0</v>
      </c>
      <c r="F72" s="8">
        <f>VALUE(-9.404)</f>
        <v>0</v>
      </c>
      <c r="G72" s="9">
        <f>VALUE(1551.8403)</f>
        <v>0</v>
      </c>
      <c r="H72" s="9">
        <f>VALUE(-15.46)</f>
        <v>0</v>
      </c>
      <c r="I72" s="10">
        <f>VALUE(1550.59778)</f>
        <v>0</v>
      </c>
      <c r="J72" s="10">
        <f>VALUE(-19.444000000000003)</f>
        <v>0</v>
      </c>
      <c r="K72" s="11">
        <f>VALUE(248.825)</f>
        <v>0</v>
      </c>
      <c r="L72">
        <f>VALUE(-0.0003999999998995918)</f>
        <v>0</v>
      </c>
      <c r="M72">
        <f>VALUE(-0.0006800000001021544)</f>
        <v>0</v>
      </c>
      <c r="N72">
        <f>VALUE(-0.0011399999998502608)</f>
        <v>0</v>
      </c>
      <c r="O72">
        <f>VALUE(-0.0009000000000014552)</f>
        <v>0</v>
      </c>
      <c r="P72" s="11">
        <f>VALUE(-0.018000000000000682)</f>
        <v>0</v>
      </c>
      <c r="Q72">
        <f>VALUE(-0.7799999999633656)</f>
        <v>0</v>
      </c>
    </row>
    <row r="73" spans="1:17">
      <c r="A73" t="s">
        <v>88</v>
      </c>
      <c r="B73">
        <f>VALUE(0.98725)</f>
        <v>0</v>
      </c>
      <c r="C73" s="7">
        <f>VALUE(1553.7436)</f>
        <v>0</v>
      </c>
      <c r="D73" s="7">
        <f>VALUE(-10.43)</f>
        <v>0</v>
      </c>
      <c r="E73" s="8">
        <f>VALUE(1556.3045)</f>
        <v>0</v>
      </c>
      <c r="F73" s="8">
        <f>VALUE(-9.372)</f>
        <v>0</v>
      </c>
      <c r="G73" s="9">
        <f>VALUE(1551.8410800000001)</f>
        <v>0</v>
      </c>
      <c r="H73" s="9">
        <f>VALUE(-15.437999999999999)</f>
        <v>0</v>
      </c>
      <c r="I73" s="10">
        <f>VALUE(1550.59884)</f>
        <v>0</v>
      </c>
      <c r="J73" s="10">
        <f>VALUE(-19.494)</f>
        <v>0</v>
      </c>
      <c r="K73" s="11">
        <f>VALUE(248.822)</f>
        <v>0</v>
      </c>
      <c r="L73">
        <f>VALUE(0.00040000000012696546)</f>
        <v>0</v>
      </c>
      <c r="M73">
        <f>VALUE(-0.0005200000000513683)</f>
        <v>0</v>
      </c>
      <c r="N73">
        <f>VALUE(-0.0003600000000005821)</f>
        <v>0</v>
      </c>
      <c r="O73">
        <f>VALUE(0.00016000000005078618)</f>
        <v>0</v>
      </c>
      <c r="P73" s="11">
        <f>VALUE(-0.020999999999986585)</f>
        <v>0</v>
      </c>
      <c r="Q73">
        <f>VALUE(-0.07999999996854967)</f>
        <v>0</v>
      </c>
    </row>
    <row r="74" spans="1:17">
      <c r="A74" t="s">
        <v>89</v>
      </c>
      <c r="B74">
        <f>VALUE(1.00461)</f>
        <v>0</v>
      </c>
      <c r="C74" s="7">
        <f>VALUE(1553.74292)</f>
        <v>0</v>
      </c>
      <c r="D74" s="7">
        <f>VALUE(-10.534)</f>
        <v>0</v>
      </c>
      <c r="E74" s="8">
        <f>VALUE(1556.30374)</f>
        <v>0</v>
      </c>
      <c r="F74" s="8">
        <f>VALUE(-9.378)</f>
        <v>0</v>
      </c>
      <c r="G74" s="9">
        <f>VALUE(1551.84072)</f>
        <v>0</v>
      </c>
      <c r="H74" s="9">
        <f>VALUE(-15.446)</f>
        <v>0</v>
      </c>
      <c r="I74" s="10">
        <f>VALUE(1550.59806)</f>
        <v>0</v>
      </c>
      <c r="J74" s="10">
        <f>VALUE(-19.452)</f>
        <v>0</v>
      </c>
      <c r="K74" s="11">
        <f>VALUE(248.8155)</f>
        <v>0</v>
      </c>
      <c r="L74">
        <f>VALUE(-0.000279999999975189)</f>
        <v>0</v>
      </c>
      <c r="M74">
        <f>VALUE(-0.0012799999999515421)</f>
        <v>0</v>
      </c>
      <c r="N74">
        <f>VALUE(-0.0007200000000011642)</f>
        <v>0</v>
      </c>
      <c r="O74">
        <f>VALUE(-0.0006200000000262662)</f>
        <v>0</v>
      </c>
      <c r="P74" s="11">
        <f>VALUE(-0.02750000000000341)</f>
        <v>0</v>
      </c>
      <c r="Q74">
        <f>VALUE(-0.7249999999885404)</f>
        <v>0</v>
      </c>
    </row>
    <row r="75" spans="1:17">
      <c r="A75" t="s">
        <v>90</v>
      </c>
      <c r="B75">
        <f>VALUE(1.02225)</f>
        <v>0</v>
      </c>
      <c r="C75" s="7">
        <f>VALUE(1553.74308)</f>
        <v>0</v>
      </c>
      <c r="D75" s="7">
        <f>VALUE(-10.437999999999999)</f>
        <v>0</v>
      </c>
      <c r="E75" s="8">
        <f>VALUE(1556.3041)</f>
        <v>0</v>
      </c>
      <c r="F75" s="8">
        <f>VALUE(-9.384)</f>
        <v>0</v>
      </c>
      <c r="G75" s="9">
        <f>VALUE(1551.84156)</f>
        <v>0</v>
      </c>
      <c r="H75" s="9">
        <f>VALUE(-15.434000000000001)</f>
        <v>0</v>
      </c>
      <c r="I75" s="10">
        <f>VALUE(1550.59844)</f>
        <v>0</v>
      </c>
      <c r="J75" s="10">
        <f>VALUE(-19.474)</f>
        <v>0</v>
      </c>
      <c r="K75" s="11">
        <f>VALUE(248.815)</f>
        <v>0</v>
      </c>
      <c r="L75">
        <f>VALUE(-0.0001199999999244028)</f>
        <v>0</v>
      </c>
      <c r="M75">
        <f>VALUE(-0.00091999999995096)</f>
        <v>0</v>
      </c>
      <c r="N75">
        <f>VALUE(0.00012000000015177648)</f>
        <v>0</v>
      </c>
      <c r="O75">
        <f>VALUE(-0.00024000000007617928)</f>
        <v>0</v>
      </c>
      <c r="P75" s="11">
        <f>VALUE(-0.027999999999991587)</f>
        <v>0</v>
      </c>
      <c r="Q75">
        <f>VALUE(-0.2899999999499414)</f>
        <v>0</v>
      </c>
    </row>
    <row r="76" spans="1:17">
      <c r="A76" t="s">
        <v>91</v>
      </c>
      <c r="B76">
        <f>VALUE(1.03975)</f>
        <v>0</v>
      </c>
      <c r="C76" s="7">
        <f>VALUE(1553.74304)</f>
        <v>0</v>
      </c>
      <c r="D76" s="7">
        <f>VALUE(-10.466)</f>
        <v>0</v>
      </c>
      <c r="E76" s="8">
        <f>VALUE(1556.30428)</f>
        <v>0</v>
      </c>
      <c r="F76" s="8">
        <f>VALUE(-9.357999999999999)</f>
        <v>0</v>
      </c>
      <c r="G76" s="9">
        <f>VALUE(1551.84162)</f>
        <v>0</v>
      </c>
      <c r="H76" s="9">
        <f>VALUE(-15.454)</f>
        <v>0</v>
      </c>
      <c r="I76" s="10">
        <f>VALUE(1550.59844)</f>
        <v>0</v>
      </c>
      <c r="J76" s="10">
        <f>VALUE(-19.476)</f>
        <v>0</v>
      </c>
      <c r="K76" s="11">
        <f>VALUE(248.81900000000002)</f>
        <v>0</v>
      </c>
      <c r="L76">
        <f>VALUE(-0.0001599999998234125)</f>
        <v>0</v>
      </c>
      <c r="M76">
        <f>VALUE(-0.000739999999950669)</f>
        <v>0</v>
      </c>
      <c r="N76">
        <f>VALUE(0.00018000000000029104)</f>
        <v>0</v>
      </c>
      <c r="O76">
        <f>VALUE(-0.00024000000007617928)</f>
        <v>0</v>
      </c>
      <c r="P76" s="11">
        <f>VALUE(-0.023999999999972488)</f>
        <v>0</v>
      </c>
      <c r="Q76">
        <f>VALUE(-0.23999999996249244)</f>
        <v>0</v>
      </c>
    </row>
    <row r="77" spans="1:17">
      <c r="A77" t="s">
        <v>92</v>
      </c>
      <c r="B77">
        <f>VALUE(1.05725)</f>
        <v>0</v>
      </c>
      <c r="C77" s="7">
        <f>VALUE(1553.74266)</f>
        <v>0</v>
      </c>
      <c r="D77" s="7">
        <f>VALUE(-10.466)</f>
        <v>0</v>
      </c>
      <c r="E77" s="8">
        <f>VALUE(1556.30414)</f>
        <v>0</v>
      </c>
      <c r="F77" s="8">
        <f>VALUE(-9.386000000000001)</f>
        <v>0</v>
      </c>
      <c r="G77" s="9">
        <f>VALUE(1551.84032)</f>
        <v>0</v>
      </c>
      <c r="H77" s="9">
        <f>VALUE(-15.504000000000001)</f>
        <v>0</v>
      </c>
      <c r="I77" s="10">
        <f>VALUE(1550.5982199999999)</f>
        <v>0</v>
      </c>
      <c r="J77" s="10">
        <f>VALUE(-19.512)</f>
        <v>0</v>
      </c>
      <c r="K77" s="11">
        <f>VALUE(248.817)</f>
        <v>0</v>
      </c>
      <c r="L77">
        <f>VALUE(-0.0005400000000008731)</f>
        <v>0</v>
      </c>
      <c r="M77">
        <f>VALUE(-0.0008800000000519503)</f>
        <v>0</v>
      </c>
      <c r="N77">
        <f>VALUE(-0.001119999999900756)</f>
        <v>0</v>
      </c>
      <c r="O77">
        <f>VALUE(-0.00045999999997548)</f>
        <v>0</v>
      </c>
      <c r="P77" s="11">
        <f>VALUE(-0.025999999999982037)</f>
        <v>0</v>
      </c>
      <c r="Q77">
        <f>VALUE(-0.7499999999822649)</f>
        <v>0</v>
      </c>
    </row>
    <row r="78" spans="1:17">
      <c r="A78" t="s">
        <v>93</v>
      </c>
      <c r="B78">
        <f>VALUE(1.07475)</f>
        <v>0</v>
      </c>
      <c r="C78" s="7">
        <f>VALUE(1553.74324)</f>
        <v>0</v>
      </c>
      <c r="D78" s="7">
        <f>VALUE(-10.495999999999999)</f>
        <v>0</v>
      </c>
      <c r="E78" s="8">
        <f>VALUE(1556.30502)</f>
        <v>0</v>
      </c>
      <c r="F78" s="8">
        <f>VALUE(-9.402000000000001)</f>
        <v>0</v>
      </c>
      <c r="G78" s="9">
        <f>VALUE(1551.84174)</f>
        <v>0</v>
      </c>
      <c r="H78" s="9">
        <f>VALUE(-15.502)</f>
        <v>0</v>
      </c>
      <c r="I78" s="10">
        <f>VALUE(1550.5974199999998)</f>
        <v>0</v>
      </c>
      <c r="J78" s="10">
        <f>VALUE(-19.476)</f>
        <v>0</v>
      </c>
      <c r="K78" s="11">
        <f>VALUE(248.8175)</f>
        <v>0</v>
      </c>
      <c r="L78">
        <f>VALUE(4.0000000126383384e-05)</f>
        <v>0</v>
      </c>
      <c r="M78">
        <f>VALUE(0.0)</f>
        <v>0</v>
      </c>
      <c r="N78">
        <f>VALUE(0.0003000000001520675)</f>
        <v>0</v>
      </c>
      <c r="O78">
        <f>VALUE(-0.0012600000000020373)</f>
        <v>0</v>
      </c>
      <c r="P78" s="11">
        <f>VALUE(-0.02549999999999386)</f>
        <v>0</v>
      </c>
      <c r="Q78">
        <f>VALUE(-0.2299999999308966)</f>
        <v>0</v>
      </c>
    </row>
    <row r="79" spans="1:17">
      <c r="A79" t="s">
        <v>94</v>
      </c>
      <c r="B79">
        <f>VALUE(1.09212)</f>
        <v>0</v>
      </c>
      <c r="C79" s="7">
        <f>VALUE(1553.743)</f>
        <v>0</v>
      </c>
      <c r="D79" s="7">
        <f>VALUE(-10.462)</f>
        <v>0</v>
      </c>
      <c r="E79" s="8">
        <f>VALUE(1556.3048)</f>
        <v>0</v>
      </c>
      <c r="F79" s="8">
        <f>VALUE(-9.388)</f>
        <v>0</v>
      </c>
      <c r="G79" s="9">
        <f>VALUE(1551.84148)</f>
        <v>0</v>
      </c>
      <c r="H79" s="9">
        <f>VALUE(-15.472000000000001)</f>
        <v>0</v>
      </c>
      <c r="I79" s="10">
        <f>VALUE(1550.5987)</f>
        <v>0</v>
      </c>
      <c r="J79" s="10">
        <f>VALUE(-19.53)</f>
        <v>0</v>
      </c>
      <c r="K79" s="11">
        <f>VALUE(248.821)</f>
        <v>0</v>
      </c>
      <c r="L79">
        <f>VALUE(-0.0001999999999497959)</f>
        <v>0</v>
      </c>
      <c r="M79">
        <f>VALUE(-0.00022000000012667442)</f>
        <v>0</v>
      </c>
      <c r="N79">
        <f>VALUE(4.0000000126383384e-05)</f>
        <v>0</v>
      </c>
      <c r="O79">
        <f>VALUE(1.9999999949504854e-05)</f>
        <v>0</v>
      </c>
      <c r="P79" s="11">
        <f>VALUE(-0.02199999999999136)</f>
        <v>0</v>
      </c>
      <c r="Q79">
        <f>VALUE(-0.09000000000014552)</f>
        <v>0</v>
      </c>
    </row>
    <row r="80" spans="1:17">
      <c r="A80" t="s">
        <v>95</v>
      </c>
      <c r="B80">
        <f>VALUE(1.10975)</f>
        <v>0</v>
      </c>
      <c r="C80" s="7">
        <f>VALUE(1553.7433)</f>
        <v>0</v>
      </c>
      <c r="D80" s="7">
        <f>VALUE(-10.475999999999999)</f>
        <v>0</v>
      </c>
      <c r="E80" s="8">
        <f>VALUE(1556.30504)</f>
        <v>0</v>
      </c>
      <c r="F80" s="8">
        <f>VALUE(-9.406)</f>
        <v>0</v>
      </c>
      <c r="G80" s="9">
        <f>VALUE(1551.84218)</f>
        <v>0</v>
      </c>
      <c r="H80" s="9">
        <f>VALUE(-15.49)</f>
        <v>0</v>
      </c>
      <c r="I80" s="10">
        <f>VALUE(1550.5984)</f>
        <v>0</v>
      </c>
      <c r="J80" s="10">
        <f>VALUE(-19.462)</f>
        <v>0</v>
      </c>
      <c r="K80" s="11">
        <f>VALUE(248.8195)</f>
        <v>0</v>
      </c>
      <c r="L80">
        <f>VALUE(0.00010000000020227162)</f>
        <v>0</v>
      </c>
      <c r="M80">
        <f>VALUE(1.9999999949504854e-05)</f>
        <v>0</v>
      </c>
      <c r="N80">
        <f>VALUE(0.0007400000001780427)</f>
        <v>0</v>
      </c>
      <c r="O80">
        <f>VALUE(-0.000279999999975189)</f>
        <v>0</v>
      </c>
      <c r="P80" s="11">
        <f>VALUE(-0.02349999999998431)</f>
        <v>0</v>
      </c>
      <c r="Q80">
        <f>VALUE(0.14500000008865754)</f>
        <v>0</v>
      </c>
    </row>
    <row r="81" spans="1:17">
      <c r="A81" t="s">
        <v>96</v>
      </c>
      <c r="B81">
        <f>VALUE(1.12712)</f>
        <v>0</v>
      </c>
      <c r="C81" s="7">
        <f>VALUE(1553.74314)</f>
        <v>0</v>
      </c>
      <c r="D81" s="7">
        <f>VALUE(-10.488)</f>
        <v>0</v>
      </c>
      <c r="E81" s="8">
        <f>VALUE(1556.3039199999998)</f>
        <v>0</v>
      </c>
      <c r="F81" s="8">
        <f>VALUE(-9.354)</f>
        <v>0</v>
      </c>
      <c r="G81" s="9">
        <f>VALUE(1551.84072)</f>
        <v>0</v>
      </c>
      <c r="H81" s="9">
        <f>VALUE(-15.436)</f>
        <v>0</v>
      </c>
      <c r="I81" s="10">
        <f>VALUE(1550.59858)</f>
        <v>0</v>
      </c>
      <c r="J81" s="10">
        <f>VALUE(-19.496)</f>
        <v>0</v>
      </c>
      <c r="K81" s="11">
        <f>VALUE(248.8195)</f>
        <v>0</v>
      </c>
      <c r="L81">
        <f>VALUE(-5.999999984851456e-05)</f>
        <v>0</v>
      </c>
      <c r="M81">
        <f>VALUE(-0.001099999999951251)</f>
        <v>0</v>
      </c>
      <c r="N81">
        <f>VALUE(-0.0007200000000011642)</f>
        <v>0</v>
      </c>
      <c r="O81">
        <f>VALUE(-9.999999997489795e-05)</f>
        <v>0</v>
      </c>
      <c r="P81" s="11">
        <f>VALUE(-0.02349999999998431)</f>
        <v>0</v>
      </c>
      <c r="Q81">
        <f>VALUE(-0.49499999994395694)</f>
        <v>0</v>
      </c>
    </row>
    <row r="82" spans="1:17">
      <c r="A82" t="s">
        <v>97</v>
      </c>
      <c r="B82">
        <f>VALUE(1.14448)</f>
        <v>0</v>
      </c>
      <c r="C82" s="7">
        <f>VALUE(1553.7427400000001)</f>
        <v>0</v>
      </c>
      <c r="D82" s="7">
        <f>VALUE(-10.48)</f>
        <v>0</v>
      </c>
      <c r="E82" s="8">
        <f>VALUE(1556.30384)</f>
        <v>0</v>
      </c>
      <c r="F82" s="8">
        <f>VALUE(-9.354)</f>
        <v>0</v>
      </c>
      <c r="G82" s="9">
        <f>VALUE(1551.84168)</f>
        <v>0</v>
      </c>
      <c r="H82" s="9">
        <f>VALUE(-15.524000000000001)</f>
        <v>0</v>
      </c>
      <c r="I82" s="10">
        <f>VALUE(1550.5982800000002)</f>
        <v>0</v>
      </c>
      <c r="J82" s="10">
        <f>VALUE(-19.532)</f>
        <v>0</v>
      </c>
      <c r="K82" s="11">
        <f>VALUE(248.81900000000002)</f>
        <v>0</v>
      </c>
      <c r="L82">
        <f>VALUE(-0.00045999999997548)</f>
        <v>0</v>
      </c>
      <c r="M82">
        <f>VALUE(-0.0011799999999766442)</f>
        <v>0</v>
      </c>
      <c r="N82">
        <f>VALUE(0.00024000000007617928)</f>
        <v>0</v>
      </c>
      <c r="O82">
        <f>VALUE(-0.00040000000012696546)</f>
        <v>0</v>
      </c>
      <c r="P82" s="11">
        <f>VALUE(-0.023999999999972488)</f>
        <v>0</v>
      </c>
      <c r="Q82">
        <f>VALUE(-0.4500000000007276)</f>
        <v>0</v>
      </c>
    </row>
    <row r="83" spans="1:17">
      <c r="A83" t="s">
        <v>98</v>
      </c>
      <c r="B83">
        <f>VALUE(1.16198)</f>
        <v>0</v>
      </c>
      <c r="C83" s="7">
        <f>VALUE(1553.7428)</f>
        <v>0</v>
      </c>
      <c r="D83" s="7">
        <f>VALUE(-10.48)</f>
        <v>0</v>
      </c>
      <c r="E83" s="8">
        <f>VALUE(1556.30414)</f>
        <v>0</v>
      </c>
      <c r="F83" s="8">
        <f>VALUE(-9.356)</f>
        <v>0</v>
      </c>
      <c r="G83" s="9">
        <f>VALUE(1551.8413)</f>
        <v>0</v>
      </c>
      <c r="H83" s="9">
        <f>VALUE(-15.452)</f>
        <v>0</v>
      </c>
      <c r="I83" s="10">
        <f>VALUE(1550.5978599999999)</f>
        <v>0</v>
      </c>
      <c r="J83" s="10">
        <f>VALUE(-19.496)</f>
        <v>0</v>
      </c>
      <c r="K83" s="11">
        <f>VALUE(248.82)</f>
        <v>0</v>
      </c>
      <c r="L83">
        <f>VALUE(-0.0003999999998995918)</f>
        <v>0</v>
      </c>
      <c r="M83">
        <f>VALUE(-0.0008800000000519503)</f>
        <v>0</v>
      </c>
      <c r="N83">
        <f>VALUE(-0.00013999999987390765)</f>
        <v>0</v>
      </c>
      <c r="O83">
        <f>VALUE(-0.0008199999999760621)</f>
        <v>0</v>
      </c>
      <c r="P83" s="11">
        <f>VALUE(-0.022999999999996135)</f>
        <v>0</v>
      </c>
      <c r="Q83">
        <f>VALUE(-0.559999999950378)</f>
        <v>0</v>
      </c>
    </row>
    <row r="84" spans="1:17">
      <c r="A84" t="s">
        <v>99</v>
      </c>
      <c r="B84">
        <f>VALUE(1.17948)</f>
        <v>0</v>
      </c>
      <c r="C84" s="7">
        <f>VALUE(1553.7423)</f>
        <v>0</v>
      </c>
      <c r="D84" s="7">
        <f>VALUE(-10.505999999999998)</f>
        <v>0</v>
      </c>
      <c r="E84" s="8">
        <f>VALUE(1556.30446)</f>
        <v>0</v>
      </c>
      <c r="F84" s="8">
        <f>VALUE(-9.334)</f>
        <v>0</v>
      </c>
      <c r="G84" s="9">
        <f>VALUE(1551.84148)</f>
        <v>0</v>
      </c>
      <c r="H84" s="9">
        <f>VALUE(-15.534)</f>
        <v>0</v>
      </c>
      <c r="I84" s="10">
        <f>VALUE(1550.598)</f>
        <v>0</v>
      </c>
      <c r="J84" s="10">
        <f>VALUE(-19.432000000000002)</f>
        <v>0</v>
      </c>
      <c r="K84" s="11">
        <f>VALUE(248.8185)</f>
        <v>0</v>
      </c>
      <c r="L84">
        <f>VALUE(-0.0009000000000014552)</f>
        <v>0</v>
      </c>
      <c r="M84">
        <f>VALUE(-0.000559999999950378)</f>
        <v>0</v>
      </c>
      <c r="N84">
        <f>VALUE(4.0000000126383384e-05)</f>
        <v>0</v>
      </c>
      <c r="O84">
        <f>VALUE(-0.0006800000001021544)</f>
        <v>0</v>
      </c>
      <c r="P84" s="11">
        <f>VALUE(-0.024499999999989086)</f>
        <v>0</v>
      </c>
      <c r="Q84">
        <f>VALUE(-0.524999999981901)</f>
        <v>0</v>
      </c>
    </row>
    <row r="85" spans="1:17">
      <c r="A85" t="s">
        <v>100</v>
      </c>
      <c r="B85">
        <f>VALUE(1.19684)</f>
        <v>0</v>
      </c>
      <c r="C85" s="7">
        <f>VALUE(1553.74278)</f>
        <v>0</v>
      </c>
      <c r="D85" s="7">
        <f>VALUE(-10.49)</f>
        <v>0</v>
      </c>
      <c r="E85" s="8">
        <f>VALUE(1556.3043)</f>
        <v>0</v>
      </c>
      <c r="F85" s="8">
        <f>VALUE(-9.37)</f>
        <v>0</v>
      </c>
      <c r="G85" s="9">
        <f>VALUE(1551.8410800000001)</f>
        <v>0</v>
      </c>
      <c r="H85" s="9">
        <f>VALUE(-15.552)</f>
        <v>0</v>
      </c>
      <c r="I85" s="10">
        <f>VALUE(1550.59798)</f>
        <v>0</v>
      </c>
      <c r="J85" s="10">
        <f>VALUE(-19.482)</f>
        <v>0</v>
      </c>
      <c r="K85" s="11">
        <f>VALUE(248.817)</f>
        <v>0</v>
      </c>
      <c r="L85">
        <f>VALUE(-0.00041999999984909664)</f>
        <v>0</v>
      </c>
      <c r="M85">
        <f>VALUE(-0.0007200000000011642)</f>
        <v>0</v>
      </c>
      <c r="N85">
        <f>VALUE(-0.0003600000000005821)</f>
        <v>0</v>
      </c>
      <c r="O85">
        <f>VALUE(-0.0007000000000516593)</f>
        <v>0</v>
      </c>
      <c r="P85" s="11">
        <f>VALUE(-0.025999999999982037)</f>
        <v>0</v>
      </c>
      <c r="Q85">
        <f>VALUE(-0.5499999999756255)</f>
        <v>0</v>
      </c>
    </row>
    <row r="86" spans="1:17">
      <c r="A86" t="s">
        <v>101</v>
      </c>
      <c r="B86">
        <f>VALUE(1.2142)</f>
        <v>0</v>
      </c>
      <c r="C86" s="7">
        <f>VALUE(1553.7424)</f>
        <v>0</v>
      </c>
      <c r="D86" s="7">
        <f>VALUE(-10.45)</f>
        <v>0</v>
      </c>
      <c r="E86" s="8">
        <f>VALUE(1556.30312)</f>
        <v>0</v>
      </c>
      <c r="F86" s="8">
        <f>VALUE(-9.416)</f>
        <v>0</v>
      </c>
      <c r="G86" s="9">
        <f>VALUE(1551.8403)</f>
        <v>0</v>
      </c>
      <c r="H86" s="9">
        <f>VALUE(-15.515999999999998)</f>
        <v>0</v>
      </c>
      <c r="I86" s="10">
        <f>VALUE(1550.59766)</f>
        <v>0</v>
      </c>
      <c r="J86" s="10">
        <f>VALUE(-19.492)</f>
        <v>0</v>
      </c>
      <c r="K86" s="11">
        <f>VALUE(248.813)</f>
        <v>0</v>
      </c>
      <c r="L86">
        <f>VALUE(-0.0007999999997991836)</f>
        <v>0</v>
      </c>
      <c r="M86">
        <f>VALUE(-0.0018999999999778083)</f>
        <v>0</v>
      </c>
      <c r="N86">
        <f>VALUE(-0.0011399999998502608)</f>
        <v>0</v>
      </c>
      <c r="O86">
        <f>VALUE(-0.0010200000001532317)</f>
        <v>0</v>
      </c>
      <c r="P86" s="11">
        <f>VALUE(-0.030000000000001137)</f>
        <v>0</v>
      </c>
      <c r="Q86">
        <f>VALUE(-1.214999999945121)</f>
        <v>0</v>
      </c>
    </row>
    <row r="87" spans="1:17">
      <c r="A87" t="s">
        <v>102</v>
      </c>
      <c r="B87">
        <f>VALUE(1.23156)</f>
        <v>0</v>
      </c>
      <c r="C87" s="7">
        <f>VALUE(1553.7424)</f>
        <v>0</v>
      </c>
      <c r="D87" s="7">
        <f>VALUE(-10.5)</f>
        <v>0</v>
      </c>
      <c r="E87" s="8">
        <f>VALUE(1556.3039800000001)</f>
        <v>0</v>
      </c>
      <c r="F87" s="8">
        <f>VALUE(-9.382)</f>
        <v>0</v>
      </c>
      <c r="G87" s="9">
        <f>VALUE(1551.84106)</f>
        <v>0</v>
      </c>
      <c r="H87" s="9">
        <f>VALUE(-15.564)</f>
        <v>0</v>
      </c>
      <c r="I87" s="10">
        <f>VALUE(1550.5973800000002)</f>
        <v>0</v>
      </c>
      <c r="J87" s="10">
        <f>VALUE(-19.554000000000002)</f>
        <v>0</v>
      </c>
      <c r="K87" s="11">
        <f>VALUE(248.8065)</f>
        <v>0</v>
      </c>
      <c r="L87">
        <f>VALUE(-0.0007999999997991836)</f>
        <v>0</v>
      </c>
      <c r="M87">
        <f>VALUE(-0.0010400000001027365)</f>
        <v>0</v>
      </c>
      <c r="N87">
        <f>VALUE(-0.00037999999995008693)</f>
        <v>0</v>
      </c>
      <c r="O87">
        <f>VALUE(-0.0013000000001284207)</f>
        <v>0</v>
      </c>
      <c r="P87" s="11">
        <f>VALUE(-0.03649999999998954)</f>
        <v>0</v>
      </c>
      <c r="Q87">
        <f>VALUE(-0.8799999999951069)</f>
        <v>0</v>
      </c>
    </row>
    <row r="88" spans="1:17">
      <c r="A88" t="s">
        <v>103</v>
      </c>
      <c r="B88">
        <f>VALUE(1.24893)</f>
        <v>0</v>
      </c>
      <c r="C88" s="7">
        <f>VALUE(1553.74358)</f>
        <v>0</v>
      </c>
      <c r="D88" s="7">
        <f>VALUE(-10.41)</f>
        <v>0</v>
      </c>
      <c r="E88" s="8">
        <f>VALUE(1556.3039)</f>
        <v>0</v>
      </c>
      <c r="F88" s="8">
        <f>VALUE(-9.42)</f>
        <v>0</v>
      </c>
      <c r="G88" s="9">
        <f>VALUE(1551.8411800000001)</f>
        <v>0</v>
      </c>
      <c r="H88" s="9">
        <f>VALUE(-15.51)</f>
        <v>0</v>
      </c>
      <c r="I88" s="10">
        <f>VALUE(1550.59816)</f>
        <v>0</v>
      </c>
      <c r="J88" s="10">
        <f>VALUE(-19.496)</f>
        <v>0</v>
      </c>
      <c r="K88" s="11">
        <f>VALUE(248.804)</f>
        <v>0</v>
      </c>
      <c r="L88">
        <f>VALUE(0.0003800000001774606)</f>
        <v>0</v>
      </c>
      <c r="M88">
        <f>VALUE(-0.001119999999900756)</f>
        <v>0</v>
      </c>
      <c r="N88">
        <f>VALUE(-0.00026000000002568413)</f>
        <v>0</v>
      </c>
      <c r="O88">
        <f>VALUE(-0.0005200000000513683)</f>
        <v>0</v>
      </c>
      <c r="P88" s="11">
        <f>VALUE(-0.03899999999998727)</f>
        <v>0</v>
      </c>
      <c r="Q88">
        <f>VALUE(-0.37999999995008693)</f>
        <v>0</v>
      </c>
    </row>
    <row r="89" spans="1:17">
      <c r="A89" t="s">
        <v>104</v>
      </c>
      <c r="B89">
        <f>VALUE(1.2663)</f>
        <v>0</v>
      </c>
      <c r="C89" s="7">
        <f>VALUE(1553.74298)</f>
        <v>0</v>
      </c>
      <c r="D89" s="7">
        <f>VALUE(-10.484000000000002)</f>
        <v>0</v>
      </c>
      <c r="E89" s="8">
        <f>VALUE(1556.30476)</f>
        <v>0</v>
      </c>
      <c r="F89" s="8">
        <f>VALUE(-9.402000000000001)</f>
        <v>0</v>
      </c>
      <c r="G89" s="9">
        <f>VALUE(1551.8414)</f>
        <v>0</v>
      </c>
      <c r="H89" s="9">
        <f>VALUE(-15.522)</f>
        <v>0</v>
      </c>
      <c r="I89" s="10">
        <f>VALUE(1550.59816)</f>
        <v>0</v>
      </c>
      <c r="J89" s="10">
        <f>VALUE(-19.526)</f>
        <v>0</v>
      </c>
      <c r="K89" s="11">
        <f>VALUE(248.808)</f>
        <v>0</v>
      </c>
      <c r="L89">
        <f>VALUE(-0.00021999999989930075)</f>
        <v>0</v>
      </c>
      <c r="M89">
        <f>VALUE(-0.00026000000002568413)</f>
        <v>0</v>
      </c>
      <c r="N89">
        <f>VALUE(-3.999999989900971e-05)</f>
        <v>0</v>
      </c>
      <c r="O89">
        <f>VALUE(-0.0005200000000513683)</f>
        <v>0</v>
      </c>
      <c r="P89" s="11">
        <f>VALUE(-0.03499999999999659)</f>
        <v>0</v>
      </c>
      <c r="Q89">
        <f>VALUE(-0.2599999999688407)</f>
        <v>0</v>
      </c>
    </row>
    <row r="90" spans="1:17">
      <c r="A90" t="s">
        <v>105</v>
      </c>
      <c r="B90">
        <f>VALUE(1.28379)</f>
        <v>0</v>
      </c>
      <c r="C90" s="7">
        <f>VALUE(1553.74266)</f>
        <v>0</v>
      </c>
      <c r="D90" s="7">
        <f>VALUE(-10.504000000000001)</f>
        <v>0</v>
      </c>
      <c r="E90" s="8">
        <f>VALUE(1556.30456)</f>
        <v>0</v>
      </c>
      <c r="F90" s="8">
        <f>VALUE(-9.354)</f>
        <v>0</v>
      </c>
      <c r="G90" s="9">
        <f>VALUE(1551.84114)</f>
        <v>0</v>
      </c>
      <c r="H90" s="9">
        <f>VALUE(-15.517999999999999)</f>
        <v>0</v>
      </c>
      <c r="I90" s="10">
        <f>VALUE(1550.5983199999998)</f>
        <v>0</v>
      </c>
      <c r="J90" s="10">
        <f>VALUE(-19.458)</f>
        <v>0</v>
      </c>
      <c r="K90" s="11">
        <f>VALUE(248.808)</f>
        <v>0</v>
      </c>
      <c r="L90">
        <f>VALUE(-0.0005400000000008731)</f>
        <v>0</v>
      </c>
      <c r="M90">
        <f>VALUE(-0.00045999999997548)</f>
        <v>0</v>
      </c>
      <c r="N90">
        <f>VALUE(-0.00029999999992469384)</f>
        <v>0</v>
      </c>
      <c r="O90">
        <f>VALUE(-0.0003600000000005821)</f>
        <v>0</v>
      </c>
      <c r="P90" s="11">
        <f>VALUE(-0.03499999999999659)</f>
        <v>0</v>
      </c>
      <c r="Q90">
        <f>VALUE(-0.41499999997540726)</f>
        <v>0</v>
      </c>
    </row>
    <row r="91" spans="1:17">
      <c r="A91" t="s">
        <v>106</v>
      </c>
      <c r="B91">
        <f>VALUE(1.30115)</f>
        <v>0</v>
      </c>
      <c r="C91" s="7">
        <f>VALUE(1553.74268)</f>
        <v>0</v>
      </c>
      <c r="D91" s="7">
        <f>VALUE(-10.504000000000001)</f>
        <v>0</v>
      </c>
      <c r="E91" s="8">
        <f>VALUE(1556.30432)</f>
        <v>0</v>
      </c>
      <c r="F91" s="8">
        <f>VALUE(-9.442)</f>
        <v>0</v>
      </c>
      <c r="G91" s="9">
        <f>VALUE(1551.84134)</f>
        <v>0</v>
      </c>
      <c r="H91" s="9">
        <f>VALUE(-15.554)</f>
        <v>0</v>
      </c>
      <c r="I91" s="10">
        <f>VALUE(1550.5982)</f>
        <v>0</v>
      </c>
      <c r="J91" s="10">
        <f>VALUE(-19.506)</f>
        <v>0</v>
      </c>
      <c r="K91" s="11">
        <f>VALUE(248.8135)</f>
        <v>0</v>
      </c>
      <c r="L91">
        <f>VALUE(-0.0005199999998239946)</f>
        <v>0</v>
      </c>
      <c r="M91">
        <f>VALUE(-0.0007000000000516593)</f>
        <v>0</v>
      </c>
      <c r="N91">
        <f>VALUE(-9.999999997489795e-05)</f>
        <v>0</v>
      </c>
      <c r="O91">
        <f>VALUE(-0.00048000000015235855)</f>
        <v>0</v>
      </c>
      <c r="P91" s="11">
        <f>VALUE(-0.02949999999998454)</f>
        <v>0</v>
      </c>
      <c r="Q91">
        <f>VALUE(-0.4500000000007276)</f>
        <v>0</v>
      </c>
    </row>
    <row r="92" spans="1:17">
      <c r="A92" t="s">
        <v>107</v>
      </c>
      <c r="B92">
        <f>VALUE(1.31851)</f>
        <v>0</v>
      </c>
      <c r="C92" s="7">
        <f>VALUE(1553.74326)</f>
        <v>0</v>
      </c>
      <c r="D92" s="7">
        <f>VALUE(-10.495999999999999)</f>
        <v>0</v>
      </c>
      <c r="E92" s="8">
        <f>VALUE(1556.3043)</f>
        <v>0</v>
      </c>
      <c r="F92" s="8">
        <f>VALUE(-9.48)</f>
        <v>0</v>
      </c>
      <c r="G92" s="9">
        <f>VALUE(1551.84218)</f>
        <v>0</v>
      </c>
      <c r="H92" s="9">
        <f>VALUE(-15.544)</f>
        <v>0</v>
      </c>
      <c r="I92" s="10">
        <f>VALUE(1550.59804)</f>
        <v>0</v>
      </c>
      <c r="J92" s="10">
        <f>VALUE(-19.488)</f>
        <v>0</v>
      </c>
      <c r="K92" s="11">
        <f>VALUE(248.8235)</f>
        <v>0</v>
      </c>
      <c r="L92">
        <f>VALUE(6.000000007588824e-05)</f>
        <v>0</v>
      </c>
      <c r="M92">
        <f>VALUE(-0.0007200000000011642)</f>
        <v>0</v>
      </c>
      <c r="N92">
        <f>VALUE(0.0007400000001780427)</f>
        <v>0</v>
      </c>
      <c r="O92">
        <f>VALUE(-0.0006399999999757711)</f>
        <v>0</v>
      </c>
      <c r="P92" s="11">
        <f>VALUE(-0.019499999999993634)</f>
        <v>0</v>
      </c>
      <c r="Q92">
        <f>VALUE(-0.13999999993075107)</f>
        <v>0</v>
      </c>
    </row>
    <row r="93" spans="1:17">
      <c r="A93" t="s">
        <v>108</v>
      </c>
      <c r="B93">
        <f>VALUE(1.33587)</f>
        <v>0</v>
      </c>
      <c r="C93" s="7">
        <f>VALUE(1553.74336)</f>
        <v>0</v>
      </c>
      <c r="D93" s="7">
        <f>VALUE(-10.494000000000002)</f>
        <v>0</v>
      </c>
      <c r="E93" s="8">
        <f>VALUE(1556.30492)</f>
        <v>0</v>
      </c>
      <c r="F93" s="8">
        <f>VALUE(-9.378)</f>
        <v>0</v>
      </c>
      <c r="G93" s="9">
        <f>VALUE(1551.84212)</f>
        <v>0</v>
      </c>
      <c r="H93" s="9">
        <f>VALUE(-15.546)</f>
        <v>0</v>
      </c>
      <c r="I93" s="10">
        <f>VALUE(1550.5994)</f>
        <v>0</v>
      </c>
      <c r="J93" s="10">
        <f>VALUE(-19.58)</f>
        <v>0</v>
      </c>
      <c r="K93" s="11">
        <f>VALUE(248.831)</f>
        <v>0</v>
      </c>
      <c r="L93">
        <f>VALUE(0.00016000000005078618)</f>
        <v>0</v>
      </c>
      <c r="M93">
        <f>VALUE(-9.999999997489795e-05)</f>
        <v>0</v>
      </c>
      <c r="N93">
        <f>VALUE(0.0006800000001021544)</f>
        <v>0</v>
      </c>
      <c r="O93">
        <f>VALUE(0.0007200000000011642)</f>
        <v>0</v>
      </c>
      <c r="P93" s="11">
        <f>VALUE(-0.012000000000000455)</f>
        <v>0</v>
      </c>
      <c r="Q93">
        <f>VALUE(0.3650000000448017)</f>
        <v>0</v>
      </c>
    </row>
    <row r="94" spans="1:17">
      <c r="A94" t="s">
        <v>109</v>
      </c>
      <c r="B94">
        <f>VALUE(1.35352)</f>
        <v>0</v>
      </c>
      <c r="C94" s="7">
        <f>VALUE(1553.7433)</f>
        <v>0</v>
      </c>
      <c r="D94" s="7">
        <f>VALUE(-10.464)</f>
        <v>0</v>
      </c>
      <c r="E94" s="8">
        <f>VALUE(1556.30416)</f>
        <v>0</v>
      </c>
      <c r="F94" s="8">
        <f>VALUE(-9.414)</f>
        <v>0</v>
      </c>
      <c r="G94" s="9">
        <f>VALUE(1551.84168)</f>
        <v>0</v>
      </c>
      <c r="H94" s="9">
        <f>VALUE(-15.597999999999999)</f>
        <v>0</v>
      </c>
      <c r="I94" s="10">
        <f>VALUE(1550.5983199999998)</f>
        <v>0</v>
      </c>
      <c r="J94" s="10">
        <f>VALUE(-19.512)</f>
        <v>0</v>
      </c>
      <c r="K94" s="11">
        <f>VALUE(248.8365)</f>
        <v>0</v>
      </c>
      <c r="L94">
        <f>VALUE(0.00010000000020227162)</f>
        <v>0</v>
      </c>
      <c r="M94">
        <f>VALUE(-0.0008600000001024455)</f>
        <v>0</v>
      </c>
      <c r="N94">
        <f>VALUE(0.00024000000007617928)</f>
        <v>0</v>
      </c>
      <c r="O94">
        <f>VALUE(-0.0003600000000005821)</f>
        <v>0</v>
      </c>
      <c r="P94" s="11">
        <f>VALUE(-0.006499999999988404)</f>
        <v>0</v>
      </c>
      <c r="Q94">
        <f>VALUE(-0.21999999995614417)</f>
        <v>0</v>
      </c>
    </row>
    <row r="95" spans="1:17">
      <c r="A95" t="s">
        <v>110</v>
      </c>
      <c r="B95">
        <f>VALUE(1.37101)</f>
        <v>0</v>
      </c>
      <c r="C95" s="7">
        <f>VALUE(1553.74314)</f>
        <v>0</v>
      </c>
      <c r="D95" s="7">
        <f>VALUE(-10.522)</f>
        <v>0</v>
      </c>
      <c r="E95" s="8">
        <f>VALUE(1556.3043599999999)</f>
        <v>0</v>
      </c>
      <c r="F95" s="8">
        <f>VALUE(-9.394)</f>
        <v>0</v>
      </c>
      <c r="G95" s="9">
        <f>VALUE(1551.84184)</f>
        <v>0</v>
      </c>
      <c r="H95" s="9">
        <f>VALUE(-15.546)</f>
        <v>0</v>
      </c>
      <c r="I95" s="10">
        <f>VALUE(1550.59994)</f>
        <v>0</v>
      </c>
      <c r="J95" s="10">
        <f>VALUE(-19.544)</f>
        <v>0</v>
      </c>
      <c r="K95" s="11">
        <f>VALUE(248.845)</f>
        <v>0</v>
      </c>
      <c r="L95">
        <f>VALUE(-5.999999984851456e-05)</f>
        <v>0</v>
      </c>
      <c r="M95">
        <f>VALUE(-0.0006599999999252759)</f>
        <v>0</v>
      </c>
      <c r="N95">
        <f>VALUE(0.00040000000012696546)</f>
        <v>0</v>
      </c>
      <c r="O95">
        <f>VALUE(0.0012600000000020373)</f>
        <v>0</v>
      </c>
      <c r="P95" s="11">
        <f>VALUE(0.0020000000000095497)</f>
        <v>0</v>
      </c>
      <c r="Q95">
        <f>VALUE(0.23500000008880306)</f>
        <v>0</v>
      </c>
    </row>
    <row r="96" spans="1:17">
      <c r="A96" t="s">
        <v>111</v>
      </c>
      <c r="B96">
        <f>VALUE(1.38851)</f>
        <v>0</v>
      </c>
      <c r="C96" s="7">
        <f>VALUE(1553.74348)</f>
        <v>0</v>
      </c>
      <c r="D96" s="7">
        <f>VALUE(-10.495999999999999)</f>
        <v>0</v>
      </c>
      <c r="E96" s="8">
        <f>VALUE(1556.3046199999999)</f>
        <v>0</v>
      </c>
      <c r="F96" s="8">
        <f>VALUE(-9.402000000000001)</f>
        <v>0</v>
      </c>
      <c r="G96" s="9">
        <f>VALUE(1551.8413)</f>
        <v>0</v>
      </c>
      <c r="H96" s="9">
        <f>VALUE(-15.585999999999999)</f>
        <v>0</v>
      </c>
      <c r="I96" s="10">
        <f>VALUE(1550.5982199999999)</f>
        <v>0</v>
      </c>
      <c r="J96" s="10">
        <f>VALUE(-19.524)</f>
        <v>0</v>
      </c>
      <c r="K96" s="11">
        <f>VALUE(248.8515)</f>
        <v>0</v>
      </c>
      <c r="L96">
        <f>VALUE(0.00028000000020256266)</f>
        <v>0</v>
      </c>
      <c r="M96">
        <f>VALUE(-0.0003999999998995918)</f>
        <v>0</v>
      </c>
      <c r="N96">
        <f>VALUE(-0.00013999999987390765)</f>
        <v>0</v>
      </c>
      <c r="O96">
        <f>VALUE(-0.00045999999997548)</f>
        <v>0</v>
      </c>
      <c r="P96" s="11">
        <f>VALUE(0.008499999999997954)</f>
        <v>0</v>
      </c>
      <c r="Q96">
        <f>VALUE(-0.1799999998866042)</f>
        <v>0</v>
      </c>
    </row>
    <row r="97" spans="1:17">
      <c r="A97" t="s">
        <v>112</v>
      </c>
      <c r="B97">
        <f>VALUE(1.40588)</f>
        <v>0</v>
      </c>
      <c r="C97" s="7">
        <f>VALUE(1553.74356)</f>
        <v>0</v>
      </c>
      <c r="D97" s="7">
        <f>VALUE(-10.51)</f>
        <v>0</v>
      </c>
      <c r="E97" s="8">
        <f>VALUE(1556.3057199999998)</f>
        <v>0</v>
      </c>
      <c r="F97" s="8">
        <f>VALUE(-9.374)</f>
        <v>0</v>
      </c>
      <c r="G97" s="9">
        <f>VALUE(1551.8415400000001)</f>
        <v>0</v>
      </c>
      <c r="H97" s="9">
        <f>VALUE(-15.548)</f>
        <v>0</v>
      </c>
      <c r="I97" s="10">
        <f>VALUE(1550.59978)</f>
        <v>0</v>
      </c>
      <c r="J97" s="10">
        <f>VALUE(-19.49)</f>
        <v>0</v>
      </c>
      <c r="K97" s="11">
        <f>VALUE(248.85950000000003)</f>
        <v>0</v>
      </c>
      <c r="L97">
        <f>VALUE(0.0003600000000005821)</f>
        <v>0</v>
      </c>
      <c r="M97">
        <f>VALUE(0.0007000000000516593)</f>
        <v>0</v>
      </c>
      <c r="N97">
        <f>VALUE(9.999999997489795e-05)</f>
        <v>0</v>
      </c>
      <c r="O97">
        <f>VALUE(0.001099999999951251)</f>
        <v>0</v>
      </c>
      <c r="P97" s="11">
        <f>VALUE(0.016500000000036152)</f>
        <v>0</v>
      </c>
      <c r="Q97">
        <f>VALUE(0.5649999999945976)</f>
        <v>0</v>
      </c>
    </row>
    <row r="98" spans="1:17">
      <c r="A98" t="s">
        <v>113</v>
      </c>
      <c r="B98">
        <f>VALUE(1.42323)</f>
        <v>0</v>
      </c>
      <c r="C98" s="7">
        <f>VALUE(1553.7443)</f>
        <v>0</v>
      </c>
      <c r="D98" s="7">
        <f>VALUE(-10.472000000000001)</f>
        <v>0</v>
      </c>
      <c r="E98" s="8">
        <f>VALUE(1556.3057)</f>
        <v>0</v>
      </c>
      <c r="F98" s="8">
        <f>VALUE(-9.357999999999999)</f>
        <v>0</v>
      </c>
      <c r="G98" s="9">
        <f>VALUE(1551.84134)</f>
        <v>0</v>
      </c>
      <c r="H98" s="9">
        <f>VALUE(-15.552)</f>
        <v>0</v>
      </c>
      <c r="I98" s="10">
        <f>VALUE(1550.5992800000001)</f>
        <v>0</v>
      </c>
      <c r="J98" s="10">
        <f>VALUE(-19.546)</f>
        <v>0</v>
      </c>
      <c r="K98" s="11">
        <f>VALUE(248.86700000000002)</f>
        <v>0</v>
      </c>
      <c r="L98">
        <f>VALUE(0.0011000000001786248)</f>
        <v>0</v>
      </c>
      <c r="M98">
        <f>VALUE(0.0006799999998747808)</f>
        <v>0</v>
      </c>
      <c r="N98">
        <f>VALUE(-9.999999997489795e-05)</f>
        <v>0</v>
      </c>
      <c r="O98">
        <f>VALUE(0.0005999999998493877)</f>
        <v>0</v>
      </c>
      <c r="P98" s="11">
        <f>VALUE(0.02400000000002933)</f>
        <v>0</v>
      </c>
      <c r="Q98">
        <f>VALUE(0.5699999999819738)</f>
        <v>0</v>
      </c>
    </row>
    <row r="99" spans="1:17">
      <c r="A99" t="s">
        <v>114</v>
      </c>
      <c r="B99">
        <f>VALUE(1.44073)</f>
        <v>0</v>
      </c>
      <c r="C99" s="7">
        <f>VALUE(1553.74394)</f>
        <v>0</v>
      </c>
      <c r="D99" s="7">
        <f>VALUE(-10.458)</f>
        <v>0</v>
      </c>
      <c r="E99" s="8">
        <f>VALUE(1556.3043)</f>
        <v>0</v>
      </c>
      <c r="F99" s="8">
        <f>VALUE(-9.402000000000001)</f>
        <v>0</v>
      </c>
      <c r="G99" s="9">
        <f>VALUE(1551.8409800000002)</f>
        <v>0</v>
      </c>
      <c r="H99" s="9">
        <f>VALUE(-15.602)</f>
        <v>0</v>
      </c>
      <c r="I99" s="10">
        <f>VALUE(1550.5992199999998)</f>
        <v>0</v>
      </c>
      <c r="J99" s="10">
        <f>VALUE(-19.51)</f>
        <v>0</v>
      </c>
      <c r="K99" s="11">
        <f>VALUE(248.8735)</f>
        <v>0</v>
      </c>
      <c r="L99">
        <f>VALUE(0.0007400000001780427)</f>
        <v>0</v>
      </c>
      <c r="M99">
        <f>VALUE(-0.0007200000000011642)</f>
        <v>0</v>
      </c>
      <c r="N99">
        <f>VALUE(-0.00045999999997548)</f>
        <v>0</v>
      </c>
      <c r="O99">
        <f>VALUE(0.0005400000000008731)</f>
        <v>0</v>
      </c>
      <c r="P99" s="11">
        <f>VALUE(0.030500000000017735)</f>
        <v>0</v>
      </c>
      <c r="Q99">
        <f>VALUE(0.025000000050567905)</f>
        <v>0</v>
      </c>
    </row>
    <row r="100" spans="1:17">
      <c r="A100" t="s">
        <v>115</v>
      </c>
      <c r="B100">
        <f>VALUE(1.4581)</f>
        <v>0</v>
      </c>
      <c r="C100" s="7">
        <f>VALUE(1553.74354)</f>
        <v>0</v>
      </c>
      <c r="D100" s="7">
        <f>VALUE(-10.505999999999998)</f>
        <v>0</v>
      </c>
      <c r="E100" s="8">
        <f>VALUE(1556.30438)</f>
        <v>0</v>
      </c>
      <c r="F100" s="8">
        <f>VALUE(-9.34)</f>
        <v>0</v>
      </c>
      <c r="G100" s="9">
        <f>VALUE(1551.8400199999999)</f>
        <v>0</v>
      </c>
      <c r="H100" s="9">
        <f>VALUE(-15.575999999999999)</f>
        <v>0</v>
      </c>
      <c r="I100" s="10">
        <f>VALUE(1550.59868)</f>
        <v>0</v>
      </c>
      <c r="J100" s="10">
        <f>VALUE(-19.586)</f>
        <v>0</v>
      </c>
      <c r="K100" s="11">
        <f>VALUE(248.8795)</f>
        <v>0</v>
      </c>
      <c r="L100">
        <f>VALUE(0.0003400000000510772)</f>
        <v>0</v>
      </c>
      <c r="M100">
        <f>VALUE(-0.0006399999999757711)</f>
        <v>0</v>
      </c>
      <c r="N100">
        <f>VALUE(-0.0014199999998254498)</f>
        <v>0</v>
      </c>
      <c r="O100">
        <f>VALUE(0.0)</f>
        <v>0</v>
      </c>
      <c r="P100" s="11">
        <f>VALUE(0.03650000000001796)</f>
        <v>0</v>
      </c>
      <c r="Q100">
        <f>VALUE(-0.4299999999375359)</f>
        <v>0</v>
      </c>
    </row>
    <row r="101" spans="1:17">
      <c r="A101" t="s">
        <v>116</v>
      </c>
      <c r="B101">
        <f>VALUE(1.47574)</f>
        <v>0</v>
      </c>
      <c r="C101" s="7">
        <f>VALUE(1553.74424)</f>
        <v>0</v>
      </c>
      <c r="D101" s="7">
        <f>VALUE(-10.495999999999999)</f>
        <v>0</v>
      </c>
      <c r="E101" s="8">
        <f>VALUE(1556.3057)</f>
        <v>0</v>
      </c>
      <c r="F101" s="8">
        <f>VALUE(-9.427999999999999)</f>
        <v>0</v>
      </c>
      <c r="G101" s="9">
        <f>VALUE(1551.84138)</f>
        <v>0</v>
      </c>
      <c r="H101" s="9">
        <f>VALUE(-15.562000000000001)</f>
        <v>0</v>
      </c>
      <c r="I101" s="10">
        <f>VALUE(1550.59882)</f>
        <v>0</v>
      </c>
      <c r="J101" s="10">
        <f>VALUE(-19.554000000000002)</f>
        <v>0</v>
      </c>
      <c r="K101" s="11">
        <f>VALUE(248.8805)</f>
        <v>0</v>
      </c>
      <c r="L101">
        <f>VALUE(0.0010400000001027365)</f>
        <v>0</v>
      </c>
      <c r="M101">
        <f>VALUE(0.0006799999998747808)</f>
        <v>0</v>
      </c>
      <c r="N101">
        <f>VALUE(-5.999999984851456e-05)</f>
        <v>0</v>
      </c>
      <c r="O101">
        <f>VALUE(0.00013999999987390765)</f>
        <v>0</v>
      </c>
      <c r="P101" s="11">
        <f>VALUE(0.03750000000002274)</f>
        <v>0</v>
      </c>
      <c r="Q101">
        <f>VALUE(0.4500000000007276)</f>
        <v>0</v>
      </c>
    </row>
    <row r="102" spans="1:17">
      <c r="A102" t="s">
        <v>117</v>
      </c>
      <c r="B102">
        <f>VALUE(1.4931)</f>
        <v>0</v>
      </c>
      <c r="C102" s="7">
        <f>VALUE(1553.74392)</f>
        <v>0</v>
      </c>
      <c r="D102" s="7">
        <f>VALUE(-10.442)</f>
        <v>0</v>
      </c>
      <c r="E102" s="8">
        <f>VALUE(1556.30516)</f>
        <v>0</v>
      </c>
      <c r="F102" s="8">
        <f>VALUE(-9.352)</f>
        <v>0</v>
      </c>
      <c r="G102" s="9">
        <f>VALUE(1551.8423)</f>
        <v>0</v>
      </c>
      <c r="H102" s="9">
        <f>VALUE(-15.565999999999999)</f>
        <v>0</v>
      </c>
      <c r="I102" s="10">
        <f>VALUE(1550.5999199999999)</f>
        <v>0</v>
      </c>
      <c r="J102" s="10">
        <f>VALUE(-19.526)</f>
        <v>0</v>
      </c>
      <c r="K102" s="11">
        <f>VALUE(248.8765)</f>
        <v>0</v>
      </c>
      <c r="L102">
        <f>VALUE(0.0007200000000011642)</f>
        <v>0</v>
      </c>
      <c r="M102">
        <f>VALUE(0.00013999999987390765)</f>
        <v>0</v>
      </c>
      <c r="N102">
        <f>VALUE(0.0008600000001024455)</f>
        <v>0</v>
      </c>
      <c r="O102">
        <f>VALUE(0.0012400000000525324)</f>
        <v>0</v>
      </c>
      <c r="P102" s="11">
        <f>VALUE(0.03350000000000364)</f>
        <v>0</v>
      </c>
      <c r="Q102">
        <f>VALUE(0.7400000000075124)</f>
        <v>0</v>
      </c>
    </row>
    <row r="103" spans="1:17">
      <c r="A103" t="s">
        <v>118</v>
      </c>
      <c r="B103">
        <f>VALUE(1.51046)</f>
        <v>0</v>
      </c>
      <c r="C103" s="7">
        <f>VALUE(1553.74372)</f>
        <v>0</v>
      </c>
      <c r="D103" s="7">
        <f>VALUE(-10.494000000000002)</f>
        <v>0</v>
      </c>
      <c r="E103" s="8">
        <f>VALUE(1556.3056199999999)</f>
        <v>0</v>
      </c>
      <c r="F103" s="8">
        <f>VALUE(-9.42)</f>
        <v>0</v>
      </c>
      <c r="G103" s="9">
        <f>VALUE(1551.8419800000001)</f>
        <v>0</v>
      </c>
      <c r="H103" s="9">
        <f>VALUE(-15.597999999999999)</f>
        <v>0</v>
      </c>
      <c r="I103" s="10">
        <f>VALUE(1550.59888)</f>
        <v>0</v>
      </c>
      <c r="J103" s="10">
        <f>VALUE(-19.544)</f>
        <v>0</v>
      </c>
      <c r="K103" s="11">
        <f>VALUE(248.8755)</f>
        <v>0</v>
      </c>
      <c r="L103">
        <f>VALUE(0.0005200000000513683)</f>
        <v>0</v>
      </c>
      <c r="M103">
        <f>VALUE(0.0006000000000767614)</f>
        <v>0</v>
      </c>
      <c r="N103">
        <f>VALUE(0.0005400000000008731)</f>
        <v>0</v>
      </c>
      <c r="O103">
        <f>VALUE(0.0001999999999497959)</f>
        <v>0</v>
      </c>
      <c r="P103" s="11">
        <f>VALUE(0.03249999999999886)</f>
        <v>0</v>
      </c>
      <c r="Q103">
        <f>VALUE(0.46500000001969966)</f>
        <v>0</v>
      </c>
    </row>
    <row r="104" spans="1:17">
      <c r="A104" t="s">
        <v>119</v>
      </c>
      <c r="B104">
        <f>VALUE(1.52782)</f>
        <v>0</v>
      </c>
      <c r="C104" s="7">
        <f>VALUE(1553.74404)</f>
        <v>0</v>
      </c>
      <c r="D104" s="7">
        <f>VALUE(-10.524000000000001)</f>
        <v>0</v>
      </c>
      <c r="E104" s="8">
        <f>VALUE(1556.30564)</f>
        <v>0</v>
      </c>
      <c r="F104" s="8">
        <f>VALUE(-9.38)</f>
        <v>0</v>
      </c>
      <c r="G104" s="9">
        <f>VALUE(1551.8420199999998)</f>
        <v>0</v>
      </c>
      <c r="H104" s="9">
        <f>VALUE(-15.524000000000001)</f>
        <v>0</v>
      </c>
      <c r="I104" s="10">
        <f>VALUE(1550.59864)</f>
        <v>0</v>
      </c>
      <c r="J104" s="10">
        <f>VALUE(-19.574)</f>
        <v>0</v>
      </c>
      <c r="K104" s="11">
        <f>VALUE(248.87599999999998)</f>
        <v>0</v>
      </c>
      <c r="L104">
        <f>VALUE(0.0008400000001529406)</f>
        <v>0</v>
      </c>
      <c r="M104">
        <f>VALUE(0.0006200000000262662)</f>
        <v>0</v>
      </c>
      <c r="N104">
        <f>VALUE(0.0005800000001272565)</f>
        <v>0</v>
      </c>
      <c r="O104">
        <f>VALUE(-4.0000000126383384e-05)</f>
        <v>0</v>
      </c>
      <c r="P104" s="11">
        <f>VALUE(0.03299999999998704)</f>
        <v>0</v>
      </c>
      <c r="Q104">
        <f>VALUE(0.50000000004502)</f>
        <v>0</v>
      </c>
    </row>
    <row r="105" spans="1:17">
      <c r="A105" t="s">
        <v>120</v>
      </c>
      <c r="B105">
        <f>VALUE(1.54518)</f>
        <v>0</v>
      </c>
      <c r="C105" s="7">
        <f>VALUE(1553.74346)</f>
        <v>0</v>
      </c>
      <c r="D105" s="7">
        <f>VALUE(-10.498)</f>
        <v>0</v>
      </c>
      <c r="E105" s="8">
        <f>VALUE(1556.30484)</f>
        <v>0</v>
      </c>
      <c r="F105" s="8">
        <f>VALUE(-9.394)</f>
        <v>0</v>
      </c>
      <c r="G105" s="9">
        <f>VALUE(1551.8418800000002)</f>
        <v>0</v>
      </c>
      <c r="H105" s="9">
        <f>VALUE(-15.574000000000002)</f>
        <v>0</v>
      </c>
      <c r="I105" s="10">
        <f>VALUE(1550.5992)</f>
        <v>0</v>
      </c>
      <c r="J105" s="10">
        <f>VALUE(-19.57)</f>
        <v>0</v>
      </c>
      <c r="K105" s="11">
        <f>VALUE(248.87)</f>
        <v>0</v>
      </c>
      <c r="L105">
        <f>VALUE(0.00026000000002568413)</f>
        <v>0</v>
      </c>
      <c r="M105">
        <f>VALUE(-0.00018000000000029104)</f>
        <v>0</v>
      </c>
      <c r="N105">
        <f>VALUE(0.00044000000002597517)</f>
        <v>0</v>
      </c>
      <c r="O105">
        <f>VALUE(0.0005200000000513683)</f>
        <v>0</v>
      </c>
      <c r="P105" s="11">
        <f>VALUE(0.027000000000015234)</f>
        <v>0</v>
      </c>
      <c r="Q105">
        <f>VALUE(0.26000000002568413)</f>
        <v>0</v>
      </c>
    </row>
    <row r="106" spans="1:17">
      <c r="A106" t="s">
        <v>121</v>
      </c>
      <c r="B106">
        <f>VALUE(1.56269)</f>
        <v>0</v>
      </c>
      <c r="C106" s="7">
        <f>VALUE(1553.74372)</f>
        <v>0</v>
      </c>
      <c r="D106" s="7">
        <f>VALUE(-10.482000000000001)</f>
        <v>0</v>
      </c>
      <c r="E106" s="8">
        <f>VALUE(1556.30454)</f>
        <v>0</v>
      </c>
      <c r="F106" s="8">
        <f>VALUE(-9.376)</f>
        <v>0</v>
      </c>
      <c r="G106" s="9">
        <f>VALUE(1551.84122)</f>
        <v>0</v>
      </c>
      <c r="H106" s="9">
        <f>VALUE(-15.546)</f>
        <v>0</v>
      </c>
      <c r="I106" s="10">
        <f>VALUE(1550.59888)</f>
        <v>0</v>
      </c>
      <c r="J106" s="10">
        <f>VALUE(-19.58)</f>
        <v>0</v>
      </c>
      <c r="K106" s="11">
        <f>VALUE(248.857)</f>
        <v>0</v>
      </c>
      <c r="L106">
        <f>VALUE(0.0005200000000513683)</f>
        <v>0</v>
      </c>
      <c r="M106">
        <f>VALUE(-0.0004799999999249849)</f>
        <v>0</v>
      </c>
      <c r="N106">
        <f>VALUE(-0.00021999999989930075)</f>
        <v>0</v>
      </c>
      <c r="O106">
        <f>VALUE(0.0001999999999497959)</f>
        <v>0</v>
      </c>
      <c r="P106" s="11">
        <f>VALUE(0.014000000000010004)</f>
        <v>0</v>
      </c>
      <c r="Q106">
        <f>VALUE(0.005000000044219632)</f>
        <v>0</v>
      </c>
    </row>
    <row r="107" spans="1:17">
      <c r="A107" t="s">
        <v>122</v>
      </c>
      <c r="B107">
        <f>VALUE(1.58019)</f>
        <v>0</v>
      </c>
      <c r="C107" s="7">
        <f>VALUE(1553.74268)</f>
        <v>0</v>
      </c>
      <c r="D107" s="7">
        <f>VALUE(-20.0)</f>
        <v>0</v>
      </c>
      <c r="E107" s="8">
        <f>VALUE(1556.30408)</f>
        <v>0</v>
      </c>
      <c r="F107" s="8">
        <f>VALUE(-9.312000000000001)</f>
        <v>0</v>
      </c>
      <c r="G107" s="9">
        <f>VALUE(1551.84076)</f>
        <v>0</v>
      </c>
      <c r="H107" s="9">
        <f>VALUE(-15.514000000000001)</f>
        <v>0</v>
      </c>
      <c r="I107" s="10">
        <f>VALUE(1550.5994)</f>
        <v>0</v>
      </c>
      <c r="J107" s="10">
        <f>VALUE(-19.554000000000002)</f>
        <v>0</v>
      </c>
      <c r="K107" s="11">
        <f>VALUE(248.8485)</f>
        <v>0</v>
      </c>
      <c r="L107">
        <f>VALUE(-0.0005199999998239946)</f>
        <v>0</v>
      </c>
      <c r="M107">
        <f>VALUE(-0.0009399999999004649)</f>
        <v>0</v>
      </c>
      <c r="N107">
        <f>VALUE(-0.0006799999998747808)</f>
        <v>0</v>
      </c>
      <c r="O107">
        <f>VALUE(0.0007200000000011642)</f>
        <v>0</v>
      </c>
      <c r="P107" s="11">
        <f>VALUE(0.005500000000012051)</f>
        <v>0</v>
      </c>
      <c r="Q107">
        <f>VALUE(-0.354999999899519)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2017-08-11T01:39:47Z</dcterms:created>
  <dcterms:modified xsi:type="dcterms:W3CDTF">2017-08-11T01:39:47Z</dcterms:modified>
</cp:coreProperties>
</file>