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<sst xmlns="http://schemas.openxmlformats.org/spreadsheetml/2006/main" count="64" uniqueCount="64">
  <si>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Date Time</t>
  </si>
  <si>
    <t>ΔTime (hrs.)</t>
  </si>
  <si>
    <t>FBG 1 Wavelength (nm.)</t>
  </si>
  <si>
    <t>FBG 1 Power (dBm.)</t>
  </si>
  <si>
    <t>FBG 2 Wavelength (nm.)</t>
  </si>
  <si>
    <t>FBG 2 Power (dBm.)</t>
  </si>
  <si>
    <t>FBG 3 Wavelength (nm.)</t>
  </si>
  <si>
    <t>FBG 3 Power (dBm.)</t>
  </si>
  <si>
    <t>FBG 4 Wavelength (nm.)</t>
  </si>
  <si>
    <t>FBG 4 Power (dBm.)</t>
  </si>
  <si>
    <t>FBG 5 Wavelength (nm.)</t>
  </si>
  <si>
    <t>FBG 5 Power (dBm.)</t>
  </si>
  <si>
    <t>FBG 6 Wavelength (nm.)</t>
  </si>
  <si>
    <t>FBG 6 Power (dBm.)</t>
  </si>
  <si>
    <t>FBG 7 Wavelength (nm.)</t>
  </si>
  <si>
    <t>FBG 7 Power (dBm.)</t>
  </si>
  <si>
    <t>Mean Temp (K)</t>
  </si>
  <si>
    <t>FBG 1 Δλ, from start (nm.)</t>
  </si>
  <si>
    <t>FBG 2 Δλ, from start (nm.)</t>
  </si>
  <si>
    <t>FBG 3 Δλ, from start (nm.)</t>
  </si>
  <si>
    <t>FBG 4 Δλ, from start (nm.)</t>
  </si>
  <si>
    <t>FBG 5 Δλ, from start (nm.)</t>
  </si>
  <si>
    <t>FBG 6 Δλ, from start (nm.)</t>
  </si>
  <si>
    <t>FBG 7 Δλ, from start (nm.)</t>
  </si>
  <si>
    <t>ΔT, from start (K)</t>
  </si>
  <si>
    <t>Mean raw Δλ, from start (pm.)</t>
  </si>
  <si>
    <t>Sat, 30 Sep 2017 16:25:12</t>
  </si>
  <si>
    <t>Sat, 30 Sep 2017 16:25:53</t>
  </si>
  <si>
    <t>Sat, 30 Sep 2017 16:26:34</t>
  </si>
  <si>
    <t>Sat, 30 Sep 2017 16:27:16</t>
  </si>
  <si>
    <t>Sat, 30 Sep 2017 16:27:56</t>
  </si>
  <si>
    <t>Sat, 30 Sep 2017 16:28:36</t>
  </si>
  <si>
    <t>Sat, 30 Sep 2017 16:29:18</t>
  </si>
  <si>
    <t>Sat, 30 Sep 2017 16:29:58</t>
  </si>
  <si>
    <t>Sat, 30 Sep 2017 16:30:40</t>
  </si>
  <si>
    <t>Sat, 30 Sep 2017 16:31:20</t>
  </si>
  <si>
    <t>Sat, 30 Sep 2017 16:32:00</t>
  </si>
  <si>
    <t>Sat, 30 Sep 2017 16:32:41</t>
  </si>
  <si>
    <t>Sat, 30 Sep 2017 16:33:25</t>
  </si>
  <si>
    <t>Sat, 30 Sep 2017 16:34:06</t>
  </si>
  <si>
    <t>Sat, 30 Sep 2017 16:34:46</t>
  </si>
  <si>
    <t>Sat, 30 Sep 2017 16:35:26</t>
  </si>
  <si>
    <t>Sat, 30 Sep 2017 16:36:07</t>
  </si>
  <si>
    <t>Sat, 30 Sep 2017 16:36:47</t>
  </si>
  <si>
    <t>Sat, 30 Sep 2017 16:37:29</t>
  </si>
  <si>
    <t>Sat, 30 Sep 2017 16:38:10</t>
  </si>
  <si>
    <t>Sat, 30 Sep 2017 16:39:31</t>
  </si>
  <si>
    <t>Sat, 30 Sep 2017 16:40:57</t>
  </si>
  <si>
    <t>Sat, 30 Sep 2017 16:42:35</t>
  </si>
  <si>
    <t>Sat, 30 Sep 2017 16:43:16</t>
  </si>
  <si>
    <t>Sat, 30 Sep 2017 16:51:40</t>
  </si>
  <si>
    <t>Sat, 30 Sep 2017 16:52:14</t>
  </si>
  <si>
    <t>Sat, 30 Sep 2017 16:52:40</t>
  </si>
  <si>
    <t>Sat, 30 Sep 2017 16:53:06</t>
  </si>
  <si>
    <t>Sat, 30 Sep 2017 16:53:34</t>
  </si>
  <si>
    <t>Sat, 30 Sep 2017 16:54:01</t>
  </si>
  <si>
    <t>Sat, 30 Sep 2017 16:54:26</t>
  </si>
  <si>
    <t>Sat, 30 Sep 2017 16:54:52</t>
  </si>
  <si>
    <t>Sat, 30 Sep 2017 16:55:17</t>
  </si>
  <si>
    <t>Sat, 30 Sep 2017 17:08:57</t>
  </si>
  <si>
    <t>Sat, 30 Sep 2017 17:09:40</t>
  </si>
  <si>
    <t>Sat, 30 Sep 2017 17:10:23</t>
  </si>
  <si>
    <t>Sat, 30 Sep 2017 17:11:03</t>
  </si>
  <si>
    <t>Sat, 30 Sep 2017 17:11:45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</si>
</sst>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Baking: Δλ (pm) vs. Time (hr) from start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Raw Δλpm</c:v>
          </c:tx>
          <c:xVal>
            <c:numRef>
              <c:f>Sheet1!$B$2:$B$267</c:f>
              <c:numCache>
                <c:formatCode>General</c:formatCode>
                <c:ptCount val="2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xVal>
          <c:yVal>
            <c:numRef>
              <c:f>Sheet1!$Z$2:$Z$267</c:f>
              <c:numCache>
                <c:formatCode>General</c:formatCode>
                <c:ptCount val="2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from start (hr)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Δλ average (pm)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2</xdr:row>
      <xdr:rowOff>0</xdr:rowOff>
    </xdr:from>
    <xdr:to>
      <xdr:col>34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27" width="25.7109375" customWidth="1"/>
  </cols>
  <sheetData>
    <row r="1" spans="1:2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9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9" t="s">
        <v>24</v>
      </c>
      <c r="Z1" s="1" t="s">
        <v>25</v>
      </c>
    </row>
    <row r="2" spans="1:26">
      <c r="A2" t="s">
        <v>26</v>
      </c>
      <c r="B2">
        <f>VALUE(0.0)</f>
        <v>0</v>
      </c>
      <c r="C2" s="10">
        <f>VALUE(1549.9884)</f>
        <v>0</v>
      </c>
      <c r="D2" s="10">
        <f>VALUE(-11.696)</f>
        <v>0</v>
      </c>
      <c r="E2" s="11">
        <f>VALUE(1551.0601)</f>
        <v>0</v>
      </c>
      <c r="F2" s="11">
        <f>VALUE(-18.37)</f>
        <v>0</v>
      </c>
      <c r="G2" s="12">
        <f>VALUE(1553.69544)</f>
        <v>0</v>
      </c>
      <c r="H2" s="12">
        <f>VALUE(-15.204)</f>
        <v>0</v>
      </c>
      <c r="I2" s="13">
        <f>VALUE(1545.0259800000001)</f>
        <v>0</v>
      </c>
      <c r="J2" s="13">
        <f>VALUE(-10.802)</f>
        <v>0</v>
      </c>
      <c r="K2" s="14">
        <f>VALUE(1547.92632)</f>
        <v>0</v>
      </c>
      <c r="L2" s="14">
        <f>VALUE(-11.324000000000002)</f>
        <v>0</v>
      </c>
      <c r="M2" s="15">
        <f>VALUE(1553.62332)</f>
        <v>0</v>
      </c>
      <c r="N2" s="15">
        <f>VALUE(-11.7)</f>
        <v>0</v>
      </c>
      <c r="O2" s="16">
        <f>VALUE(1548.5820800000001)</f>
        <v>0</v>
      </c>
      <c r="P2" s="16">
        <f>VALUE(-21.046)</f>
        <v>0</v>
      </c>
      <c r="Q2" s="17">
        <f>VALUE(299.919)</f>
        <v>0</v>
      </c>
      <c r="R2">
        <f>VALUE(0.0)</f>
        <v>0</v>
      </c>
      <c r="S2">
        <f>VALUE(0.0)</f>
        <v>0</v>
      </c>
      <c r="T2">
        <f>VALUE(0.0)</f>
        <v>0</v>
      </c>
      <c r="U2">
        <f>VALUE(0.0)</f>
        <v>0</v>
      </c>
      <c r="V2">
        <f>VALUE(0.0)</f>
        <v>0</v>
      </c>
      <c r="W2">
        <f>VALUE(0.0)</f>
        <v>0</v>
      </c>
      <c r="X2">
        <f>VALUE(0.0)</f>
        <v>0</v>
      </c>
      <c r="Y2" s="17">
        <f>VALUE(0.0)</f>
        <v>0</v>
      </c>
      <c r="Z2">
        <f>VALUE(0.0)</f>
        <v>0</v>
      </c>
    </row>
    <row r="3" spans="1:26">
      <c r="A3" t="s">
        <v>27</v>
      </c>
      <c r="B3">
        <f>VALUE(0.0113)</f>
        <v>0</v>
      </c>
      <c r="C3" s="10">
        <f>VALUE(1549.98764)</f>
        <v>0</v>
      </c>
      <c r="D3" s="10">
        <f>VALUE(-11.682)</f>
        <v>0</v>
      </c>
      <c r="E3" s="11">
        <f>VALUE(1551.0597599999999)</f>
        <v>0</v>
      </c>
      <c r="F3" s="11">
        <f>VALUE(-18.394000000000002)</f>
        <v>0</v>
      </c>
      <c r="G3" s="12">
        <f>VALUE(1553.69516)</f>
        <v>0</v>
      </c>
      <c r="H3" s="12">
        <f>VALUE(-15.154000000000002)</f>
        <v>0</v>
      </c>
      <c r="I3" s="13">
        <f>VALUE(1545.02562)</f>
        <v>0</v>
      </c>
      <c r="J3" s="13">
        <f>VALUE(-10.725999999999999)</f>
        <v>0</v>
      </c>
      <c r="K3" s="14">
        <f>VALUE(1547.92514)</f>
        <v>0</v>
      </c>
      <c r="L3" s="14">
        <f>VALUE(-11.31)</f>
        <v>0</v>
      </c>
      <c r="M3" s="15">
        <f>VALUE(1553.62306)</f>
        <v>0</v>
      </c>
      <c r="N3" s="15">
        <f>VALUE(-11.724)</f>
        <v>0</v>
      </c>
      <c r="O3" s="16">
        <f>VALUE(1548.58176)</f>
        <v>0</v>
      </c>
      <c r="P3" s="16">
        <f>VALUE(-21.072)</f>
        <v>0</v>
      </c>
      <c r="Q3" s="17">
        <f>VALUE(299.924)</f>
        <v>0</v>
      </c>
      <c r="R3">
        <f>VALUE(-0.0007599999999001739)</f>
        <v>0</v>
      </c>
      <c r="S3">
        <f>VALUE(-0.00033999999982370355)</f>
        <v>0</v>
      </c>
      <c r="T3">
        <f>VALUE(-0.000279999999975189)</f>
        <v>0</v>
      </c>
      <c r="U3">
        <f>VALUE(-0.0003600000000005821)</f>
        <v>0</v>
      </c>
      <c r="V3">
        <f>VALUE(-0.0011799999999766442)</f>
        <v>0</v>
      </c>
      <c r="W3">
        <f>VALUE(-0.00026000000002568413)</f>
        <v>0</v>
      </c>
      <c r="X3">
        <f>VALUE(-0.0003199999998741987)</f>
        <v>0</v>
      </c>
      <c r="Y3" s="17">
        <f>VALUE(0.0049999999999954525)</f>
        <v>0</v>
      </c>
      <c r="Z3">
        <f>VALUE(-0.4999999999394536)</f>
        <v>0</v>
      </c>
    </row>
    <row r="4" spans="1:26">
      <c r="A4" t="s">
        <v>28</v>
      </c>
      <c r="B4">
        <f>VALUE(0.02266)</f>
        <v>0</v>
      </c>
      <c r="C4" s="10">
        <f>VALUE(1549.98784)</f>
        <v>0</v>
      </c>
      <c r="D4" s="10">
        <f>VALUE(-11.648)</f>
        <v>0</v>
      </c>
      <c r="E4" s="11">
        <f>VALUE(1551.05966)</f>
        <v>0</v>
      </c>
      <c r="F4" s="11">
        <f>VALUE(-18.358)</f>
        <v>0</v>
      </c>
      <c r="G4" s="12">
        <f>VALUE(1553.6956599999999)</f>
        <v>0</v>
      </c>
      <c r="H4" s="12">
        <f>VALUE(-15.224)</f>
        <v>0</v>
      </c>
      <c r="I4" s="13">
        <f>VALUE(1545.0262400000001)</f>
        <v>0</v>
      </c>
      <c r="J4" s="13">
        <f>VALUE(-10.742)</f>
        <v>0</v>
      </c>
      <c r="K4" s="14">
        <f>VALUE(1547.9259)</f>
        <v>0</v>
      </c>
      <c r="L4" s="14">
        <f>VALUE(-11.267999999999999)</f>
        <v>0</v>
      </c>
      <c r="M4" s="15">
        <f>VALUE(1553.62374)</f>
        <v>0</v>
      </c>
      <c r="N4" s="15">
        <f>VALUE(-11.702)</f>
        <v>0</v>
      </c>
      <c r="O4" s="16">
        <f>VALUE(1548.58178)</f>
        <v>0</v>
      </c>
      <c r="P4" s="16">
        <f>VALUE(-21.035999999999998)</f>
        <v>0</v>
      </c>
      <c r="Q4" s="17">
        <f>VALUE(299.92999999999995)</f>
        <v>0</v>
      </c>
      <c r="R4">
        <f>VALUE(-0.000559999999950378)</f>
        <v>0</v>
      </c>
      <c r="S4">
        <f>VALUE(-0.00044000000002597517)</f>
        <v>0</v>
      </c>
      <c r="T4">
        <f>VALUE(0.00022000000012667442)</f>
        <v>0</v>
      </c>
      <c r="U4">
        <f>VALUE(0.00026000000002568413)</f>
        <v>0</v>
      </c>
      <c r="V4">
        <f>VALUE(-0.0004200000000764703)</f>
        <v>0</v>
      </c>
      <c r="W4">
        <f>VALUE(0.0004200000000764703)</f>
        <v>0</v>
      </c>
      <c r="X4">
        <f>VALUE(-0.00029999999992469384)</f>
        <v>0</v>
      </c>
      <c r="Y4" s="17">
        <f>VALUE(0.010999999999967258)</f>
        <v>0</v>
      </c>
      <c r="Z4">
        <f>VALUE(-0.11714285710695549)</f>
        <v>0</v>
      </c>
    </row>
    <row r="5" spans="1:26">
      <c r="A5" t="s">
        <v>29</v>
      </c>
      <c r="B5">
        <f>VALUE(0.03421)</f>
        <v>0</v>
      </c>
      <c r="C5" s="10">
        <f>VALUE(1549.9877)</f>
        <v>0</v>
      </c>
      <c r="D5" s="10">
        <f>VALUE(-11.644)</f>
        <v>0</v>
      </c>
      <c r="E5" s="11">
        <f>VALUE(1551.0601)</f>
        <v>0</v>
      </c>
      <c r="F5" s="11">
        <f>VALUE(-18.42)</f>
        <v>0</v>
      </c>
      <c r="G5" s="12">
        <f>VALUE(1553.69536)</f>
        <v>0</v>
      </c>
      <c r="H5" s="12">
        <f>VALUE(-15.21)</f>
        <v>0</v>
      </c>
      <c r="I5" s="13">
        <f>VALUE(1545.0262)</f>
        <v>0</v>
      </c>
      <c r="J5" s="13">
        <f>VALUE(-10.777999999999999)</f>
        <v>0</v>
      </c>
      <c r="K5" s="14">
        <f>VALUE(1547.92492)</f>
        <v>0</v>
      </c>
      <c r="L5" s="14">
        <f>VALUE(-11.272)</f>
        <v>0</v>
      </c>
      <c r="M5" s="15">
        <f>VALUE(1553.62318)</f>
        <v>0</v>
      </c>
      <c r="N5" s="15">
        <f>VALUE(-11.716)</f>
        <v>0</v>
      </c>
      <c r="O5" s="16">
        <f>VALUE(1548.58194)</f>
        <v>0</v>
      </c>
      <c r="P5" s="16">
        <f>VALUE(-21.034000000000002)</f>
        <v>0</v>
      </c>
      <c r="Q5" s="17">
        <f>VALUE(299.9355)</f>
        <v>0</v>
      </c>
      <c r="R5">
        <f>VALUE(-0.0007000000000516593)</f>
        <v>0</v>
      </c>
      <c r="S5">
        <f>VALUE(0.0)</f>
        <v>0</v>
      </c>
      <c r="T5">
        <f>VALUE(-8.000000002539309e-05)</f>
        <v>0</v>
      </c>
      <c r="U5">
        <f>VALUE(0.00022000000012667442)</f>
        <v>0</v>
      </c>
      <c r="V5">
        <f>VALUE(-0.0014000000001033186)</f>
        <v>0</v>
      </c>
      <c r="W5">
        <f>VALUE(-0.00013999999987390765)</f>
        <v>0</v>
      </c>
      <c r="X5">
        <f>VALUE(-0.00013999999987390765)</f>
        <v>0</v>
      </c>
      <c r="Y5" s="17">
        <f>VALUE(0.01650000000000773)</f>
        <v>0</v>
      </c>
      <c r="Z5">
        <f>VALUE(-0.3199999999716446)</f>
        <v>0</v>
      </c>
    </row>
    <row r="6" spans="1:26">
      <c r="A6" t="s">
        <v>30</v>
      </c>
      <c r="B6">
        <f>VALUE(0.04531)</f>
        <v>0</v>
      </c>
      <c r="C6" s="10">
        <f>VALUE(1549.9882599999999)</f>
        <v>0</v>
      </c>
      <c r="D6" s="10">
        <f>VALUE(-11.675999999999998)</f>
        <v>0</v>
      </c>
      <c r="E6" s="11">
        <f>VALUE(1551.0594)</f>
        <v>0</v>
      </c>
      <c r="F6" s="11">
        <f>VALUE(-18.378)</f>
        <v>0</v>
      </c>
      <c r="G6" s="12">
        <f>VALUE(1553.69534)</f>
        <v>0</v>
      </c>
      <c r="H6" s="12">
        <f>VALUE(-15.212)</f>
        <v>0</v>
      </c>
      <c r="I6" s="13">
        <f>VALUE(1545.02604)</f>
        <v>0</v>
      </c>
      <c r="J6" s="13">
        <f>VALUE(-10.772)</f>
        <v>0</v>
      </c>
      <c r="K6" s="14">
        <f>VALUE(1547.92648)</f>
        <v>0</v>
      </c>
      <c r="L6" s="14">
        <f>VALUE(-11.335999999999999)</f>
        <v>0</v>
      </c>
      <c r="M6" s="15">
        <f>VALUE(1553.62298)</f>
        <v>0</v>
      </c>
      <c r="N6" s="15">
        <f>VALUE(-11.744000000000002)</f>
        <v>0</v>
      </c>
      <c r="O6" s="16">
        <f>VALUE(1548.58178)</f>
        <v>0</v>
      </c>
      <c r="P6" s="16">
        <f>VALUE(-21.038)</f>
        <v>0</v>
      </c>
      <c r="Q6" s="17">
        <f>VALUE(299.9405)</f>
        <v>0</v>
      </c>
      <c r="R6">
        <f>VALUE(-0.00013999999987390765)</f>
        <v>0</v>
      </c>
      <c r="S6">
        <f>VALUE(-0.0006999999998242856)</f>
        <v>0</v>
      </c>
      <c r="T6">
        <f>VALUE(-9.999999997489795e-05)</f>
        <v>0</v>
      </c>
      <c r="U6">
        <f>VALUE(6.000000007588824e-05)</f>
        <v>0</v>
      </c>
      <c r="V6">
        <f>VALUE(0.00016000000005078618)</f>
        <v>0</v>
      </c>
      <c r="W6">
        <f>VALUE(-0.00033999999982370355)</f>
        <v>0</v>
      </c>
      <c r="X6">
        <f>VALUE(-0.00029999999992469384)</f>
        <v>0</v>
      </c>
      <c r="Y6" s="17">
        <f>VALUE(0.021500000000003183)</f>
        <v>0</v>
      </c>
      <c r="Z6">
        <f>VALUE(-0.19428571418497345)</f>
        <v>0</v>
      </c>
    </row>
    <row r="7" spans="1:26">
      <c r="A7" t="s">
        <v>31</v>
      </c>
      <c r="B7">
        <f>VALUE(0.05669)</f>
        <v>0</v>
      </c>
      <c r="C7" s="10">
        <f>VALUE(1549.9888)</f>
        <v>0</v>
      </c>
      <c r="D7" s="10">
        <f>VALUE(-11.658)</f>
        <v>0</v>
      </c>
      <c r="E7" s="11">
        <f>VALUE(1551.06006)</f>
        <v>0</v>
      </c>
      <c r="F7" s="11">
        <f>VALUE(-18.394000000000002)</f>
        <v>0</v>
      </c>
      <c r="G7" s="12">
        <f>VALUE(1553.6962800000001)</f>
        <v>0</v>
      </c>
      <c r="H7" s="12">
        <f>VALUE(-15.175999999999998)</f>
        <v>0</v>
      </c>
      <c r="I7" s="13">
        <f>VALUE(1545.02684)</f>
        <v>0</v>
      </c>
      <c r="J7" s="13">
        <f>VALUE(-10.788)</f>
        <v>0</v>
      </c>
      <c r="K7" s="14">
        <f>VALUE(1547.9265599999999)</f>
        <v>0</v>
      </c>
      <c r="L7" s="14">
        <f>VALUE(-11.306)</f>
        <v>0</v>
      </c>
      <c r="M7" s="15">
        <f>VALUE(1553.6244199999999)</f>
        <v>0</v>
      </c>
      <c r="N7" s="15">
        <f>VALUE(-11.738)</f>
        <v>0</v>
      </c>
      <c r="O7" s="16">
        <f>VALUE(1548.58242)</f>
        <v>0</v>
      </c>
      <c r="P7" s="16">
        <f>VALUE(-21.046)</f>
        <v>0</v>
      </c>
      <c r="Q7" s="17">
        <f>VALUE(299.94599999999997)</f>
        <v>0</v>
      </c>
      <c r="R7">
        <f>VALUE(0.00040000000012696546)</f>
        <v>0</v>
      </c>
      <c r="S7">
        <f>VALUE(-3.999999989900971e-05)</f>
        <v>0</v>
      </c>
      <c r="T7">
        <f>VALUE(0.000839999999925567)</f>
        <v>0</v>
      </c>
      <c r="U7">
        <f>VALUE(0.0008600000001024455)</f>
        <v>0</v>
      </c>
      <c r="V7">
        <f>VALUE(0.00024000000007617928)</f>
        <v>0</v>
      </c>
      <c r="W7">
        <f>VALUE(0.0011000000001786248)</f>
        <v>0</v>
      </c>
      <c r="X7">
        <f>VALUE(0.0003400000000510772)</f>
        <v>0</v>
      </c>
      <c r="Y7" s="17">
        <f>VALUE(0.026999999999986812)</f>
        <v>0</v>
      </c>
      <c r="Z7">
        <f>VALUE(0.5342857143659785)</f>
        <v>0</v>
      </c>
    </row>
    <row r="8" spans="1:26">
      <c r="A8" t="s">
        <v>32</v>
      </c>
      <c r="B8">
        <f>VALUE(0.06824)</f>
        <v>0</v>
      </c>
      <c r="C8" s="10">
        <f>VALUE(1549.9888)</f>
        <v>0</v>
      </c>
      <c r="D8" s="10">
        <f>VALUE(-11.69)</f>
        <v>0</v>
      </c>
      <c r="E8" s="11">
        <f>VALUE(1551.06094)</f>
        <v>0</v>
      </c>
      <c r="F8" s="11">
        <f>VALUE(-18.41)</f>
        <v>0</v>
      </c>
      <c r="G8" s="12">
        <f>VALUE(1553.69536)</f>
        <v>0</v>
      </c>
      <c r="H8" s="12">
        <f>VALUE(-15.224)</f>
        <v>0</v>
      </c>
      <c r="I8" s="13">
        <f>VALUE(1545.02708)</f>
        <v>0</v>
      </c>
      <c r="J8" s="13">
        <f>VALUE(-10.796)</f>
        <v>0</v>
      </c>
      <c r="K8" s="14">
        <f>VALUE(1547.92548)</f>
        <v>0</v>
      </c>
      <c r="L8" s="14">
        <f>VALUE(-11.252)</f>
        <v>0</v>
      </c>
      <c r="M8" s="15">
        <f>VALUE(1553.62344)</f>
        <v>0</v>
      </c>
      <c r="N8" s="15">
        <f>VALUE(-11.734000000000002)</f>
        <v>0</v>
      </c>
      <c r="O8" s="16">
        <f>VALUE(1548.58164)</f>
        <v>0</v>
      </c>
      <c r="P8" s="16">
        <f>VALUE(-20.996)</f>
        <v>0</v>
      </c>
      <c r="Q8" s="17">
        <f>VALUE(299.952)</f>
        <v>0</v>
      </c>
      <c r="R8">
        <f>VALUE(0.00040000000012696546)</f>
        <v>0</v>
      </c>
      <c r="S8">
        <f>VALUE(0.0008400000001529406)</f>
        <v>0</v>
      </c>
      <c r="T8">
        <f>VALUE(-8.000000002539309e-05)</f>
        <v>0</v>
      </c>
      <c r="U8">
        <f>VALUE(0.0011000000001786248)</f>
        <v>0</v>
      </c>
      <c r="V8">
        <f>VALUE(-0.000839999999925567)</f>
        <v>0</v>
      </c>
      <c r="W8">
        <f>VALUE(0.00012000000015177648)</f>
        <v>0</v>
      </c>
      <c r="X8">
        <f>VALUE(-0.0004399999997986015)</f>
        <v>0</v>
      </c>
      <c r="Y8" s="17">
        <f>VALUE(0.03300000000001546)</f>
        <v>0</v>
      </c>
      <c r="Z8">
        <f>VALUE(0.15714285726582083)</f>
        <v>0</v>
      </c>
    </row>
    <row r="9" spans="1:26">
      <c r="A9" t="s">
        <v>33</v>
      </c>
      <c r="B9">
        <f>VALUE(0.07944)</f>
        <v>0</v>
      </c>
      <c r="C9" s="10">
        <f>VALUE(1549.98898)</f>
        <v>0</v>
      </c>
      <c r="D9" s="10">
        <f>VALUE(-11.728)</f>
        <v>0</v>
      </c>
      <c r="E9" s="11">
        <f>VALUE(1551.06044)</f>
        <v>0</v>
      </c>
      <c r="F9" s="11">
        <f>VALUE(-18.372)</f>
        <v>0</v>
      </c>
      <c r="G9" s="12">
        <f>VALUE(1553.6952199999998)</f>
        <v>0</v>
      </c>
      <c r="H9" s="12">
        <f>VALUE(-15.214)</f>
        <v>0</v>
      </c>
      <c r="I9" s="13">
        <f>VALUE(1545.02628)</f>
        <v>0</v>
      </c>
      <c r="J9" s="13">
        <f>VALUE(-10.79)</f>
        <v>0</v>
      </c>
      <c r="K9" s="14">
        <f>VALUE(1547.92578)</f>
        <v>0</v>
      </c>
      <c r="L9" s="14">
        <f>VALUE(-11.288)</f>
        <v>0</v>
      </c>
      <c r="M9" s="15">
        <f>VALUE(1553.62396)</f>
        <v>0</v>
      </c>
      <c r="N9" s="15">
        <f>VALUE(-11.73)</f>
        <v>0</v>
      </c>
      <c r="O9" s="16">
        <f>VALUE(1548.58204)</f>
        <v>0</v>
      </c>
      <c r="P9" s="16">
        <f>VALUE(-21.055999999999997)</f>
        <v>0</v>
      </c>
      <c r="Q9" s="17">
        <f>VALUE(299.957)</f>
        <v>0</v>
      </c>
      <c r="R9">
        <f>VALUE(0.0005800000001272565)</f>
        <v>0</v>
      </c>
      <c r="S9">
        <f>VALUE(0.0003400000000510772)</f>
        <v>0</v>
      </c>
      <c r="T9">
        <f>VALUE(-0.00021999999989930075)</f>
        <v>0</v>
      </c>
      <c r="U9">
        <f>VALUE(0.0003000000001520675)</f>
        <v>0</v>
      </c>
      <c r="V9">
        <f>VALUE(-0.0005400000000008731)</f>
        <v>0</v>
      </c>
      <c r="W9">
        <f>VALUE(0.0006399999999757711)</f>
        <v>0</v>
      </c>
      <c r="X9">
        <f>VALUE(-3.999999989900971e-05)</f>
        <v>0</v>
      </c>
      <c r="Y9" s="17">
        <f>VALUE(0.038000000000010914)</f>
        <v>0</v>
      </c>
      <c r="Z9">
        <f>VALUE(0.1514285715009984)</f>
        <v>0</v>
      </c>
    </row>
    <row r="10" spans="1:26">
      <c r="A10" t="s">
        <v>34</v>
      </c>
      <c r="B10">
        <f>VALUE(0.09097)</f>
        <v>0</v>
      </c>
      <c r="C10" s="10">
        <f>VALUE(1549.9886)</f>
        <v>0</v>
      </c>
      <c r="D10" s="10">
        <f>VALUE(-11.68)</f>
        <v>0</v>
      </c>
      <c r="E10" s="11">
        <f>VALUE(1551.0601)</f>
        <v>0</v>
      </c>
      <c r="F10" s="11">
        <f>VALUE(-18.387999999999998)</f>
        <v>0</v>
      </c>
      <c r="G10" s="12">
        <f>VALUE(1553.6966400000001)</f>
        <v>0</v>
      </c>
      <c r="H10" s="12">
        <f>VALUE(-15.234000000000002)</f>
        <v>0</v>
      </c>
      <c r="I10" s="13">
        <f>VALUE(1545.02566)</f>
        <v>0</v>
      </c>
      <c r="J10" s="13">
        <f>VALUE(-10.745999999999999)</f>
        <v>0</v>
      </c>
      <c r="K10" s="14">
        <f>VALUE(1547.92516)</f>
        <v>0</v>
      </c>
      <c r="L10" s="14">
        <f>VALUE(-11.306)</f>
        <v>0</v>
      </c>
      <c r="M10" s="15">
        <f>VALUE(1553.62376)</f>
        <v>0</v>
      </c>
      <c r="N10" s="15">
        <f>VALUE(-11.788)</f>
        <v>0</v>
      </c>
      <c r="O10" s="16">
        <f>VALUE(1548.5814599999999)</f>
        <v>0</v>
      </c>
      <c r="P10" s="16">
        <f>VALUE(-20.984)</f>
        <v>0</v>
      </c>
      <c r="Q10" s="17">
        <f>VALUE(299.96299999999997)</f>
        <v>0</v>
      </c>
      <c r="R10">
        <f>VALUE(0.0001999999999497959)</f>
        <v>0</v>
      </c>
      <c r="S10">
        <f>VALUE(0.0)</f>
        <v>0</v>
      </c>
      <c r="T10">
        <f>VALUE(0.001199999999926149)</f>
        <v>0</v>
      </c>
      <c r="U10">
        <f>VALUE(-0.0003199999998741987)</f>
        <v>0</v>
      </c>
      <c r="V10">
        <f>VALUE(-0.0011600000000271393)</f>
        <v>0</v>
      </c>
      <c r="W10">
        <f>VALUE(0.00044000000002597517)</f>
        <v>0</v>
      </c>
      <c r="X10">
        <f>VALUE(-0.0006199999997988925)</f>
        <v>0</v>
      </c>
      <c r="Y10" s="17">
        <f>VALUE(0.04399999999998272)</f>
        <v>0</v>
      </c>
      <c r="Z10">
        <f>VALUE(-0.03714285711404435)</f>
        <v>0</v>
      </c>
    </row>
    <row r="11" spans="1:26">
      <c r="A11" t="s">
        <v>35</v>
      </c>
      <c r="B11">
        <f>VALUE(0.10225)</f>
        <v>0</v>
      </c>
      <c r="C11" s="10">
        <f>VALUE(1549.9894800000002)</f>
        <v>0</v>
      </c>
      <c r="D11" s="10">
        <f>VALUE(-11.692)</f>
        <v>0</v>
      </c>
      <c r="E11" s="11">
        <f>VALUE(1551.0601)</f>
        <v>0</v>
      </c>
      <c r="F11" s="11">
        <f>VALUE(-18.338)</f>
        <v>0</v>
      </c>
      <c r="G11" s="12">
        <f>VALUE(1553.6966400000001)</f>
        <v>0</v>
      </c>
      <c r="H11" s="12">
        <f>VALUE(-15.234000000000002)</f>
        <v>0</v>
      </c>
      <c r="I11" s="13">
        <f>VALUE(1545.0259)</f>
        <v>0</v>
      </c>
      <c r="J11" s="13">
        <f>VALUE(-10.814)</f>
        <v>0</v>
      </c>
      <c r="K11" s="14">
        <f>VALUE(1547.92504)</f>
        <v>0</v>
      </c>
      <c r="L11" s="14">
        <f>VALUE(-11.302)</f>
        <v>0</v>
      </c>
      <c r="M11" s="15">
        <f>VALUE(1553.6245199999998)</f>
        <v>0</v>
      </c>
      <c r="N11" s="15">
        <f>VALUE(-11.776)</f>
        <v>0</v>
      </c>
      <c r="O11" s="16">
        <f>VALUE(1548.58242)</f>
        <v>0</v>
      </c>
      <c r="P11" s="16">
        <f>VALUE(-21.022)</f>
        <v>0</v>
      </c>
      <c r="Q11" s="17">
        <f>VALUE(299.96849999999995)</f>
        <v>0</v>
      </c>
      <c r="R11">
        <f>VALUE(0.0010800000000017462)</f>
        <v>0</v>
      </c>
      <c r="S11">
        <f>VALUE(0.0)</f>
        <v>0</v>
      </c>
      <c r="T11">
        <f>VALUE(0.001199999999926149)</f>
        <v>0</v>
      </c>
      <c r="U11">
        <f>VALUE(-7.999999979801942e-05)</f>
        <v>0</v>
      </c>
      <c r="V11">
        <f>VALUE(-0.0012799999999515421)</f>
        <v>0</v>
      </c>
      <c r="W11">
        <f>VALUE(0.0012000000001535227)</f>
        <v>0</v>
      </c>
      <c r="X11">
        <f>VALUE(0.0003400000000510772)</f>
        <v>0</v>
      </c>
      <c r="Y11" s="17">
        <f>VALUE(0.04949999999996635)</f>
        <v>0</v>
      </c>
      <c r="Z11">
        <f>VALUE(0.3514285714832762)</f>
        <v>0</v>
      </c>
    </row>
    <row r="12" spans="1:26">
      <c r="A12" t="s">
        <v>36</v>
      </c>
      <c r="B12">
        <f>VALUE(0.11336)</f>
        <v>0</v>
      </c>
      <c r="C12" s="10">
        <f>VALUE(1549.98776)</f>
        <v>0</v>
      </c>
      <c r="D12" s="10">
        <f>VALUE(-11.644)</f>
        <v>0</v>
      </c>
      <c r="E12" s="11">
        <f>VALUE(1551.06052)</f>
        <v>0</v>
      </c>
      <c r="F12" s="11">
        <f>VALUE(-18.384)</f>
        <v>0</v>
      </c>
      <c r="G12" s="12">
        <f>VALUE(1553.69662)</f>
        <v>0</v>
      </c>
      <c r="H12" s="12">
        <f>VALUE(-15.245999999999999)</f>
        <v>0</v>
      </c>
      <c r="I12" s="13">
        <f>VALUE(1545.0266)</f>
        <v>0</v>
      </c>
      <c r="J12" s="13">
        <f>VALUE(-10.802)</f>
        <v>0</v>
      </c>
      <c r="K12" s="14">
        <f>VALUE(1547.92582)</f>
        <v>0</v>
      </c>
      <c r="L12" s="14">
        <f>VALUE(-11.262)</f>
        <v>0</v>
      </c>
      <c r="M12" s="15">
        <f>VALUE(1553.6241400000001)</f>
        <v>0</v>
      </c>
      <c r="N12" s="15">
        <f>VALUE(-11.765999999999998)</f>
        <v>0</v>
      </c>
      <c r="O12" s="16">
        <f>VALUE(1548.5827800000002)</f>
        <v>0</v>
      </c>
      <c r="P12" s="16">
        <f>VALUE(-21.006)</f>
        <v>0</v>
      </c>
      <c r="Q12" s="17">
        <f>VALUE(299.974)</f>
        <v>0</v>
      </c>
      <c r="R12">
        <f>VALUE(-0.0006399999999757711)</f>
        <v>0</v>
      </c>
      <c r="S12">
        <f>VALUE(0.0004200000000764703)</f>
        <v>0</v>
      </c>
      <c r="T12">
        <f>VALUE(0.0011799999999766442)</f>
        <v>0</v>
      </c>
      <c r="U12">
        <f>VALUE(0.0006200000000262662)</f>
        <v>0</v>
      </c>
      <c r="V12">
        <f>VALUE(-0.0005000000001018634)</f>
        <v>0</v>
      </c>
      <c r="W12">
        <f>VALUE(0.0008199999999760621)</f>
        <v>0</v>
      </c>
      <c r="X12">
        <f>VALUE(0.0007000000000516593)</f>
        <v>0</v>
      </c>
      <c r="Y12" s="17">
        <f>VALUE(0.05500000000000682)</f>
        <v>0</v>
      </c>
      <c r="Z12">
        <f>VALUE(0.3714285714327811)</f>
        <v>0</v>
      </c>
    </row>
    <row r="13" spans="1:26">
      <c r="A13" t="s">
        <v>37</v>
      </c>
      <c r="B13">
        <f>VALUE(0.12475)</f>
        <v>0</v>
      </c>
      <c r="C13" s="10">
        <f>VALUE(1549.98812)</f>
        <v>0</v>
      </c>
      <c r="D13" s="10">
        <f>VALUE(-11.69)</f>
        <v>0</v>
      </c>
      <c r="E13" s="11">
        <f>VALUE(1551.0597599999999)</f>
        <v>0</v>
      </c>
      <c r="F13" s="11">
        <f>VALUE(-18.378)</f>
        <v>0</v>
      </c>
      <c r="G13" s="12">
        <f>VALUE(1553.69704)</f>
        <v>0</v>
      </c>
      <c r="H13" s="12">
        <f>VALUE(-15.175999999999998)</f>
        <v>0</v>
      </c>
      <c r="I13" s="13">
        <f>VALUE(1545.02642)</f>
        <v>0</v>
      </c>
      <c r="J13" s="13">
        <f>VALUE(-10.82)</f>
        <v>0</v>
      </c>
      <c r="K13" s="14">
        <f>VALUE(1547.92556)</f>
        <v>0</v>
      </c>
      <c r="L13" s="14">
        <f>VALUE(-11.286)</f>
        <v>0</v>
      </c>
      <c r="M13" s="15">
        <f>VALUE(1553.6245800000002)</f>
        <v>0</v>
      </c>
      <c r="N13" s="15">
        <f>VALUE(-11.696)</f>
        <v>0</v>
      </c>
      <c r="O13" s="16">
        <f>VALUE(1548.58268)</f>
        <v>0</v>
      </c>
      <c r="P13" s="16">
        <f>VALUE(-20.988000000000003)</f>
        <v>0</v>
      </c>
      <c r="Q13" s="17">
        <f>VALUE(299.979)</f>
        <v>0</v>
      </c>
      <c r="R13">
        <f>VALUE(-0.000279999999975189)</f>
        <v>0</v>
      </c>
      <c r="S13">
        <f>VALUE(-0.00033999999982370355)</f>
        <v>0</v>
      </c>
      <c r="T13">
        <f>VALUE(0.0016000000000531145)</f>
        <v>0</v>
      </c>
      <c r="U13">
        <f>VALUE(0.00044000000002597517)</f>
        <v>0</v>
      </c>
      <c r="V13">
        <f>VALUE(-0.0007600000001275475)</f>
        <v>0</v>
      </c>
      <c r="W13">
        <f>VALUE(0.0012600000000020373)</f>
        <v>0</v>
      </c>
      <c r="X13">
        <f>VALUE(0.0006000000000767614)</f>
        <v>0</v>
      </c>
      <c r="Y13" s="17">
        <f>VALUE(0.060000000000002274)</f>
        <v>0</v>
      </c>
      <c r="Z13">
        <f>VALUE(0.36000000003306404)</f>
        <v>0</v>
      </c>
    </row>
    <row r="14" spans="1:26">
      <c r="A14" t="s">
        <v>38</v>
      </c>
      <c r="B14">
        <f>VALUE(0.13681)</f>
        <v>0</v>
      </c>
      <c r="C14" s="10">
        <f>VALUE(1549.98856)</f>
        <v>0</v>
      </c>
      <c r="D14" s="10">
        <f>VALUE(-11.672)</f>
        <v>0</v>
      </c>
      <c r="E14" s="11">
        <f>VALUE(1551.06024)</f>
        <v>0</v>
      </c>
      <c r="F14" s="11">
        <f>VALUE(-18.366)</f>
        <v>0</v>
      </c>
      <c r="G14" s="12">
        <f>VALUE(1553.6959)</f>
        <v>0</v>
      </c>
      <c r="H14" s="12">
        <f>VALUE(-15.208)</f>
        <v>0</v>
      </c>
      <c r="I14" s="13">
        <f>VALUE(1545.0268)</f>
        <v>0</v>
      </c>
      <c r="J14" s="13">
        <f>VALUE(-10.772)</f>
        <v>0</v>
      </c>
      <c r="K14" s="14">
        <f>VALUE(1547.9269199999999)</f>
        <v>0</v>
      </c>
      <c r="L14" s="14">
        <f>VALUE(-11.276)</f>
        <v>0</v>
      </c>
      <c r="M14" s="15">
        <f>VALUE(1553.62356)</f>
        <v>0</v>
      </c>
      <c r="N14" s="15">
        <f>VALUE(-11.718)</f>
        <v>0</v>
      </c>
      <c r="O14" s="16">
        <f>VALUE(1548.58274)</f>
        <v>0</v>
      </c>
      <c r="P14" s="16">
        <f>VALUE(-20.996)</f>
        <v>0</v>
      </c>
      <c r="Q14" s="17">
        <f>VALUE(299.98499999999996)</f>
        <v>0</v>
      </c>
      <c r="R14">
        <f>VALUE(0.00016000000005078618)</f>
        <v>0</v>
      </c>
      <c r="S14">
        <f>VALUE(0.00014000000010128133)</f>
        <v>0</v>
      </c>
      <c r="T14">
        <f>VALUE(0.00045999999997548)</f>
        <v>0</v>
      </c>
      <c r="U14">
        <f>VALUE(0.0008200000002034358)</f>
        <v>0</v>
      </c>
      <c r="V14">
        <f>VALUE(0.0006000000000767614)</f>
        <v>0</v>
      </c>
      <c r="W14">
        <f>VALUE(0.00024000000007617928)</f>
        <v>0</v>
      </c>
      <c r="X14">
        <f>VALUE(0.0006600000001526496)</f>
        <v>0</v>
      </c>
      <c r="Y14" s="17">
        <f>VALUE(0.06599999999997408)</f>
        <v>0</v>
      </c>
      <c r="Z14">
        <f>VALUE(0.4400000000909391)</f>
        <v>0</v>
      </c>
    </row>
    <row r="15" spans="1:26">
      <c r="A15" t="s">
        <v>39</v>
      </c>
      <c r="B15">
        <f>VALUE(0.14811)</f>
        <v>0</v>
      </c>
      <c r="C15" s="10">
        <f>VALUE(1549.98854)</f>
        <v>0</v>
      </c>
      <c r="D15" s="10">
        <f>VALUE(-11.632)</f>
        <v>0</v>
      </c>
      <c r="E15" s="11">
        <f>VALUE(1551.0610000000001)</f>
        <v>0</v>
      </c>
      <c r="F15" s="11">
        <f>VALUE(-18.368)</f>
        <v>0</v>
      </c>
      <c r="G15" s="12">
        <f>VALUE(1553.6960800000002)</f>
        <v>0</v>
      </c>
      <c r="H15" s="12">
        <f>VALUE(-15.214)</f>
        <v>0</v>
      </c>
      <c r="I15" s="13">
        <f>VALUE(1545.0266)</f>
        <v>0</v>
      </c>
      <c r="J15" s="13">
        <f>VALUE(-10.772)</f>
        <v>0</v>
      </c>
      <c r="K15" s="14">
        <f>VALUE(1547.9253)</f>
        <v>0</v>
      </c>
      <c r="L15" s="14">
        <f>VALUE(-11.312000000000001)</f>
        <v>0</v>
      </c>
      <c r="M15" s="15">
        <f>VALUE(1553.6245800000002)</f>
        <v>0</v>
      </c>
      <c r="N15" s="15">
        <f>VALUE(-11.78)</f>
        <v>0</v>
      </c>
      <c r="O15" s="16">
        <f>VALUE(1548.58234)</f>
        <v>0</v>
      </c>
      <c r="P15" s="16">
        <f>VALUE(-20.974)</f>
        <v>0</v>
      </c>
      <c r="Q15" s="17">
        <f>VALUE(299.991)</f>
        <v>0</v>
      </c>
      <c r="R15">
        <f>VALUE(0.00014000000010128133)</f>
        <v>0</v>
      </c>
      <c r="S15">
        <f>VALUE(0.0009000000000014552)</f>
        <v>0</v>
      </c>
      <c r="T15">
        <f>VALUE(0.0006399999999757711)</f>
        <v>0</v>
      </c>
      <c r="U15">
        <f>VALUE(0.0006200000000262662)</f>
        <v>0</v>
      </c>
      <c r="V15">
        <f>VALUE(-0.001019999999925858)</f>
        <v>0</v>
      </c>
      <c r="W15">
        <f>VALUE(0.0012600000000020373)</f>
        <v>0</v>
      </c>
      <c r="X15">
        <f>VALUE(0.00026000000002568413)</f>
        <v>0</v>
      </c>
      <c r="Y15" s="17">
        <f>VALUE(0.07200000000000273)</f>
        <v>0</v>
      </c>
      <c r="Z15">
        <f>VALUE(0.4000000000295196)</f>
        <v>0</v>
      </c>
    </row>
    <row r="16" spans="1:26">
      <c r="A16" t="s">
        <v>40</v>
      </c>
      <c r="B16">
        <f>VALUE(0.15931)</f>
        <v>0</v>
      </c>
      <c r="C16" s="10">
        <f>VALUE(1549.98866)</f>
        <v>0</v>
      </c>
      <c r="D16" s="10">
        <f>VALUE(-11.64)</f>
        <v>0</v>
      </c>
      <c r="E16" s="11">
        <f>VALUE(1551.06042)</f>
        <v>0</v>
      </c>
      <c r="F16" s="11">
        <f>VALUE(-18.326)</f>
        <v>0</v>
      </c>
      <c r="G16" s="12">
        <f>VALUE(1553.6965400000001)</f>
        <v>0</v>
      </c>
      <c r="H16" s="12">
        <f>VALUE(-15.248)</f>
        <v>0</v>
      </c>
      <c r="I16" s="13">
        <f>VALUE(1545.0266800000002)</f>
        <v>0</v>
      </c>
      <c r="J16" s="13">
        <f>VALUE(-10.754000000000001)</f>
        <v>0</v>
      </c>
      <c r="K16" s="14">
        <f>VALUE(1547.9265)</f>
        <v>0</v>
      </c>
      <c r="L16" s="14">
        <f>VALUE(-11.265999999999998)</f>
        <v>0</v>
      </c>
      <c r="M16" s="15">
        <f>VALUE(1553.6237800000001)</f>
        <v>0</v>
      </c>
      <c r="N16" s="15">
        <f>VALUE(-11.796)</f>
        <v>0</v>
      </c>
      <c r="O16" s="16">
        <f>VALUE(1548.58212)</f>
        <v>0</v>
      </c>
      <c r="P16" s="16">
        <f>VALUE(-21.0)</f>
        <v>0</v>
      </c>
      <c r="Q16" s="17">
        <f>VALUE(299.99649999999997)</f>
        <v>0</v>
      </c>
      <c r="R16">
        <f>VALUE(0.00026000000002568413)</f>
        <v>0</v>
      </c>
      <c r="S16">
        <f>VALUE(0.00032000000010157237)</f>
        <v>0</v>
      </c>
      <c r="T16">
        <f>VALUE(0.001099999999951251)</f>
        <v>0</v>
      </c>
      <c r="U16">
        <f>VALUE(0.0007000000000516593)</f>
        <v>0</v>
      </c>
      <c r="V16">
        <f>VALUE(0.00018000000000029104)</f>
        <v>0</v>
      </c>
      <c r="W16">
        <f>VALUE(0.00045999999997548)</f>
        <v>0</v>
      </c>
      <c r="X16">
        <f>VALUE(4.0000000126383384e-05)</f>
        <v>0</v>
      </c>
      <c r="Y16" s="17">
        <f>VALUE(0.07749999999998636)</f>
        <v>0</v>
      </c>
      <c r="Z16">
        <f>VALUE(0.4371428571760459)</f>
        <v>0</v>
      </c>
    </row>
    <row r="17" spans="1:26">
      <c r="A17" t="s">
        <v>41</v>
      </c>
      <c r="B17">
        <f>VALUE(0.17059)</f>
        <v>0</v>
      </c>
      <c r="C17" s="10">
        <f>VALUE(1549.98854)</f>
        <v>0</v>
      </c>
      <c r="D17" s="10">
        <f>VALUE(-11.674000000000001)</f>
        <v>0</v>
      </c>
      <c r="E17" s="11">
        <f>VALUE(1551.0601)</f>
        <v>0</v>
      </c>
      <c r="F17" s="11">
        <f>VALUE(-18.38)</f>
        <v>0</v>
      </c>
      <c r="G17" s="12">
        <f>VALUE(1553.69576)</f>
        <v>0</v>
      </c>
      <c r="H17" s="12">
        <f>VALUE(-15.212)</f>
        <v>0</v>
      </c>
      <c r="I17" s="13">
        <f>VALUE(1545.02644)</f>
        <v>0</v>
      </c>
      <c r="J17" s="13">
        <f>VALUE(-10.77)</f>
        <v>0</v>
      </c>
      <c r="K17" s="14">
        <f>VALUE(1547.92572)</f>
        <v>0</v>
      </c>
      <c r="L17" s="14">
        <f>VALUE(-11.254000000000001)</f>
        <v>0</v>
      </c>
      <c r="M17" s="15">
        <f>VALUE(1553.62416)</f>
        <v>0</v>
      </c>
      <c r="N17" s="15">
        <f>VALUE(-11.755999999999998)</f>
        <v>0</v>
      </c>
      <c r="O17" s="16">
        <f>VALUE(1548.58296)</f>
        <v>0</v>
      </c>
      <c r="P17" s="16">
        <f>VALUE(-20.988000000000003)</f>
        <v>0</v>
      </c>
      <c r="Q17" s="17">
        <f>VALUE(300.00149999999996)</f>
        <v>0</v>
      </c>
      <c r="R17">
        <f>VALUE(0.00014000000010128133)</f>
        <v>0</v>
      </c>
      <c r="S17">
        <f>VALUE(0.0)</f>
        <v>0</v>
      </c>
      <c r="T17">
        <f>VALUE(0.00032000000010157237)</f>
        <v>0</v>
      </c>
      <c r="U17">
        <f>VALUE(0.0004600000002028537)</f>
        <v>0</v>
      </c>
      <c r="V17">
        <f>VALUE(-0.0006000000000767614)</f>
        <v>0</v>
      </c>
      <c r="W17">
        <f>VALUE(0.0008400000001529406)</f>
        <v>0</v>
      </c>
      <c r="X17">
        <f>VALUE(0.0008800000000519503)</f>
        <v>0</v>
      </c>
      <c r="Y17" s="17">
        <f>VALUE(0.08249999999998181)</f>
        <v>0</v>
      </c>
      <c r="Z17">
        <f>VALUE(0.29142857150483387)</f>
        <v>0</v>
      </c>
    </row>
    <row r="18" spans="1:26">
      <c r="A18" t="s">
        <v>42</v>
      </c>
      <c r="B18">
        <f>VALUE(0.18195)</f>
        <v>0</v>
      </c>
      <c r="C18" s="10">
        <f>VALUE(1549.98886)</f>
        <v>0</v>
      </c>
      <c r="D18" s="10">
        <f>VALUE(-11.684000000000001)</f>
        <v>0</v>
      </c>
      <c r="E18" s="11">
        <f>VALUE(1551.06058)</f>
        <v>0</v>
      </c>
      <c r="F18" s="11">
        <f>VALUE(-18.366)</f>
        <v>0</v>
      </c>
      <c r="G18" s="12">
        <f>VALUE(1553.69646)</f>
        <v>0</v>
      </c>
      <c r="H18" s="12">
        <f>VALUE(-15.272)</f>
        <v>0</v>
      </c>
      <c r="I18" s="13">
        <f>VALUE(1545.0271)</f>
        <v>0</v>
      </c>
      <c r="J18" s="13">
        <f>VALUE(-10.782)</f>
        <v>0</v>
      </c>
      <c r="K18" s="14">
        <f>VALUE(1547.92688)</f>
        <v>0</v>
      </c>
      <c r="L18" s="14">
        <f>VALUE(-11.315999999999999)</f>
        <v>0</v>
      </c>
      <c r="M18" s="15">
        <f>VALUE(1553.62366)</f>
        <v>0</v>
      </c>
      <c r="N18" s="15">
        <f>VALUE(-11.82)</f>
        <v>0</v>
      </c>
      <c r="O18" s="16">
        <f>VALUE(1548.58262)</f>
        <v>0</v>
      </c>
      <c r="P18" s="16">
        <f>VALUE(-20.96)</f>
        <v>0</v>
      </c>
      <c r="Q18" s="17">
        <f>VALUE(300.0075)</f>
        <v>0</v>
      </c>
      <c r="R18">
        <f>VALUE(0.00045999999997548)</f>
        <v>0</v>
      </c>
      <c r="S18">
        <f>VALUE(0.00048000000015235855)</f>
        <v>0</v>
      </c>
      <c r="T18">
        <f>VALUE(0.001019999999925858)</f>
        <v>0</v>
      </c>
      <c r="U18">
        <f>VALUE(0.0011200000001281296)</f>
        <v>0</v>
      </c>
      <c r="V18">
        <f>VALUE(0.000559999999950378)</f>
        <v>0</v>
      </c>
      <c r="W18">
        <f>VALUE(0.0003400000000510772)</f>
        <v>0</v>
      </c>
      <c r="X18">
        <f>VALUE(0.0005400000000008731)</f>
        <v>0</v>
      </c>
      <c r="Y18" s="17">
        <f>VALUE(0.08850000000001046)</f>
        <v>0</v>
      </c>
      <c r="Z18">
        <f>VALUE(0.6457142857405935)</f>
        <v>0</v>
      </c>
    </row>
    <row r="19" spans="1:26">
      <c r="A19" t="s">
        <v>43</v>
      </c>
      <c r="B19">
        <f>VALUE(0.19306)</f>
        <v>0</v>
      </c>
      <c r="C19" s="10">
        <f>VALUE(1549.98822)</f>
        <v>0</v>
      </c>
      <c r="D19" s="10">
        <f>VALUE(-11.662)</f>
        <v>0</v>
      </c>
      <c r="E19" s="11">
        <f>VALUE(1551.0613)</f>
        <v>0</v>
      </c>
      <c r="F19" s="11">
        <f>VALUE(-18.404)</f>
        <v>0</v>
      </c>
      <c r="G19" s="12">
        <f>VALUE(1553.6970199999998)</f>
        <v>0</v>
      </c>
      <c r="H19" s="12">
        <f>VALUE(-15.204)</f>
        <v>0</v>
      </c>
      <c r="I19" s="13">
        <f>VALUE(1545.0266)</f>
        <v>0</v>
      </c>
      <c r="J19" s="13">
        <f>VALUE(-10.794)</f>
        <v>0</v>
      </c>
      <c r="K19" s="14">
        <f>VALUE(1547.92676)</f>
        <v>0</v>
      </c>
      <c r="L19" s="14">
        <f>VALUE(-11.288)</f>
        <v>0</v>
      </c>
      <c r="M19" s="15">
        <f>VALUE(1553.6254199999998)</f>
        <v>0</v>
      </c>
      <c r="N19" s="15">
        <f>VALUE(-11.706)</f>
        <v>0</v>
      </c>
      <c r="O19" s="16">
        <f>VALUE(1548.58266)</f>
        <v>0</v>
      </c>
      <c r="P19" s="16">
        <f>VALUE(-21.041999999999998)</f>
        <v>0</v>
      </c>
      <c r="Q19" s="17">
        <f>VALUE(300.0125)</f>
        <v>0</v>
      </c>
      <c r="R19">
        <f>VALUE(-0.00018000000000029104)</f>
        <v>0</v>
      </c>
      <c r="S19">
        <f>VALUE(0.0012000000001535227)</f>
        <v>0</v>
      </c>
      <c r="T19">
        <f>VALUE(0.0015800000001036096)</f>
        <v>0</v>
      </c>
      <c r="U19">
        <f>VALUE(0.0006200000000262662)</f>
        <v>0</v>
      </c>
      <c r="V19">
        <f>VALUE(0.00044000000002597517)</f>
        <v>0</v>
      </c>
      <c r="W19">
        <f>VALUE(0.002100000000154978)</f>
        <v>0</v>
      </c>
      <c r="X19">
        <f>VALUE(0.0005800000001272565)</f>
        <v>0</v>
      </c>
      <c r="Y19" s="17">
        <f>VALUE(0.09350000000000591)</f>
        <v>0</v>
      </c>
      <c r="Z19">
        <f>VALUE(0.9057142857987596)</f>
        <v>0</v>
      </c>
    </row>
    <row r="20" spans="1:26">
      <c r="A20" t="s">
        <v>44</v>
      </c>
      <c r="B20">
        <f>VALUE(0.20473)</f>
        <v>0</v>
      </c>
      <c r="C20" s="10">
        <f>VALUE(1549.9896800000001)</f>
        <v>0</v>
      </c>
      <c r="D20" s="10">
        <f>VALUE(-11.724)</f>
        <v>0</v>
      </c>
      <c r="E20" s="11">
        <f>VALUE(1551.06104)</f>
        <v>0</v>
      </c>
      <c r="F20" s="11">
        <f>VALUE(-18.362000000000002)</f>
        <v>0</v>
      </c>
      <c r="G20" s="12">
        <f>VALUE(1553.6966400000001)</f>
        <v>0</v>
      </c>
      <c r="H20" s="12">
        <f>VALUE(-15.186)</f>
        <v>0</v>
      </c>
      <c r="I20" s="13">
        <f>VALUE(1545.02648)</f>
        <v>0</v>
      </c>
      <c r="J20" s="13">
        <f>VALUE(-10.838)</f>
        <v>0</v>
      </c>
      <c r="K20" s="14">
        <f>VALUE(1547.92544)</f>
        <v>0</v>
      </c>
      <c r="L20" s="14">
        <f>VALUE(-11.286)</f>
        <v>0</v>
      </c>
      <c r="M20" s="15">
        <f>VALUE(1553.62498)</f>
        <v>0</v>
      </c>
      <c r="N20" s="15">
        <f>VALUE(-11.704)</f>
        <v>0</v>
      </c>
      <c r="O20" s="16">
        <f>VALUE(1548.58258)</f>
        <v>0</v>
      </c>
      <c r="P20" s="16">
        <f>VALUE(-21.008000000000003)</f>
        <v>0</v>
      </c>
      <c r="Q20" s="17">
        <f>VALUE(300.018)</f>
        <v>0</v>
      </c>
      <c r="R20">
        <f>VALUE(0.0012799999999515421)</f>
        <v>0</v>
      </c>
      <c r="S20">
        <f>VALUE(0.0009400000001278386)</f>
        <v>0</v>
      </c>
      <c r="T20">
        <f>VALUE(0.001199999999926149)</f>
        <v>0</v>
      </c>
      <c r="U20">
        <f>VALUE(0.0005000000001018634)</f>
        <v>0</v>
      </c>
      <c r="V20">
        <f>VALUE(-0.0008800000000519503)</f>
        <v>0</v>
      </c>
      <c r="W20">
        <f>VALUE(0.0016600000001290027)</f>
        <v>0</v>
      </c>
      <c r="X20">
        <f>VALUE(0.0005000000001018634)</f>
        <v>0</v>
      </c>
      <c r="Y20" s="17">
        <f>VALUE(0.09899999999998954)</f>
        <v>0</v>
      </c>
      <c r="Z20">
        <f>VALUE(0.7428571428980442)</f>
        <v>0</v>
      </c>
    </row>
    <row r="21" spans="1:26">
      <c r="A21" t="s">
        <v>45</v>
      </c>
      <c r="B21">
        <f>VALUE(0.21598)</f>
        <v>0</v>
      </c>
      <c r="C21" s="10">
        <f>VALUE(1549.98938)</f>
        <v>0</v>
      </c>
      <c r="D21" s="10">
        <f>VALUE(-11.67)</f>
        <v>0</v>
      </c>
      <c r="E21" s="11">
        <f>VALUE(1551.06054)</f>
        <v>0</v>
      </c>
      <c r="F21" s="11">
        <f>VALUE(-18.366)</f>
        <v>0</v>
      </c>
      <c r="G21" s="12">
        <f>VALUE(1553.69636)</f>
        <v>0</v>
      </c>
      <c r="H21" s="12">
        <f>VALUE(-15.196)</f>
        <v>0</v>
      </c>
      <c r="I21" s="13">
        <f>VALUE(1545.02754)</f>
        <v>0</v>
      </c>
      <c r="J21" s="13">
        <f>VALUE(-10.822000000000001)</f>
        <v>0</v>
      </c>
      <c r="K21" s="14">
        <f>VALUE(1547.92658)</f>
        <v>0</v>
      </c>
      <c r="L21" s="14">
        <f>VALUE(-11.292)</f>
        <v>0</v>
      </c>
      <c r="M21" s="15">
        <f>VALUE(1553.62544)</f>
        <v>0</v>
      </c>
      <c r="N21" s="15">
        <f>VALUE(-11.724)</f>
        <v>0</v>
      </c>
      <c r="O21" s="16">
        <f>VALUE(1548.5826)</f>
        <v>0</v>
      </c>
      <c r="P21" s="16">
        <f>VALUE(-20.98)</f>
        <v>0</v>
      </c>
      <c r="Q21" s="17">
        <f>VALUE(300.024)</f>
        <v>0</v>
      </c>
      <c r="R21">
        <f>VALUE(0.0009800000000268483)</f>
        <v>0</v>
      </c>
      <c r="S21">
        <f>VALUE(0.00044000000002597517)</f>
        <v>0</v>
      </c>
      <c r="T21">
        <f>VALUE(0.00091999999995096)</f>
        <v>0</v>
      </c>
      <c r="U21">
        <f>VALUE(0.0015600000001541048)</f>
        <v>0</v>
      </c>
      <c r="V21">
        <f>VALUE(0.00026000000002568413)</f>
        <v>0</v>
      </c>
      <c r="W21">
        <f>VALUE(0.0021200000001044828)</f>
        <v>0</v>
      </c>
      <c r="X21">
        <f>VALUE(0.0005200000000513683)</f>
        <v>0</v>
      </c>
      <c r="Y21" s="17">
        <f>VALUE(0.10500000000001819)</f>
        <v>0</v>
      </c>
      <c r="Z21">
        <f>VALUE(0.9714285714770605)</f>
        <v>0</v>
      </c>
    </row>
    <row r="22" spans="1:26">
      <c r="A22" t="s">
        <v>46</v>
      </c>
      <c r="B22">
        <f>VALUE(0.2384)</f>
        <v>0</v>
      </c>
      <c r="C22" s="10">
        <f>VALUE(1549.98864)</f>
        <v>0</v>
      </c>
      <c r="D22" s="10">
        <f>VALUE(-11.662)</f>
        <v>0</v>
      </c>
      <c r="E22" s="11">
        <f>VALUE(1551.0607)</f>
        <v>0</v>
      </c>
      <c r="F22" s="11">
        <f>VALUE(-18.366)</f>
        <v>0</v>
      </c>
      <c r="G22" s="12">
        <f>VALUE(1553.6965)</f>
        <v>0</v>
      </c>
      <c r="H22" s="12">
        <f>VALUE(-15.184000000000001)</f>
        <v>0</v>
      </c>
      <c r="I22" s="13">
        <f>VALUE(1545.02696)</f>
        <v>0</v>
      </c>
      <c r="J22" s="13">
        <f>VALUE(-10.802)</f>
        <v>0</v>
      </c>
      <c r="K22" s="14">
        <f>VALUE(1547.92738)</f>
        <v>0</v>
      </c>
      <c r="L22" s="14">
        <f>VALUE(-11.315999999999999)</f>
        <v>0</v>
      </c>
      <c r="M22" s="15">
        <f>VALUE(1553.62418)</f>
        <v>0</v>
      </c>
      <c r="N22" s="15">
        <f>VALUE(-11.745999999999999)</f>
        <v>0</v>
      </c>
      <c r="O22" s="16">
        <f>VALUE(1548.58224)</f>
        <v>0</v>
      </c>
      <c r="P22" s="16">
        <f>VALUE(-21.002)</f>
        <v>0</v>
      </c>
      <c r="Q22" s="17">
        <f>VALUE(300.034)</f>
        <v>0</v>
      </c>
      <c r="R22">
        <f>VALUE(0.00024000000007617928)</f>
        <v>0</v>
      </c>
      <c r="S22">
        <f>VALUE(0.0006000000000767614)</f>
        <v>0</v>
      </c>
      <c r="T22">
        <f>VALUE(0.0010600000000522414)</f>
        <v>0</v>
      </c>
      <c r="U22">
        <f>VALUE(0.0009800000000268483)</f>
        <v>0</v>
      </c>
      <c r="V22">
        <f>VALUE(0.0010600000000522414)</f>
        <v>0</v>
      </c>
      <c r="W22">
        <f>VALUE(0.0008600000001024455)</f>
        <v>0</v>
      </c>
      <c r="X22">
        <f>VALUE(0.00016000000005078618)</f>
        <v>0</v>
      </c>
      <c r="Y22" s="17">
        <f>VALUE(0.1150000000000091)</f>
        <v>0</v>
      </c>
      <c r="Z22">
        <f>VALUE(0.7085714286339291)</f>
        <v>0</v>
      </c>
    </row>
    <row r="23" spans="1:26">
      <c r="A23" t="s">
        <v>47</v>
      </c>
      <c r="B23">
        <f>VALUE(0.26229)</f>
        <v>0</v>
      </c>
      <c r="C23" s="10">
        <f>VALUE(1549.9896800000001)</f>
        <v>0</v>
      </c>
      <c r="D23" s="10">
        <f>VALUE(-11.698)</f>
        <v>0</v>
      </c>
      <c r="E23" s="11">
        <f>VALUE(1551.06132)</f>
        <v>0</v>
      </c>
      <c r="F23" s="11">
        <f>VALUE(-18.374000000000002)</f>
        <v>0</v>
      </c>
      <c r="G23" s="12">
        <f>VALUE(1553.6967)</f>
        <v>0</v>
      </c>
      <c r="H23" s="12">
        <f>VALUE(-15.187999999999999)</f>
        <v>0</v>
      </c>
      <c r="I23" s="13">
        <f>VALUE(1545.0266199999999)</f>
        <v>0</v>
      </c>
      <c r="J23" s="13">
        <f>VALUE(-10.777999999999999)</f>
        <v>0</v>
      </c>
      <c r="K23" s="14">
        <f>VALUE(1547.92716)</f>
        <v>0</v>
      </c>
      <c r="L23" s="14">
        <f>VALUE(-11.292)</f>
        <v>0</v>
      </c>
      <c r="M23" s="15">
        <f>VALUE(1553.6244)</f>
        <v>0</v>
      </c>
      <c r="N23" s="15">
        <f>VALUE(-11.776)</f>
        <v>0</v>
      </c>
      <c r="O23" s="16">
        <f>VALUE(1548.58256)</f>
        <v>0</v>
      </c>
      <c r="P23" s="16">
        <f>VALUE(-21.031999999999996)</f>
        <v>0</v>
      </c>
      <c r="Q23" s="17">
        <f>VALUE(300.046)</f>
        <v>0</v>
      </c>
      <c r="R23">
        <f>VALUE(0.0012799999999515421)</f>
        <v>0</v>
      </c>
      <c r="S23">
        <f>VALUE(0.0012200000001030276)</f>
        <v>0</v>
      </c>
      <c r="T23">
        <f>VALUE(0.0012600000000020373)</f>
        <v>0</v>
      </c>
      <c r="U23">
        <f>VALUE(0.0006400000002031447)</f>
        <v>0</v>
      </c>
      <c r="V23">
        <f>VALUE(0.000839999999925567)</f>
        <v>0</v>
      </c>
      <c r="W23">
        <f>VALUE(0.0010800000000017462)</f>
        <v>0</v>
      </c>
      <c r="X23">
        <f>VALUE(0.00048000000015235855)</f>
        <v>0</v>
      </c>
      <c r="Y23" s="17">
        <f>VALUE(0.12700000000000955)</f>
        <v>0</v>
      </c>
      <c r="Z23">
        <f>VALUE(0.9714285714770605)</f>
        <v>0</v>
      </c>
    </row>
    <row r="24" spans="1:26">
      <c r="A24" t="s">
        <v>48</v>
      </c>
      <c r="B24">
        <f>VALUE(0.28959)</f>
        <v>0</v>
      </c>
      <c r="C24" s="10">
        <f>VALUE(1549.9927599999999)</f>
        <v>0</v>
      </c>
      <c r="D24" s="10">
        <f>VALUE(-11.61)</f>
        <v>0</v>
      </c>
      <c r="E24" s="11">
        <f>VALUE(1551.06306)</f>
        <v>0</v>
      </c>
      <c r="F24" s="11">
        <f>VALUE(-18.386)</f>
        <v>0</v>
      </c>
      <c r="G24" s="12">
        <f>VALUE(1553.70056)</f>
        <v>0</v>
      </c>
      <c r="H24" s="12">
        <f>VALUE(-15.228)</f>
        <v>0</v>
      </c>
      <c r="I24" s="13">
        <f>VALUE(1545.02882)</f>
        <v>0</v>
      </c>
      <c r="J24" s="13">
        <f>VALUE(-10.798)</f>
        <v>0</v>
      </c>
      <c r="K24" s="14">
        <f>VALUE(1547.92864)</f>
        <v>0</v>
      </c>
      <c r="L24" s="14">
        <f>VALUE(-11.288)</f>
        <v>0</v>
      </c>
      <c r="M24" s="15">
        <f>VALUE(1553.62702)</f>
        <v>0</v>
      </c>
      <c r="N24" s="15">
        <f>VALUE(-11.738)</f>
        <v>0</v>
      </c>
      <c r="O24" s="16">
        <f>VALUE(1548.58264)</f>
        <v>0</v>
      </c>
      <c r="P24" s="16">
        <f>VALUE(-20.96)</f>
        <v>0</v>
      </c>
      <c r="Q24" s="17">
        <f>VALUE(300.09999999999997)</f>
        <v>0</v>
      </c>
      <c r="R24">
        <f>VALUE(0.004360000000133368)</f>
        <v>0</v>
      </c>
      <c r="S24">
        <f>VALUE(0.0029600000000300497)</f>
        <v>0</v>
      </c>
      <c r="T24">
        <f>VALUE(0.005120000000033542)</f>
        <v>0</v>
      </c>
      <c r="U24">
        <f>VALUE(0.002840000000105647)</f>
        <v>0</v>
      </c>
      <c r="V24">
        <f>VALUE(0.0023200000000542786)</f>
        <v>0</v>
      </c>
      <c r="W24">
        <f>VALUE(0.0036999999999807187)</f>
        <v>0</v>
      </c>
      <c r="X24">
        <f>VALUE(0.0005600000001777516)</f>
        <v>0</v>
      </c>
      <c r="Y24" s="17">
        <f>VALUE(0.18099999999998317)</f>
        <v>0</v>
      </c>
      <c r="Z24">
        <f>VALUE(3.122857142930765)</f>
        <v>0</v>
      </c>
    </row>
    <row r="25" spans="1:26">
      <c r="A25" t="s">
        <v>49</v>
      </c>
      <c r="B25">
        <f>VALUE(0.30098)</f>
        <v>0</v>
      </c>
      <c r="C25" s="10">
        <f>VALUE(1549.99404)</f>
        <v>0</v>
      </c>
      <c r="D25" s="10">
        <f>VALUE(-11.618)</f>
        <v>0</v>
      </c>
      <c r="E25" s="11">
        <f>VALUE(1551.06446)</f>
        <v>0</v>
      </c>
      <c r="F25" s="11">
        <f>VALUE(-18.354)</f>
        <v>0</v>
      </c>
      <c r="G25" s="12">
        <f>VALUE(1553.7029)</f>
        <v>0</v>
      </c>
      <c r="H25" s="12">
        <f>VALUE(-15.238)</f>
        <v>0</v>
      </c>
      <c r="I25" s="13">
        <f>VALUE(1545.02982)</f>
        <v>0</v>
      </c>
      <c r="J25" s="13">
        <f>VALUE(-10.815999999999999)</f>
        <v>0</v>
      </c>
      <c r="K25" s="14">
        <f>VALUE(1547.93134)</f>
        <v>0</v>
      </c>
      <c r="L25" s="14">
        <f>VALUE(-11.324000000000002)</f>
        <v>0</v>
      </c>
      <c r="M25" s="15">
        <f>VALUE(1553.6300199999998)</f>
        <v>0</v>
      </c>
      <c r="N25" s="15">
        <f>VALUE(-11.76)</f>
        <v>0</v>
      </c>
      <c r="O25" s="16">
        <f>VALUE(1548.58318)</f>
        <v>0</v>
      </c>
      <c r="P25" s="16">
        <f>VALUE(-21.002)</f>
        <v>0</v>
      </c>
      <c r="Q25" s="17">
        <f>VALUE(300.1805)</f>
        <v>0</v>
      </c>
      <c r="R25">
        <f>VALUE(0.00564000000008491)</f>
        <v>0</v>
      </c>
      <c r="S25">
        <f>VALUE(0.004360000000133368)</f>
        <v>0</v>
      </c>
      <c r="T25">
        <f>VALUE(0.007460000000037326)</f>
        <v>0</v>
      </c>
      <c r="U25">
        <f>VALUE(0.003840000000082)</f>
        <v>0</v>
      </c>
      <c r="V25">
        <f>VALUE(0.005020000000058644)</f>
        <v>0</v>
      </c>
      <c r="W25">
        <f>VALUE(0.006700000000137152)</f>
        <v>0</v>
      </c>
      <c r="X25">
        <f>VALUE(0.0011000000001786248)</f>
        <v>0</v>
      </c>
      <c r="Y25" s="17">
        <f>VALUE(0.2615000000000123)</f>
        <v>0</v>
      </c>
      <c r="Z25">
        <f>VALUE(4.874285714387432)</f>
        <v>0</v>
      </c>
    </row>
    <row r="26" spans="1:26">
      <c r="A26" t="s">
        <v>50</v>
      </c>
      <c r="B26">
        <f>VALUE(0.44098)</f>
        <v>0</v>
      </c>
      <c r="C26" s="10">
        <f>VALUE(1550.0431800000001)</f>
        <v>0</v>
      </c>
      <c r="D26" s="10">
        <f>VALUE(-11.66)</f>
        <v>0</v>
      </c>
      <c r="E26" s="11">
        <f>VALUE(1551.0884)</f>
        <v>0</v>
      </c>
      <c r="F26" s="11">
        <f>VALUE(-18.375999999999998)</f>
        <v>0</v>
      </c>
      <c r="G26" s="12">
        <f>VALUE(1553.76396)</f>
        <v>0</v>
      </c>
      <c r="H26" s="12">
        <f>VALUE(-15.216)</f>
        <v>0</v>
      </c>
      <c r="I26" s="13">
        <f>VALUE(1545.05136)</f>
        <v>0</v>
      </c>
      <c r="J26" s="13">
        <f>VALUE(-10.794)</f>
        <v>0</v>
      </c>
      <c r="K26" s="14">
        <f>VALUE(1547.9505800000002)</f>
        <v>0</v>
      </c>
      <c r="L26" s="14">
        <f>VALUE(-11.306)</f>
        <v>0</v>
      </c>
      <c r="M26" s="15">
        <f>VALUE(1553.66524)</f>
        <v>0</v>
      </c>
      <c r="N26" s="15">
        <f>VALUE(-11.687999999999999)</f>
        <v>0</v>
      </c>
      <c r="O26" s="16">
        <f>VALUE(1548.58346)</f>
        <v>0</v>
      </c>
      <c r="P26" s="16">
        <f>VALUE(-20.996)</f>
        <v>0</v>
      </c>
      <c r="Q26" s="17">
        <f>VALUE(301.97999999999996)</f>
        <v>0</v>
      </c>
      <c r="R26">
        <f>VALUE(0.05477999999993699)</f>
        <v>0</v>
      </c>
      <c r="S26">
        <f>VALUE(0.028300000000172076)</f>
        <v>0</v>
      </c>
      <c r="T26">
        <f>VALUE(0.068520000000035)</f>
        <v>0</v>
      </c>
      <c r="U26">
        <f>VALUE(0.025380000000041036)</f>
        <v>0</v>
      </c>
      <c r="V26">
        <f>VALUE(0.024259999999912907)</f>
        <v>0</v>
      </c>
      <c r="W26">
        <f>VALUE(0.04192000000011831)</f>
        <v>0</v>
      </c>
      <c r="X26">
        <f>VALUE(0.0013800000001538137)</f>
        <v>0</v>
      </c>
      <c r="Y26" s="17">
        <f>VALUE(2.0609999999999786)</f>
        <v>0</v>
      </c>
      <c r="Z26">
        <f>VALUE(34.93428571433859)</f>
        <v>0</v>
      </c>
    </row>
    <row r="27" spans="1:26">
      <c r="A27" t="s">
        <v>51</v>
      </c>
      <c r="B27">
        <f>VALUE(0.45045)</f>
        <v>0</v>
      </c>
      <c r="C27" s="10">
        <f>VALUE(1550.14032)</f>
        <v>0</v>
      </c>
      <c r="D27" s="10">
        <f>VALUE(-11.665999999999999)</f>
        <v>0</v>
      </c>
      <c r="E27" s="11">
        <f>VALUE(1551.12422)</f>
        <v>0</v>
      </c>
      <c r="F27" s="11">
        <f>VALUE(-18.372)</f>
        <v>0</v>
      </c>
      <c r="G27" s="12">
        <f>VALUE(1553.8814)</f>
        <v>0</v>
      </c>
      <c r="H27" s="12">
        <f>VALUE(-15.216)</f>
        <v>0</v>
      </c>
      <c r="I27" s="13">
        <f>VALUE(1545.08284)</f>
        <v>0</v>
      </c>
      <c r="J27" s="13">
        <f>VALUE(-10.748)</f>
        <v>0</v>
      </c>
      <c r="K27" s="14">
        <f>VALUE(1547.97356)</f>
        <v>0</v>
      </c>
      <c r="L27" s="14">
        <f>VALUE(-11.32)</f>
        <v>0</v>
      </c>
      <c r="M27" s="15">
        <f>VALUE(1553.7371)</f>
        <v>0</v>
      </c>
      <c r="N27" s="15">
        <f>VALUE(-11.752)</f>
        <v>0</v>
      </c>
      <c r="O27" s="16">
        <f>VALUE(1548.58302)</f>
        <v>0</v>
      </c>
      <c r="P27" s="16">
        <f>VALUE(-20.958000000000002)</f>
        <v>0</v>
      </c>
      <c r="Q27" s="17">
        <f>VALUE(303.0625)</f>
        <v>0</v>
      </c>
      <c r="R27">
        <f>VALUE(0.15192000000001826)</f>
        <v>0</v>
      </c>
      <c r="S27">
        <f>VALUE(0.06412000000000262)</f>
        <v>0</v>
      </c>
      <c r="T27">
        <f>VALUE(0.18596000000002277)</f>
        <v>0</v>
      </c>
      <c r="U27">
        <f>VALUE(0.05686000000014246)</f>
        <v>0</v>
      </c>
      <c r="V27">
        <f>VALUE(0.04723999999987427)</f>
        <v>0</v>
      </c>
      <c r="W27">
        <f>VALUE(0.11378000000013344)</f>
        <v>0</v>
      </c>
      <c r="X27">
        <f>VALUE(0.0009400000001278386)</f>
        <v>0</v>
      </c>
      <c r="Y27" s="17">
        <f>VALUE(3.1435000000000173)</f>
        <v>0</v>
      </c>
      <c r="Z27">
        <f>VALUE(88.68857142861738)</f>
        <v>0</v>
      </c>
    </row>
    <row r="28" spans="1:26">
      <c r="A28" t="s">
        <v>52</v>
      </c>
      <c r="B28">
        <f>VALUE(0.45779)</f>
        <v>0</v>
      </c>
      <c r="C28" s="10">
        <f>VALUE(1550.2177800000002)</f>
        <v>0</v>
      </c>
      <c r="D28" s="10">
        <f>VALUE(-11.692)</f>
        <v>0</v>
      </c>
      <c r="E28" s="11">
        <f>VALUE(1551.16238)</f>
        <v>0</v>
      </c>
      <c r="F28" s="11">
        <f>VALUE(-18.32)</f>
        <v>0</v>
      </c>
      <c r="G28" s="12">
        <f>VALUE(1553.96856)</f>
        <v>0</v>
      </c>
      <c r="H28" s="12">
        <f>VALUE(-15.204)</f>
        <v>0</v>
      </c>
      <c r="I28" s="13">
        <f>VALUE(1545.1159)</f>
        <v>0</v>
      </c>
      <c r="J28" s="13">
        <f>VALUE(-10.804)</f>
        <v>0</v>
      </c>
      <c r="K28" s="14">
        <f>VALUE(1548.00092)</f>
        <v>0</v>
      </c>
      <c r="L28" s="14">
        <f>VALUE(-11.265999999999998)</f>
        <v>0</v>
      </c>
      <c r="M28" s="15">
        <f>VALUE(1553.79464)</f>
        <v>0</v>
      </c>
      <c r="N28" s="15">
        <f>VALUE(-11.777999999999999)</f>
        <v>0</v>
      </c>
      <c r="O28" s="16">
        <f>VALUE(1548.58364)</f>
        <v>0</v>
      </c>
      <c r="P28" s="16">
        <f>VALUE(-20.912)</f>
        <v>0</v>
      </c>
      <c r="Q28" s="17">
        <f>VALUE(304.46549999999996)</f>
        <v>0</v>
      </c>
      <c r="R28">
        <f>VALUE(0.22937999999999192)</f>
        <v>0</v>
      </c>
      <c r="S28">
        <f>VALUE(0.10228000000006432)</f>
        <v>0</v>
      </c>
      <c r="T28">
        <f>VALUE(0.27312000000006265)</f>
        <v>0</v>
      </c>
      <c r="U28">
        <f>VALUE(0.08992000000012013)</f>
        <v>0</v>
      </c>
      <c r="V28">
        <f>VALUE(0.07459999999991851)</f>
        <v>0</v>
      </c>
      <c r="W28">
        <f>VALUE(0.17132000000015069)</f>
        <v>0</v>
      </c>
      <c r="X28">
        <f>VALUE(0.0015600000001541048)</f>
        <v>0</v>
      </c>
      <c r="Y28" s="17">
        <f>VALUE(4.5464999999999804)</f>
        <v>0</v>
      </c>
      <c r="Z28">
        <f>VALUE(134.5971428572089)</f>
        <v>0</v>
      </c>
    </row>
    <row r="29" spans="1:26">
      <c r="A29" t="s">
        <v>53</v>
      </c>
      <c r="B29">
        <f>VALUE(0.46488)</f>
        <v>0</v>
      </c>
      <c r="C29" s="10">
        <f>VALUE(1550.2997599999999)</f>
        <v>0</v>
      </c>
      <c r="D29" s="10">
        <f>VALUE(-11.687999999999999)</f>
        <v>0</v>
      </c>
      <c r="E29" s="11">
        <f>VALUE(1551.2068199999999)</f>
        <v>0</v>
      </c>
      <c r="F29" s="11">
        <f>VALUE(-18.346)</f>
        <v>0</v>
      </c>
      <c r="G29" s="12">
        <f>VALUE(1554.05628)</f>
        <v>0</v>
      </c>
      <c r="H29" s="12">
        <f>VALUE(-15.196)</f>
        <v>0</v>
      </c>
      <c r="I29" s="13">
        <f>VALUE(1545.15376)</f>
        <v>0</v>
      </c>
      <c r="J29" s="13">
        <f>VALUE(-10.764000000000001)</f>
        <v>0</v>
      </c>
      <c r="K29" s="14">
        <f>VALUE(1548.03456)</f>
        <v>0</v>
      </c>
      <c r="L29" s="14">
        <f>VALUE(-11.276)</f>
        <v>0</v>
      </c>
      <c r="M29" s="15">
        <f>VALUE(1553.85512)</f>
        <v>0</v>
      </c>
      <c r="N29" s="15">
        <f>VALUE(-11.69)</f>
        <v>0</v>
      </c>
      <c r="O29" s="16">
        <f>VALUE(1548.58332)</f>
        <v>0</v>
      </c>
      <c r="P29" s="16">
        <f>VALUE(-20.97)</f>
        <v>0</v>
      </c>
      <c r="Q29" s="17">
        <f>VALUE(306.2795)</f>
        <v>0</v>
      </c>
      <c r="R29">
        <f>VALUE(0.31136000000014974)</f>
        <v>0</v>
      </c>
      <c r="S29">
        <f>VALUE(0.1467200000001867)</f>
        <v>0</v>
      </c>
      <c r="T29">
        <f>VALUE(0.3608400000000529)</f>
        <v>0</v>
      </c>
      <c r="U29">
        <f>VALUE(0.12778000000002976)</f>
        <v>0</v>
      </c>
      <c r="V29">
        <f>VALUE(0.10824000000002343)</f>
        <v>0</v>
      </c>
      <c r="W29">
        <f>VALUE(0.2318000000000211)</f>
        <v>0</v>
      </c>
      <c r="X29">
        <f>VALUE(0.0012400000000525324)</f>
        <v>0</v>
      </c>
      <c r="Y29" s="17">
        <f>VALUE(6.360500000000002)</f>
        <v>0</v>
      </c>
      <c r="Z29">
        <f>VALUE(183.9971428572166)</f>
        <v>0</v>
      </c>
    </row>
    <row r="30" spans="1:26">
      <c r="A30" t="s">
        <v>54</v>
      </c>
      <c r="B30">
        <f>VALUE(0.47258)</f>
        <v>0</v>
      </c>
      <c r="C30" s="10">
        <f>VALUE(1550.38348)</f>
        <v>0</v>
      </c>
      <c r="D30" s="10">
        <f>VALUE(-11.725999999999999)</f>
        <v>0</v>
      </c>
      <c r="E30" s="11">
        <f>VALUE(1551.2599599999999)</f>
        <v>0</v>
      </c>
      <c r="F30" s="11">
        <f>VALUE(-18.35)</f>
        <v>0</v>
      </c>
      <c r="G30" s="12">
        <f>VALUE(1554.14546)</f>
        <v>0</v>
      </c>
      <c r="H30" s="12">
        <f>VALUE(-15.218)</f>
        <v>0</v>
      </c>
      <c r="I30" s="13">
        <f>VALUE(1545.19776)</f>
        <v>0</v>
      </c>
      <c r="J30" s="13">
        <f>VALUE(-10.782)</f>
        <v>0</v>
      </c>
      <c r="K30" s="14">
        <f>VALUE(1548.0762)</f>
        <v>0</v>
      </c>
      <c r="L30" s="14">
        <f>VALUE(-11.31)</f>
        <v>0</v>
      </c>
      <c r="M30" s="15">
        <f>VALUE(1553.91758)</f>
        <v>0</v>
      </c>
      <c r="N30" s="15">
        <f>VALUE(-11.752)</f>
        <v>0</v>
      </c>
      <c r="O30" s="16">
        <f>VALUE(1548.5836800000002)</f>
        <v>0</v>
      </c>
      <c r="P30" s="16">
        <f>VALUE(-20.98)</f>
        <v>0</v>
      </c>
      <c r="Q30" s="17">
        <f>VALUE(308.5195)</f>
        <v>0</v>
      </c>
      <c r="R30">
        <f>VALUE(0.3950800000000072)</f>
        <v>0</v>
      </c>
      <c r="S30">
        <f>VALUE(0.19986000000017157)</f>
        <v>0</v>
      </c>
      <c r="T30">
        <f>VALUE(0.450019999999995)</f>
        <v>0</v>
      </c>
      <c r="U30">
        <f>VALUE(0.17178000000012617)</f>
        <v>0</v>
      </c>
      <c r="V30">
        <f>VALUE(0.14987999999993917)</f>
        <v>0</v>
      </c>
      <c r="W30">
        <f>VALUE(0.2942600000001221)</f>
        <v>0</v>
      </c>
      <c r="X30">
        <f>VALUE(0.0016000000000531145)</f>
        <v>0</v>
      </c>
      <c r="Y30" s="17">
        <f>VALUE(8.600500000000011)</f>
        <v>0</v>
      </c>
      <c r="Z30">
        <f>VALUE(237.49714285720205)</f>
        <v>0</v>
      </c>
    </row>
    <row r="31" spans="1:26">
      <c r="A31" t="s">
        <v>55</v>
      </c>
      <c r="B31">
        <f>VALUE(0.48015)</f>
        <v>0</v>
      </c>
      <c r="C31" s="10">
        <f>VALUE(1550.4696800000002)</f>
        <v>0</v>
      </c>
      <c r="D31" s="10">
        <f>VALUE(-11.628)</f>
        <v>0</v>
      </c>
      <c r="E31" s="11">
        <f>VALUE(1551.31554)</f>
        <v>0</v>
      </c>
      <c r="F31" s="11">
        <f>VALUE(-18.364)</f>
        <v>0</v>
      </c>
      <c r="G31" s="12">
        <f>VALUE(1554.23378)</f>
        <v>0</v>
      </c>
      <c r="H31" s="12">
        <f>VALUE(-15.155999999999999)</f>
        <v>0</v>
      </c>
      <c r="I31" s="13">
        <f>VALUE(1545.24736)</f>
        <v>0</v>
      </c>
      <c r="J31" s="13">
        <f>VALUE(-10.758)</f>
        <v>0</v>
      </c>
      <c r="K31" s="14">
        <f>VALUE(1548.12556)</f>
        <v>0</v>
      </c>
      <c r="L31" s="14">
        <f>VALUE(-11.298)</f>
        <v>0</v>
      </c>
      <c r="M31" s="15">
        <f>VALUE(1553.9839)</f>
        <v>0</v>
      </c>
      <c r="N31" s="15">
        <f>VALUE(-11.65)</f>
        <v>0</v>
      </c>
      <c r="O31" s="16">
        <f>VALUE(1548.58438)</f>
        <v>0</v>
      </c>
      <c r="P31" s="16">
        <f>VALUE(-20.944000000000003)</f>
        <v>0</v>
      </c>
      <c r="Q31" s="17">
        <f>VALUE(311.229)</f>
        <v>0</v>
      </c>
      <c r="R31">
        <f>VALUE(0.48127999999996973)</f>
        <v>0</v>
      </c>
      <c r="S31">
        <f>VALUE(0.2554400000001351)</f>
        <v>0</v>
      </c>
      <c r="T31">
        <f>VALUE(0.538340000000062)</f>
        <v>0</v>
      </c>
      <c r="U31">
        <f>VALUE(0.2213800000001811)</f>
        <v>0</v>
      </c>
      <c r="V31">
        <f>VALUE(0.19923999999991793)</f>
        <v>0</v>
      </c>
      <c r="W31">
        <f>VALUE(0.3605800000000272)</f>
        <v>0</v>
      </c>
      <c r="X31">
        <f>VALUE(0.002300000000104774)</f>
        <v>0</v>
      </c>
      <c r="Y31" s="17">
        <f>VALUE(11.310000000000002)</f>
        <v>0</v>
      </c>
      <c r="Z31">
        <f>VALUE(294.0800000000568)</f>
        <v>0</v>
      </c>
    </row>
    <row r="32" spans="1:26">
      <c r="A32" t="s">
        <v>56</v>
      </c>
      <c r="B32">
        <f>VALUE(0.48724)</f>
        <v>0</v>
      </c>
      <c r="C32" s="10">
        <f>VALUE(1550.5479)</f>
        <v>0</v>
      </c>
      <c r="D32" s="10">
        <f>VALUE(-11.665999999999999)</f>
        <v>0</v>
      </c>
      <c r="E32" s="11">
        <f>VALUE(1551.37208)</f>
        <v>0</v>
      </c>
      <c r="F32" s="11">
        <f>VALUE(-18.27)</f>
        <v>0</v>
      </c>
      <c r="G32" s="12">
        <f>VALUE(1554.31512)</f>
        <v>0</v>
      </c>
      <c r="H32" s="12">
        <f>VALUE(-15.155999999999999)</f>
        <v>0</v>
      </c>
      <c r="I32" s="13">
        <f>VALUE(1545.29824)</f>
        <v>0</v>
      </c>
      <c r="J32" s="13">
        <f>VALUE(-10.802)</f>
        <v>0</v>
      </c>
      <c r="K32" s="14">
        <f>VALUE(1548.17652)</f>
        <v>0</v>
      </c>
      <c r="L32" s="14">
        <f>VALUE(-11.332)</f>
        <v>0</v>
      </c>
      <c r="M32" s="15">
        <f>VALUE(1554.04778)</f>
        <v>0</v>
      </c>
      <c r="N32" s="15">
        <f>VALUE(-11.718)</f>
        <v>0</v>
      </c>
      <c r="O32" s="16">
        <f>VALUE(1548.58408)</f>
        <v>0</v>
      </c>
      <c r="P32" s="16">
        <f>VALUE(-20.962)</f>
        <v>0</v>
      </c>
      <c r="Q32" s="17">
        <f>VALUE(314.215)</f>
        <v>0</v>
      </c>
      <c r="R32">
        <f>VALUE(0.5595000000000709)</f>
        <v>0</v>
      </c>
      <c r="S32">
        <f>VALUE(0.311980000000176)</f>
        <v>0</v>
      </c>
      <c r="T32">
        <f>VALUE(0.6196800000000167)</f>
        <v>0</v>
      </c>
      <c r="U32">
        <f>VALUE(0.2722600000001876)</f>
        <v>0</v>
      </c>
      <c r="V32">
        <f>VALUE(0.2501999999999498)</f>
        <v>0</v>
      </c>
      <c r="W32">
        <f>VALUE(0.424460000000181)</f>
        <v>0</v>
      </c>
      <c r="X32">
        <f>VALUE(0.00200000000018008)</f>
        <v>0</v>
      </c>
      <c r="Y32" s="17">
        <f>VALUE(14.295999999999992)</f>
        <v>0</v>
      </c>
      <c r="Z32">
        <f>VALUE(348.582857142966)</f>
        <v>0</v>
      </c>
    </row>
    <row r="33" spans="1:26">
      <c r="A33" t="s">
        <v>57</v>
      </c>
      <c r="B33">
        <f>VALUE(0.49422)</f>
        <v>0</v>
      </c>
      <c r="C33" s="10">
        <f>VALUE(1550.6268599999999)</f>
        <v>0</v>
      </c>
      <c r="D33" s="10">
        <f>VALUE(-11.692)</f>
        <v>0</v>
      </c>
      <c r="E33" s="11">
        <f>VALUE(1551.4312)</f>
        <v>0</v>
      </c>
      <c r="F33" s="11">
        <f>VALUE(-18.328)</f>
        <v>0</v>
      </c>
      <c r="G33" s="12">
        <f>VALUE(1554.39616)</f>
        <v>0</v>
      </c>
      <c r="H33" s="12">
        <f>VALUE(-15.218)</f>
        <v>0</v>
      </c>
      <c r="I33" s="13">
        <f>VALUE(1545.3533400000001)</f>
        <v>0</v>
      </c>
      <c r="J33" s="13">
        <f>VALUE(-10.79)</f>
        <v>0</v>
      </c>
      <c r="K33" s="14">
        <f>VALUE(1548.2313199999999)</f>
        <v>0</v>
      </c>
      <c r="L33" s="14">
        <f>VALUE(-11.218)</f>
        <v>0</v>
      </c>
      <c r="M33" s="15">
        <f>VALUE(1554.11218)</f>
        <v>0</v>
      </c>
      <c r="N33" s="15">
        <f>VALUE(-11.745999999999999)</f>
        <v>0</v>
      </c>
      <c r="O33" s="16">
        <f>VALUE(1548.5838)</f>
        <v>0</v>
      </c>
      <c r="P33" s="16">
        <f>VALUE(-20.932)</f>
        <v>0</v>
      </c>
      <c r="Q33" s="17">
        <f>VALUE(317.409)</f>
        <v>0</v>
      </c>
      <c r="R33">
        <f>VALUE(0.6384600000001228)</f>
        <v>0</v>
      </c>
      <c r="S33">
        <f>VALUE(0.3711000000000695)</f>
        <v>0</v>
      </c>
      <c r="T33">
        <f>VALUE(0.7007200000000466)</f>
        <v>0</v>
      </c>
      <c r="U33">
        <f>VALUE(0.32735999999999876)</f>
        <v>0</v>
      </c>
      <c r="V33">
        <f>VALUE(0.30500000000006366)</f>
        <v>0</v>
      </c>
      <c r="W33">
        <f>VALUE(0.48886000000015883)</f>
        <v>0</v>
      </c>
      <c r="X33">
        <f>VALUE(0.001720000000204891)</f>
        <v>0</v>
      </c>
      <c r="Y33" s="17">
        <f>VALUE(17.49000000000001)</f>
        <v>0</v>
      </c>
      <c r="Z33">
        <f>VALUE(404.7457142858093)</f>
        <v>0</v>
      </c>
    </row>
    <row r="34" spans="1:26">
      <c r="A34" t="s">
        <v>58</v>
      </c>
      <c r="B34">
        <f>VALUE(0.50115)</f>
        <v>0</v>
      </c>
      <c r="C34" s="10">
        <f>VALUE(1550.70076)</f>
        <v>0</v>
      </c>
      <c r="D34" s="10">
        <f>VALUE(-11.684000000000001)</f>
        <v>0</v>
      </c>
      <c r="E34" s="11">
        <f>VALUE(1551.48896)</f>
        <v>0</v>
      </c>
      <c r="F34" s="11">
        <f>VALUE(-18.264)</f>
        <v>0</v>
      </c>
      <c r="G34" s="12">
        <f>VALUE(1554.4715199999998)</f>
        <v>0</v>
      </c>
      <c r="H34" s="12">
        <f>VALUE(-15.186)</f>
        <v>0</v>
      </c>
      <c r="I34" s="13">
        <f>VALUE(1545.40918)</f>
        <v>0</v>
      </c>
      <c r="J34" s="13">
        <f>VALUE(-10.815999999999999)</f>
        <v>0</v>
      </c>
      <c r="K34" s="14">
        <f>VALUE(1548.28726)</f>
        <v>0</v>
      </c>
      <c r="L34" s="14">
        <f>VALUE(-11.26)</f>
        <v>0</v>
      </c>
      <c r="M34" s="15">
        <f>VALUE(1554.1749)</f>
        <v>0</v>
      </c>
      <c r="N34" s="15">
        <f>VALUE(-11.68)</f>
        <v>0</v>
      </c>
      <c r="O34" s="16">
        <f>VALUE(1548.5842599999999)</f>
        <v>0</v>
      </c>
      <c r="P34" s="16">
        <f>VALUE(-20.908)</f>
        <v>0</v>
      </c>
      <c r="Q34" s="17">
        <f>VALUE(320.85749999999996)</f>
        <v>0</v>
      </c>
      <c r="R34">
        <f>VALUE(0.7123599999999897)</f>
        <v>0</v>
      </c>
      <c r="S34">
        <f>VALUE(0.42885999999998603)</f>
        <v>0</v>
      </c>
      <c r="T34">
        <f>VALUE(0.7760800000000927)</f>
        <v>0</v>
      </c>
      <c r="U34">
        <f>VALUE(0.38320000000021537)</f>
        <v>0</v>
      </c>
      <c r="V34">
        <f>VALUE(0.3609400000000278)</f>
        <v>0</v>
      </c>
      <c r="W34">
        <f>VALUE(0.5515800000000581)</f>
        <v>0</v>
      </c>
      <c r="X34">
        <f>VALUE(0.002180000000180371)</f>
        <v>0</v>
      </c>
      <c r="Y34" s="17">
        <f>VALUE(20.938499999999976)</f>
        <v>0</v>
      </c>
      <c r="Z34">
        <f>VALUE(459.3142857143643)</f>
        <v>0</v>
      </c>
    </row>
    <row r="35" spans="1:26">
      <c r="A35" t="s">
        <v>59</v>
      </c>
      <c r="B35">
        <f>VALUE(0.72896)</f>
        <v>0</v>
      </c>
      <c r="C35" s="10">
        <f>VALUE(1552.62978)</f>
        <v>0</v>
      </c>
      <c r="D35" s="10">
        <f>VALUE(-11.6)</f>
        <v>0</v>
      </c>
      <c r="E35" s="11">
        <f>VALUE(1553.41222)</f>
        <v>0</v>
      </c>
      <c r="F35" s="11">
        <f>VALUE(-18.227999999999998)</f>
        <v>0</v>
      </c>
      <c r="G35" s="12">
        <f>VALUE(1556.41914)</f>
        <v>0</v>
      </c>
      <c r="H35" s="12">
        <f>VALUE(-15.15)</f>
        <v>0</v>
      </c>
      <c r="I35" s="13">
        <f>VALUE(1547.30788)</f>
        <v>0</v>
      </c>
      <c r="J35" s="13">
        <f>VALUE(-10.774000000000001)</f>
        <v>0</v>
      </c>
      <c r="K35" s="14">
        <f>VALUE(1550.21046)</f>
        <v>0</v>
      </c>
      <c r="L35" s="14">
        <f>VALUE(-11.328)</f>
        <v>0</v>
      </c>
      <c r="M35" s="15">
        <f>VALUE(1556.08546)</f>
        <v>0</v>
      </c>
      <c r="N35" s="15">
        <f>VALUE(-11.708)</f>
        <v>0</v>
      </c>
      <c r="O35" s="16">
        <f>VALUE(1548.58448)</f>
        <v>0</v>
      </c>
      <c r="P35" s="16">
        <f>VALUE(-20.9)</f>
        <v>0</v>
      </c>
      <c r="Q35" s="17">
        <f>VALUE(474.7725)</f>
        <v>0</v>
      </c>
      <c r="R35">
        <f>VALUE(2.6413800000000265)</f>
        <v>0</v>
      </c>
      <c r="S35">
        <f>VALUE(2.3521200000000135)</f>
        <v>0</v>
      </c>
      <c r="T35">
        <f>VALUE(2.723700000000008)</f>
        <v>0</v>
      </c>
      <c r="U35">
        <f>VALUE(2.281900000000178)</f>
        <v>0</v>
      </c>
      <c r="V35">
        <f>VALUE(2.2841399999999794)</f>
        <v>0</v>
      </c>
      <c r="W35">
        <f>VALUE(2.4621400000000904)</f>
        <v>0</v>
      </c>
      <c r="X35">
        <f>VALUE(0.0024000000000796717)</f>
        <v>0</v>
      </c>
      <c r="Y35" s="17">
        <f>VALUE(174.8535)</f>
        <v>0</v>
      </c>
      <c r="Z35">
        <f>VALUE(2106.825714285768)</f>
        <v>0</v>
      </c>
    </row>
    <row r="36" spans="1:26">
      <c r="A36" t="s">
        <v>60</v>
      </c>
      <c r="B36">
        <f>VALUE(0.74099)</f>
        <v>0</v>
      </c>
      <c r="C36" s="10">
        <f>VALUE(1552.70554)</f>
        <v>0</v>
      </c>
      <c r="D36" s="10">
        <f>VALUE(-11.61)</f>
        <v>0</v>
      </c>
      <c r="E36" s="11">
        <f>VALUE(1553.49578)</f>
        <v>0</v>
      </c>
      <c r="F36" s="11">
        <f>VALUE(-18.24)</f>
        <v>0</v>
      </c>
      <c r="G36" s="12">
        <f>VALUE(1556.4976199999999)</f>
        <v>0</v>
      </c>
      <c r="H36" s="12">
        <f>VALUE(-15.114)</f>
        <v>0</v>
      </c>
      <c r="I36" s="13">
        <f>VALUE(1547.39052)</f>
        <v>0</v>
      </c>
      <c r="J36" s="13">
        <f>VALUE(-10.78)</f>
        <v>0</v>
      </c>
      <c r="K36" s="14">
        <f>VALUE(1550.29566)</f>
        <v>0</v>
      </c>
      <c r="L36" s="14">
        <f>VALUE(-11.294)</f>
        <v>0</v>
      </c>
      <c r="M36" s="15">
        <f>VALUE(1556.16872)</f>
        <v>0</v>
      </c>
      <c r="N36" s="15">
        <f>VALUE(-11.702)</f>
        <v>0</v>
      </c>
      <c r="O36" s="16">
        <f>VALUE(1548.5845)</f>
        <v>0</v>
      </c>
      <c r="P36" s="16">
        <f>VALUE(-20.901999999999997)</f>
        <v>0</v>
      </c>
      <c r="Q36" s="17">
        <f>VALUE(481.6785)</f>
        <v>0</v>
      </c>
      <c r="R36">
        <f>VALUE(2.717139999999972)</f>
        <v>0</v>
      </c>
      <c r="S36">
        <f>VALUE(2.4356800000000476)</f>
        <v>0</v>
      </c>
      <c r="T36">
        <f>VALUE(2.802180000000135)</f>
        <v>0</v>
      </c>
      <c r="U36">
        <f>VALUE(2.3645400000000336)</f>
        <v>0</v>
      </c>
      <c r="V36">
        <f>VALUE(2.3693399999999656)</f>
        <v>0</v>
      </c>
      <c r="W36">
        <f>VALUE(2.5453999999999724)</f>
        <v>0</v>
      </c>
      <c r="X36">
        <f>VALUE(0.0024200000000291766)</f>
        <v>0</v>
      </c>
      <c r="Y36" s="17">
        <f>VALUE(181.7595)</f>
        <v>0</v>
      </c>
      <c r="Z36">
        <f>VALUE(2176.6714285714506)</f>
        <v>0</v>
      </c>
    </row>
    <row r="37" spans="1:26">
      <c r="A37" t="s">
        <v>61</v>
      </c>
      <c r="B37">
        <f>VALUE(0.753)</f>
        <v>0</v>
      </c>
      <c r="C37" s="10">
        <f>VALUE(1552.77812)</f>
        <v>0</v>
      </c>
      <c r="D37" s="10">
        <f>VALUE(-11.602)</f>
        <v>0</v>
      </c>
      <c r="E37" s="11">
        <f>VALUE(1553.58048)</f>
        <v>0</v>
      </c>
      <c r="F37" s="11">
        <f>VALUE(-18.224)</f>
        <v>0</v>
      </c>
      <c r="G37" s="12">
        <f>VALUE(1556.58262)</f>
        <v>0</v>
      </c>
      <c r="H37" s="12">
        <f>VALUE(-15.112)</f>
        <v>0</v>
      </c>
      <c r="I37" s="13">
        <f>VALUE(1547.4769800000001)</f>
        <v>0</v>
      </c>
      <c r="J37" s="13">
        <f>VALUE(-10.818)</f>
        <v>0</v>
      </c>
      <c r="K37" s="14">
        <f>VALUE(1550.38122)</f>
        <v>0</v>
      </c>
      <c r="L37" s="14">
        <f>VALUE(-11.296)</f>
        <v>0</v>
      </c>
      <c r="M37" s="15">
        <f>VALUE(1556.2511)</f>
        <v>0</v>
      </c>
      <c r="N37" s="15">
        <f>VALUE(-11.718)</f>
        <v>0</v>
      </c>
      <c r="O37" s="16">
        <f>VALUE(1548.58486)</f>
        <v>0</v>
      </c>
      <c r="P37" s="16">
        <f>VALUE(-20.886)</f>
        <v>0</v>
      </c>
      <c r="Q37" s="17">
        <f>VALUE(488.672)</f>
        <v>0</v>
      </c>
      <c r="R37">
        <f>VALUE(2.7897199999999884)</f>
        <v>0</v>
      </c>
      <c r="S37">
        <f>VALUE(2.5203800000001593)</f>
        <v>0</v>
      </c>
      <c r="T37">
        <f>VALUE(2.887179999999944)</f>
        <v>0</v>
      </c>
      <c r="U37">
        <f>VALUE(2.451000000000022)</f>
        <v>0</v>
      </c>
      <c r="V37">
        <f>VALUE(2.4548999999999523)</f>
        <v>0</v>
      </c>
      <c r="W37">
        <f>VALUE(2.6277800000000298)</f>
        <v>0</v>
      </c>
      <c r="X37">
        <f>VALUE(0.0027800000000297587)</f>
        <v>0</v>
      </c>
      <c r="Y37" s="17">
        <f>VALUE(188.75300000000004)</f>
        <v>0</v>
      </c>
      <c r="Z37">
        <f>VALUE(2247.6771428571606)</f>
        <v>0</v>
      </c>
    </row>
    <row r="38" spans="1:26">
      <c r="A38" t="s">
        <v>62</v>
      </c>
      <c r="B38">
        <f>VALUE(0.76411)</f>
        <v>0</v>
      </c>
      <c r="C38" s="10">
        <f>VALUE(1552.84626)</f>
        <v>0</v>
      </c>
      <c r="D38" s="10">
        <f>VALUE(-11.632)</f>
        <v>0</v>
      </c>
      <c r="E38" s="11">
        <f>VALUE(1553.66006)</f>
        <v>0</v>
      </c>
      <c r="F38" s="11">
        <f>VALUE(-18.248)</f>
        <v>0</v>
      </c>
      <c r="G38" s="12">
        <f>VALUE(1556.6570800000002)</f>
        <v>0</v>
      </c>
      <c r="H38" s="12">
        <f>VALUE(-15.122)</f>
        <v>0</v>
      </c>
      <c r="I38" s="13">
        <f>VALUE(1547.5583)</f>
        <v>0</v>
      </c>
      <c r="J38" s="13">
        <f>VALUE(-10.822000000000001)</f>
        <v>0</v>
      </c>
      <c r="K38" s="14">
        <f>VALUE(1550.46208)</f>
        <v>0</v>
      </c>
      <c r="L38" s="14">
        <f>VALUE(-11.314)</f>
        <v>0</v>
      </c>
      <c r="M38" s="15">
        <f>VALUE(1556.32888)</f>
        <v>0</v>
      </c>
      <c r="N38" s="15">
        <f>VALUE(-11.672)</f>
        <v>0</v>
      </c>
      <c r="O38" s="16">
        <f>VALUE(1548.58484)</f>
        <v>0</v>
      </c>
      <c r="P38" s="16">
        <f>VALUE(-20.9)</f>
        <v>0</v>
      </c>
      <c r="Q38" s="17">
        <f>VALUE(495.1825)</f>
        <v>0</v>
      </c>
      <c r="R38">
        <f>VALUE(2.8578600000000733)</f>
        <v>0</v>
      </c>
      <c r="S38">
        <f>VALUE(2.59996000000001)</f>
        <v>0</v>
      </c>
      <c r="T38">
        <f>VALUE(2.9616399999999885)</f>
        <v>0</v>
      </c>
      <c r="U38">
        <f>VALUE(2.532320000000027)</f>
        <v>0</v>
      </c>
      <c r="V38">
        <f>VALUE(2.535759999999982)</f>
        <v>0</v>
      </c>
      <c r="W38">
        <f>VALUE(2.705560000000105)</f>
        <v>0</v>
      </c>
      <c r="X38">
        <f>VALUE(0.002760000000080254)</f>
        <v>0</v>
      </c>
      <c r="Y38" s="17">
        <f>VALUE(195.26350000000002)</f>
        <v>0</v>
      </c>
      <c r="Z38">
        <f>VALUE(2313.6942857143235)</f>
        <v>0</v>
      </c>
    </row>
    <row r="39" spans="1:26">
      <c r="A39" t="s">
        <v>63</v>
      </c>
      <c r="B39">
        <f>VALUE(0.77571)</f>
        <v>0</v>
      </c>
      <c r="C39" s="10">
        <f>VALUE(1552.9103400000001)</f>
        <v>0</v>
      </c>
      <c r="D39" s="10">
        <f>VALUE(-11.606)</f>
        <v>0</v>
      </c>
      <c r="E39" s="11">
        <f>VALUE(1553.7356)</f>
        <v>0</v>
      </c>
      <c r="F39" s="11">
        <f>VALUE(-18.25)</f>
        <v>0</v>
      </c>
      <c r="G39" s="12">
        <f>VALUE(1556.72044)</f>
        <v>0</v>
      </c>
      <c r="H39" s="12">
        <f>VALUE(-15.078)</f>
        <v>0</v>
      </c>
      <c r="I39" s="13">
        <f>VALUE(1547.63508)</f>
        <v>0</v>
      </c>
      <c r="J39" s="13">
        <f>VALUE(-10.818)</f>
        <v>0</v>
      </c>
      <c r="K39" s="14">
        <f>VALUE(1550.53988)</f>
        <v>0</v>
      </c>
      <c r="L39" s="14">
        <f>VALUE(-11.244000000000002)</f>
        <v>0</v>
      </c>
      <c r="M39" s="15">
        <f>VALUE(1556.4019)</f>
        <v>0</v>
      </c>
      <c r="N39" s="15">
        <f>VALUE(-11.692)</f>
        <v>0</v>
      </c>
      <c r="O39" s="16">
        <f>VALUE(1548.5851)</f>
        <v>0</v>
      </c>
      <c r="P39" s="16">
        <f>VALUE(-20.87)</f>
        <v>0</v>
      </c>
      <c r="Q39" s="17">
        <f>VALUE(501.447)</f>
        <v>0</v>
      </c>
      <c r="R39">
        <f>VALUE(2.9219399999999496)</f>
        <v>0</v>
      </c>
      <c r="S39">
        <f>VALUE(2.6755000000000564)</f>
        <v>0</v>
      </c>
      <c r="T39">
        <f>VALUE(3.025000000000091)</f>
        <v>0</v>
      </c>
      <c r="U39">
        <f>VALUE(2.609100000000126)</f>
        <v>0</v>
      </c>
      <c r="V39">
        <f>VALUE(2.6135600000000068)</f>
        <v>0</v>
      </c>
      <c r="W39">
        <f>VALUE(2.7785800000001473)</f>
        <v>0</v>
      </c>
      <c r="X39">
        <f>VALUE(0.003020000000105938)</f>
        <v>0</v>
      </c>
      <c r="Y39" s="17">
        <f>VALUE(201.52800000000002)</f>
        <v>0</v>
      </c>
      <c r="Z39">
        <f>VALUE(2375.242857142926)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2017-09-30T21:13:58Z</dcterms:created>
  <dcterms:modified xsi:type="dcterms:W3CDTF">2017-09-30T21:13:58Z</dcterms:modified>
</cp:coreProperties>
</file>