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<sst xmlns="http://schemas.openxmlformats.org/spreadsheetml/2006/main" count="930" uniqueCount="930">
  <si>
    <t>Date Time</t>
  </si>
  <si>
    <t>ΔTime (hrs.)</t>
  </si>
  <si>
    <t>FBG 1 Wavelength (nm.)</t>
  </si>
  <si>
    <t>FBG 1 Power (dBm.)</t>
  </si>
  <si>
    <t>FBG 2 Wavelength (nm.)</t>
  </si>
  <si>
    <t>FBG 2 Power (dBm.)</t>
  </si>
  <si>
    <t>FBG 3 Wavelength (nm.)</t>
  </si>
  <si>
    <t>FBG 3 Power (dBm.)</t>
  </si>
  <si>
    <t>FBG 4 Wavelength (nm.)</t>
  </si>
  <si>
    <t>FBG 4 Power (dBm.)</t>
  </si>
  <si>
    <t>FBG 5 Wavelength (nm.)</t>
  </si>
  <si>
    <t>FBG 5 Power (dBm.)</t>
  </si>
  <si>
    <t>FBG 6 Wavelength (nm.)</t>
  </si>
  <si>
    <t>FBG 6 Power (dBm.)</t>
  </si>
  <si>
    <t>FBG 7 Wavelength (nm.)</t>
  </si>
  <si>
    <t>FBG 7 Power (dBm.)</t>
  </si>
  <si>
    <t>Mean Temp (K)</t>
  </si>
  <si>
    <t>FBG 1 Δλ, from start (nm.)</t>
  </si>
  <si>
    <t>FBG 2 Δλ, from start (nm.)</t>
  </si>
  <si>
    <t>FBG 3 Δλ, from start (nm.)</t>
  </si>
  <si>
    <t>FBG 4 Δλ, from start (nm.)</t>
  </si>
  <si>
    <t>FBG 5 Δλ, from start (nm.)</t>
  </si>
  <si>
    <t>FBG 6 Δλ, from start (nm.)</t>
  </si>
  <si>
    <t>FBG 7 Δλ, from start (nm.)</t>
  </si>
  <si>
    <t>ΔT, from start (K)</t>
  </si>
  <si>
    <t>Mean raw Δλ, from start (pm.)</t>
  </si>
  <si>
    <t>Sat, 30 Sep 2017 17:16:14</t>
  </si>
  <si>
    <t>Sat, 30 Sep 2017 17:16:55</t>
  </si>
  <si>
    <t>Sat, 30 Sep 2017 17:17:37</t>
  </si>
  <si>
    <t>Sat, 30 Sep 2017 17:18:17</t>
  </si>
  <si>
    <t>Sat, 30 Sep 2017 17:18:58</t>
  </si>
  <si>
    <t>Sat, 30 Sep 2017 17:19:39</t>
  </si>
  <si>
    <t>Sat, 30 Sep 2017 17:20:19</t>
  </si>
  <si>
    <t>Sat, 30 Sep 2017 17:21:00</t>
  </si>
  <si>
    <t>Sat, 30 Sep 2017 17:21:41</t>
  </si>
  <si>
    <t>Sat, 30 Sep 2017 17:22:21</t>
  </si>
  <si>
    <t>Sat, 30 Sep 2017 17:23:01</t>
  </si>
  <si>
    <t>Sat, 30 Sep 2017 17:23:41</t>
  </si>
  <si>
    <t>Sat, 30 Sep 2017 17:24:21</t>
  </si>
  <si>
    <t>Sat, 30 Sep 2017 17:25:01</t>
  </si>
  <si>
    <t>Sat, 30 Sep 2017 17:25:42</t>
  </si>
  <si>
    <t>Sat, 30 Sep 2017 17:26:22</t>
  </si>
  <si>
    <t>Sat, 30 Sep 2017 17:27:03</t>
  </si>
  <si>
    <t>Sat, 30 Sep 2017 17:27:44</t>
  </si>
  <si>
    <t>Sat, 30 Sep 2017 17:28:27</t>
  </si>
  <si>
    <t>Sat, 30 Sep 2017 17:29:10</t>
  </si>
  <si>
    <t>Sat, 30 Sep 2017 17:29:50</t>
  </si>
  <si>
    <t>Sat, 30 Sep 2017 17:31:16</t>
  </si>
  <si>
    <t>Sat, 30 Sep 2017 17:32:42</t>
  </si>
  <si>
    <t>Sat, 30 Sep 2017 17:34:09</t>
  </si>
  <si>
    <t>Sat, 30 Sep 2017 17:35:35</t>
  </si>
  <si>
    <t>Sat, 30 Sep 2017 17:37:01</t>
  </si>
  <si>
    <t>Sat, 30 Sep 2017 17:38:28</t>
  </si>
  <si>
    <t>Sat, 30 Sep 2017 17:39:54</t>
  </si>
  <si>
    <t>Sat, 30 Sep 2017 17:41:20</t>
  </si>
  <si>
    <t>Sat, 30 Sep 2017 17:42:46</t>
  </si>
  <si>
    <t>Sat, 30 Sep 2017 17:44:12</t>
  </si>
  <si>
    <t>Sat, 30 Sep 2017 17:45:39</t>
  </si>
  <si>
    <t>Sat, 30 Sep 2017 17:47:08</t>
  </si>
  <si>
    <t>Sat, 30 Sep 2017 17:48:35</t>
  </si>
  <si>
    <t>Sat, 30 Sep 2017 17:50:03</t>
  </si>
  <si>
    <t>Sat, 30 Sep 2017 17:51:30</t>
  </si>
  <si>
    <t>Sat, 30 Sep 2017 17:52:57</t>
  </si>
  <si>
    <t>Sat, 30 Sep 2017 17:54:26</t>
  </si>
  <si>
    <t>Sat, 30 Sep 2017 17:55:53</t>
  </si>
  <si>
    <t>Sat, 30 Sep 2017 17:57:19</t>
  </si>
  <si>
    <t>Sat, 30 Sep 2017 17:58:48</t>
  </si>
  <si>
    <t>Sat, 30 Sep 2017 18:00:15</t>
  </si>
  <si>
    <t>Sat, 30 Sep 2017 18:01:42</t>
  </si>
  <si>
    <t>Sat, 30 Sep 2017 18:03:09</t>
  </si>
  <si>
    <t>Sat, 30 Sep 2017 18:04:35</t>
  </si>
  <si>
    <t>Sat, 30 Sep 2017 18:06:05</t>
  </si>
  <si>
    <t>Sat, 30 Sep 2017 18:07:32</t>
  </si>
  <si>
    <t>Sat, 30 Sep 2017 18:08:58</t>
  </si>
  <si>
    <t>Sat, 30 Sep 2017 18:10:26</t>
  </si>
  <si>
    <t>Sat, 30 Sep 2017 18:11:53</t>
  </si>
  <si>
    <t>Sat, 30 Sep 2017 18:13:19</t>
  </si>
  <si>
    <t>Sat, 30 Sep 2017 18:14:46</t>
  </si>
  <si>
    <t>Sat, 30 Sep 2017 18:16:12</t>
  </si>
  <si>
    <t>Sat, 30 Sep 2017 18:17:37</t>
  </si>
  <si>
    <t>Sat, 30 Sep 2017 18:19:03</t>
  </si>
  <si>
    <t>Sat, 30 Sep 2017 18:20:29</t>
  </si>
  <si>
    <t>Sat, 30 Sep 2017 18:21:55</t>
  </si>
  <si>
    <t>Sat, 30 Sep 2017 18:23:22</t>
  </si>
  <si>
    <t>Sat, 30 Sep 2017 18:24:47</t>
  </si>
  <si>
    <t>Sat, 30 Sep 2017 18:26:13</t>
  </si>
  <si>
    <t>Sat, 30 Sep 2017 18:27:39</t>
  </si>
  <si>
    <t>Sat, 30 Sep 2017 18:29:04</t>
  </si>
  <si>
    <t>Sat, 30 Sep 2017 18:30:32</t>
  </si>
  <si>
    <t>Sat, 30 Sep 2017 18:31:59</t>
  </si>
  <si>
    <t>Sat, 30 Sep 2017 18:33:26</t>
  </si>
  <si>
    <t>Sat, 30 Sep 2017 18:34:53</t>
  </si>
  <si>
    <t>Sat, 30 Sep 2017 18:36:19</t>
  </si>
  <si>
    <t>Sat, 30 Sep 2017 18:37:45</t>
  </si>
  <si>
    <t>Sat, 30 Sep 2017 18:39:13</t>
  </si>
  <si>
    <t>Sat, 30 Sep 2017 18:40:39</t>
  </si>
  <si>
    <t>Sat, 30 Sep 2017 18:42:04</t>
  </si>
  <si>
    <t>Sat, 30 Sep 2017 18:43:30</t>
  </si>
  <si>
    <t>Sat, 30 Sep 2017 18:44:56</t>
  </si>
  <si>
    <t>Sat, 30 Sep 2017 18:46:23</t>
  </si>
  <si>
    <t>Sat, 30 Sep 2017 18:47:48</t>
  </si>
  <si>
    <t>Sat, 30 Sep 2017 18:49:13</t>
  </si>
  <si>
    <t>Sat, 30 Sep 2017 18:50:40</t>
  </si>
  <si>
    <t>Sat, 30 Sep 2017 18:52:05</t>
  </si>
  <si>
    <t>Sat, 30 Sep 2017 18:53:31</t>
  </si>
  <si>
    <t>Sat, 30 Sep 2017 18:54:58</t>
  </si>
  <si>
    <t>Sat, 30 Sep 2017 18:56:24</t>
  </si>
  <si>
    <t>Sat, 30 Sep 2017 18:57:49</t>
  </si>
  <si>
    <t>Sat, 30 Sep 2017 18:59:15</t>
  </si>
  <si>
    <t>Sat, 30 Sep 2017 19:00:41</t>
  </si>
  <si>
    <t>Sat, 30 Sep 2017 19:02:06</t>
  </si>
  <si>
    <t>Sat, 30 Sep 2017 19:03:33</t>
  </si>
  <si>
    <t>Sat, 30 Sep 2017 19:04:58</t>
  </si>
  <si>
    <t>Sat, 30 Sep 2017 19:06:25</t>
  </si>
  <si>
    <t>Sat, 30 Sep 2017 19:07:50</t>
  </si>
  <si>
    <t>Sat, 30 Sep 2017 19:09:16</t>
  </si>
  <si>
    <t>Sat, 30 Sep 2017 19:10:43</t>
  </si>
  <si>
    <t>Sat, 30 Sep 2017 19:12:09</t>
  </si>
  <si>
    <t>Sat, 30 Sep 2017 19:13:34</t>
  </si>
  <si>
    <t>Sat, 30 Sep 2017 19:15:00</t>
  </si>
  <si>
    <t>Sat, 30 Sep 2017 19:16:27</t>
  </si>
  <si>
    <t>Sat, 30 Sep 2017 19:17:53</t>
  </si>
  <si>
    <t>Sat, 30 Sep 2017 19:19:20</t>
  </si>
  <si>
    <t>Sat, 30 Sep 2017 19:20:46</t>
  </si>
  <si>
    <t>Sat, 30 Sep 2017 19:22:12</t>
  </si>
  <si>
    <t>Sat, 30 Sep 2017 19:23:38</t>
  </si>
  <si>
    <t>Sat, 30 Sep 2017 19:25:03</t>
  </si>
  <si>
    <t>Sat, 30 Sep 2017 19:26:29</t>
  </si>
  <si>
    <t>Sat, 30 Sep 2017 19:27:54</t>
  </si>
  <si>
    <t>Sat, 30 Sep 2017 19:29:19</t>
  </si>
  <si>
    <t>Sat, 30 Sep 2017 19:30:46</t>
  </si>
  <si>
    <t>Sat, 30 Sep 2017 19:32:12</t>
  </si>
  <si>
    <t>Sat, 30 Sep 2017 19:33:38</t>
  </si>
  <si>
    <t>Sat, 30 Sep 2017 19:35:06</t>
  </si>
  <si>
    <t>Sat, 30 Sep 2017 19:36:33</t>
  </si>
  <si>
    <t>Sat, 30 Sep 2017 19:37:58</t>
  </si>
  <si>
    <t>Sat, 30 Sep 2017 19:39:24</t>
  </si>
  <si>
    <t>Sat, 30 Sep 2017 19:40:50</t>
  </si>
  <si>
    <t>Sat, 30 Sep 2017 19:42:15</t>
  </si>
  <si>
    <t>Sat, 30 Sep 2017 19:43:41</t>
  </si>
  <si>
    <t>Sat, 30 Sep 2017 19:45:07</t>
  </si>
  <si>
    <t>Sat, 30 Sep 2017 19:46:33</t>
  </si>
  <si>
    <t>Sat, 30 Sep 2017 19:47:58</t>
  </si>
  <si>
    <t>Sat, 30 Sep 2017 19:49:23</t>
  </si>
  <si>
    <t>Sat, 30 Sep 2017 19:50:50</t>
  </si>
  <si>
    <t>Sat, 30 Sep 2017 19:52:15</t>
  </si>
  <si>
    <t>Sat, 30 Sep 2017 19:53:41</t>
  </si>
  <si>
    <t>Sat, 30 Sep 2017 19:55:09</t>
  </si>
  <si>
    <t>Sat, 30 Sep 2017 19:56:34</t>
  </si>
  <si>
    <t>Sat, 30 Sep 2017 19:58:01</t>
  </si>
  <si>
    <t>Sat, 30 Sep 2017 19:59:27</t>
  </si>
  <si>
    <t>Sat, 30 Sep 2017 20:00:53</t>
  </si>
  <si>
    <t>Sat, 30 Sep 2017 20:02:20</t>
  </si>
  <si>
    <t>Sat, 30 Sep 2017 20:03:48</t>
  </si>
  <si>
    <t>Sat, 30 Sep 2017 20:05:13</t>
  </si>
  <si>
    <t>Sat, 30 Sep 2017 20:06:39</t>
  </si>
  <si>
    <t>Sat, 30 Sep 2017 20:08:06</t>
  </si>
  <si>
    <t>Sat, 30 Sep 2017 20:09:31</t>
  </si>
  <si>
    <t>Sat, 30 Sep 2017 20:10:57</t>
  </si>
  <si>
    <t>Sat, 30 Sep 2017 20:12:24</t>
  </si>
  <si>
    <t>Sat, 30 Sep 2017 20:13:50</t>
  </si>
  <si>
    <t>Sat, 30 Sep 2017 20:15:17</t>
  </si>
  <si>
    <t>Sat, 30 Sep 2017 20:16:44</t>
  </si>
  <si>
    <t>Sat, 30 Sep 2017 20:18:10</t>
  </si>
  <si>
    <t>Sat, 30 Sep 2017 20:19:36</t>
  </si>
  <si>
    <t>Sat, 30 Sep 2017 20:21:01</t>
  </si>
  <si>
    <t>Sat, 30 Sep 2017 20:22:26</t>
  </si>
  <si>
    <t>Sat, 30 Sep 2017 20:23:53</t>
  </si>
  <si>
    <t>Sat, 30 Sep 2017 20:25:19</t>
  </si>
  <si>
    <t>Sat, 30 Sep 2017 20:26:44</t>
  </si>
  <si>
    <t>Sat, 30 Sep 2017 20:28:10</t>
  </si>
  <si>
    <t>Sat, 30 Sep 2017 20:29:37</t>
  </si>
  <si>
    <t>Sat, 30 Sep 2017 20:31:04</t>
  </si>
  <si>
    <t>Sat, 30 Sep 2017 20:32:29</t>
  </si>
  <si>
    <t>Sat, 30 Sep 2017 20:33:55</t>
  </si>
  <si>
    <t>Sat, 30 Sep 2017 20:35:23</t>
  </si>
  <si>
    <t>Sat, 30 Sep 2017 20:36:48</t>
  </si>
  <si>
    <t>Sat, 30 Sep 2017 20:38:14</t>
  </si>
  <si>
    <t>Sat, 30 Sep 2017 20:39:42</t>
  </si>
  <si>
    <t>Sat, 30 Sep 2017 20:41:07</t>
  </si>
  <si>
    <t>Sat, 30 Sep 2017 20:42:33</t>
  </si>
  <si>
    <t>Sat, 30 Sep 2017 20:43:58</t>
  </si>
  <si>
    <t>Sat, 30 Sep 2017 20:45:26</t>
  </si>
  <si>
    <t>Sat, 30 Sep 2017 20:46:53</t>
  </si>
  <si>
    <t>Sat, 30 Sep 2017 20:48:19</t>
  </si>
  <si>
    <t>Sat, 30 Sep 2017 20:49:44</t>
  </si>
  <si>
    <t>Sat, 30 Sep 2017 20:51:13</t>
  </si>
  <si>
    <t>Sat, 30 Sep 2017 20:52:40</t>
  </si>
  <si>
    <t>Sat, 30 Sep 2017 20:54:05</t>
  </si>
  <si>
    <t>Sat, 30 Sep 2017 20:55:34</t>
  </si>
  <si>
    <t>Sat, 30 Sep 2017 20:56:59</t>
  </si>
  <si>
    <t>Sat, 30 Sep 2017 20:58:25</t>
  </si>
  <si>
    <t>Sat, 30 Sep 2017 20:59:53</t>
  </si>
  <si>
    <t>Sat, 30 Sep 2017 21:01:18</t>
  </si>
  <si>
    <t>Sat, 30 Sep 2017 21:02:43</t>
  </si>
  <si>
    <t>Sat, 30 Sep 2017 21:04:08</t>
  </si>
  <si>
    <t>Sat, 30 Sep 2017 21:05:33</t>
  </si>
  <si>
    <t>Sat, 30 Sep 2017 21:06:59</t>
  </si>
  <si>
    <t>Sat, 30 Sep 2017 21:08:24</t>
  </si>
  <si>
    <t>Sat, 30 Sep 2017 21:09:51</t>
  </si>
  <si>
    <t>Sat, 30 Sep 2017 21:11:16</t>
  </si>
  <si>
    <t>Sat, 30 Sep 2017 21:12:41</t>
  </si>
  <si>
    <t>Sat, 30 Sep 2017 21:14:06</t>
  </si>
  <si>
    <t>Sat, 30 Sep 2017 21:15:33</t>
  </si>
  <si>
    <t>Sat, 30 Sep 2017 21:16:59</t>
  </si>
  <si>
    <t>Sat, 30 Sep 2017 21:18:25</t>
  </si>
  <si>
    <t>Sat, 30 Sep 2017 21:19:51</t>
  </si>
  <si>
    <t>Sat, 30 Sep 2017 21:21:16</t>
  </si>
  <si>
    <t>Sat, 30 Sep 2017 21:22:42</t>
  </si>
  <si>
    <t>Sat, 30 Sep 2017 21:24:08</t>
  </si>
  <si>
    <t>Sat, 30 Sep 2017 21:25:35</t>
  </si>
  <si>
    <t>Sat, 30 Sep 2017 21:27:00</t>
  </si>
  <si>
    <t>Sat, 30 Sep 2017 21:28:25</t>
  </si>
  <si>
    <t>Sat, 30 Sep 2017 21:29:51</t>
  </si>
  <si>
    <t>Sat, 30 Sep 2017 21:31:18</t>
  </si>
  <si>
    <t>Sat, 30 Sep 2017 21:32:45</t>
  </si>
  <si>
    <t>Sat, 30 Sep 2017 21:34:10</t>
  </si>
  <si>
    <t>Sat, 30 Sep 2017 21:35:37</t>
  </si>
  <si>
    <t>Sat, 30 Sep 2017 21:37:02</t>
  </si>
  <si>
    <t>Sat, 30 Sep 2017 21:38:29</t>
  </si>
  <si>
    <t>Sat, 30 Sep 2017 21:39:57</t>
  </si>
  <si>
    <t>Sat, 30 Sep 2017 21:41:24</t>
  </si>
  <si>
    <t>Sat, 30 Sep 2017 21:42:49</t>
  </si>
  <si>
    <t>Sat, 30 Sep 2017 21:44:14</t>
  </si>
  <si>
    <t>Sat, 30 Sep 2017 21:45:40</t>
  </si>
  <si>
    <t>Sat, 30 Sep 2017 21:47:07</t>
  </si>
  <si>
    <t>Sat, 30 Sep 2017 21:48:33</t>
  </si>
  <si>
    <t>Sat, 30 Sep 2017 21:49:58</t>
  </si>
  <si>
    <t>Sat, 30 Sep 2017 21:51:25</t>
  </si>
  <si>
    <t>Sat, 30 Sep 2017 21:52:50</t>
  </si>
  <si>
    <t>Sat, 30 Sep 2017 21:54:15</t>
  </si>
  <si>
    <t>Sat, 30 Sep 2017 21:55:43</t>
  </si>
  <si>
    <t>Sat, 30 Sep 2017 21:57:09</t>
  </si>
  <si>
    <t>Sat, 30 Sep 2017 21:58:34</t>
  </si>
  <si>
    <t>Sat, 30 Sep 2017 22:00:00</t>
  </si>
  <si>
    <t>Sat, 30 Sep 2017 22:01:25</t>
  </si>
  <si>
    <t>Sat, 30 Sep 2017 22:02:50</t>
  </si>
  <si>
    <t>Sat, 30 Sep 2017 22:04:18</t>
  </si>
  <si>
    <t>Sat, 30 Sep 2017 22:05:44</t>
  </si>
  <si>
    <t>Sat, 30 Sep 2017 22:07:10</t>
  </si>
  <si>
    <t>Sat, 30 Sep 2017 22:08:36</t>
  </si>
  <si>
    <t>Sat, 30 Sep 2017 22:10:02</t>
  </si>
  <si>
    <t>Sat, 30 Sep 2017 22:11:29</t>
  </si>
  <si>
    <t>Sat, 30 Sep 2017 22:12:54</t>
  </si>
  <si>
    <t>Sat, 30 Sep 2017 22:14:20</t>
  </si>
  <si>
    <t>Sat, 30 Sep 2017 22:15:46</t>
  </si>
  <si>
    <t>Sat, 30 Sep 2017 22:17:11</t>
  </si>
  <si>
    <t>Sat, 30 Sep 2017 22:18:37</t>
  </si>
  <si>
    <t>Sat, 30 Sep 2017 22:20:08</t>
  </si>
  <si>
    <t>Sat, 30 Sep 2017 22:21:34</t>
  </si>
  <si>
    <t>Sat, 30 Sep 2017 22:23:00</t>
  </si>
  <si>
    <t>Sat, 30 Sep 2017 22:24:28</t>
  </si>
  <si>
    <t>Sat, 30 Sep 2017 22:25:54</t>
  </si>
  <si>
    <t>Sat, 30 Sep 2017 22:27:21</t>
  </si>
  <si>
    <t>Sat, 30 Sep 2017 22:28:47</t>
  </si>
  <si>
    <t>Sat, 30 Sep 2017 22:30:13</t>
  </si>
  <si>
    <t>Sat, 30 Sep 2017 22:31:41</t>
  </si>
  <si>
    <t>Sat, 30 Sep 2017 22:33:08</t>
  </si>
  <si>
    <t>Sat, 30 Sep 2017 22:34:34</t>
  </si>
  <si>
    <t>Sat, 30 Sep 2017 22:36:01</t>
  </si>
  <si>
    <t>Sat, 30 Sep 2017 22:37:27</t>
  </si>
  <si>
    <t>Sat, 30 Sep 2017 22:38:53</t>
  </si>
  <si>
    <t>Sat, 30 Sep 2017 22:40:19</t>
  </si>
  <si>
    <t>Sat, 30 Sep 2017 22:41:45</t>
  </si>
  <si>
    <t>Sat, 30 Sep 2017 22:43:11</t>
  </si>
  <si>
    <t>Sat, 30 Sep 2017 22:44:37</t>
  </si>
  <si>
    <t>Sat, 30 Sep 2017 22:46:02</t>
  </si>
  <si>
    <t>Sat, 30 Sep 2017 22:47:28</t>
  </si>
  <si>
    <t>Sat, 30 Sep 2017 22:48:54</t>
  </si>
  <si>
    <t>Sat, 30 Sep 2017 22:50:22</t>
  </si>
  <si>
    <t>Sat, 30 Sep 2017 22:51:51</t>
  </si>
  <si>
    <t>Sat, 30 Sep 2017 22:53:17</t>
  </si>
  <si>
    <t>Sat, 30 Sep 2017 22:54:44</t>
  </si>
  <si>
    <t>Sat, 30 Sep 2017 22:56:11</t>
  </si>
  <si>
    <t>Sat, 30 Sep 2017 22:57:37</t>
  </si>
  <si>
    <t>Sat, 30 Sep 2017 22:59:02</t>
  </si>
  <si>
    <t>Sat, 30 Sep 2017 23:00:29</t>
  </si>
  <si>
    <t>Sat, 30 Sep 2017 23:01:56</t>
  </si>
  <si>
    <t>Sat, 30 Sep 2017 23:03:23</t>
  </si>
  <si>
    <t>Sat, 30 Sep 2017 23:04:50</t>
  </si>
  <si>
    <t>Sat, 30 Sep 2017 23:06:16</t>
  </si>
  <si>
    <t>Sat, 30 Sep 2017 23:07:43</t>
  </si>
  <si>
    <t>Sat, 30 Sep 2017 23:09:11</t>
  </si>
  <si>
    <t>Sat, 30 Sep 2017 23:10:37</t>
  </si>
  <si>
    <t>Sat, 30 Sep 2017 23:12:01</t>
  </si>
  <si>
    <t>Sat, 30 Sep 2017 23:13:26</t>
  </si>
  <si>
    <t>Sat, 30 Sep 2017 23:14:52</t>
  </si>
  <si>
    <t>Sat, 30 Sep 2017 23:16:17</t>
  </si>
  <si>
    <t>Sat, 30 Sep 2017 23:17:43</t>
  </si>
  <si>
    <t>Sat, 30 Sep 2017 23:19:09</t>
  </si>
  <si>
    <t>Sat, 30 Sep 2017 23:20:35</t>
  </si>
  <si>
    <t>Sat, 30 Sep 2017 23:22:01</t>
  </si>
  <si>
    <t>Sat, 30 Sep 2017 23:23:29</t>
  </si>
  <si>
    <t>Sat, 30 Sep 2017 23:24:56</t>
  </si>
  <si>
    <t>Sat, 30 Sep 2017 23:26:21</t>
  </si>
  <si>
    <t>Sat, 30 Sep 2017 23:27:47</t>
  </si>
  <si>
    <t>Sat, 30 Sep 2017 23:29:14</t>
  </si>
  <si>
    <t>Sat, 30 Sep 2017 23:30:40</t>
  </si>
  <si>
    <t>Sat, 30 Sep 2017 23:32:06</t>
  </si>
  <si>
    <t>Sat, 30 Sep 2017 23:33:32</t>
  </si>
  <si>
    <t>Sat, 30 Sep 2017 23:34:59</t>
  </si>
  <si>
    <t>Sat, 30 Sep 2017 23:36:26</t>
  </si>
  <si>
    <t>Sat, 30 Sep 2017 23:37:53</t>
  </si>
  <si>
    <t>Sat, 30 Sep 2017 23:39:21</t>
  </si>
  <si>
    <t>Sat, 30 Sep 2017 23:40:48</t>
  </si>
  <si>
    <t>Sat, 30 Sep 2017 23:42:16</t>
  </si>
  <si>
    <t>Sat, 30 Sep 2017 23:43:44</t>
  </si>
  <si>
    <t>Sat, 30 Sep 2017 23:45:11</t>
  </si>
  <si>
    <t>Sat, 30 Sep 2017 23:46:36</t>
  </si>
  <si>
    <t>Sat, 30 Sep 2017 23:48:03</t>
  </si>
  <si>
    <t>Sat, 30 Sep 2017 23:49:29</t>
  </si>
  <si>
    <t>Sat, 30 Sep 2017 23:50:55</t>
  </si>
  <si>
    <t>Sat, 30 Sep 2017 23:52:21</t>
  </si>
  <si>
    <t>Sat, 30 Sep 2017 23:53:47</t>
  </si>
  <si>
    <t>Sat, 30 Sep 2017 23:55:15</t>
  </si>
  <si>
    <t>Sat, 30 Sep 2017 23:56:41</t>
  </si>
  <si>
    <t>Sat, 30 Sep 2017 23:58:07</t>
  </si>
  <si>
    <t>Sat, 30 Sep 2017 23:59:34</t>
  </si>
  <si>
    <t>Sun, 01 Oct 2017 00:01:00</t>
  </si>
  <si>
    <t>Sun, 01 Oct 2017 00:02:25</t>
  </si>
  <si>
    <t>Sun, 01 Oct 2017 00:03:51</t>
  </si>
  <si>
    <t>Sun, 01 Oct 2017 00:05:16</t>
  </si>
  <si>
    <t>Sun, 01 Oct 2017 00:06:42</t>
  </si>
  <si>
    <t>Sun, 01 Oct 2017 00:08:09</t>
  </si>
  <si>
    <t>Sun, 01 Oct 2017 00:09:38</t>
  </si>
  <si>
    <t>Sun, 01 Oct 2017 00:11:06</t>
  </si>
  <si>
    <t>Sun, 01 Oct 2017 00:12:32</t>
  </si>
  <si>
    <t>Sun, 01 Oct 2017 00:13:58</t>
  </si>
  <si>
    <t>Sun, 01 Oct 2017 00:15:26</t>
  </si>
  <si>
    <t>Sun, 01 Oct 2017 00:16:52</t>
  </si>
  <si>
    <t>Sun, 01 Oct 2017 00:18:19</t>
  </si>
  <si>
    <t>Sun, 01 Oct 2017 00:19:46</t>
  </si>
  <si>
    <t>Sun, 01 Oct 2017 00:21:11</t>
  </si>
  <si>
    <t>Sun, 01 Oct 2017 00:22:36</t>
  </si>
  <si>
    <t>Sun, 01 Oct 2017 00:24:02</t>
  </si>
  <si>
    <t>Sun, 01 Oct 2017 00:25:27</t>
  </si>
  <si>
    <t>Sun, 01 Oct 2017 00:26:55</t>
  </si>
  <si>
    <t>Sun, 01 Oct 2017 00:28:21</t>
  </si>
  <si>
    <t>Sun, 01 Oct 2017 00:29:47</t>
  </si>
  <si>
    <t>Sun, 01 Oct 2017 00:31:16</t>
  </si>
  <si>
    <t>Sun, 01 Oct 2017 00:32:41</t>
  </si>
  <si>
    <t>Sun, 01 Oct 2017 00:34:08</t>
  </si>
  <si>
    <t>Sun, 01 Oct 2017 00:35:35</t>
  </si>
  <si>
    <t>Sun, 01 Oct 2017 00:37:00</t>
  </si>
  <si>
    <t>Sun, 01 Oct 2017 00:38:26</t>
  </si>
  <si>
    <t>Sun, 01 Oct 2017 00:39:52</t>
  </si>
  <si>
    <t>Sun, 01 Oct 2017 00:41:18</t>
  </si>
  <si>
    <t>Sun, 01 Oct 2017 00:42:44</t>
  </si>
  <si>
    <t>Sun, 01 Oct 2017 00:44:12</t>
  </si>
  <si>
    <t>Sun, 01 Oct 2017 00:45:36</t>
  </si>
  <si>
    <t>Sun, 01 Oct 2017 00:47:02</t>
  </si>
  <si>
    <t>Sun, 01 Oct 2017 00:48:29</t>
  </si>
  <si>
    <t>Sun, 01 Oct 2017 00:49:56</t>
  </si>
  <si>
    <t>Sun, 01 Oct 2017 00:51:23</t>
  </si>
  <si>
    <t>Sun, 01 Oct 2017 00:52:48</t>
  </si>
  <si>
    <t>Sun, 01 Oct 2017 00:54:14</t>
  </si>
  <si>
    <t>Sun, 01 Oct 2017 00:55:41</t>
  </si>
  <si>
    <t>Sun, 01 Oct 2017 00:57:07</t>
  </si>
  <si>
    <t>Sun, 01 Oct 2017 00:58:34</t>
  </si>
  <si>
    <t>Sun, 01 Oct 2017 01:00:00</t>
  </si>
  <si>
    <t>Sun, 01 Oct 2017 01:01:26</t>
  </si>
  <si>
    <t>Sun, 01 Oct 2017 01:02:51</t>
  </si>
  <si>
    <t>Sun, 01 Oct 2017 01:04:18</t>
  </si>
  <si>
    <t>Sun, 01 Oct 2017 01:05:45</t>
  </si>
  <si>
    <t>Sun, 01 Oct 2017 01:07:13</t>
  </si>
  <si>
    <t>Sun, 01 Oct 2017 01:08:38</t>
  </si>
  <si>
    <t>Sun, 01 Oct 2017 01:10:05</t>
  </si>
  <si>
    <t>Sun, 01 Oct 2017 01:11:32</t>
  </si>
  <si>
    <t>Sun, 01 Oct 2017 01:12:59</t>
  </si>
  <si>
    <t>Sun, 01 Oct 2017 01:14:25</t>
  </si>
  <si>
    <t>Sun, 01 Oct 2017 01:15:52</t>
  </si>
  <si>
    <t>Sun, 01 Oct 2017 01:17:18</t>
  </si>
  <si>
    <t>Sun, 01 Oct 2017 01:18:44</t>
  </si>
  <si>
    <t>Sun, 01 Oct 2017 01:20:10</t>
  </si>
  <si>
    <t>Sun, 01 Oct 2017 01:21:35</t>
  </si>
  <si>
    <t>Sun, 01 Oct 2017 01:23:01</t>
  </si>
  <si>
    <t>Sun, 01 Oct 2017 01:24:27</t>
  </si>
  <si>
    <t>Sun, 01 Oct 2017 01:25:52</t>
  </si>
  <si>
    <t>Sun, 01 Oct 2017 01:27:18</t>
  </si>
  <si>
    <t>Sun, 01 Oct 2017 01:28:45</t>
  </si>
  <si>
    <t>Sun, 01 Oct 2017 01:30:12</t>
  </si>
  <si>
    <t>Sun, 01 Oct 2017 01:31:37</t>
  </si>
  <si>
    <t>Sun, 01 Oct 2017 01:33:03</t>
  </si>
  <si>
    <t>Sun, 01 Oct 2017 01:34:29</t>
  </si>
  <si>
    <t>Sun, 01 Oct 2017 01:35:56</t>
  </si>
  <si>
    <t>Sun, 01 Oct 2017 01:37:23</t>
  </si>
  <si>
    <t>Sun, 01 Oct 2017 01:38:49</t>
  </si>
  <si>
    <t>Sun, 01 Oct 2017 01:40:15</t>
  </si>
  <si>
    <t>Sun, 01 Oct 2017 01:41:42</t>
  </si>
  <si>
    <t>Sun, 01 Oct 2017 01:43:08</t>
  </si>
  <si>
    <t>Sun, 01 Oct 2017 01:44:34</t>
  </si>
  <si>
    <t>Sun, 01 Oct 2017 01:46:00</t>
  </si>
  <si>
    <t>Sun, 01 Oct 2017 01:47:26</t>
  </si>
  <si>
    <t>Sun, 01 Oct 2017 01:48:52</t>
  </si>
  <si>
    <t>Sun, 01 Oct 2017 01:50:18</t>
  </si>
  <si>
    <t>Sun, 01 Oct 2017 01:51:45</t>
  </si>
  <si>
    <t>Sun, 01 Oct 2017 01:53:11</t>
  </si>
  <si>
    <t>Sun, 01 Oct 2017 01:54:37</t>
  </si>
  <si>
    <t>Sun, 01 Oct 2017 01:56:03</t>
  </si>
  <si>
    <t>Sun, 01 Oct 2017 01:57:28</t>
  </si>
  <si>
    <t>Sun, 01 Oct 2017 01:58:53</t>
  </si>
  <si>
    <t>Sun, 01 Oct 2017 02:00:19</t>
  </si>
  <si>
    <t>Sun, 01 Oct 2017 02:01:46</t>
  </si>
  <si>
    <t>Sun, 01 Oct 2017 02:03:15</t>
  </si>
  <si>
    <t>Sun, 01 Oct 2017 02:04:41</t>
  </si>
  <si>
    <t>Sun, 01 Oct 2017 02:06:07</t>
  </si>
  <si>
    <t>Sun, 01 Oct 2017 02:07:33</t>
  </si>
  <si>
    <t>Sun, 01 Oct 2017 02:09:00</t>
  </si>
  <si>
    <t>Sun, 01 Oct 2017 02:10:28</t>
  </si>
  <si>
    <t>Sun, 01 Oct 2017 02:11:55</t>
  </si>
  <si>
    <t>Sun, 01 Oct 2017 02:13:20</t>
  </si>
  <si>
    <t>Sun, 01 Oct 2017 02:14:46</t>
  </si>
  <si>
    <t>Sun, 01 Oct 2017 02:16:12</t>
  </si>
  <si>
    <t>Sun, 01 Oct 2017 02:17:38</t>
  </si>
  <si>
    <t>Sun, 01 Oct 2017 02:19:03</t>
  </si>
  <si>
    <t>Sun, 01 Oct 2017 02:20:28</t>
  </si>
  <si>
    <t>Sun, 01 Oct 2017 02:21:53</t>
  </si>
  <si>
    <t>Sun, 01 Oct 2017 02:23:19</t>
  </si>
  <si>
    <t>Sun, 01 Oct 2017 02:24:44</t>
  </si>
  <si>
    <t>Sun, 01 Oct 2017 02:26:09</t>
  </si>
  <si>
    <t>Sun, 01 Oct 2017 02:27:35</t>
  </si>
  <si>
    <t>Sun, 01 Oct 2017 02:29:01</t>
  </si>
  <si>
    <t>Sun, 01 Oct 2017 02:30:26</t>
  </si>
  <si>
    <t>Sun, 01 Oct 2017 02:31:53</t>
  </si>
  <si>
    <t>Sun, 01 Oct 2017 02:33:20</t>
  </si>
  <si>
    <t>Sun, 01 Oct 2017 02:34:47</t>
  </si>
  <si>
    <t>Sun, 01 Oct 2017 02:36:13</t>
  </si>
  <si>
    <t>Sun, 01 Oct 2017 02:37:38</t>
  </si>
  <si>
    <t>Sun, 01 Oct 2017 02:39:06</t>
  </si>
  <si>
    <t>Sun, 01 Oct 2017 02:40:32</t>
  </si>
  <si>
    <t>Sun, 01 Oct 2017 02:41:57</t>
  </si>
  <si>
    <t>Sun, 01 Oct 2017 02:43:23</t>
  </si>
  <si>
    <t>Sun, 01 Oct 2017 02:44:49</t>
  </si>
  <si>
    <t>Sun, 01 Oct 2017 02:46:16</t>
  </si>
  <si>
    <t>Sun, 01 Oct 2017 02:47:41</t>
  </si>
  <si>
    <t>Sun, 01 Oct 2017 02:49:07</t>
  </si>
  <si>
    <t>Sun, 01 Oct 2017 02:50:36</t>
  </si>
  <si>
    <t>Sun, 01 Oct 2017 02:52:02</t>
  </si>
  <si>
    <t>Sun, 01 Oct 2017 02:53:28</t>
  </si>
  <si>
    <t>Sun, 01 Oct 2017 02:54:57</t>
  </si>
  <si>
    <t>Sun, 01 Oct 2017 02:56:23</t>
  </si>
  <si>
    <t>Sun, 01 Oct 2017 02:57:49</t>
  </si>
  <si>
    <t>Sun, 01 Oct 2017 02:59:15</t>
  </si>
  <si>
    <t>Sun, 01 Oct 2017 03:00:42</t>
  </si>
  <si>
    <t>Sun, 01 Oct 2017 03:02:07</t>
  </si>
  <si>
    <t>Sun, 01 Oct 2017 03:03:34</t>
  </si>
  <si>
    <t>Sun, 01 Oct 2017 03:05:01</t>
  </si>
  <si>
    <t>Sun, 01 Oct 2017 03:06:27</t>
  </si>
  <si>
    <t>Sun, 01 Oct 2017 03:07:52</t>
  </si>
  <si>
    <t>Sun, 01 Oct 2017 03:09:19</t>
  </si>
  <si>
    <t>Sun, 01 Oct 2017 03:10:45</t>
  </si>
  <si>
    <t>Sun, 01 Oct 2017 03:12:12</t>
  </si>
  <si>
    <t>Sun, 01 Oct 2017 03:13:38</t>
  </si>
  <si>
    <t>Sun, 01 Oct 2017 03:15:05</t>
  </si>
  <si>
    <t>Sun, 01 Oct 2017 03:16:30</t>
  </si>
  <si>
    <t>Sun, 01 Oct 2017 03:17:56</t>
  </si>
  <si>
    <t>Sun, 01 Oct 2017 03:19:23</t>
  </si>
  <si>
    <t>Sun, 01 Oct 2017 03:20:49</t>
  </si>
  <si>
    <t>Sun, 01 Oct 2017 03:22:15</t>
  </si>
  <si>
    <t>Sun, 01 Oct 2017 03:23:42</t>
  </si>
  <si>
    <t>Sun, 01 Oct 2017 03:25:08</t>
  </si>
  <si>
    <t>Sun, 01 Oct 2017 03:26:39</t>
  </si>
  <si>
    <t>Sun, 01 Oct 2017 03:28:05</t>
  </si>
  <si>
    <t>Sun, 01 Oct 2017 03:29:30</t>
  </si>
  <si>
    <t>Sun, 01 Oct 2017 03:30:57</t>
  </si>
  <si>
    <t>Sun, 01 Oct 2017 03:32:23</t>
  </si>
  <si>
    <t>Sun, 01 Oct 2017 03:33:48</t>
  </si>
  <si>
    <t>Sun, 01 Oct 2017 03:35:14</t>
  </si>
  <si>
    <t>Sun, 01 Oct 2017 03:36:39</t>
  </si>
  <si>
    <t>Sun, 01 Oct 2017 03:38:05</t>
  </si>
  <si>
    <t>Sun, 01 Oct 2017 03:39:30</t>
  </si>
  <si>
    <t>Sun, 01 Oct 2017 03:40:56</t>
  </si>
  <si>
    <t>Sun, 01 Oct 2017 03:42:24</t>
  </si>
  <si>
    <t>Sun, 01 Oct 2017 03:43:50</t>
  </si>
  <si>
    <t>Sun, 01 Oct 2017 03:45:15</t>
  </si>
  <si>
    <t>Sun, 01 Oct 2017 03:46:43</t>
  </si>
  <si>
    <t>Sun, 01 Oct 2017 03:48:10</t>
  </si>
  <si>
    <t>Sun, 01 Oct 2017 03:49:36</t>
  </si>
  <si>
    <t>Sun, 01 Oct 2017 03:51:02</t>
  </si>
  <si>
    <t>Sun, 01 Oct 2017 03:52:28</t>
  </si>
  <si>
    <t>Sun, 01 Oct 2017 03:53:54</t>
  </si>
  <si>
    <t>Sun, 01 Oct 2017 03:55:20</t>
  </si>
  <si>
    <t>Sun, 01 Oct 2017 03:56:47</t>
  </si>
  <si>
    <t>Sun, 01 Oct 2017 03:58:14</t>
  </si>
  <si>
    <t>Sun, 01 Oct 2017 03:59:41</t>
  </si>
  <si>
    <t>Sun, 01 Oct 2017 04:01:07</t>
  </si>
  <si>
    <t>Sun, 01 Oct 2017 04:02:35</t>
  </si>
  <si>
    <t>Sun, 01 Oct 2017 04:03:59</t>
  </si>
  <si>
    <t>Sun, 01 Oct 2017 04:05:26</t>
  </si>
  <si>
    <t>Sun, 01 Oct 2017 04:06:54</t>
  </si>
  <si>
    <t>Sun, 01 Oct 2017 04:08:20</t>
  </si>
  <si>
    <t>Sun, 01 Oct 2017 04:09:45</t>
  </si>
  <si>
    <t>Sun, 01 Oct 2017 04:11:10</t>
  </si>
  <si>
    <t>Sun, 01 Oct 2017 04:12:36</t>
  </si>
  <si>
    <t>Sun, 01 Oct 2017 04:14:05</t>
  </si>
  <si>
    <t>Sun, 01 Oct 2017 04:15:32</t>
  </si>
  <si>
    <t>Sun, 01 Oct 2017 04:16:58</t>
  </si>
  <si>
    <t>Sun, 01 Oct 2017 04:18:27</t>
  </si>
  <si>
    <t>Sun, 01 Oct 2017 04:19:52</t>
  </si>
  <si>
    <t>Sun, 01 Oct 2017 04:21:19</t>
  </si>
  <si>
    <t>Sun, 01 Oct 2017 04:22:47</t>
  </si>
  <si>
    <t>Sun, 01 Oct 2017 04:24:14</t>
  </si>
  <si>
    <t>Sun, 01 Oct 2017 04:25:40</t>
  </si>
  <si>
    <t>Sun, 01 Oct 2017 04:27:07</t>
  </si>
  <si>
    <t>Sun, 01 Oct 2017 04:28:33</t>
  </si>
  <si>
    <t>Sun, 01 Oct 2017 04:29:59</t>
  </si>
  <si>
    <t>Sun, 01 Oct 2017 04:31:24</t>
  </si>
  <si>
    <t>Sun, 01 Oct 2017 04:32:50</t>
  </si>
  <si>
    <t>Sun, 01 Oct 2017 04:34:16</t>
  </si>
  <si>
    <t>Sun, 01 Oct 2017 04:35:41</t>
  </si>
  <si>
    <t>Sun, 01 Oct 2017 04:37:07</t>
  </si>
  <si>
    <t>Sun, 01 Oct 2017 04:38:34</t>
  </si>
  <si>
    <t>Sun, 01 Oct 2017 04:39:59</t>
  </si>
  <si>
    <t>Sun, 01 Oct 2017 04:41:26</t>
  </si>
  <si>
    <t>Sun, 01 Oct 2017 04:42:52</t>
  </si>
  <si>
    <t>Sun, 01 Oct 2017 04:44:19</t>
  </si>
  <si>
    <t>Sun, 01 Oct 2017 04:45:46</t>
  </si>
  <si>
    <t>Sun, 01 Oct 2017 04:47:13</t>
  </si>
  <si>
    <t>Sun, 01 Oct 2017 04:48:39</t>
  </si>
  <si>
    <t>Sun, 01 Oct 2017 04:50:07</t>
  </si>
  <si>
    <t>Sun, 01 Oct 2017 04:51:33</t>
  </si>
  <si>
    <t>Sun, 01 Oct 2017 04:52:58</t>
  </si>
  <si>
    <t>Sun, 01 Oct 2017 04:54:23</t>
  </si>
  <si>
    <t>Sun, 01 Oct 2017 04:55:49</t>
  </si>
  <si>
    <t>Sun, 01 Oct 2017 04:57:14</t>
  </si>
  <si>
    <t>Sun, 01 Oct 2017 04:58:41</t>
  </si>
  <si>
    <t>Sun, 01 Oct 2017 05:00:07</t>
  </si>
  <si>
    <t>Sun, 01 Oct 2017 05:01:34</t>
  </si>
  <si>
    <t>Sun, 01 Oct 2017 05:03:00</t>
  </si>
  <si>
    <t>Sun, 01 Oct 2017 05:04:26</t>
  </si>
  <si>
    <t>Sun, 01 Oct 2017 05:05:54</t>
  </si>
  <si>
    <t>Sun, 01 Oct 2017 05:07:19</t>
  </si>
  <si>
    <t>Sun, 01 Oct 2017 05:08:46</t>
  </si>
  <si>
    <t>Sun, 01 Oct 2017 05:10:11</t>
  </si>
  <si>
    <t>Sun, 01 Oct 2017 05:11:36</t>
  </si>
  <si>
    <t>Sun, 01 Oct 2017 05:13:02</t>
  </si>
  <si>
    <t>Sun, 01 Oct 2017 05:14:28</t>
  </si>
  <si>
    <t>Sun, 01 Oct 2017 05:15:53</t>
  </si>
  <si>
    <t>Sun, 01 Oct 2017 05:17:18</t>
  </si>
  <si>
    <t>Sun, 01 Oct 2017 05:18:43</t>
  </si>
  <si>
    <t>Sun, 01 Oct 2017 05:20:08</t>
  </si>
  <si>
    <t>Sun, 01 Oct 2017 05:21:34</t>
  </si>
  <si>
    <t>Sun, 01 Oct 2017 05:23:00</t>
  </si>
  <si>
    <t>Sun, 01 Oct 2017 05:24:26</t>
  </si>
  <si>
    <t>Sun, 01 Oct 2017 05:25:54</t>
  </si>
  <si>
    <t>Sun, 01 Oct 2017 05:27:19</t>
  </si>
  <si>
    <t>Sun, 01 Oct 2017 05:28:44</t>
  </si>
  <si>
    <t>Sun, 01 Oct 2017 05:30:11</t>
  </si>
  <si>
    <t>Sun, 01 Oct 2017 05:31:38</t>
  </si>
  <si>
    <t>Sun, 01 Oct 2017 05:33:03</t>
  </si>
  <si>
    <t>Sun, 01 Oct 2017 05:34:28</t>
  </si>
  <si>
    <t>Sun, 01 Oct 2017 05:35:54</t>
  </si>
  <si>
    <t>Sun, 01 Oct 2017 05:37:20</t>
  </si>
  <si>
    <t>Sun, 01 Oct 2017 05:38:46</t>
  </si>
  <si>
    <t>Sun, 01 Oct 2017 05:40:11</t>
  </si>
  <si>
    <t>Sun, 01 Oct 2017 05:41:38</t>
  </si>
  <si>
    <t>Sun, 01 Oct 2017 05:43:03</t>
  </si>
  <si>
    <t>Sun, 01 Oct 2017 05:44:29</t>
  </si>
  <si>
    <t>Sun, 01 Oct 2017 05:45:57</t>
  </si>
  <si>
    <t>Sun, 01 Oct 2017 05:47:23</t>
  </si>
  <si>
    <t>Sun, 01 Oct 2017 05:48:50</t>
  </si>
  <si>
    <t>Sun, 01 Oct 2017 05:50:16</t>
  </si>
  <si>
    <t>Sun, 01 Oct 2017 05:51:44</t>
  </si>
  <si>
    <t>Sun, 01 Oct 2017 05:53:11</t>
  </si>
  <si>
    <t>Sun, 01 Oct 2017 05:54:37</t>
  </si>
  <si>
    <t>Sun, 01 Oct 2017 05:56:03</t>
  </si>
  <si>
    <t>Sun, 01 Oct 2017 05:57:29</t>
  </si>
  <si>
    <t>Sun, 01 Oct 2017 05:58:56</t>
  </si>
  <si>
    <t>Sun, 01 Oct 2017 06:00:23</t>
  </si>
  <si>
    <t>Sun, 01 Oct 2017 06:01:51</t>
  </si>
  <si>
    <t>Sun, 01 Oct 2017 06:03:16</t>
  </si>
  <si>
    <t>Sun, 01 Oct 2017 06:04:43</t>
  </si>
  <si>
    <t>Sun, 01 Oct 2017 06:06:09</t>
  </si>
  <si>
    <t>Sun, 01 Oct 2017 06:07:35</t>
  </si>
  <si>
    <t>Sun, 01 Oct 2017 06:09:01</t>
  </si>
  <si>
    <t>Sun, 01 Oct 2017 06:10:27</t>
  </si>
  <si>
    <t>Sun, 01 Oct 2017 06:11:53</t>
  </si>
  <si>
    <t>Sun, 01 Oct 2017 06:13:20</t>
  </si>
  <si>
    <t>Sun, 01 Oct 2017 06:14:45</t>
  </si>
  <si>
    <t>Sun, 01 Oct 2017 06:16:10</t>
  </si>
  <si>
    <t>Sun, 01 Oct 2017 06:17:37</t>
  </si>
  <si>
    <t>Sun, 01 Oct 2017 06:19:03</t>
  </si>
  <si>
    <t>Sun, 01 Oct 2017 06:20:29</t>
  </si>
  <si>
    <t>Sun, 01 Oct 2017 06:21:54</t>
  </si>
  <si>
    <t>Sun, 01 Oct 2017 06:23:20</t>
  </si>
  <si>
    <t>Sun, 01 Oct 2017 06:24:46</t>
  </si>
  <si>
    <t>Sun, 01 Oct 2017 06:26:11</t>
  </si>
  <si>
    <t>Sun, 01 Oct 2017 06:27:37</t>
  </si>
  <si>
    <t>Sun, 01 Oct 2017 06:29:04</t>
  </si>
  <si>
    <t>Sun, 01 Oct 2017 06:30:31</t>
  </si>
  <si>
    <t>Sun, 01 Oct 2017 06:31:58</t>
  </si>
  <si>
    <t>Sun, 01 Oct 2017 06:33:25</t>
  </si>
  <si>
    <t>Sun, 01 Oct 2017 06:34:51</t>
  </si>
  <si>
    <t>Sun, 01 Oct 2017 06:36:18</t>
  </si>
  <si>
    <t>Sun, 01 Oct 2017 06:37:44</t>
  </si>
  <si>
    <t>Sun, 01 Oct 2017 06:39:09</t>
  </si>
  <si>
    <t>Sun, 01 Oct 2017 06:40:38</t>
  </si>
  <si>
    <t>Sun, 01 Oct 2017 06:42:05</t>
  </si>
  <si>
    <t>Sun, 01 Oct 2017 06:43:31</t>
  </si>
  <si>
    <t>Sun, 01 Oct 2017 06:44:58</t>
  </si>
  <si>
    <t>Sun, 01 Oct 2017 06:46:24</t>
  </si>
  <si>
    <t>Sun, 01 Oct 2017 06:47:50</t>
  </si>
  <si>
    <t>Sun, 01 Oct 2017 06:49:16</t>
  </si>
  <si>
    <t>Sun, 01 Oct 2017 06:50:41</t>
  </si>
  <si>
    <t>Sun, 01 Oct 2017 06:52:07</t>
  </si>
  <si>
    <t>Sun, 01 Oct 2017 06:53:34</t>
  </si>
  <si>
    <t>Sun, 01 Oct 2017 06:55:00</t>
  </si>
  <si>
    <t>Sun, 01 Oct 2017 06:56:26</t>
  </si>
  <si>
    <t>Sun, 01 Oct 2017 06:57:52</t>
  </si>
  <si>
    <t>Sun, 01 Oct 2017 06:59:18</t>
  </si>
  <si>
    <t>Sun, 01 Oct 2017 07:00:45</t>
  </si>
  <si>
    <t>Sun, 01 Oct 2017 07:02:11</t>
  </si>
  <si>
    <t>Sun, 01 Oct 2017 07:03:36</t>
  </si>
  <si>
    <t>Sun, 01 Oct 2017 07:05:03</t>
  </si>
  <si>
    <t>Sun, 01 Oct 2017 07:06:30</t>
  </si>
  <si>
    <t>Sun, 01 Oct 2017 07:07:55</t>
  </si>
  <si>
    <t>Sun, 01 Oct 2017 07:09:21</t>
  </si>
  <si>
    <t>Sun, 01 Oct 2017 07:10:46</t>
  </si>
  <si>
    <t>Sun, 01 Oct 2017 07:12:13</t>
  </si>
  <si>
    <t>Sun, 01 Oct 2017 07:13:39</t>
  </si>
  <si>
    <t>Sun, 01 Oct 2017 07:15:05</t>
  </si>
  <si>
    <t>Sun, 01 Oct 2017 07:16:32</t>
  </si>
  <si>
    <t>Sun, 01 Oct 2017 07:17:57</t>
  </si>
  <si>
    <t>Sun, 01 Oct 2017 07:19:22</t>
  </si>
  <si>
    <t>Sun, 01 Oct 2017 07:20:50</t>
  </si>
  <si>
    <t>Sun, 01 Oct 2017 07:22:16</t>
  </si>
  <si>
    <t>Sun, 01 Oct 2017 07:23:42</t>
  </si>
  <si>
    <t>Sun, 01 Oct 2017 07:25:08</t>
  </si>
  <si>
    <t>Sun, 01 Oct 2017 07:26:35</t>
  </si>
  <si>
    <t>Sun, 01 Oct 2017 07:28:02</t>
  </si>
  <si>
    <t>Sun, 01 Oct 2017 07:29:28</t>
  </si>
  <si>
    <t>Sun, 01 Oct 2017 07:30:54</t>
  </si>
  <si>
    <t>Sun, 01 Oct 2017 07:32:22</t>
  </si>
  <si>
    <t>Sun, 01 Oct 2017 07:33:49</t>
  </si>
  <si>
    <t>Sun, 01 Oct 2017 07:35:16</t>
  </si>
  <si>
    <t>Sun, 01 Oct 2017 07:36:42</t>
  </si>
  <si>
    <t>Sun, 01 Oct 2017 07:38:07</t>
  </si>
  <si>
    <t>Sun, 01 Oct 2017 07:39:33</t>
  </si>
  <si>
    <t>Sun, 01 Oct 2017 07:41:00</t>
  </si>
  <si>
    <t>Sun, 01 Oct 2017 07:42:26</t>
  </si>
  <si>
    <t>Sun, 01 Oct 2017 07:43:53</t>
  </si>
  <si>
    <t>Sun, 01 Oct 2017 07:45:19</t>
  </si>
  <si>
    <t>Sun, 01 Oct 2017 07:46:45</t>
  </si>
  <si>
    <t>Sun, 01 Oct 2017 07:48:11</t>
  </si>
  <si>
    <t>Sun, 01 Oct 2017 07:49:37</t>
  </si>
  <si>
    <t>Sun, 01 Oct 2017 07:51:04</t>
  </si>
  <si>
    <t>Sun, 01 Oct 2017 07:52:32</t>
  </si>
  <si>
    <t>Sun, 01 Oct 2017 07:53:57</t>
  </si>
  <si>
    <t>Sun, 01 Oct 2017 07:55:25</t>
  </si>
  <si>
    <t>Sun, 01 Oct 2017 07:56:51</t>
  </si>
  <si>
    <t>Sun, 01 Oct 2017 07:58:17</t>
  </si>
  <si>
    <t>Sun, 01 Oct 2017 07:59:43</t>
  </si>
  <si>
    <t>Sun, 01 Oct 2017 08:01:09</t>
  </si>
  <si>
    <t>Sun, 01 Oct 2017 08:02:35</t>
  </si>
  <si>
    <t>Sun, 01 Oct 2017 08:04:01</t>
  </si>
  <si>
    <t>Sun, 01 Oct 2017 08:05:28</t>
  </si>
  <si>
    <t>Sun, 01 Oct 2017 08:06:56</t>
  </si>
  <si>
    <t>Sun, 01 Oct 2017 08:08:23</t>
  </si>
  <si>
    <t>Sun, 01 Oct 2017 08:09:48</t>
  </si>
  <si>
    <t>Sun, 01 Oct 2017 08:11:13</t>
  </si>
  <si>
    <t>Sun, 01 Oct 2017 08:12:39</t>
  </si>
  <si>
    <t>Sun, 01 Oct 2017 08:14:05</t>
  </si>
  <si>
    <t>Sun, 01 Oct 2017 08:15:35</t>
  </si>
  <si>
    <t>Sun, 01 Oct 2017 08:17:01</t>
  </si>
  <si>
    <t>Sun, 01 Oct 2017 08:18:26</t>
  </si>
  <si>
    <t>Sun, 01 Oct 2017 08:19:53</t>
  </si>
  <si>
    <t>Sun, 01 Oct 2017 08:21:19</t>
  </si>
  <si>
    <t>Sun, 01 Oct 2017 08:22:46</t>
  </si>
  <si>
    <t>Sun, 01 Oct 2017 08:24:12</t>
  </si>
  <si>
    <t>Sun, 01 Oct 2017 08:25:37</t>
  </si>
  <si>
    <t>Sun, 01 Oct 2017 08:27:03</t>
  </si>
  <si>
    <t>Sun, 01 Oct 2017 08:28:29</t>
  </si>
  <si>
    <t>Sun, 01 Oct 2017 08:29:55</t>
  </si>
  <si>
    <t>Sun, 01 Oct 2017 08:31:21</t>
  </si>
  <si>
    <t>Sun, 01 Oct 2017 08:32:47</t>
  </si>
  <si>
    <t>Sun, 01 Oct 2017 08:34:12</t>
  </si>
  <si>
    <t>Sun, 01 Oct 2017 08:35:39</t>
  </si>
  <si>
    <t>Sun, 01 Oct 2017 08:37:05</t>
  </si>
  <si>
    <t>Sun, 01 Oct 2017 08:38:31</t>
  </si>
  <si>
    <t>Sun, 01 Oct 2017 08:39:57</t>
  </si>
  <si>
    <t>Sun, 01 Oct 2017 08:41:22</t>
  </si>
  <si>
    <t>Sun, 01 Oct 2017 08:42:49</t>
  </si>
  <si>
    <t>Sun, 01 Oct 2017 08:44:15</t>
  </si>
  <si>
    <t>Sun, 01 Oct 2017 08:45:42</t>
  </si>
  <si>
    <t>Sun, 01 Oct 2017 08:47:09</t>
  </si>
  <si>
    <t>Sun, 01 Oct 2017 08:48:36</t>
  </si>
  <si>
    <t>Sun, 01 Oct 2017 08:50:02</t>
  </si>
  <si>
    <t>Sun, 01 Oct 2017 08:51:30</t>
  </si>
  <si>
    <t>Sun, 01 Oct 2017 08:52:57</t>
  </si>
  <si>
    <t>Sun, 01 Oct 2017 08:54:24</t>
  </si>
  <si>
    <t>Sun, 01 Oct 2017 08:55:53</t>
  </si>
  <si>
    <t>Sun, 01 Oct 2017 08:57:21</t>
  </si>
  <si>
    <t>Sun, 01 Oct 2017 08:58:49</t>
  </si>
  <si>
    <t>Sun, 01 Oct 2017 09:00:15</t>
  </si>
  <si>
    <t>Sun, 01 Oct 2017 09:01:43</t>
  </si>
  <si>
    <t>Sun, 01 Oct 2017 09:03:13</t>
  </si>
  <si>
    <t>Sun, 01 Oct 2017 09:04:40</t>
  </si>
  <si>
    <t>Sun, 01 Oct 2017 09:06:06</t>
  </si>
  <si>
    <t>Sun, 01 Oct 2017 09:07:36</t>
  </si>
  <si>
    <t>Sun, 01 Oct 2017 09:09:06</t>
  </si>
  <si>
    <t>Sun, 01 Oct 2017 09:10:33</t>
  </si>
  <si>
    <t>Sun, 01 Oct 2017 09:11:59</t>
  </si>
  <si>
    <t>Sun, 01 Oct 2017 09:13:28</t>
  </si>
  <si>
    <t>Sun, 01 Oct 2017 09:14:55</t>
  </si>
  <si>
    <t>Sun, 01 Oct 2017 09:16:22</t>
  </si>
  <si>
    <t>Sun, 01 Oct 2017 09:17:48</t>
  </si>
  <si>
    <t>Sun, 01 Oct 2017 09:19:13</t>
  </si>
  <si>
    <t>Sun, 01 Oct 2017 09:20:39</t>
  </si>
  <si>
    <t>Sun, 01 Oct 2017 09:22:05</t>
  </si>
  <si>
    <t>Sun, 01 Oct 2017 09:23:32</t>
  </si>
  <si>
    <t>Sun, 01 Oct 2017 09:24:57</t>
  </si>
  <si>
    <t>Sun, 01 Oct 2017 09:26:23</t>
  </si>
  <si>
    <t>Sun, 01 Oct 2017 09:27:48</t>
  </si>
  <si>
    <t>Sun, 01 Oct 2017 09:29:13</t>
  </si>
  <si>
    <t>Sun, 01 Oct 2017 09:30:41</t>
  </si>
  <si>
    <t>Sun, 01 Oct 2017 09:32:07</t>
  </si>
  <si>
    <t>Sun, 01 Oct 2017 09:33:34</t>
  </si>
  <si>
    <t>Sun, 01 Oct 2017 09:35:01</t>
  </si>
  <si>
    <t>Sun, 01 Oct 2017 09:36:27</t>
  </si>
  <si>
    <t>Sun, 01 Oct 2017 09:37:53</t>
  </si>
  <si>
    <t>Sun, 01 Oct 2017 09:39:20</t>
  </si>
  <si>
    <t>Sun, 01 Oct 2017 09:40:47</t>
  </si>
  <si>
    <t>Sun, 01 Oct 2017 09:42:13</t>
  </si>
  <si>
    <t>Sun, 01 Oct 2017 09:43:42</t>
  </si>
  <si>
    <t>Sun, 01 Oct 2017 09:45:08</t>
  </si>
  <si>
    <t>Sun, 01 Oct 2017 09:46:35</t>
  </si>
  <si>
    <t>Sun, 01 Oct 2017 09:48:01</t>
  </si>
  <si>
    <t>Sun, 01 Oct 2017 09:49:27</t>
  </si>
  <si>
    <t>Sun, 01 Oct 2017 09:50:56</t>
  </si>
  <si>
    <t>Sun, 01 Oct 2017 09:52:22</t>
  </si>
  <si>
    <t>Sun, 01 Oct 2017 09:53:48</t>
  </si>
  <si>
    <t>Sun, 01 Oct 2017 09:55:15</t>
  </si>
  <si>
    <t>Sun, 01 Oct 2017 09:56:40</t>
  </si>
  <si>
    <t>Sun, 01 Oct 2017 09:58:07</t>
  </si>
  <si>
    <t>Sun, 01 Oct 2017 09:59:33</t>
  </si>
  <si>
    <t>Sun, 01 Oct 2017 10:01:00</t>
  </si>
  <si>
    <t>Sun, 01 Oct 2017 10:02:28</t>
  </si>
  <si>
    <t>Sun, 01 Oct 2017 10:03:54</t>
  </si>
  <si>
    <t>Sun, 01 Oct 2017 10:05:21</t>
  </si>
  <si>
    <t>Sun, 01 Oct 2017 10:06:46</t>
  </si>
  <si>
    <t>Sun, 01 Oct 2017 10:08:12</t>
  </si>
  <si>
    <t>Sun, 01 Oct 2017 10:09:39</t>
  </si>
  <si>
    <t>Sun, 01 Oct 2017 10:11:07</t>
  </si>
  <si>
    <t>Sun, 01 Oct 2017 10:12:34</t>
  </si>
  <si>
    <t>Sun, 01 Oct 2017 10:14:01</t>
  </si>
  <si>
    <t>Sun, 01 Oct 2017 10:15:26</t>
  </si>
  <si>
    <t>Sun, 01 Oct 2017 10:16:52</t>
  </si>
  <si>
    <t>Sun, 01 Oct 2017 10:18:19</t>
  </si>
  <si>
    <t>Sun, 01 Oct 2017 10:19:45</t>
  </si>
  <si>
    <t>Sun, 01 Oct 2017 10:21:11</t>
  </si>
  <si>
    <t>Sun, 01 Oct 2017 10:22:36</t>
  </si>
  <si>
    <t>Sun, 01 Oct 2017 10:24:02</t>
  </si>
  <si>
    <t>Sun, 01 Oct 2017 10:25:28</t>
  </si>
  <si>
    <t>Sun, 01 Oct 2017 10:26:57</t>
  </si>
  <si>
    <t>Sun, 01 Oct 2017 10:28:23</t>
  </si>
  <si>
    <t>Sun, 01 Oct 2017 10:29:51</t>
  </si>
  <si>
    <t>Sun, 01 Oct 2017 10:31:17</t>
  </si>
  <si>
    <t>Sun, 01 Oct 2017 10:32:43</t>
  </si>
  <si>
    <t>Sun, 01 Oct 2017 10:34:09</t>
  </si>
  <si>
    <t>Sun, 01 Oct 2017 10:35:37</t>
  </si>
  <si>
    <t>Sun, 01 Oct 2017 10:37:03</t>
  </si>
  <si>
    <t>Sun, 01 Oct 2017 10:38:31</t>
  </si>
  <si>
    <t>Sun, 01 Oct 2017 10:39:58</t>
  </si>
  <si>
    <t>Sun, 01 Oct 2017 10:41:24</t>
  </si>
  <si>
    <t>Sun, 01 Oct 2017 10:42:49</t>
  </si>
  <si>
    <t>Sun, 01 Oct 2017 10:44:16</t>
  </si>
  <si>
    <t>Sun, 01 Oct 2017 10:45:43</t>
  </si>
  <si>
    <t>Sun, 01 Oct 2017 10:47:09</t>
  </si>
  <si>
    <t>Sun, 01 Oct 2017 10:48:35</t>
  </si>
  <si>
    <t>Sun, 01 Oct 2017 10:50:03</t>
  </si>
  <si>
    <t>Sun, 01 Oct 2017 10:51:28</t>
  </si>
  <si>
    <t>Sun, 01 Oct 2017 10:52:54</t>
  </si>
  <si>
    <t>Sun, 01 Oct 2017 10:54:22</t>
  </si>
  <si>
    <t>Sun, 01 Oct 2017 10:55:48</t>
  </si>
  <si>
    <t>Sun, 01 Oct 2017 10:57:14</t>
  </si>
  <si>
    <t>Sun, 01 Oct 2017 10:58:41</t>
  </si>
  <si>
    <t>Sun, 01 Oct 2017 11:00:07</t>
  </si>
  <si>
    <t>Sun, 01 Oct 2017 11:01:33</t>
  </si>
  <si>
    <t>Sun, 01 Oct 2017 11:02:58</t>
  </si>
  <si>
    <t>Sun, 01 Oct 2017 11:04:24</t>
  </si>
  <si>
    <t>Sun, 01 Oct 2017 11:05:51</t>
  </si>
  <si>
    <t>Sun, 01 Oct 2017 11:07:17</t>
  </si>
  <si>
    <t>Sun, 01 Oct 2017 11:08:43</t>
  </si>
  <si>
    <t>Sun, 01 Oct 2017 11:10:09</t>
  </si>
  <si>
    <t>Sun, 01 Oct 2017 11:11:36</t>
  </si>
  <si>
    <t>Sun, 01 Oct 2017 11:13:01</t>
  </si>
  <si>
    <t>Sun, 01 Oct 2017 11:14:28</t>
  </si>
  <si>
    <t>Sun, 01 Oct 2017 11:15:54</t>
  </si>
  <si>
    <t>Sun, 01 Oct 2017 11:17:22</t>
  </si>
  <si>
    <t>Sun, 01 Oct 2017 11:18:49</t>
  </si>
  <si>
    <t>Sun, 01 Oct 2017 11:20:15</t>
  </si>
  <si>
    <t>Sun, 01 Oct 2017 11:21:41</t>
  </si>
  <si>
    <t>Sun, 01 Oct 2017 11:23:08</t>
  </si>
  <si>
    <t>Sun, 01 Oct 2017 11:24:33</t>
  </si>
  <si>
    <t>Sun, 01 Oct 2017 11:25:59</t>
  </si>
  <si>
    <t>Sun, 01 Oct 2017 11:27:26</t>
  </si>
  <si>
    <t>Sun, 01 Oct 2017 11:28:51</t>
  </si>
  <si>
    <t>Sun, 01 Oct 2017 11:30:18</t>
  </si>
  <si>
    <t>Sun, 01 Oct 2017 11:31:44</t>
  </si>
  <si>
    <t>Sun, 01 Oct 2017 11:33:09</t>
  </si>
  <si>
    <t>Sun, 01 Oct 2017 11:34:36</t>
  </si>
  <si>
    <t>Sun, 01 Oct 2017 11:36:01</t>
  </si>
  <si>
    <t>Sun, 01 Oct 2017 11:37:26</t>
  </si>
  <si>
    <t>Sun, 01 Oct 2017 11:38:53</t>
  </si>
  <si>
    <t>Sun, 01 Oct 2017 11:40:18</t>
  </si>
  <si>
    <t>Sun, 01 Oct 2017 11:41:44</t>
  </si>
  <si>
    <t>Sun, 01 Oct 2017 11:43:10</t>
  </si>
  <si>
    <t>Sun, 01 Oct 2017 11:44:36</t>
  </si>
  <si>
    <t>Sun, 01 Oct 2017 11:46:02</t>
  </si>
  <si>
    <t>Sun, 01 Oct 2017 11:47:28</t>
  </si>
  <si>
    <t>Sun, 01 Oct 2017 11:48:54</t>
  </si>
  <si>
    <t>Sun, 01 Oct 2017 11:50:21</t>
  </si>
  <si>
    <t>Sun, 01 Oct 2017 11:51:47</t>
  </si>
  <si>
    <t>Sun, 01 Oct 2017 11:53:15</t>
  </si>
  <si>
    <t>Sun, 01 Oct 2017 11:54:41</t>
  </si>
  <si>
    <t>Sun, 01 Oct 2017 11:56:07</t>
  </si>
  <si>
    <t>Sun, 01 Oct 2017 11:57:35</t>
  </si>
  <si>
    <t>Sun, 01 Oct 2017 11:59:01</t>
  </si>
  <si>
    <t>Sun, 01 Oct 2017 12:00:26</t>
  </si>
  <si>
    <t>Sun, 01 Oct 2017 12:01:54</t>
  </si>
  <si>
    <t>Sun, 01 Oct 2017 12:03:21</t>
  </si>
  <si>
    <t>Sun, 01 Oct 2017 12:04:47</t>
  </si>
  <si>
    <t>Sun, 01 Oct 2017 12:06:15</t>
  </si>
  <si>
    <t>Sun, 01 Oct 2017 12:07:41</t>
  </si>
  <si>
    <t>Sun, 01 Oct 2017 12:09:10</t>
  </si>
  <si>
    <t>Sun, 01 Oct 2017 12:10:36</t>
  </si>
  <si>
    <t>Sun, 01 Oct 2017 12:12:01</t>
  </si>
  <si>
    <t>Sun, 01 Oct 2017 12:13:28</t>
  </si>
  <si>
    <t>Sun, 01 Oct 2017 12:14:55</t>
  </si>
  <si>
    <t>Sun, 01 Oct 2017 12:16:20</t>
  </si>
  <si>
    <t>Sun, 01 Oct 2017 12:17:47</t>
  </si>
  <si>
    <t>Sun, 01 Oct 2017 12:19:13</t>
  </si>
  <si>
    <t>Sun, 01 Oct 2017 12:20:39</t>
  </si>
  <si>
    <t>Sun, 01 Oct 2017 12:22:05</t>
  </si>
  <si>
    <t>Sun, 01 Oct 2017 12:23:30</t>
  </si>
  <si>
    <t>Sun, 01 Oct 2017 12:24:58</t>
  </si>
  <si>
    <t>Sun, 01 Oct 2017 12:26:24</t>
  </si>
  <si>
    <t>Sun, 01 Oct 2017 12:27:49</t>
  </si>
  <si>
    <t>Sun, 01 Oct 2017 12:29:15</t>
  </si>
  <si>
    <t>Sun, 01 Oct 2017 12:30:42</t>
  </si>
  <si>
    <t>Sun, 01 Oct 2017 12:32:10</t>
  </si>
  <si>
    <t>Sun, 01 Oct 2017 12:33:37</t>
  </si>
  <si>
    <t>Sun, 01 Oct 2017 12:35:03</t>
  </si>
  <si>
    <t>Sun, 01 Oct 2017 12:36:28</t>
  </si>
  <si>
    <t>Sun, 01 Oct 2017 12:37:55</t>
  </si>
  <si>
    <t>Sun, 01 Oct 2017 12:39:21</t>
  </si>
  <si>
    <t>Sun, 01 Oct 2017 12:40:47</t>
  </si>
  <si>
    <t>Sun, 01 Oct 2017 12:42:13</t>
  </si>
  <si>
    <t>Sun, 01 Oct 2017 12:43:38</t>
  </si>
  <si>
    <t>Sun, 01 Oct 2017 12:45:07</t>
  </si>
  <si>
    <t>Sun, 01 Oct 2017 12:46:32</t>
  </si>
  <si>
    <t>Sun, 01 Oct 2017 12:47:58</t>
  </si>
  <si>
    <t>Sun, 01 Oct 2017 12:49:25</t>
  </si>
  <si>
    <t>Sun, 01 Oct 2017 12:50:52</t>
  </si>
  <si>
    <t>Sun, 01 Oct 2017 12:52:18</t>
  </si>
  <si>
    <t>Sun, 01 Oct 2017 12:53:45</t>
  </si>
  <si>
    <t>Sun, 01 Oct 2017 12:55:10</t>
  </si>
  <si>
    <t>Sun, 01 Oct 2017 12:56:35</t>
  </si>
  <si>
    <t>Sun, 01 Oct 2017 12:58:01</t>
  </si>
  <si>
    <t>Sun, 01 Oct 2017 12:59:26</t>
  </si>
  <si>
    <t>Sun, 01 Oct 2017 13:00:55</t>
  </si>
  <si>
    <t>Sun, 01 Oct 2017 13:02:20</t>
  </si>
  <si>
    <t>Sun, 01 Oct 2017 13:03:46</t>
  </si>
  <si>
    <t>Sun, 01 Oct 2017 13:05:13</t>
  </si>
  <si>
    <t>Sun, 01 Oct 2017 13:06:39</t>
  </si>
  <si>
    <t>Sun, 01 Oct 2017 13:08:05</t>
  </si>
  <si>
    <t>Sun, 01 Oct 2017 13:09:32</t>
  </si>
  <si>
    <t>Sun, 01 Oct 2017 13:10:58</t>
  </si>
  <si>
    <t>Sun, 01 Oct 2017 13:12:26</t>
  </si>
  <si>
    <t>Sun, 01 Oct 2017 13:13:52</t>
  </si>
  <si>
    <t>Sun, 01 Oct 2017 13:15:18</t>
  </si>
  <si>
    <t>Sun, 01 Oct 2017 13:16:45</t>
  </si>
  <si>
    <t>Sun, 01 Oct 2017 13:18:10</t>
  </si>
  <si>
    <t>Sun, 01 Oct 2017 13:19:37</t>
  </si>
  <si>
    <t>Sun, 01 Oct 2017 13:21:04</t>
  </si>
  <si>
    <t>Sun, 01 Oct 2017 13:22:30</t>
  </si>
  <si>
    <t>Sun, 01 Oct 2017 13:23:55</t>
  </si>
  <si>
    <t>Sun, 01 Oct 2017 13:25:22</t>
  </si>
  <si>
    <t>Sun, 01 Oct 2017 13:26:49</t>
  </si>
  <si>
    <t>Sun, 01 Oct 2017 13:28:15</t>
  </si>
  <si>
    <t>Sun, 01 Oct 2017 13:29:42</t>
  </si>
  <si>
    <t>Sun, 01 Oct 2017 13:31:08</t>
  </si>
  <si>
    <t>Sun, 01 Oct 2017 13:32:37</t>
  </si>
  <si>
    <t>Sun, 01 Oct 2017 13:34:03</t>
  </si>
  <si>
    <t>Sun, 01 Oct 2017 13:35:30</t>
  </si>
  <si>
    <t>Sun, 01 Oct 2017 13:36:56</t>
  </si>
  <si>
    <t>Sun, 01 Oct 2017 13:38:23</t>
  </si>
  <si>
    <t>Sun, 01 Oct 2017 13:39:52</t>
  </si>
  <si>
    <t>Sun, 01 Oct 2017 13:41:20</t>
  </si>
  <si>
    <t>Sun, 01 Oct 2017 13:42:46</t>
  </si>
  <si>
    <t>Sun, 01 Oct 2017 13:44:13</t>
  </si>
  <si>
    <t>Sun, 01 Oct 2017 13:45:38</t>
  </si>
  <si>
    <t>Sun, 01 Oct 2017 13:47:04</t>
  </si>
  <si>
    <t>Sun, 01 Oct 2017 13:48:31</t>
  </si>
  <si>
    <t>Sun, 01 Oct 2017 13:49:57</t>
  </si>
  <si>
    <t>Sun, 01 Oct 2017 13:51:26</t>
  </si>
  <si>
    <t>Sun, 01 Oct 2017 13:52:56</t>
  </si>
  <si>
    <t>Sun, 01 Oct 2017 13:54:23</t>
  </si>
  <si>
    <t>Sun, 01 Oct 2017 13:55:50</t>
  </si>
  <si>
    <t>Sun, 01 Oct 2017 13:57:19</t>
  </si>
  <si>
    <t>Sun, 01 Oct 2017 13:58:45</t>
  </si>
  <si>
    <t>Sun, 01 Oct 2017 14:00:13</t>
  </si>
  <si>
    <t>Sun, 01 Oct 2017 14:01:39</t>
  </si>
  <si>
    <t>Sun, 01 Oct 2017 14:03:04</t>
  </si>
  <si>
    <t>Sun, 01 Oct 2017 14:04:32</t>
  </si>
  <si>
    <t>Sun, 01 Oct 2017 14:05:58</t>
  </si>
  <si>
    <t>Sun, 01 Oct 2017 14:07:24</t>
  </si>
  <si>
    <t>Sun, 01 Oct 2017 14:08:52</t>
  </si>
  <si>
    <t>Sun, 01 Oct 2017 14:10:19</t>
  </si>
  <si>
    <t>Sun, 01 Oct 2017 14:11:45</t>
  </si>
  <si>
    <t>Sun, 01 Oct 2017 14:13:11</t>
  </si>
  <si>
    <t>Sun, 01 Oct 2017 14:14:36</t>
  </si>
  <si>
    <t>Sun, 01 Oct 2017 14:16:04</t>
  </si>
  <si>
    <t>Sun, 01 Oct 2017 14:17:31</t>
  </si>
  <si>
    <t>Sun, 01 Oct 2017 14:18:57</t>
  </si>
  <si>
    <t>Sun, 01 Oct 2017 14:20:24</t>
  </si>
  <si>
    <t>Sun, 01 Oct 2017 14:21:50</t>
  </si>
  <si>
    <t>Sun, 01 Oct 2017 14:23:16</t>
  </si>
  <si>
    <t>Sun, 01 Oct 2017 14:24:43</t>
  </si>
  <si>
    <t>Sun, 01 Oct 2017 14:26:10</t>
  </si>
  <si>
    <t>Sun, 01 Oct 2017 14:27:36</t>
  </si>
  <si>
    <t>Sun, 01 Oct 2017 14:29:04</t>
  </si>
  <si>
    <t>Sun, 01 Oct 2017 14:30:30</t>
  </si>
  <si>
    <t>Sun, 01 Oct 2017 14:31:57</t>
  </si>
  <si>
    <t>Sun, 01 Oct 2017 14:33:25</t>
  </si>
  <si>
    <t>Sun, 01 Oct 2017 14:34:50</t>
  </si>
  <si>
    <t>Sun, 01 Oct 2017 14:36:17</t>
  </si>
  <si>
    <t>Sun, 01 Oct 2017 14:37:44</t>
  </si>
  <si>
    <t>Sun, 01 Oct 2017 14:39:10</t>
  </si>
  <si>
    <t>Sun, 01 Oct 2017 14:40:36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</si>
</sst>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Sheet1!$B$2:$B$6329</c:f>
              <c:numCache>
                <c:formatCode>General</c:formatCode>
                <c:ptCount val="6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</c:numCache>
            </c:numRef>
          </c:xVal>
          <c:yVal>
            <c:numRef>
              <c:f>Sheet1!$Z$2:$Z$6329</c:f>
              <c:numCache>
                <c:formatCode>General</c:formatCode>
                <c:ptCount val="6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34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5"/>
  <sheetViews>
    <sheetView tabSelected="1" workbookViewId="0"/>
  </sheetViews>
  <sheetFormatPr defaultRowHeight="15"/>
  <cols>
    <col min="1" max="27" width="25.7109375" customWidth="1"/>
  </cols>
  <sheetData>
    <row r="1" spans="1:2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1" t="s">
        <v>25</v>
      </c>
    </row>
    <row r="2" spans="1:26">
      <c r="A2" t="s">
        <v>26</v>
      </c>
      <c r="B2">
        <f>VALUE(0.0)</f>
        <v>0</v>
      </c>
      <c r="C2" s="10">
        <f>VALUE(1553.05786)</f>
        <v>0</v>
      </c>
      <c r="D2" s="10">
        <f>VALUE(-11.594000000000001)</f>
        <v>0</v>
      </c>
      <c r="E2" s="11">
        <f>VALUE(1554.03888)</f>
        <v>0</v>
      </c>
      <c r="F2" s="11">
        <f>VALUE(-18.215999999999998)</f>
        <v>0</v>
      </c>
      <c r="G2" s="12">
        <f>VALUE(1556.80326)</f>
        <v>0</v>
      </c>
      <c r="H2" s="12">
        <f>VALUE(-15.06)</f>
        <v>0</v>
      </c>
      <c r="I2" s="13">
        <f>VALUE(1547.96864)</f>
        <v>0</v>
      </c>
      <c r="J2" s="13">
        <f>VALUE(-10.748)</f>
        <v>0</v>
      </c>
      <c r="K2" s="14">
        <f>VALUE(1550.87212)</f>
        <v>0</v>
      </c>
      <c r="L2" s="14">
        <f>VALUE(-11.267999999999999)</f>
        <v>0</v>
      </c>
      <c r="M2" s="15">
        <f>VALUE(1556.64424)</f>
        <v>0</v>
      </c>
      <c r="N2" s="15">
        <f>VALUE(-11.668)</f>
        <v>0</v>
      </c>
      <c r="O2" s="16">
        <f>VALUE(1548.58488)</f>
        <v>0</v>
      </c>
      <c r="P2" s="16">
        <f>VALUE(-20.914)</f>
        <v>0</v>
      </c>
      <c r="Q2" s="17">
        <f>VALUE(533.6025)</f>
        <v>0</v>
      </c>
      <c r="R2">
        <f>VALUE(0.0)</f>
        <v>0</v>
      </c>
      <c r="S2">
        <f>VALUE(0.0)</f>
        <v>0</v>
      </c>
      <c r="T2">
        <f>VALUE(0.0)</f>
        <v>0</v>
      </c>
      <c r="U2">
        <f>VALUE(0.0)</f>
        <v>0</v>
      </c>
      <c r="V2">
        <f>VALUE(0.0)</f>
        <v>0</v>
      </c>
      <c r="W2">
        <f>VALUE(0.0)</f>
        <v>0</v>
      </c>
      <c r="X2">
        <f>VALUE(0.0)</f>
        <v>0</v>
      </c>
      <c r="Y2" s="17">
        <f>VALUE(0.0)</f>
        <v>0</v>
      </c>
      <c r="Z2">
        <f>VALUE(0.0)</f>
        <v>0</v>
      </c>
    </row>
    <row r="3" spans="1:26">
      <c r="A3" t="s">
        <v>27</v>
      </c>
      <c r="B3">
        <f>VALUE(0.01137)</f>
        <v>0</v>
      </c>
      <c r="C3" s="10">
        <f>VALUE(1553.01252)</f>
        <v>0</v>
      </c>
      <c r="D3" s="10">
        <f>VALUE(-11.64)</f>
        <v>0</v>
      </c>
      <c r="E3" s="11">
        <f>VALUE(1554.04518)</f>
        <v>0</v>
      </c>
      <c r="F3" s="11">
        <f>VALUE(-18.22)</f>
        <v>0</v>
      </c>
      <c r="G3" s="12">
        <f>VALUE(1556.72874)</f>
        <v>0</v>
      </c>
      <c r="H3" s="12">
        <f>VALUE(-15.046)</f>
        <v>0</v>
      </c>
      <c r="I3" s="13">
        <f>VALUE(1547.98584)</f>
        <v>0</v>
      </c>
      <c r="J3" s="13">
        <f>VALUE(-10.777999999999999)</f>
        <v>0</v>
      </c>
      <c r="K3" s="14">
        <f>VALUE(1550.8880800000002)</f>
        <v>0</v>
      </c>
      <c r="L3" s="14">
        <f>VALUE(-11.242)</f>
        <v>0</v>
      </c>
      <c r="M3" s="15">
        <f>VALUE(1556.62516)</f>
        <v>0</v>
      </c>
      <c r="N3" s="15">
        <f>VALUE(-11.655999999999999)</f>
        <v>0</v>
      </c>
      <c r="O3" s="16">
        <f>VALUE(1548.5848)</f>
        <v>0</v>
      </c>
      <c r="P3" s="16">
        <f>VALUE(-20.89)</f>
        <v>0</v>
      </c>
      <c r="Q3" s="17">
        <f>VALUE(536.308)</f>
        <v>0</v>
      </c>
      <c r="R3">
        <f>VALUE(-0.04533999999989646)</f>
        <v>0</v>
      </c>
      <c r="S3">
        <f>VALUE(0.006300000000010186)</f>
        <v>0</v>
      </c>
      <c r="T3">
        <f>VALUE(-0.07451999999989312)</f>
        <v>0</v>
      </c>
      <c r="U3">
        <f>VALUE(0.017200000000002547)</f>
        <v>0</v>
      </c>
      <c r="V3">
        <f>VALUE(0.015959999999950014)</f>
        <v>0</v>
      </c>
      <c r="W3">
        <f>VALUE(-0.01908000000003085)</f>
        <v>0</v>
      </c>
      <c r="X3">
        <f>VALUE(-8.000000002539309e-05)</f>
        <v>0</v>
      </c>
      <c r="Y3" s="17">
        <f>VALUE(2.705500000000029)</f>
        <v>0</v>
      </c>
      <c r="Z3">
        <f>VALUE(-14.22285714284044)</f>
        <v>0</v>
      </c>
    </row>
    <row r="4" spans="1:26">
      <c r="A4" t="s">
        <v>28</v>
      </c>
      <c r="B4">
        <f>VALUE(0.02297)</f>
        <v>0</v>
      </c>
      <c r="C4" s="10">
        <f>VALUE(1552.95214)</f>
        <v>0</v>
      </c>
      <c r="D4" s="10">
        <f>VALUE(-11.588)</f>
        <v>0</v>
      </c>
      <c r="E4" s="11">
        <f>VALUE(1554.0318)</f>
        <v>0</v>
      </c>
      <c r="F4" s="11">
        <f>VALUE(-18.26)</f>
        <v>0</v>
      </c>
      <c r="G4" s="12">
        <f>VALUE(1556.64378)</f>
        <v>0</v>
      </c>
      <c r="H4" s="12">
        <f>VALUE(-15.07)</f>
        <v>0</v>
      </c>
      <c r="I4" s="13">
        <f>VALUE(1547.98674)</f>
        <v>0</v>
      </c>
      <c r="J4" s="13">
        <f>VALUE(-10.762)</f>
        <v>0</v>
      </c>
      <c r="K4" s="14">
        <f>VALUE(1550.8881800000001)</f>
        <v>0</v>
      </c>
      <c r="L4" s="14">
        <f>VALUE(-11.218)</f>
        <v>0</v>
      </c>
      <c r="M4" s="15">
        <f>VALUE(1556.58994)</f>
        <v>0</v>
      </c>
      <c r="N4" s="15">
        <f>VALUE(-11.677999999999999)</f>
        <v>0</v>
      </c>
      <c r="O4" s="16">
        <f>VALUE(1548.58524)</f>
        <v>0</v>
      </c>
      <c r="P4" s="16">
        <f>VALUE(-20.83)</f>
        <v>0</v>
      </c>
      <c r="Q4" s="17">
        <f>VALUE(538.1105)</f>
        <v>0</v>
      </c>
      <c r="R4">
        <f>VALUE(-0.10571999999979198)</f>
        <v>0</v>
      </c>
      <c r="S4">
        <f>VALUE(-0.007080000000087239)</f>
        <v>0</v>
      </c>
      <c r="T4">
        <f>VALUE(-0.1594799999998031)</f>
        <v>0</v>
      </c>
      <c r="U4">
        <f>VALUE(0.018100000000004002)</f>
        <v>0</v>
      </c>
      <c r="V4">
        <f>VALUE(0.016059999999924912)</f>
        <v>0</v>
      </c>
      <c r="W4">
        <f>VALUE(-0.054300000000012005)</f>
        <v>0</v>
      </c>
      <c r="X4">
        <f>VALUE(0.0003600000000005821)</f>
        <v>0</v>
      </c>
      <c r="Y4" s="17">
        <f>VALUE(4.508000000000038)</f>
        <v>0</v>
      </c>
      <c r="Z4">
        <f>VALUE(-41.72285714282355)</f>
        <v>0</v>
      </c>
    </row>
    <row r="5" spans="1:26">
      <c r="A5" t="s">
        <v>29</v>
      </c>
      <c r="B5">
        <f>VALUE(0.03429)</f>
        <v>0</v>
      </c>
      <c r="C5" s="10">
        <f>VALUE(1552.88122)</f>
        <v>0</v>
      </c>
      <c r="D5" s="10">
        <f>VALUE(-11.65)</f>
        <v>0</v>
      </c>
      <c r="E5" s="11">
        <f>VALUE(1554.00264)</f>
        <v>0</v>
      </c>
      <c r="F5" s="11">
        <f>VALUE(-18.246)</f>
        <v>0</v>
      </c>
      <c r="G5" s="12">
        <f>VALUE(1556.55756)</f>
        <v>0</v>
      </c>
      <c r="H5" s="12">
        <f>VALUE(-15.027999999999999)</f>
        <v>0</v>
      </c>
      <c r="I5" s="13">
        <f>VALUE(1547.9702)</f>
        <v>0</v>
      </c>
      <c r="J5" s="13">
        <f>VALUE(-10.744000000000002)</f>
        <v>0</v>
      </c>
      <c r="K5" s="14">
        <f>VALUE(1550.871)</f>
        <v>0</v>
      </c>
      <c r="L5" s="14">
        <f>VALUE(-11.184000000000001)</f>
        <v>0</v>
      </c>
      <c r="M5" s="15">
        <f>VALUE(1556.54634)</f>
        <v>0</v>
      </c>
      <c r="N5" s="15">
        <f>VALUE(-11.664000000000001)</f>
        <v>0</v>
      </c>
      <c r="O5" s="16">
        <f>VALUE(1548.5850599999999)</f>
        <v>0</v>
      </c>
      <c r="P5" s="16">
        <f>VALUE(-20.846)</f>
        <v>0</v>
      </c>
      <c r="Q5" s="17">
        <f>VALUE(538.886)</f>
        <v>0</v>
      </c>
      <c r="R5">
        <f>VALUE(-0.17663999999990665)</f>
        <v>0</v>
      </c>
      <c r="S5">
        <f>VALUE(-0.03624000000013439)</f>
        <v>0</v>
      </c>
      <c r="T5">
        <f>VALUE(-0.24569999999994252)</f>
        <v>0</v>
      </c>
      <c r="U5">
        <f>VALUE(0.001559999999926731)</f>
        <v>0</v>
      </c>
      <c r="V5">
        <f>VALUE(-0.001119999999900756)</f>
        <v>0</v>
      </c>
      <c r="W5">
        <f>VALUE(-0.09789999999998145)</f>
        <v>0</v>
      </c>
      <c r="X5">
        <f>VALUE(0.00018000000000029104)</f>
        <v>0</v>
      </c>
      <c r="Y5" s="17">
        <f>VALUE(5.283500000000004)</f>
        <v>0</v>
      </c>
      <c r="Z5">
        <f>VALUE(-79.40857142856268)</f>
        <v>0</v>
      </c>
    </row>
    <row r="6" spans="1:26">
      <c r="A6" t="s">
        <v>30</v>
      </c>
      <c r="B6">
        <f>VALUE(0.04554)</f>
        <v>0</v>
      </c>
      <c r="C6" s="10">
        <f>VALUE(1552.80824)</f>
        <v>0</v>
      </c>
      <c r="D6" s="10">
        <f>VALUE(-11.622)</f>
        <v>0</v>
      </c>
      <c r="E6" s="11">
        <f>VALUE(1553.96308)</f>
        <v>0</v>
      </c>
      <c r="F6" s="11">
        <f>VALUE(-18.198)</f>
        <v>0</v>
      </c>
      <c r="G6" s="12">
        <f>VALUE(1556.4741800000002)</f>
        <v>0</v>
      </c>
      <c r="H6" s="12">
        <f>VALUE(-15.058)</f>
        <v>0</v>
      </c>
      <c r="I6" s="13">
        <f>VALUE(1547.94154)</f>
        <v>0</v>
      </c>
      <c r="J6" s="13">
        <f>VALUE(-10.706)</f>
        <v>0</v>
      </c>
      <c r="K6" s="14">
        <f>VALUE(1550.8388400000001)</f>
        <v>0</v>
      </c>
      <c r="L6" s="14">
        <f>VALUE(-11.104000000000001)</f>
        <v>0</v>
      </c>
      <c r="M6" s="15">
        <f>VALUE(1556.49356)</f>
        <v>0</v>
      </c>
      <c r="N6" s="15">
        <f>VALUE(-11.668)</f>
        <v>0</v>
      </c>
      <c r="O6" s="16">
        <f>VALUE(1548.58594)</f>
        <v>0</v>
      </c>
      <c r="P6" s="16">
        <f>VALUE(-20.926)</f>
        <v>0</v>
      </c>
      <c r="Q6" s="17">
        <f>VALUE(538.654)</f>
        <v>0</v>
      </c>
      <c r="R6">
        <f>VALUE(-0.24961999999982254)</f>
        <v>0</v>
      </c>
      <c r="S6">
        <f>VALUE(-0.07580000000007203)</f>
        <v>0</v>
      </c>
      <c r="T6">
        <f>VALUE(-0.3290799999999763)</f>
        <v>0</v>
      </c>
      <c r="U6">
        <f>VALUE(-0.027100000000018554)</f>
        <v>0</v>
      </c>
      <c r="V6">
        <f>VALUE(-0.03328000000010434)</f>
        <v>0</v>
      </c>
      <c r="W6">
        <f>VALUE(-0.1506800000001931)</f>
        <v>0</v>
      </c>
      <c r="X6">
        <f>VALUE(0.0010599999998248677)</f>
        <v>0</v>
      </c>
      <c r="Y6" s="17">
        <f>VALUE(5.051500000000033)</f>
        <v>0</v>
      </c>
      <c r="Z6">
        <f>VALUE(-123.50000000005171)</f>
        <v>0</v>
      </c>
    </row>
    <row r="7" spans="1:26">
      <c r="A7" t="s">
        <v>31</v>
      </c>
      <c r="B7">
        <f>VALUE(0.05695)</f>
        <v>0</v>
      </c>
      <c r="C7" s="10">
        <f>VALUE(1552.7337400000001)</f>
        <v>0</v>
      </c>
      <c r="D7" s="10">
        <f>VALUE(-11.585999999999999)</f>
        <v>0</v>
      </c>
      <c r="E7" s="11">
        <f>VALUE(1553.9139599999999)</f>
        <v>0</v>
      </c>
      <c r="F7" s="11">
        <f>VALUE(-18.232)</f>
        <v>0</v>
      </c>
      <c r="G7" s="12">
        <f>VALUE(1556.3906)</f>
        <v>0</v>
      </c>
      <c r="H7" s="12">
        <f>VALUE(-15.106)</f>
        <v>0</v>
      </c>
      <c r="I7" s="13">
        <f>VALUE(1547.8996)</f>
        <v>0</v>
      </c>
      <c r="J7" s="13">
        <f>VALUE(-10.814)</f>
        <v>0</v>
      </c>
      <c r="K7" s="14">
        <f>VALUE(1550.79936)</f>
        <v>0</v>
      </c>
      <c r="L7" s="14">
        <f>VALUE(-11.252)</f>
        <v>0</v>
      </c>
      <c r="M7" s="15">
        <f>VALUE(1556.43488)</f>
        <v>0</v>
      </c>
      <c r="N7" s="15">
        <f>VALUE(-11.68)</f>
        <v>0</v>
      </c>
      <c r="O7" s="16">
        <f>VALUE(1548.58532)</f>
        <v>0</v>
      </c>
      <c r="P7" s="16">
        <f>VALUE(-20.91)</f>
        <v>0</v>
      </c>
      <c r="Q7" s="17">
        <f>VALUE(537.5125)</f>
        <v>0</v>
      </c>
      <c r="R7">
        <f>VALUE(-0.3241199999999935)</f>
        <v>0</v>
      </c>
      <c r="S7">
        <f>VALUE(-0.1249199999999746)</f>
        <v>0</v>
      </c>
      <c r="T7">
        <f>VALUE(-0.41265999999995984)</f>
        <v>0</v>
      </c>
      <c r="U7">
        <f>VALUE(-0.06904000000008637)</f>
        <v>0</v>
      </c>
      <c r="V7">
        <f>VALUE(-0.07276000000001659)</f>
        <v>0</v>
      </c>
      <c r="W7">
        <f>VALUE(-0.2093600000000606)</f>
        <v>0</v>
      </c>
      <c r="X7">
        <f>VALUE(0.0004399999997986015)</f>
        <v>0</v>
      </c>
      <c r="Y7" s="17">
        <f>VALUE(3.910000000000082)</f>
        <v>0</v>
      </c>
      <c r="Z7">
        <f>VALUE(-173.20285714289898)</f>
        <v>0</v>
      </c>
    </row>
    <row r="8" spans="1:26">
      <c r="A8" t="s">
        <v>32</v>
      </c>
      <c r="B8">
        <f>VALUE(0.06806)</f>
        <v>0</v>
      </c>
      <c r="C8" s="10">
        <f>VALUE(1552.6758)</f>
        <v>0</v>
      </c>
      <c r="D8" s="10">
        <f>VALUE(-11.536)</f>
        <v>0</v>
      </c>
      <c r="E8" s="11">
        <f>VALUE(1553.8644199999999)</f>
        <v>0</v>
      </c>
      <c r="F8" s="11">
        <f>VALUE(-18.238)</f>
        <v>0</v>
      </c>
      <c r="G8" s="12">
        <f>VALUE(1556.34156)</f>
        <v>0</v>
      </c>
      <c r="H8" s="12">
        <f>VALUE(-15.114)</f>
        <v>0</v>
      </c>
      <c r="I8" s="13">
        <f>VALUE(1547.85286)</f>
        <v>0</v>
      </c>
      <c r="J8" s="13">
        <f>VALUE(-10.814)</f>
        <v>0</v>
      </c>
      <c r="K8" s="14">
        <f>VALUE(1550.7517)</f>
        <v>0</v>
      </c>
      <c r="L8" s="14">
        <f>VALUE(-11.24)</f>
        <v>0</v>
      </c>
      <c r="M8" s="15">
        <f>VALUE(1556.38456)</f>
        <v>0</v>
      </c>
      <c r="N8" s="15">
        <f>VALUE(-11.672)</f>
        <v>0</v>
      </c>
      <c r="O8" s="16">
        <f>VALUE(1548.58512)</f>
        <v>0</v>
      </c>
      <c r="P8" s="16">
        <f>VALUE(-20.881999999999998)</f>
        <v>0</v>
      </c>
      <c r="Q8" s="17">
        <f>VALUE(535.688)</f>
        <v>0</v>
      </c>
      <c r="R8">
        <f>VALUE(-0.38205999999991036)</f>
        <v>0</v>
      </c>
      <c r="S8">
        <f>VALUE(-0.17445999999995365)</f>
        <v>0</v>
      </c>
      <c r="T8">
        <f>VALUE(-0.461699999999837)</f>
        <v>0</v>
      </c>
      <c r="U8">
        <f>VALUE(-0.11578000000008615)</f>
        <v>0</v>
      </c>
      <c r="V8">
        <f>VALUE(-0.12041999999996733)</f>
        <v>0</v>
      </c>
      <c r="W8">
        <f>VALUE(-0.2596800000001167)</f>
        <v>0</v>
      </c>
      <c r="X8">
        <f>VALUE(0.0002399999998488056)</f>
        <v>0</v>
      </c>
      <c r="Y8" s="17">
        <f>VALUE(2.0855000000000246)</f>
        <v>0</v>
      </c>
      <c r="Z8">
        <f>VALUE(-216.26571428571748)</f>
        <v>0</v>
      </c>
    </row>
    <row r="9" spans="1:26">
      <c r="A9" t="s">
        <v>33</v>
      </c>
      <c r="B9">
        <f>VALUE(0.07943)</f>
        <v>0</v>
      </c>
      <c r="C9" s="10">
        <f>VALUE(1552.6470000000002)</f>
        <v>0</v>
      </c>
      <c r="D9" s="10">
        <f>VALUE(-11.634)</f>
        <v>0</v>
      </c>
      <c r="E9" s="11">
        <f>VALUE(1553.8211)</f>
        <v>0</v>
      </c>
      <c r="F9" s="11">
        <f>VALUE(-18.22)</f>
        <v>0</v>
      </c>
      <c r="G9" s="12">
        <f>VALUE(1556.32798)</f>
        <v>0</v>
      </c>
      <c r="H9" s="12">
        <f>VALUE(-15.026)</f>
        <v>0</v>
      </c>
      <c r="I9" s="13">
        <f>VALUE(1547.8082)</f>
        <v>0</v>
      </c>
      <c r="J9" s="13">
        <f>VALUE(-10.712)</f>
        <v>0</v>
      </c>
      <c r="K9" s="14">
        <f>VALUE(1550.70686)</f>
        <v>0</v>
      </c>
      <c r="L9" s="14">
        <f>VALUE(-11.286)</f>
        <v>0</v>
      </c>
      <c r="M9" s="15">
        <f>VALUE(1556.35196)</f>
        <v>0</v>
      </c>
      <c r="N9" s="15">
        <f>VALUE(-11.607999999999999)</f>
        <v>0</v>
      </c>
      <c r="O9" s="16">
        <f>VALUE(1548.58518)</f>
        <v>0</v>
      </c>
      <c r="P9" s="16">
        <f>VALUE(-20.855999999999998)</f>
        <v>0</v>
      </c>
      <c r="Q9" s="17">
        <f>VALUE(533.518)</f>
        <v>0</v>
      </c>
      <c r="R9">
        <f>VALUE(-0.4108599999999569)</f>
        <v>0</v>
      </c>
      <c r="S9">
        <f>VALUE(-0.21778000000017528)</f>
        <v>0</v>
      </c>
      <c r="T9">
        <f>VALUE(-0.47527999999988424)</f>
        <v>0</v>
      </c>
      <c r="U9">
        <f>VALUE(-0.16044000000010783)</f>
        <v>0</v>
      </c>
      <c r="V9">
        <f>VALUE(-0.1652599999999893)</f>
        <v>0</v>
      </c>
      <c r="W9">
        <f>VALUE(-0.2922800000001189)</f>
        <v>0</v>
      </c>
      <c r="X9">
        <f>VALUE(0.00029999999992469384)</f>
        <v>0</v>
      </c>
      <c r="Y9" s="17">
        <f>VALUE(-0.08449999999993452)</f>
        <v>0</v>
      </c>
      <c r="Z9">
        <f>VALUE(-245.94285714290112)</f>
        <v>0</v>
      </c>
    </row>
    <row r="10" spans="1:26">
      <c r="A10" t="s">
        <v>34</v>
      </c>
      <c r="B10">
        <f>VALUE(0.09071)</f>
        <v>0</v>
      </c>
      <c r="C10" s="10">
        <f>VALUE(1552.63708)</f>
        <v>0</v>
      </c>
      <c r="D10" s="10">
        <f>VALUE(-11.588)</f>
        <v>0</v>
      </c>
      <c r="E10" s="11">
        <f>VALUE(1553.78822)</f>
        <v>0</v>
      </c>
      <c r="F10" s="11">
        <f>VALUE(-18.234)</f>
        <v>0</v>
      </c>
      <c r="G10" s="12">
        <f>VALUE(1556.3342)</f>
        <v>0</v>
      </c>
      <c r="H10" s="12">
        <f>VALUE(-15.062000000000001)</f>
        <v>0</v>
      </c>
      <c r="I10" s="13">
        <f>VALUE(1547.76926)</f>
        <v>0</v>
      </c>
      <c r="J10" s="13">
        <f>VALUE(-10.716)</f>
        <v>0</v>
      </c>
      <c r="K10" s="14">
        <f>VALUE(1550.66856)</f>
        <v>0</v>
      </c>
      <c r="L10" s="14">
        <f>VALUE(-11.274000000000001)</f>
        <v>0</v>
      </c>
      <c r="M10" s="15">
        <f>VALUE(1556.3326)</f>
        <v>0</v>
      </c>
      <c r="N10" s="15">
        <f>VALUE(-11.606)</f>
        <v>0</v>
      </c>
      <c r="O10" s="16">
        <f>VALUE(1548.58524)</f>
        <v>0</v>
      </c>
      <c r="P10" s="16">
        <f>VALUE(-20.854)</f>
        <v>0</v>
      </c>
      <c r="Q10" s="17">
        <f>VALUE(531.268)</f>
        <v>0</v>
      </c>
      <c r="R10">
        <f>VALUE(-0.42077999999992244)</f>
        <v>0</v>
      </c>
      <c r="S10">
        <f>VALUE(-0.25066000000015265)</f>
        <v>0</v>
      </c>
      <c r="T10">
        <f>VALUE(-0.46905999999989945)</f>
        <v>0</v>
      </c>
      <c r="U10">
        <f>VALUE(-0.1993800000000192)</f>
        <v>0</v>
      </c>
      <c r="V10">
        <f>VALUE(-0.2035599999999249)</f>
        <v>0</v>
      </c>
      <c r="W10">
        <f>VALUE(-0.31164000000012493)</f>
        <v>0</v>
      </c>
      <c r="X10">
        <f>VALUE(0.0003600000000005821)</f>
        <v>0</v>
      </c>
      <c r="Y10" s="17">
        <f>VALUE(-2.3344999999999345)</f>
        <v>0</v>
      </c>
      <c r="Z10">
        <f>VALUE(-264.9600000000061)</f>
        <v>0</v>
      </c>
    </row>
    <row r="11" spans="1:26">
      <c r="A11" t="s">
        <v>35</v>
      </c>
      <c r="B11">
        <f>VALUE(0.10186)</f>
        <v>0</v>
      </c>
      <c r="C11" s="10">
        <f>VALUE(1552.63704)</f>
        <v>0</v>
      </c>
      <c r="D11" s="10">
        <f>VALUE(-11.602)</f>
        <v>0</v>
      </c>
      <c r="E11" s="11">
        <f>VALUE(1553.76614)</f>
        <v>0</v>
      </c>
      <c r="F11" s="11">
        <f>VALUE(-18.234)</f>
        <v>0</v>
      </c>
      <c r="G11" s="12">
        <f>VALUE(1556.3451599999999)</f>
        <v>0</v>
      </c>
      <c r="H11" s="12">
        <f>VALUE(-15.07)</f>
        <v>0</v>
      </c>
      <c r="I11" s="13">
        <f>VALUE(1547.7404)</f>
        <v>0</v>
      </c>
      <c r="J11" s="13">
        <f>VALUE(-10.742)</f>
        <v>0</v>
      </c>
      <c r="K11" s="14">
        <f>VALUE(1550.63834)</f>
        <v>0</v>
      </c>
      <c r="L11" s="14">
        <f>VALUE(-11.148)</f>
        <v>0</v>
      </c>
      <c r="M11" s="15">
        <f>VALUE(1556.3207400000001)</f>
        <v>0</v>
      </c>
      <c r="N11" s="15">
        <f>VALUE(-11.645999999999999)</f>
        <v>0</v>
      </c>
      <c r="O11" s="16">
        <f>VALUE(1548.58522)</f>
        <v>0</v>
      </c>
      <c r="P11" s="16">
        <f>VALUE(-20.914)</f>
        <v>0</v>
      </c>
      <c r="Q11" s="17">
        <f>VALUE(529.1775)</f>
        <v>0</v>
      </c>
      <c r="R11">
        <f>VALUE(-0.42081999999982145)</f>
        <v>0</v>
      </c>
      <c r="S11">
        <f>VALUE(-0.27274000000011256)</f>
        <v>0</v>
      </c>
      <c r="T11">
        <f>VALUE(-0.4580999999998312)</f>
        <v>0</v>
      </c>
      <c r="U11">
        <f>VALUE(-0.22824000000014166)</f>
        <v>0</v>
      </c>
      <c r="V11">
        <f>VALUE(-0.2337800000000243)</f>
        <v>0</v>
      </c>
      <c r="W11">
        <f>VALUE(-0.32350000000019463)</f>
        <v>0</v>
      </c>
      <c r="X11">
        <f>VALUE(0.00033999999982370355)</f>
        <v>0</v>
      </c>
      <c r="Y11" s="17">
        <f>VALUE(-4.4249999999999545)</f>
        <v>0</v>
      </c>
      <c r="Z11">
        <f>VALUE(-276.6914285714717)</f>
        <v>0</v>
      </c>
    </row>
    <row r="12" spans="1:26">
      <c r="A12" t="s">
        <v>36</v>
      </c>
      <c r="B12">
        <f>VALUE(0.11293)</f>
        <v>0</v>
      </c>
      <c r="C12" s="10">
        <f>VALUE(1552.64292)</f>
        <v>0</v>
      </c>
      <c r="D12" s="10">
        <f>VALUE(-11.61)</f>
        <v>0</v>
      </c>
      <c r="E12" s="11">
        <f>VALUE(1553.7518599999999)</f>
        <v>0</v>
      </c>
      <c r="F12" s="11">
        <f>VALUE(-18.317999999999998)</f>
        <v>0</v>
      </c>
      <c r="G12" s="12">
        <f>VALUE(1556.3595)</f>
        <v>0</v>
      </c>
      <c r="H12" s="12">
        <f>VALUE(-15.206)</f>
        <v>0</v>
      </c>
      <c r="I12" s="13">
        <f>VALUE(1547.72002)</f>
        <v>0</v>
      </c>
      <c r="J12" s="13">
        <f>VALUE(-10.81)</f>
        <v>0</v>
      </c>
      <c r="K12" s="14">
        <f>VALUE(1550.6173199999998)</f>
        <v>0</v>
      </c>
      <c r="L12" s="14">
        <f>VALUE(-11.292)</f>
        <v>0</v>
      </c>
      <c r="M12" s="15">
        <f>VALUE(1556.3132)</f>
        <v>0</v>
      </c>
      <c r="N12" s="15">
        <f>VALUE(-11.708)</f>
        <v>0</v>
      </c>
      <c r="O12" s="16">
        <f>VALUE(1548.58572)</f>
        <v>0</v>
      </c>
      <c r="P12" s="16">
        <f>VALUE(-20.886)</f>
        <v>0</v>
      </c>
      <c r="Q12" s="17">
        <f>VALUE(527.3444999999999)</f>
        <v>0</v>
      </c>
      <c r="R12">
        <f>VALUE(-0.41493999999988773)</f>
        <v>0</v>
      </c>
      <c r="S12">
        <f>VALUE(-0.28701999999998407)</f>
        <v>0</v>
      </c>
      <c r="T12">
        <f>VALUE(-0.4437599999998838)</f>
        <v>0</v>
      </c>
      <c r="U12">
        <f>VALUE(-0.24862000000007356)</f>
        <v>0</v>
      </c>
      <c r="V12">
        <f>VALUE(-0.25479999999993197)</f>
        <v>0</v>
      </c>
      <c r="W12">
        <f>VALUE(-0.33104000000003)</f>
        <v>0</v>
      </c>
      <c r="X12">
        <f>VALUE(0.000839999999925567)</f>
        <v>0</v>
      </c>
      <c r="Y12" s="17">
        <f>VALUE(-6.258000000000038)</f>
        <v>0</v>
      </c>
      <c r="Z12">
        <f>VALUE(-282.76285714283796)</f>
        <v>0</v>
      </c>
    </row>
    <row r="13" spans="1:26">
      <c r="A13" t="s">
        <v>37</v>
      </c>
      <c r="B13">
        <f>VALUE(0.12405)</f>
        <v>0</v>
      </c>
      <c r="C13" s="10">
        <f>VALUE(1552.64904)</f>
        <v>0</v>
      </c>
      <c r="D13" s="10">
        <f>VALUE(-11.58)</f>
        <v>0</v>
      </c>
      <c r="E13" s="11">
        <f>VALUE(1553.74204)</f>
        <v>0</v>
      </c>
      <c r="F13" s="11">
        <f>VALUE(-18.282)</f>
        <v>0</v>
      </c>
      <c r="G13" s="12">
        <f>VALUE(1556.3715)</f>
        <v>0</v>
      </c>
      <c r="H13" s="12">
        <f>VALUE(-15.078)</f>
        <v>0</v>
      </c>
      <c r="I13" s="13">
        <f>VALUE(1547.70626)</f>
        <v>0</v>
      </c>
      <c r="J13" s="13">
        <f>VALUE(-10.774000000000001)</f>
        <v>0</v>
      </c>
      <c r="K13" s="14">
        <f>VALUE(1550.6028800000001)</f>
        <v>0</v>
      </c>
      <c r="L13" s="14">
        <f>VALUE(-11.232000000000001)</f>
        <v>0</v>
      </c>
      <c r="M13" s="15">
        <f>VALUE(1556.30962)</f>
        <v>0</v>
      </c>
      <c r="N13" s="15">
        <f>VALUE(-11.628)</f>
        <v>0</v>
      </c>
      <c r="O13" s="16">
        <f>VALUE(1548.58534)</f>
        <v>0</v>
      </c>
      <c r="P13" s="16">
        <f>VALUE(-20.82)</f>
        <v>0</v>
      </c>
      <c r="Q13" s="17">
        <f>VALUE(525.8105)</f>
        <v>0</v>
      </c>
      <c r="R13">
        <f>VALUE(-0.40881999999987784)</f>
        <v>0</v>
      </c>
      <c r="S13">
        <f>VALUE(-0.2968399999999747)</f>
        <v>0</v>
      </c>
      <c r="T13">
        <f>VALUE(-0.4317599999999402)</f>
        <v>0</v>
      </c>
      <c r="U13">
        <f>VALUE(-0.26238000000012107)</f>
        <v>0</v>
      </c>
      <c r="V13">
        <f>VALUE(-0.26924000000008164)</f>
        <v>0</v>
      </c>
      <c r="W13">
        <f>VALUE(-0.3346200000000863)</f>
        <v>0</v>
      </c>
      <c r="X13">
        <f>VALUE(0.00045999999997548)</f>
        <v>0</v>
      </c>
      <c r="Y13" s="17">
        <f>VALUE(-7.791999999999916)</f>
        <v>0</v>
      </c>
      <c r="Z13">
        <f>VALUE(-286.17142857144376)</f>
        <v>0</v>
      </c>
    </row>
    <row r="14" spans="1:26">
      <c r="A14" t="s">
        <v>38</v>
      </c>
      <c r="B14">
        <f>VALUE(0.13517)</f>
        <v>0</v>
      </c>
      <c r="C14" s="10">
        <f>VALUE(1552.65592)</f>
        <v>0</v>
      </c>
      <c r="D14" s="10">
        <f>VALUE(-11.636)</f>
        <v>0</v>
      </c>
      <c r="E14" s="11">
        <f>VALUE(1553.7363599999999)</f>
        <v>0</v>
      </c>
      <c r="F14" s="11">
        <f>VALUE(-18.288)</f>
        <v>0</v>
      </c>
      <c r="G14" s="12">
        <f>VALUE(1556.38076)</f>
        <v>0</v>
      </c>
      <c r="H14" s="12">
        <f>VALUE(-15.145999999999999)</f>
        <v>0</v>
      </c>
      <c r="I14" s="13">
        <f>VALUE(1547.69668)</f>
        <v>0</v>
      </c>
      <c r="J14" s="13">
        <f>VALUE(-10.81)</f>
        <v>0</v>
      </c>
      <c r="K14" s="14">
        <f>VALUE(1550.59486)</f>
        <v>0</v>
      </c>
      <c r="L14" s="14">
        <f>VALUE(-11.296)</f>
        <v>0</v>
      </c>
      <c r="M14" s="15">
        <f>VALUE(1556.30814)</f>
        <v>0</v>
      </c>
      <c r="N14" s="15">
        <f>VALUE(-11.694)</f>
        <v>0</v>
      </c>
      <c r="O14" s="16">
        <f>VALUE(1548.58544)</f>
        <v>0</v>
      </c>
      <c r="P14" s="16">
        <f>VALUE(-20.851999999999997)</f>
        <v>0</v>
      </c>
      <c r="Q14" s="17">
        <f>VALUE(524.5745)</f>
        <v>0</v>
      </c>
      <c r="R14">
        <f>VALUE(-0.40193999999996777)</f>
        <v>0</v>
      </c>
      <c r="S14">
        <f>VALUE(-0.3025199999999586)</f>
        <v>0</v>
      </c>
      <c r="T14">
        <f>VALUE(-0.42249999999989996)</f>
        <v>0</v>
      </c>
      <c r="U14">
        <f>VALUE(-0.2719600000000355)</f>
        <v>0</v>
      </c>
      <c r="V14">
        <f>VALUE(-0.27726000000006934)</f>
        <v>0</v>
      </c>
      <c r="W14">
        <f>VALUE(-0.33609999999998763)</f>
        <v>0</v>
      </c>
      <c r="X14">
        <f>VALUE(0.000559999999950378)</f>
        <v>0</v>
      </c>
      <c r="Y14" s="17">
        <f>VALUE(-9.02800000000002)</f>
        <v>0</v>
      </c>
      <c r="Z14">
        <f>VALUE(-287.38857142856693)</f>
        <v>0</v>
      </c>
    </row>
    <row r="15" spans="1:26">
      <c r="A15" t="s">
        <v>39</v>
      </c>
      <c r="B15">
        <f>VALUE(0.14627)</f>
        <v>0</v>
      </c>
      <c r="C15" s="10">
        <f>VALUE(1552.6607)</f>
        <v>0</v>
      </c>
      <c r="D15" s="10">
        <f>VALUE(-11.595999999999998)</f>
        <v>0</v>
      </c>
      <c r="E15" s="11">
        <f>VALUE(1553.73384)</f>
        <v>0</v>
      </c>
      <c r="F15" s="11">
        <f>VALUE(-18.23)</f>
        <v>0</v>
      </c>
      <c r="G15" s="12">
        <f>VALUE(1556.38784)</f>
        <v>0</v>
      </c>
      <c r="H15" s="12">
        <f>VALUE(-15.142000000000001)</f>
        <v>0</v>
      </c>
      <c r="I15" s="13">
        <f>VALUE(1547.6907199999998)</f>
        <v>0</v>
      </c>
      <c r="J15" s="13">
        <f>VALUE(-10.782)</f>
        <v>0</v>
      </c>
      <c r="K15" s="14">
        <f>VALUE(1550.58944)</f>
        <v>0</v>
      </c>
      <c r="L15" s="14">
        <f>VALUE(-11.272)</f>
        <v>0</v>
      </c>
      <c r="M15" s="15">
        <f>VALUE(1556.30764)</f>
        <v>0</v>
      </c>
      <c r="N15" s="15">
        <f>VALUE(-11.672)</f>
        <v>0</v>
      </c>
      <c r="O15" s="16">
        <f>VALUE(1548.58646)</f>
        <v>0</v>
      </c>
      <c r="P15" s="16">
        <f>VALUE(-20.88)</f>
        <v>0</v>
      </c>
      <c r="Q15" s="17">
        <f>VALUE(523.607)</f>
        <v>0</v>
      </c>
      <c r="R15">
        <f>VALUE(-0.3971599999999853)</f>
        <v>0</v>
      </c>
      <c r="S15">
        <f>VALUE(-0.3050399999999627)</f>
        <v>0</v>
      </c>
      <c r="T15">
        <f>VALUE(-0.4154199999998127)</f>
        <v>0</v>
      </c>
      <c r="U15">
        <f>VALUE(-0.2779199999999946)</f>
        <v>0</v>
      </c>
      <c r="V15">
        <f>VALUE(-0.2826800000000276)</f>
        <v>0</v>
      </c>
      <c r="W15">
        <f>VALUE(-0.3366000000000895)</f>
        <v>0</v>
      </c>
      <c r="X15">
        <f>VALUE(0.001579999999876236)</f>
        <v>0</v>
      </c>
      <c r="Y15" s="17">
        <f>VALUE(-9.995499999999993)</f>
        <v>0</v>
      </c>
      <c r="Z15">
        <f>VALUE(-287.60571428571376)</f>
        <v>0</v>
      </c>
    </row>
    <row r="16" spans="1:26">
      <c r="A16" t="s">
        <v>40</v>
      </c>
      <c r="B16">
        <f>VALUE(0.15776)</f>
        <v>0</v>
      </c>
      <c r="C16" s="10">
        <f>VALUE(1552.6659)</f>
        <v>0</v>
      </c>
      <c r="D16" s="10">
        <f>VALUE(-11.592)</f>
        <v>0</v>
      </c>
      <c r="E16" s="11">
        <f>VALUE(1553.73252)</f>
        <v>0</v>
      </c>
      <c r="F16" s="11">
        <f>VALUE(-18.296)</f>
        <v>0</v>
      </c>
      <c r="G16" s="12">
        <f>VALUE(1556.3944)</f>
        <v>0</v>
      </c>
      <c r="H16" s="12">
        <f>VALUE(-15.068)</f>
        <v>0</v>
      </c>
      <c r="I16" s="13">
        <f>VALUE(1547.6879999999999)</f>
        <v>0</v>
      </c>
      <c r="J16" s="13">
        <f>VALUE(-10.794)</f>
        <v>0</v>
      </c>
      <c r="K16" s="14">
        <f>VALUE(1550.5871)</f>
        <v>0</v>
      </c>
      <c r="L16" s="14">
        <f>VALUE(-11.242)</f>
        <v>0</v>
      </c>
      <c r="M16" s="15">
        <f>VALUE(1556.30956)</f>
        <v>0</v>
      </c>
      <c r="N16" s="15">
        <f>VALUE(-11.655999999999999)</f>
        <v>0</v>
      </c>
      <c r="O16" s="16">
        <f>VALUE(1548.58634)</f>
        <v>0</v>
      </c>
      <c r="P16" s="16">
        <f>VALUE(-20.811999999999998)</f>
        <v>0</v>
      </c>
      <c r="Q16" s="17">
        <f>VALUE(522.8584999999999)</f>
        <v>0</v>
      </c>
      <c r="R16">
        <f>VALUE(-0.39195999999992637)</f>
        <v>0</v>
      </c>
      <c r="S16">
        <f>VALUE(-0.3063600000000406)</f>
        <v>0</v>
      </c>
      <c r="T16">
        <f>VALUE(-0.4088600000000042)</f>
        <v>0</v>
      </c>
      <c r="U16">
        <f>VALUE(-0.2806399999999485)</f>
        <v>0</v>
      </c>
      <c r="V16">
        <f>VALUE(-0.28502000000003136)</f>
        <v>0</v>
      </c>
      <c r="W16">
        <f>VALUE(-0.3346800000001622)</f>
        <v>0</v>
      </c>
      <c r="X16">
        <f>VALUE(0.0014599999999518332)</f>
        <v>0</v>
      </c>
      <c r="Y16" s="17">
        <f>VALUE(-10.744000000000028)</f>
        <v>0</v>
      </c>
      <c r="Z16">
        <f>VALUE(-286.58000000002306)</f>
        <v>0</v>
      </c>
    </row>
    <row r="17" spans="1:26">
      <c r="A17" t="s">
        <v>41</v>
      </c>
      <c r="B17">
        <f>VALUE(0.16901)</f>
        <v>0</v>
      </c>
      <c r="C17" s="10">
        <f>VALUE(1552.67006)</f>
        <v>0</v>
      </c>
      <c r="D17" s="10">
        <f>VALUE(-11.644)</f>
        <v>0</v>
      </c>
      <c r="E17" s="11">
        <f>VALUE(1553.73262)</f>
        <v>0</v>
      </c>
      <c r="F17" s="11">
        <f>VALUE(-18.3)</f>
        <v>0</v>
      </c>
      <c r="G17" s="12">
        <f>VALUE(1556.39912)</f>
        <v>0</v>
      </c>
      <c r="H17" s="12">
        <f>VALUE(-15.06)</f>
        <v>0</v>
      </c>
      <c r="I17" s="13">
        <f>VALUE(1547.68696)</f>
        <v>0</v>
      </c>
      <c r="J17" s="13">
        <f>VALUE(-10.777999999999999)</f>
        <v>0</v>
      </c>
      <c r="K17" s="14">
        <f>VALUE(1550.58522)</f>
        <v>0</v>
      </c>
      <c r="L17" s="14">
        <f>VALUE(-11.31)</f>
        <v>0</v>
      </c>
      <c r="M17" s="15">
        <f>VALUE(1556.3096)</f>
        <v>0</v>
      </c>
      <c r="N17" s="15">
        <f>VALUE(-11.638)</f>
        <v>0</v>
      </c>
      <c r="O17" s="16">
        <f>VALUE(1548.58628)</f>
        <v>0</v>
      </c>
      <c r="P17" s="16">
        <f>VALUE(-20.811999999999998)</f>
        <v>0</v>
      </c>
      <c r="Q17" s="17">
        <f>VALUE(522.3145)</f>
        <v>0</v>
      </c>
      <c r="R17">
        <f>VALUE(-0.38779999999997017)</f>
        <v>0</v>
      </c>
      <c r="S17">
        <f>VALUE(-0.3062600000000657)</f>
        <v>0</v>
      </c>
      <c r="T17">
        <f>VALUE(-0.40413999999987027)</f>
        <v>0</v>
      </c>
      <c r="U17">
        <f>VALUE(-0.2816800000000512)</f>
        <v>0</v>
      </c>
      <c r="V17">
        <f>VALUE(-0.28690000000005966)</f>
        <v>0</v>
      </c>
      <c r="W17">
        <f>VALUE(-0.3346400000000358)</f>
        <v>0</v>
      </c>
      <c r="X17">
        <f>VALUE(0.001399999999875945)</f>
        <v>0</v>
      </c>
      <c r="Y17" s="17">
        <f>VALUE(-11.288000000000011)</f>
        <v>0</v>
      </c>
      <c r="Z17">
        <f>VALUE(-285.71714285716814)</f>
        <v>0</v>
      </c>
    </row>
    <row r="18" spans="1:26">
      <c r="A18" t="s">
        <v>42</v>
      </c>
      <c r="B18">
        <f>VALUE(0.1804)</f>
        <v>0</v>
      </c>
      <c r="C18" s="10">
        <f>VALUE(1552.6729599999999)</f>
        <v>0</v>
      </c>
      <c r="D18" s="10">
        <f>VALUE(-11.594000000000001)</f>
        <v>0</v>
      </c>
      <c r="E18" s="11">
        <f>VALUE(1553.7333)</f>
        <v>0</v>
      </c>
      <c r="F18" s="11">
        <f>VALUE(-18.268)</f>
        <v>0</v>
      </c>
      <c r="G18" s="12">
        <f>VALUE(1556.4025)</f>
        <v>0</v>
      </c>
      <c r="H18" s="12">
        <f>VALUE(-15.09)</f>
        <v>0</v>
      </c>
      <c r="I18" s="13">
        <f>VALUE(1547.6862)</f>
        <v>0</v>
      </c>
      <c r="J18" s="13">
        <f>VALUE(-10.798)</f>
        <v>0</v>
      </c>
      <c r="K18" s="14">
        <f>VALUE(1550.5856)</f>
        <v>0</v>
      </c>
      <c r="L18" s="14">
        <f>VALUE(-11.294)</f>
        <v>0</v>
      </c>
      <c r="M18" s="15">
        <f>VALUE(1556.31126)</f>
        <v>0</v>
      </c>
      <c r="N18" s="15">
        <f>VALUE(-11.675999999999998)</f>
        <v>0</v>
      </c>
      <c r="O18" s="16">
        <f>VALUE(1548.5855199999999)</f>
        <v>0</v>
      </c>
      <c r="P18" s="16">
        <f>VALUE(-20.886)</f>
        <v>0</v>
      </c>
      <c r="Q18" s="17">
        <f>VALUE(521.937)</f>
        <v>0</v>
      </c>
      <c r="R18">
        <f>VALUE(-0.38489999999978863)</f>
        <v>0</v>
      </c>
      <c r="S18">
        <f>VALUE(-0.30557999999996355)</f>
        <v>0</v>
      </c>
      <c r="T18">
        <f>VALUE(-0.4007599999999911)</f>
        <v>0</v>
      </c>
      <c r="U18">
        <f>VALUE(-0.2824399999999514)</f>
        <v>0</v>
      </c>
      <c r="V18">
        <f>VALUE(-0.2865199999998822)</f>
        <v>0</v>
      </c>
      <c r="W18">
        <f>VALUE(-0.33298000000013417)</f>
        <v>0</v>
      </c>
      <c r="X18">
        <f>VALUE(0.0006399999999757711)</f>
        <v>0</v>
      </c>
      <c r="Y18" s="17">
        <f>VALUE(-11.665499999999952)</f>
        <v>0</v>
      </c>
      <c r="Z18">
        <f>VALUE(-284.6485714285336)</f>
        <v>0</v>
      </c>
    </row>
    <row r="19" spans="1:26">
      <c r="A19" t="s">
        <v>43</v>
      </c>
      <c r="B19">
        <f>VALUE(0.19179)</f>
        <v>0</v>
      </c>
      <c r="C19" s="10">
        <f>VALUE(1552.6756599999999)</f>
        <v>0</v>
      </c>
      <c r="D19" s="10">
        <f>VALUE(-11.574000000000002)</f>
        <v>0</v>
      </c>
      <c r="E19" s="11">
        <f>VALUE(1553.7344)</f>
        <v>0</v>
      </c>
      <c r="F19" s="11">
        <f>VALUE(-18.27)</f>
        <v>0</v>
      </c>
      <c r="G19" s="12">
        <f>VALUE(1556.40468)</f>
        <v>0</v>
      </c>
      <c r="H19" s="12">
        <f>VALUE(-15.1)</f>
        <v>0</v>
      </c>
      <c r="I19" s="13">
        <f>VALUE(1547.6872)</f>
        <v>0</v>
      </c>
      <c r="J19" s="13">
        <f>VALUE(-10.716)</f>
        <v>0</v>
      </c>
      <c r="K19" s="14">
        <f>VALUE(1550.5873199999999)</f>
        <v>0</v>
      </c>
      <c r="L19" s="14">
        <f>VALUE(-11.276)</f>
        <v>0</v>
      </c>
      <c r="M19" s="15">
        <f>VALUE(1556.3129999999999)</f>
        <v>0</v>
      </c>
      <c r="N19" s="15">
        <f>VALUE(-11.658)</f>
        <v>0</v>
      </c>
      <c r="O19" s="16">
        <f>VALUE(1548.58534)</f>
        <v>0</v>
      </c>
      <c r="P19" s="16">
        <f>VALUE(-20.838)</f>
        <v>0</v>
      </c>
      <c r="Q19" s="17">
        <f>VALUE(521.684)</f>
        <v>0</v>
      </c>
      <c r="R19">
        <f>VALUE(-0.38219999999978427)</f>
        <v>0</v>
      </c>
      <c r="S19">
        <f>VALUE(-0.3044800000000123)</f>
        <v>0</v>
      </c>
      <c r="T19">
        <f>VALUE(-0.39857999999981075)</f>
        <v>0</v>
      </c>
      <c r="U19">
        <f>VALUE(-0.28143999999997504)</f>
        <v>0</v>
      </c>
      <c r="V19">
        <f>VALUE(-0.2847999999999047)</f>
        <v>0</v>
      </c>
      <c r="W19">
        <f>VALUE(-0.3312399999999798)</f>
        <v>0</v>
      </c>
      <c r="X19">
        <f>VALUE(0.00045999999997548)</f>
        <v>0</v>
      </c>
      <c r="Y19" s="17">
        <f>VALUE(-11.918499999999995)</f>
        <v>0</v>
      </c>
      <c r="Z19">
        <f>VALUE(-283.1828571427845)</f>
        <v>0</v>
      </c>
    </row>
    <row r="20" spans="1:26">
      <c r="A20" t="s">
        <v>44</v>
      </c>
      <c r="B20">
        <f>VALUE(0.20351)</f>
        <v>0</v>
      </c>
      <c r="C20" s="10">
        <f>VALUE(1552.6780199999998)</f>
        <v>0</v>
      </c>
      <c r="D20" s="10">
        <f>VALUE(-11.63)</f>
        <v>0</v>
      </c>
      <c r="E20" s="11">
        <f>VALUE(1553.7354)</f>
        <v>0</v>
      </c>
      <c r="F20" s="11">
        <f>VALUE(-18.338)</f>
        <v>0</v>
      </c>
      <c r="G20" s="12">
        <f>VALUE(1556.4071)</f>
        <v>0</v>
      </c>
      <c r="H20" s="12">
        <f>VALUE(-15.15)</f>
        <v>0</v>
      </c>
      <c r="I20" s="13">
        <f>VALUE(1547.68778)</f>
        <v>0</v>
      </c>
      <c r="J20" s="13">
        <f>VALUE(-10.765999999999998)</f>
        <v>0</v>
      </c>
      <c r="K20" s="14">
        <f>VALUE(1550.58864)</f>
        <v>0</v>
      </c>
      <c r="L20" s="14">
        <f>VALUE(-11.284)</f>
        <v>0</v>
      </c>
      <c r="M20" s="15">
        <f>VALUE(1556.31412)</f>
        <v>0</v>
      </c>
      <c r="N20" s="15">
        <f>VALUE(-11.692)</f>
        <v>0</v>
      </c>
      <c r="O20" s="16">
        <f>VALUE(1548.58582)</f>
        <v>0</v>
      </c>
      <c r="P20" s="16">
        <f>VALUE(-20.858)</f>
        <v>0</v>
      </c>
      <c r="Q20" s="17">
        <f>VALUE(521.528)</f>
        <v>0</v>
      </c>
      <c r="R20">
        <f>VALUE(-0.379839999999831)</f>
        <v>0</v>
      </c>
      <c r="S20">
        <f>VALUE(-0.30348000000003594)</f>
        <v>0</v>
      </c>
      <c r="T20">
        <f>VALUE(-0.39616000000000895)</f>
        <v>0</v>
      </c>
      <c r="U20">
        <f>VALUE(-0.28086000000007516)</f>
        <v>0</v>
      </c>
      <c r="V20">
        <f>VALUE(-0.28348000000005413)</f>
        <v>0</v>
      </c>
      <c r="W20">
        <f>VALUE(-0.330120000000079)</f>
        <v>0</v>
      </c>
      <c r="X20">
        <f>VALUE(0.0009399999999004649)</f>
        <v>0</v>
      </c>
      <c r="Y20" s="17">
        <f>VALUE(-12.074499999999944)</f>
        <v>0</v>
      </c>
      <c r="Z20">
        <f>VALUE(-281.8571428571691)</f>
        <v>0</v>
      </c>
    </row>
    <row r="21" spans="1:26">
      <c r="A21" t="s">
        <v>45</v>
      </c>
      <c r="B21">
        <f>VALUE(0.21554)</f>
        <v>0</v>
      </c>
      <c r="C21" s="10">
        <f>VALUE(1552.67964)</f>
        <v>0</v>
      </c>
      <c r="D21" s="10">
        <f>VALUE(-11.55)</f>
        <v>0</v>
      </c>
      <c r="E21" s="11">
        <f>VALUE(1553.73676)</f>
        <v>0</v>
      </c>
      <c r="F21" s="11">
        <f>VALUE(-18.222)</f>
        <v>0</v>
      </c>
      <c r="G21" s="12">
        <f>VALUE(1556.4080199999999)</f>
        <v>0</v>
      </c>
      <c r="H21" s="12">
        <f>VALUE(-15.097999999999999)</f>
        <v>0</v>
      </c>
      <c r="I21" s="13">
        <f>VALUE(1547.6892)</f>
        <v>0</v>
      </c>
      <c r="J21" s="13">
        <f>VALUE(-10.76)</f>
        <v>0</v>
      </c>
      <c r="K21" s="14">
        <f>VALUE(1550.58946)</f>
        <v>0</v>
      </c>
      <c r="L21" s="14">
        <f>VALUE(-11.24)</f>
        <v>0</v>
      </c>
      <c r="M21" s="15">
        <f>VALUE(1556.31484)</f>
        <v>0</v>
      </c>
      <c r="N21" s="15">
        <f>VALUE(-11.658)</f>
        <v>0</v>
      </c>
      <c r="O21" s="16">
        <f>VALUE(1548.5856800000001)</f>
        <v>0</v>
      </c>
      <c r="P21" s="16">
        <f>VALUE(-20.822)</f>
        <v>0</v>
      </c>
      <c r="Q21" s="17">
        <f>VALUE(521.441)</f>
        <v>0</v>
      </c>
      <c r="R21">
        <f>VALUE(-0.37821999999982836)</f>
        <v>0</v>
      </c>
      <c r="S21">
        <f>VALUE(-0.302120000000059)</f>
        <v>0</v>
      </c>
      <c r="T21">
        <f>VALUE(-0.3952399999998306)</f>
        <v>0</v>
      </c>
      <c r="U21">
        <f>VALUE(-0.27944000000002234)</f>
        <v>0</v>
      </c>
      <c r="V21">
        <f>VALUE(-0.28266000000007807)</f>
        <v>0</v>
      </c>
      <c r="W21">
        <f>VALUE(-0.32940000000007785)</f>
        <v>0</v>
      </c>
      <c r="X21">
        <f>VALUE(0.0007999999997991836)</f>
        <v>0</v>
      </c>
      <c r="Y21" s="17">
        <f>VALUE(-12.161499999999933)</f>
        <v>0</v>
      </c>
      <c r="Z21">
        <f>VALUE(-280.8971428571567)</f>
        <v>0</v>
      </c>
    </row>
    <row r="22" spans="1:26">
      <c r="A22" t="s">
        <v>46</v>
      </c>
      <c r="B22">
        <f>VALUE(0.22666)</f>
        <v>0</v>
      </c>
      <c r="C22" s="10">
        <f>VALUE(1552.6815)</f>
        <v>0</v>
      </c>
      <c r="D22" s="10">
        <f>VALUE(-11.606)</f>
        <v>0</v>
      </c>
      <c r="E22" s="11">
        <f>VALUE(1553.7385199999999)</f>
        <v>0</v>
      </c>
      <c r="F22" s="11">
        <f>VALUE(-18.272000000000002)</f>
        <v>0</v>
      </c>
      <c r="G22" s="12">
        <f>VALUE(1556.41008)</f>
        <v>0</v>
      </c>
      <c r="H22" s="12">
        <f>VALUE(-15.138)</f>
        <v>0</v>
      </c>
      <c r="I22" s="13">
        <f>VALUE(1547.69046)</f>
        <v>0</v>
      </c>
      <c r="J22" s="13">
        <f>VALUE(-10.808)</f>
        <v>0</v>
      </c>
      <c r="K22" s="14">
        <f>VALUE(1550.59058)</f>
        <v>0</v>
      </c>
      <c r="L22" s="14">
        <f>VALUE(-11.284)</f>
        <v>0</v>
      </c>
      <c r="M22" s="15">
        <f>VALUE(1556.3166)</f>
        <v>0</v>
      </c>
      <c r="N22" s="15">
        <f>VALUE(-11.692)</f>
        <v>0</v>
      </c>
      <c r="O22" s="16">
        <f>VALUE(1548.58586)</f>
        <v>0</v>
      </c>
      <c r="P22" s="16">
        <f>VALUE(-20.842)</f>
        <v>0</v>
      </c>
      <c r="Q22" s="17">
        <f>VALUE(521.4075)</f>
        <v>0</v>
      </c>
      <c r="R22">
        <f>VALUE(-0.37635999999997694)</f>
        <v>0</v>
      </c>
      <c r="S22">
        <f>VALUE(-0.3003599999999551)</f>
        <v>0</v>
      </c>
      <c r="T22">
        <f>VALUE(-0.393179999999802)</f>
        <v>0</v>
      </c>
      <c r="U22">
        <f>VALUE(-0.2781800000000203)</f>
        <v>0</v>
      </c>
      <c r="V22">
        <f>VALUE(-0.28153999999994994)</f>
        <v>0</v>
      </c>
      <c r="W22">
        <f>VALUE(-0.32763999999997395)</f>
        <v>0</v>
      </c>
      <c r="X22">
        <f>VALUE(0.0009799999997994746)</f>
        <v>0</v>
      </c>
      <c r="Y22" s="17">
        <f>VALUE(-12.194999999999936)</f>
        <v>0</v>
      </c>
      <c r="Z22">
        <f>VALUE(-279.4685714285541)</f>
        <v>0</v>
      </c>
    </row>
    <row r="23" spans="1:26">
      <c r="A23" t="s">
        <v>47</v>
      </c>
      <c r="B23">
        <f>VALUE(0.25055)</f>
        <v>0</v>
      </c>
      <c r="C23" s="10">
        <f>VALUE(1552.6842199999999)</f>
        <v>0</v>
      </c>
      <c r="D23" s="10">
        <f>VALUE(-11.58)</f>
        <v>0</v>
      </c>
      <c r="E23" s="11">
        <f>VALUE(1553.7413199999999)</f>
        <v>0</v>
      </c>
      <c r="F23" s="11">
        <f>VALUE(-18.316)</f>
        <v>0</v>
      </c>
      <c r="G23" s="12">
        <f>VALUE(1556.4111599999999)</f>
        <v>0</v>
      </c>
      <c r="H23" s="12">
        <f>VALUE(-15.107999999999999)</f>
        <v>0</v>
      </c>
      <c r="I23" s="13">
        <f>VALUE(1547.69368)</f>
        <v>0</v>
      </c>
      <c r="J23" s="13">
        <f>VALUE(-10.75)</f>
        <v>0</v>
      </c>
      <c r="K23" s="14">
        <f>VALUE(1550.594)</f>
        <v>0</v>
      </c>
      <c r="L23" s="14">
        <f>VALUE(-11.282)</f>
        <v>0</v>
      </c>
      <c r="M23" s="15">
        <f>VALUE(1556.3193800000001)</f>
        <v>0</v>
      </c>
      <c r="N23" s="15">
        <f>VALUE(-11.704)</f>
        <v>0</v>
      </c>
      <c r="O23" s="16">
        <f>VALUE(1548.5858)</f>
        <v>0</v>
      </c>
      <c r="P23" s="16">
        <f>VALUE(-20.828000000000003)</f>
        <v>0</v>
      </c>
      <c r="Q23" s="17">
        <f>VALUE(521.4459999999999)</f>
        <v>0</v>
      </c>
      <c r="R23">
        <f>VALUE(-0.3736399999997957)</f>
        <v>0</v>
      </c>
      <c r="S23">
        <f>VALUE(-0.29755999999997584)</f>
        <v>0</v>
      </c>
      <c r="T23">
        <f>VALUE(-0.3920999999998003)</f>
        <v>0</v>
      </c>
      <c r="U23">
        <f>VALUE(-0.27495999999996457)</f>
        <v>0</v>
      </c>
      <c r="V23">
        <f>VALUE(-0.2781199999999444)</f>
        <v>0</v>
      </c>
      <c r="W23">
        <f>VALUE(-0.32486000000017157)</f>
        <v>0</v>
      </c>
      <c r="X23">
        <f>VALUE(0.00091999999995096)</f>
        <v>0</v>
      </c>
      <c r="Y23" s="17">
        <f>VALUE(-12.156500000000051)</f>
        <v>0</v>
      </c>
      <c r="Z23">
        <f>VALUE(-277.18857142852875)</f>
        <v>0</v>
      </c>
    </row>
    <row r="24" spans="1:26">
      <c r="A24" t="s">
        <v>48</v>
      </c>
      <c r="B24">
        <f>VALUE(0.27432)</f>
        <v>0</v>
      </c>
      <c r="C24" s="10">
        <f>VALUE(1552.68534)</f>
        <v>0</v>
      </c>
      <c r="D24" s="10">
        <f>VALUE(-11.585999999999999)</f>
        <v>0</v>
      </c>
      <c r="E24" s="11">
        <f>VALUE(1553.74368)</f>
        <v>0</v>
      </c>
      <c r="F24" s="11">
        <f>VALUE(-18.3)</f>
        <v>0</v>
      </c>
      <c r="G24" s="12">
        <f>VALUE(1556.41334)</f>
        <v>0</v>
      </c>
      <c r="H24" s="12">
        <f>VALUE(-15.15)</f>
        <v>0</v>
      </c>
      <c r="I24" s="13">
        <f>VALUE(1547.69584)</f>
        <v>0</v>
      </c>
      <c r="J24" s="13">
        <f>VALUE(-10.792)</f>
        <v>0</v>
      </c>
      <c r="K24" s="14">
        <f>VALUE(1550.59586)</f>
        <v>0</v>
      </c>
      <c r="L24" s="14">
        <f>VALUE(-11.304)</f>
        <v>0</v>
      </c>
      <c r="M24" s="15">
        <f>VALUE(1556.32186)</f>
        <v>0</v>
      </c>
      <c r="N24" s="15">
        <f>VALUE(-11.734000000000002)</f>
        <v>0</v>
      </c>
      <c r="O24" s="16">
        <f>VALUE(1548.58618)</f>
        <v>0</v>
      </c>
      <c r="P24" s="16">
        <f>VALUE(-20.804000000000002)</f>
        <v>0</v>
      </c>
      <c r="Q24" s="17">
        <f>VALUE(521.5509999999999)</f>
        <v>0</v>
      </c>
      <c r="R24">
        <f>VALUE(-0.37251999999989494)</f>
        <v>0</v>
      </c>
      <c r="S24">
        <f>VALUE(-0.29520000000002256)</f>
        <v>0</v>
      </c>
      <c r="T24">
        <f>VALUE(-0.3899199999998473)</f>
        <v>0</v>
      </c>
      <c r="U24">
        <f>VALUE(-0.2727999999999611)</f>
        <v>0</v>
      </c>
      <c r="V24">
        <f>VALUE(-0.276260000000093)</f>
        <v>0</v>
      </c>
      <c r="W24">
        <f>VALUE(-0.3223800000000665)</f>
        <v>0</v>
      </c>
      <c r="X24">
        <f>VALUE(0.001299999999901047)</f>
        <v>0</v>
      </c>
      <c r="Y24" s="17">
        <f>VALUE(-12.051500000000033)</f>
        <v>0</v>
      </c>
      <c r="Z24">
        <f>VALUE(-275.39714285714064)</f>
        <v>0</v>
      </c>
    </row>
    <row r="25" spans="1:26">
      <c r="A25" t="s">
        <v>49</v>
      </c>
      <c r="B25">
        <f>VALUE(0.2986)</f>
        <v>0</v>
      </c>
      <c r="C25" s="10">
        <f>VALUE(1552.6851199999999)</f>
        <v>0</v>
      </c>
      <c r="D25" s="10">
        <f>VALUE(-11.65)</f>
        <v>0</v>
      </c>
      <c r="E25" s="11">
        <f>VALUE(1553.74506)</f>
        <v>0</v>
      </c>
      <c r="F25" s="11">
        <f>VALUE(-18.34)</f>
        <v>0</v>
      </c>
      <c r="G25" s="12">
        <f>VALUE(1556.4138599999999)</f>
        <v>0</v>
      </c>
      <c r="H25" s="12">
        <f>VALUE(-15.044)</f>
        <v>0</v>
      </c>
      <c r="I25" s="13">
        <f>VALUE(1547.69728)</f>
        <v>0</v>
      </c>
      <c r="J25" s="13">
        <f>VALUE(-10.704)</f>
        <v>0</v>
      </c>
      <c r="K25" s="14">
        <f>VALUE(1550.5967)</f>
        <v>0</v>
      </c>
      <c r="L25" s="14">
        <f>VALUE(-11.245999999999999)</f>
        <v>0</v>
      </c>
      <c r="M25" s="15">
        <f>VALUE(1556.32278)</f>
        <v>0</v>
      </c>
      <c r="N25" s="15">
        <f>VALUE(-11.638)</f>
        <v>0</v>
      </c>
      <c r="O25" s="16">
        <f>VALUE(1548.58572)</f>
        <v>0</v>
      </c>
      <c r="P25" s="16">
        <f>VALUE(-20.81)</f>
        <v>0</v>
      </c>
      <c r="Q25" s="17">
        <f>VALUE(521.672)</f>
        <v>0</v>
      </c>
      <c r="R25">
        <f>VALUE(-0.37273999999979424)</f>
        <v>0</v>
      </c>
      <c r="S25">
        <f>VALUE(-0.2938200000000961)</f>
        <v>0</v>
      </c>
      <c r="T25">
        <f>VALUE(-0.3893999999997959)</f>
        <v>0</v>
      </c>
      <c r="U25">
        <f>VALUE(-0.27135999999995875)</f>
        <v>0</v>
      </c>
      <c r="V25">
        <f>VALUE(-0.27541999999994005)</f>
        <v>0</v>
      </c>
      <c r="W25">
        <f>VALUE(-0.32146000000011554)</f>
        <v>0</v>
      </c>
      <c r="X25">
        <f>VALUE(0.000839999999925567)</f>
        <v>0</v>
      </c>
      <c r="Y25" s="17">
        <f>VALUE(-11.930499999999938)</f>
        <v>0</v>
      </c>
      <c r="Z25">
        <f>VALUE(-274.7657142856821)</f>
        <v>0</v>
      </c>
    </row>
    <row r="26" spans="1:26">
      <c r="A26" t="s">
        <v>50</v>
      </c>
      <c r="B26">
        <f>VALUE(0.32249)</f>
        <v>0</v>
      </c>
      <c r="C26" s="10">
        <f>VALUE(1552.68678)</f>
        <v>0</v>
      </c>
      <c r="D26" s="10">
        <f>VALUE(-11.614)</f>
        <v>0</v>
      </c>
      <c r="E26" s="11">
        <f>VALUE(1553.74624)</f>
        <v>0</v>
      </c>
      <c r="F26" s="11">
        <f>VALUE(-18.326)</f>
        <v>0</v>
      </c>
      <c r="G26" s="12">
        <f>VALUE(1556.41362)</f>
        <v>0</v>
      </c>
      <c r="H26" s="12">
        <f>VALUE(-15.17)</f>
        <v>0</v>
      </c>
      <c r="I26" s="13">
        <f>VALUE(1547.69928)</f>
        <v>0</v>
      </c>
      <c r="J26" s="13">
        <f>VALUE(-10.786)</f>
        <v>0</v>
      </c>
      <c r="K26" s="14">
        <f>VALUE(1550.59824)</f>
        <v>0</v>
      </c>
      <c r="L26" s="14">
        <f>VALUE(-11.264000000000001)</f>
        <v>0</v>
      </c>
      <c r="M26" s="15">
        <f>VALUE(1556.32454)</f>
        <v>0</v>
      </c>
      <c r="N26" s="15">
        <f>VALUE(-11.745999999999999)</f>
        <v>0</v>
      </c>
      <c r="O26" s="16">
        <f>VALUE(1548.58644)</f>
        <v>0</v>
      </c>
      <c r="P26" s="16">
        <f>VALUE(-20.854)</f>
        <v>0</v>
      </c>
      <c r="Q26" s="17">
        <f>VALUE(521.788)</f>
        <v>0</v>
      </c>
      <c r="R26">
        <f>VALUE(-0.3710799999998926)</f>
        <v>0</v>
      </c>
      <c r="S26">
        <f>VALUE(-0.29264000000011947)</f>
        <v>0</v>
      </c>
      <c r="T26">
        <f>VALUE(-0.3896399999998721)</f>
        <v>0</v>
      </c>
      <c r="U26">
        <f>VALUE(-0.26936000000000604)</f>
        <v>0</v>
      </c>
      <c r="V26">
        <f>VALUE(-0.2738799999999628)</f>
        <v>0</v>
      </c>
      <c r="W26">
        <f>VALUE(-0.31970000000001164)</f>
        <v>0</v>
      </c>
      <c r="X26">
        <f>VALUE(0.001559999999926731)</f>
        <v>0</v>
      </c>
      <c r="Y26" s="17">
        <f>VALUE(-11.814499999999953)</f>
        <v>0</v>
      </c>
      <c r="Z26">
        <f>VALUE(-273.53428571427685)</f>
        <v>0</v>
      </c>
    </row>
    <row r="27" spans="1:26">
      <c r="A27" t="s">
        <v>51</v>
      </c>
      <c r="B27">
        <f>VALUE(0.34638)</f>
        <v>0</v>
      </c>
      <c r="C27" s="10">
        <f>VALUE(1552.68748)</f>
        <v>0</v>
      </c>
      <c r="D27" s="10">
        <f>VALUE(-11.66)</f>
        <v>0</v>
      </c>
      <c r="E27" s="11">
        <f>VALUE(1553.7469800000001)</f>
        <v>0</v>
      </c>
      <c r="F27" s="11">
        <f>VALUE(-18.266)</f>
        <v>0</v>
      </c>
      <c r="G27" s="12">
        <f>VALUE(1556.41406)</f>
        <v>0</v>
      </c>
      <c r="H27" s="12">
        <f>VALUE(-15.062000000000001)</f>
        <v>0</v>
      </c>
      <c r="I27" s="13">
        <f>VALUE(1547.7)</f>
        <v>0</v>
      </c>
      <c r="J27" s="13">
        <f>VALUE(-10.814)</f>
        <v>0</v>
      </c>
      <c r="K27" s="14">
        <f>VALUE(1550.6000199999999)</f>
        <v>0</v>
      </c>
      <c r="L27" s="14">
        <f>VALUE(-11.255999999999998)</f>
        <v>0</v>
      </c>
      <c r="M27" s="15">
        <f>VALUE(1556.32394)</f>
        <v>0</v>
      </c>
      <c r="N27" s="15">
        <f>VALUE(-11.64)</f>
        <v>0</v>
      </c>
      <c r="O27" s="16">
        <f>VALUE(1548.58678)</f>
        <v>0</v>
      </c>
      <c r="P27" s="16">
        <f>VALUE(-20.85)</f>
        <v>0</v>
      </c>
      <c r="Q27" s="17">
        <f>VALUE(521.8795)</f>
        <v>0</v>
      </c>
      <c r="R27">
        <f>VALUE(-0.37037999999984095)</f>
        <v>0</v>
      </c>
      <c r="S27">
        <f>VALUE(-0.2919000000001688)</f>
        <v>0</v>
      </c>
      <c r="T27">
        <f>VALUE(-0.3891999999998461)</f>
        <v>0</v>
      </c>
      <c r="U27">
        <f>VALUE(-0.2686400000000049)</f>
        <v>0</v>
      </c>
      <c r="V27">
        <f>VALUE(-0.2720999999999094)</f>
        <v>0</v>
      </c>
      <c r="W27">
        <f>VALUE(-0.3203000000000884)</f>
        <v>0</v>
      </c>
      <c r="X27">
        <f>VALUE(0.0018999999999778083)</f>
        <v>0</v>
      </c>
      <c r="Y27" s="17">
        <f>VALUE(-11.722999999999956)</f>
        <v>0</v>
      </c>
      <c r="Z27">
        <f>VALUE(-272.94571428569725)</f>
        <v>0</v>
      </c>
    </row>
    <row r="28" spans="1:26">
      <c r="A28" t="s">
        <v>52</v>
      </c>
      <c r="B28">
        <f>VALUE(0.37059)</f>
        <v>0</v>
      </c>
      <c r="C28" s="10">
        <f>VALUE(1552.6874599999999)</f>
        <v>0</v>
      </c>
      <c r="D28" s="10">
        <f>VALUE(-11.606)</f>
        <v>0</v>
      </c>
      <c r="E28" s="11">
        <f>VALUE(1553.7478199999998)</f>
        <v>0</v>
      </c>
      <c r="F28" s="11">
        <f>VALUE(-18.298)</f>
        <v>0</v>
      </c>
      <c r="G28" s="12">
        <f>VALUE(1556.4149400000001)</f>
        <v>0</v>
      </c>
      <c r="H28" s="12">
        <f>VALUE(-15.104000000000001)</f>
        <v>0</v>
      </c>
      <c r="I28" s="13">
        <f>VALUE(1547.7001400000001)</f>
        <v>0</v>
      </c>
      <c r="J28" s="13">
        <f>VALUE(-10.738)</f>
        <v>0</v>
      </c>
      <c r="K28" s="14">
        <f>VALUE(1550.6008)</f>
        <v>0</v>
      </c>
      <c r="L28" s="14">
        <f>VALUE(-11.315999999999999)</f>
        <v>0</v>
      </c>
      <c r="M28" s="15">
        <f>VALUE(1556.3246)</f>
        <v>0</v>
      </c>
      <c r="N28" s="15">
        <f>VALUE(-11.672)</f>
        <v>0</v>
      </c>
      <c r="O28" s="16">
        <f>VALUE(1548.58644)</f>
        <v>0</v>
      </c>
      <c r="P28" s="16">
        <f>VALUE(-20.802)</f>
        <v>0</v>
      </c>
      <c r="Q28" s="17">
        <f>VALUE(521.9625)</f>
        <v>0</v>
      </c>
      <c r="R28">
        <f>VALUE(-0.37039999999979045)</f>
        <v>0</v>
      </c>
      <c r="S28">
        <f>VALUE(-0.29106000000001586)</f>
        <v>0</v>
      </c>
      <c r="T28">
        <f>VALUE(-0.38832000000002154)</f>
        <v>0</v>
      </c>
      <c r="U28">
        <f>VALUE(-0.26850000000013097)</f>
        <v>0</v>
      </c>
      <c r="V28">
        <f>VALUE(-0.27132000000005974)</f>
        <v>0</v>
      </c>
      <c r="W28">
        <f>VALUE(-0.3196400000001631)</f>
        <v>0</v>
      </c>
      <c r="X28">
        <f>VALUE(0.001559999999926731)</f>
        <v>0</v>
      </c>
      <c r="Y28" s="17">
        <f>VALUE(-11.639999999999986)</f>
        <v>0</v>
      </c>
      <c r="Z28">
        <f>VALUE(-272.5257142857507)</f>
        <v>0</v>
      </c>
    </row>
    <row r="29" spans="1:26">
      <c r="A29" t="s">
        <v>53</v>
      </c>
      <c r="B29">
        <f>VALUE(0.39446)</f>
        <v>0</v>
      </c>
      <c r="C29" s="10">
        <f>VALUE(1552.6881)</f>
        <v>0</v>
      </c>
      <c r="D29" s="10">
        <f>VALUE(-11.607999999999999)</f>
        <v>0</v>
      </c>
      <c r="E29" s="11">
        <f>VALUE(1553.7491400000001)</f>
        <v>0</v>
      </c>
      <c r="F29" s="11">
        <f>VALUE(-18.252)</f>
        <v>0</v>
      </c>
      <c r="G29" s="12">
        <f>VALUE(1556.4143800000002)</f>
        <v>0</v>
      </c>
      <c r="H29" s="12">
        <f>VALUE(-15.08)</f>
        <v>0</v>
      </c>
      <c r="I29" s="13">
        <f>VALUE(1547.70178)</f>
        <v>0</v>
      </c>
      <c r="J29" s="13">
        <f>VALUE(-10.72)</f>
        <v>0</v>
      </c>
      <c r="K29" s="14">
        <f>VALUE(1550.60158)</f>
        <v>0</v>
      </c>
      <c r="L29" s="14">
        <f>VALUE(-11.248)</f>
        <v>0</v>
      </c>
      <c r="M29" s="15">
        <f>VALUE(1556.32546)</f>
        <v>0</v>
      </c>
      <c r="N29" s="15">
        <f>VALUE(-11.636)</f>
        <v>0</v>
      </c>
      <c r="O29" s="16">
        <f>VALUE(1548.5864199999999)</f>
        <v>0</v>
      </c>
      <c r="P29" s="16">
        <f>VALUE(-20.76)</f>
        <v>0</v>
      </c>
      <c r="Q29" s="17">
        <f>VALUE(522.024)</f>
        <v>0</v>
      </c>
      <c r="R29">
        <f>VALUE(-0.3697599999998147)</f>
        <v>0</v>
      </c>
      <c r="S29">
        <f>VALUE(-0.2897400000001653)</f>
        <v>0</v>
      </c>
      <c r="T29">
        <f>VALUE(-0.3888799999999719)</f>
        <v>0</v>
      </c>
      <c r="U29">
        <f>VALUE(-0.26685999999995147)</f>
        <v>0</v>
      </c>
      <c r="V29">
        <f>VALUE(-0.2705399999999827)</f>
        <v>0</v>
      </c>
      <c r="W29">
        <f>VALUE(-0.3187800000000607)</f>
        <v>0</v>
      </c>
      <c r="X29">
        <f>VALUE(0.0015399999999772263)</f>
        <v>0</v>
      </c>
      <c r="Y29" s="17">
        <f>VALUE(-11.578499999999963)</f>
        <v>0</v>
      </c>
      <c r="Z29">
        <f>VALUE(-271.85999999999564)</f>
        <v>0</v>
      </c>
    </row>
    <row r="30" spans="1:26">
      <c r="A30" t="s">
        <v>54</v>
      </c>
      <c r="B30">
        <f>VALUE(0.41833)</f>
        <v>0</v>
      </c>
      <c r="C30" s="10">
        <f>VALUE(1552.68742)</f>
        <v>0</v>
      </c>
      <c r="D30" s="10">
        <f>VALUE(-11.602)</f>
        <v>0</v>
      </c>
      <c r="E30" s="11">
        <f>VALUE(1553.7486800000001)</f>
        <v>0</v>
      </c>
      <c r="F30" s="11">
        <f>VALUE(-18.317999999999998)</f>
        <v>0</v>
      </c>
      <c r="G30" s="12">
        <f>VALUE(1556.41544)</f>
        <v>0</v>
      </c>
      <c r="H30" s="12">
        <f>VALUE(-15.118)</f>
        <v>0</v>
      </c>
      <c r="I30" s="13">
        <f>VALUE(1547.70166)</f>
        <v>0</v>
      </c>
      <c r="J30" s="13">
        <f>VALUE(-10.806)</f>
        <v>0</v>
      </c>
      <c r="K30" s="14">
        <f>VALUE(1550.6028)</f>
        <v>0</v>
      </c>
      <c r="L30" s="14">
        <f>VALUE(-11.245999999999999)</f>
        <v>0</v>
      </c>
      <c r="M30" s="15">
        <f>VALUE(1556.3265199999998)</f>
        <v>0</v>
      </c>
      <c r="N30" s="15">
        <f>VALUE(-11.654000000000002)</f>
        <v>0</v>
      </c>
      <c r="O30" s="16">
        <f>VALUE(1548.5866)</f>
        <v>0</v>
      </c>
      <c r="P30" s="16">
        <f>VALUE(-20.776)</f>
        <v>0</v>
      </c>
      <c r="Q30" s="17">
        <f>VALUE(522.0715)</f>
        <v>0</v>
      </c>
      <c r="R30">
        <f>VALUE(-0.37043999999991684)</f>
        <v>0</v>
      </c>
      <c r="S30">
        <f>VALUE(-0.2902000000001408)</f>
        <v>0</v>
      </c>
      <c r="T30">
        <f>VALUE(-0.3878199999999197)</f>
        <v>0</v>
      </c>
      <c r="U30">
        <f>VALUE(-0.26698000000010325)</f>
        <v>0</v>
      </c>
      <c r="V30">
        <f>VALUE(-0.26932000000010703)</f>
        <v>0</v>
      </c>
      <c r="W30">
        <f>VALUE(-0.31772000000000844)</f>
        <v>0</v>
      </c>
      <c r="X30">
        <f>VALUE(0.0017199999999775173)</f>
        <v>0</v>
      </c>
      <c r="Y30" s="17">
        <f>VALUE(-11.530999999999949)</f>
        <v>0</v>
      </c>
      <c r="Z30">
        <f>VALUE(-271.53714285717405)</f>
        <v>0</v>
      </c>
    </row>
    <row r="31" spans="1:26">
      <c r="A31" t="s">
        <v>55</v>
      </c>
      <c r="B31">
        <f>VALUE(0.44215)</f>
        <v>0</v>
      </c>
      <c r="C31" s="10">
        <f>VALUE(1552.68752)</f>
        <v>0</v>
      </c>
      <c r="D31" s="10">
        <f>VALUE(-11.584000000000001)</f>
        <v>0</v>
      </c>
      <c r="E31" s="11">
        <f>VALUE(1553.7488)</f>
        <v>0</v>
      </c>
      <c r="F31" s="11">
        <f>VALUE(-18.248)</f>
        <v>0</v>
      </c>
      <c r="G31" s="12">
        <f>VALUE(1556.41536)</f>
        <v>0</v>
      </c>
      <c r="H31" s="12">
        <f>VALUE(-15.12)</f>
        <v>0</v>
      </c>
      <c r="I31" s="13">
        <f>VALUE(1547.7021)</f>
        <v>0</v>
      </c>
      <c r="J31" s="13">
        <f>VALUE(-10.767999999999999)</f>
        <v>0</v>
      </c>
      <c r="K31" s="14">
        <f>VALUE(1550.60202)</f>
        <v>0</v>
      </c>
      <c r="L31" s="14">
        <f>VALUE(-11.255999999999998)</f>
        <v>0</v>
      </c>
      <c r="M31" s="15">
        <f>VALUE(1556.3256199999998)</f>
        <v>0</v>
      </c>
      <c r="N31" s="15">
        <f>VALUE(-11.712)</f>
        <v>0</v>
      </c>
      <c r="O31" s="16">
        <f>VALUE(1548.58674)</f>
        <v>0</v>
      </c>
      <c r="P31" s="16">
        <f>VALUE(-20.855999999999998)</f>
        <v>0</v>
      </c>
      <c r="Q31" s="17">
        <f>VALUE(522.1044999999999)</f>
        <v>0</v>
      </c>
      <c r="R31">
        <f>VALUE(-0.37033999999994194)</f>
        <v>0</v>
      </c>
      <c r="S31">
        <f>VALUE(-0.290079999999989)</f>
        <v>0</v>
      </c>
      <c r="T31">
        <f>VALUE(-0.38789999999994507)</f>
        <v>0</v>
      </c>
      <c r="U31">
        <f>VALUE(-0.26654000000007727)</f>
        <v>0</v>
      </c>
      <c r="V31">
        <f>VALUE(-0.2700999999999567)</f>
        <v>0</v>
      </c>
      <c r="W31">
        <f>VALUE(-0.3186200000000099)</f>
        <v>0</v>
      </c>
      <c r="X31">
        <f>VALUE(0.001859999999851425)</f>
        <v>0</v>
      </c>
      <c r="Y31" s="17">
        <f>VALUE(-11.498000000000047)</f>
        <v>0</v>
      </c>
      <c r="Z31">
        <f>VALUE(-271.6742857142955)</f>
        <v>0</v>
      </c>
    </row>
    <row r="32" spans="1:26">
      <c r="A32" t="s">
        <v>56</v>
      </c>
      <c r="B32">
        <f>VALUE(0.46599)</f>
        <v>0</v>
      </c>
      <c r="C32" s="10">
        <f>VALUE(1552.68744)</f>
        <v>0</v>
      </c>
      <c r="D32" s="10">
        <f>VALUE(-11.597999999999999)</f>
        <v>0</v>
      </c>
      <c r="E32" s="11">
        <f>VALUE(1553.74918)</f>
        <v>0</v>
      </c>
      <c r="F32" s="11">
        <f>VALUE(-18.288)</f>
        <v>0</v>
      </c>
      <c r="G32" s="12">
        <f>VALUE(1556.41466)</f>
        <v>0</v>
      </c>
      <c r="H32" s="12">
        <f>VALUE(-15.11)</f>
        <v>0</v>
      </c>
      <c r="I32" s="13">
        <f>VALUE(1547.7024800000002)</f>
        <v>0</v>
      </c>
      <c r="J32" s="13">
        <f>VALUE(-10.74)</f>
        <v>0</v>
      </c>
      <c r="K32" s="14">
        <f>VALUE(1550.60252)</f>
        <v>0</v>
      </c>
      <c r="L32" s="14">
        <f>VALUE(-11.212)</f>
        <v>0</v>
      </c>
      <c r="M32" s="15">
        <f>VALUE(1556.32726)</f>
        <v>0</v>
      </c>
      <c r="N32" s="15">
        <f>VALUE(-11.664000000000001)</f>
        <v>0</v>
      </c>
      <c r="O32" s="16">
        <f>VALUE(1548.5874199999998)</f>
        <v>0</v>
      </c>
      <c r="P32" s="16">
        <f>VALUE(-20.746)</f>
        <v>0</v>
      </c>
      <c r="Q32" s="17">
        <f>VALUE(522.137)</f>
        <v>0</v>
      </c>
      <c r="R32">
        <f>VALUE(-0.37041999999996733)</f>
        <v>0</v>
      </c>
      <c r="S32">
        <f>VALUE(-0.2897000000000389)</f>
        <v>0</v>
      </c>
      <c r="T32">
        <f>VALUE(-0.3885999999999967)</f>
        <v>0</v>
      </c>
      <c r="U32">
        <f>VALUE(-0.2661600000001272)</f>
        <v>0</v>
      </c>
      <c r="V32">
        <f>VALUE(-0.2696000000000822)</f>
        <v>0</v>
      </c>
      <c r="W32">
        <f>VALUE(-0.31698000000005777)</f>
        <v>0</v>
      </c>
      <c r="X32">
        <f>VALUE(0.0025399999999535794)</f>
        <v>0</v>
      </c>
      <c r="Y32" s="17">
        <f>VALUE(-11.46550000000002)</f>
        <v>0</v>
      </c>
      <c r="Z32">
        <f>VALUE(-271.2742857143309)</f>
        <v>0</v>
      </c>
    </row>
    <row r="33" spans="1:26">
      <c r="A33" t="s">
        <v>57</v>
      </c>
      <c r="B33">
        <f>VALUE(0.49014)</f>
        <v>0</v>
      </c>
      <c r="C33" s="10">
        <f>VALUE(1552.68822)</f>
        <v>0</v>
      </c>
      <c r="D33" s="10">
        <f>VALUE(-11.585999999999999)</f>
        <v>0</v>
      </c>
      <c r="E33" s="11">
        <f>VALUE(1553.7492)</f>
        <v>0</v>
      </c>
      <c r="F33" s="11">
        <f>VALUE(-18.324)</f>
        <v>0</v>
      </c>
      <c r="G33" s="12">
        <f>VALUE(1556.41596)</f>
        <v>0</v>
      </c>
      <c r="H33" s="12">
        <f>VALUE(-15.134)</f>
        <v>0</v>
      </c>
      <c r="I33" s="13">
        <f>VALUE(1547.70216)</f>
        <v>0</v>
      </c>
      <c r="J33" s="13">
        <f>VALUE(-10.744000000000002)</f>
        <v>0</v>
      </c>
      <c r="K33" s="14">
        <f>VALUE(1550.6016)</f>
        <v>0</v>
      </c>
      <c r="L33" s="14">
        <f>VALUE(-11.302)</f>
        <v>0</v>
      </c>
      <c r="M33" s="15">
        <f>VALUE(1556.32672)</f>
        <v>0</v>
      </c>
      <c r="N33" s="15">
        <f>VALUE(-11.684000000000001)</f>
        <v>0</v>
      </c>
      <c r="O33" s="16">
        <f>VALUE(1548.5878)</f>
        <v>0</v>
      </c>
      <c r="P33" s="16">
        <f>VALUE(-20.81)</f>
        <v>0</v>
      </c>
      <c r="Q33" s="17">
        <f>VALUE(522.15)</f>
        <v>0</v>
      </c>
      <c r="R33">
        <f>VALUE(-0.3696399999998903)</f>
        <v>0</v>
      </c>
      <c r="S33">
        <f>VALUE(-0.2896800000000894)</f>
        <v>0</v>
      </c>
      <c r="T33">
        <f>VALUE(-0.3872999999998683)</f>
        <v>0</v>
      </c>
      <c r="U33">
        <f>VALUE(-0.2664800000000014)</f>
        <v>0</v>
      </c>
      <c r="V33">
        <f>VALUE(-0.2705200000000332)</f>
        <v>0</v>
      </c>
      <c r="W33">
        <f>VALUE(-0.31752000000005864)</f>
        <v>0</v>
      </c>
      <c r="X33">
        <f>VALUE(0.0029199999999036663)</f>
        <v>0</v>
      </c>
      <c r="Y33" s="17">
        <f>VALUE(-11.452499999999986)</f>
        <v>0</v>
      </c>
      <c r="Z33">
        <f>VALUE(-271.1742857142911)</f>
        <v>0</v>
      </c>
    </row>
    <row r="34" spans="1:26">
      <c r="A34" t="s">
        <v>58</v>
      </c>
      <c r="B34">
        <f>VALUE(0.51486)</f>
        <v>0</v>
      </c>
      <c r="C34" s="10">
        <f>VALUE(1552.68852)</f>
        <v>0</v>
      </c>
      <c r="D34" s="10">
        <f>VALUE(-11.65)</f>
        <v>0</v>
      </c>
      <c r="E34" s="11">
        <f>VALUE(1553.7493)</f>
        <v>0</v>
      </c>
      <c r="F34" s="11">
        <f>VALUE(-18.268)</f>
        <v>0</v>
      </c>
      <c r="G34" s="12">
        <f>VALUE(1556.41404)</f>
        <v>0</v>
      </c>
      <c r="H34" s="12">
        <f>VALUE(-15.126)</f>
        <v>0</v>
      </c>
      <c r="I34" s="13">
        <f>VALUE(1547.70272)</f>
        <v>0</v>
      </c>
      <c r="J34" s="13">
        <f>VALUE(-10.777999999999999)</f>
        <v>0</v>
      </c>
      <c r="K34" s="14">
        <f>VALUE(1550.60096)</f>
        <v>0</v>
      </c>
      <c r="L34" s="14">
        <f>VALUE(-11.222000000000001)</f>
        <v>0</v>
      </c>
      <c r="M34" s="15">
        <f>VALUE(1556.32634)</f>
        <v>0</v>
      </c>
      <c r="N34" s="15">
        <f>VALUE(-11.7)</f>
        <v>0</v>
      </c>
      <c r="O34" s="16">
        <f>VALUE(1548.58734)</f>
        <v>0</v>
      </c>
      <c r="P34" s="16">
        <f>VALUE(-20.79)</f>
        <v>0</v>
      </c>
      <c r="Q34" s="17">
        <f>VALUE(522.159)</f>
        <v>0</v>
      </c>
      <c r="R34">
        <f>VALUE(-0.3693399999999656)</f>
        <v>0</v>
      </c>
      <c r="S34">
        <f>VALUE(-0.2895800000001145)</f>
        <v>0</v>
      </c>
      <c r="T34">
        <f>VALUE(-0.3892199999997956)</f>
        <v>0</v>
      </c>
      <c r="U34">
        <f>VALUE(-0.265920000000051)</f>
        <v>0</v>
      </c>
      <c r="V34">
        <f>VALUE(-0.27116000000000895)</f>
        <v>0</v>
      </c>
      <c r="W34">
        <f>VALUE(-0.31790000000000873)</f>
        <v>0</v>
      </c>
      <c r="X34">
        <f>VALUE(0.0024599999999281863)</f>
        <v>0</v>
      </c>
      <c r="Y34" s="17">
        <f>VALUE(-11.443499999999972)</f>
        <v>0</v>
      </c>
      <c r="Z34">
        <f>VALUE(-271.52285714285944)</f>
        <v>0</v>
      </c>
    </row>
    <row r="35" spans="1:26">
      <c r="A35" t="s">
        <v>59</v>
      </c>
      <c r="B35">
        <f>VALUE(0.5392)</f>
        <v>0</v>
      </c>
      <c r="C35" s="10">
        <f>VALUE(1552.6872)</f>
        <v>0</v>
      </c>
      <c r="D35" s="10">
        <f>VALUE(-11.624)</f>
        <v>0</v>
      </c>
      <c r="E35" s="11">
        <f>VALUE(1553.74936)</f>
        <v>0</v>
      </c>
      <c r="F35" s="11">
        <f>VALUE(-18.266)</f>
        <v>0</v>
      </c>
      <c r="G35" s="12">
        <f>VALUE(1556.41434)</f>
        <v>0</v>
      </c>
      <c r="H35" s="12">
        <f>VALUE(-15.054)</f>
        <v>0</v>
      </c>
      <c r="I35" s="13">
        <f>VALUE(1547.7022)</f>
        <v>0</v>
      </c>
      <c r="J35" s="13">
        <f>VALUE(-10.79)</f>
        <v>0</v>
      </c>
      <c r="K35" s="14">
        <f>VALUE(1550.60336)</f>
        <v>0</v>
      </c>
      <c r="L35" s="14">
        <f>VALUE(-11.277999999999999)</f>
        <v>0</v>
      </c>
      <c r="M35" s="15">
        <f>VALUE(1556.32684)</f>
        <v>0</v>
      </c>
      <c r="N35" s="15">
        <f>VALUE(-11.66)</f>
        <v>0</v>
      </c>
      <c r="O35" s="16">
        <f>VALUE(1548.58692)</f>
        <v>0</v>
      </c>
      <c r="P35" s="16">
        <f>VALUE(-20.785999999999998)</f>
        <v>0</v>
      </c>
      <c r="Q35" s="17">
        <f>VALUE(522.1675)</f>
        <v>0</v>
      </c>
      <c r="R35">
        <f>VALUE(-0.37065999999981614)</f>
        <v>0</v>
      </c>
      <c r="S35">
        <f>VALUE(-0.28952000000003864)</f>
        <v>0</v>
      </c>
      <c r="T35">
        <f>VALUE(-0.3889199999998709)</f>
        <v>0</v>
      </c>
      <c r="U35">
        <f>VALUE(-0.2664400000001024)</f>
        <v>0</v>
      </c>
      <c r="V35">
        <f>VALUE(-0.2687599999999293)</f>
        <v>0</v>
      </c>
      <c r="W35">
        <f>VALUE(-0.31740000000013424)</f>
        <v>0</v>
      </c>
      <c r="X35">
        <f>VALUE(0.002039999999851716)</f>
        <v>0</v>
      </c>
      <c r="Y35" s="17">
        <f>VALUE(-11.434999999999945)</f>
        <v>0</v>
      </c>
      <c r="Z35">
        <f>VALUE(-271.3800000000057)</f>
        <v>0</v>
      </c>
    </row>
    <row r="36" spans="1:26">
      <c r="A36" t="s">
        <v>60</v>
      </c>
      <c r="B36">
        <f>VALUE(0.56361)</f>
        <v>0</v>
      </c>
      <c r="C36" s="10">
        <f>VALUE(1552.68714)</f>
        <v>0</v>
      </c>
      <c r="D36" s="10">
        <f>VALUE(-11.575999999999999)</f>
        <v>0</v>
      </c>
      <c r="E36" s="11">
        <f>VALUE(1553.74944)</f>
        <v>0</v>
      </c>
      <c r="F36" s="11">
        <f>VALUE(-18.274)</f>
        <v>0</v>
      </c>
      <c r="G36" s="12">
        <f>VALUE(1556.4148599999999)</f>
        <v>0</v>
      </c>
      <c r="H36" s="12">
        <f>VALUE(-15.202)</f>
        <v>0</v>
      </c>
      <c r="I36" s="13">
        <f>VALUE(1547.7020400000001)</f>
        <v>0</v>
      </c>
      <c r="J36" s="13">
        <f>VALUE(-10.75)</f>
        <v>0</v>
      </c>
      <c r="K36" s="14">
        <f>VALUE(1550.6026)</f>
        <v>0</v>
      </c>
      <c r="L36" s="14">
        <f>VALUE(-11.282)</f>
        <v>0</v>
      </c>
      <c r="M36" s="15">
        <f>VALUE(1556.32628)</f>
        <v>0</v>
      </c>
      <c r="N36" s="15">
        <f>VALUE(-11.75)</f>
        <v>0</v>
      </c>
      <c r="O36" s="16">
        <f>VALUE(1548.58724)</f>
        <v>0</v>
      </c>
      <c r="P36" s="16">
        <f>VALUE(-20.798000000000002)</f>
        <v>0</v>
      </c>
      <c r="Q36" s="17">
        <f>VALUE(522.1669999999999)</f>
        <v>0</v>
      </c>
      <c r="R36">
        <f>VALUE(-0.370719999999892)</f>
        <v>0</v>
      </c>
      <c r="S36">
        <f>VALUE(-0.28944000000001324)</f>
        <v>0</v>
      </c>
      <c r="T36">
        <f>VALUE(-0.38839999999981956)</f>
        <v>0</v>
      </c>
      <c r="U36">
        <f>VALUE(-0.26660000000015316)</f>
        <v>0</v>
      </c>
      <c r="V36">
        <f>VALUE(-0.2695200000000568)</f>
        <v>0</v>
      </c>
      <c r="W36">
        <f>VALUE(-0.3179600000000846)</f>
        <v>0</v>
      </c>
      <c r="X36">
        <f>VALUE(0.0023599999999532884)</f>
        <v>0</v>
      </c>
      <c r="Y36" s="17">
        <f>VALUE(-11.435500000000047)</f>
        <v>0</v>
      </c>
      <c r="Z36">
        <f>VALUE(-271.4685714285809)</f>
        <v>0</v>
      </c>
    </row>
    <row r="37" spans="1:26">
      <c r="A37" t="s">
        <v>61</v>
      </c>
      <c r="B37">
        <f>VALUE(0.58778)</f>
        <v>0</v>
      </c>
      <c r="C37" s="10">
        <f>VALUE(1552.6879999999999)</f>
        <v>0</v>
      </c>
      <c r="D37" s="10">
        <f>VALUE(-11.616)</f>
        <v>0</v>
      </c>
      <c r="E37" s="11">
        <f>VALUE(1553.7502)</f>
        <v>0</v>
      </c>
      <c r="F37" s="11">
        <f>VALUE(-18.214000000000002)</f>
        <v>0</v>
      </c>
      <c r="G37" s="12">
        <f>VALUE(1556.4148599999999)</f>
        <v>0</v>
      </c>
      <c r="H37" s="12">
        <f>VALUE(-15.08)</f>
        <v>0</v>
      </c>
      <c r="I37" s="13">
        <f>VALUE(1547.7036)</f>
        <v>0</v>
      </c>
      <c r="J37" s="13">
        <f>VALUE(-10.788)</f>
        <v>0</v>
      </c>
      <c r="K37" s="14">
        <f>VALUE(1550.60218)</f>
        <v>0</v>
      </c>
      <c r="L37" s="14">
        <f>VALUE(-11.222000000000001)</f>
        <v>0</v>
      </c>
      <c r="M37" s="15">
        <f>VALUE(1556.3266199999998)</f>
        <v>0</v>
      </c>
      <c r="N37" s="15">
        <f>VALUE(-11.642000000000001)</f>
        <v>0</v>
      </c>
      <c r="O37" s="16">
        <f>VALUE(1548.58778)</f>
        <v>0</v>
      </c>
      <c r="P37" s="16">
        <f>VALUE(-20.804000000000002)</f>
        <v>0</v>
      </c>
      <c r="Q37" s="17">
        <f>VALUE(522.1709999999999)</f>
        <v>0</v>
      </c>
      <c r="R37">
        <f>VALUE(-0.3698599999997896)</f>
        <v>0</v>
      </c>
      <c r="S37">
        <f>VALUE(-0.28868000000011307)</f>
        <v>0</v>
      </c>
      <c r="T37">
        <f>VALUE(-0.38839999999981956)</f>
        <v>0</v>
      </c>
      <c r="U37">
        <f>VALUE(-0.26503999999999905)</f>
        <v>0</v>
      </c>
      <c r="V37">
        <f>VALUE(-0.2699399999999059)</f>
        <v>0</v>
      </c>
      <c r="W37">
        <f>VALUE(-0.31762000000003354)</f>
        <v>0</v>
      </c>
      <c r="X37">
        <f>VALUE(0.0028999999999541615)</f>
        <v>0</v>
      </c>
      <c r="Y37" s="17">
        <f>VALUE(-11.431500000000028)</f>
        <v>0</v>
      </c>
      <c r="Z37">
        <f>VALUE(-270.94857142852953)</f>
        <v>0</v>
      </c>
    </row>
    <row r="38" spans="1:26">
      <c r="A38" t="s">
        <v>62</v>
      </c>
      <c r="B38">
        <f>VALUE(0.61183)</f>
        <v>0</v>
      </c>
      <c r="C38" s="10">
        <f>VALUE(1552.68838)</f>
        <v>0</v>
      </c>
      <c r="D38" s="10">
        <f>VALUE(-11.56)</f>
        <v>0</v>
      </c>
      <c r="E38" s="11">
        <f>VALUE(1553.74982)</f>
        <v>0</v>
      </c>
      <c r="F38" s="11">
        <f>VALUE(-18.232)</f>
        <v>0</v>
      </c>
      <c r="G38" s="12">
        <f>VALUE(1556.41412)</f>
        <v>0</v>
      </c>
      <c r="H38" s="12">
        <f>VALUE(-15.095999999999998)</f>
        <v>0</v>
      </c>
      <c r="I38" s="13">
        <f>VALUE(1547.7025800000001)</f>
        <v>0</v>
      </c>
      <c r="J38" s="13">
        <f>VALUE(-10.782)</f>
        <v>0</v>
      </c>
      <c r="K38" s="14">
        <f>VALUE(1550.6027800000002)</f>
        <v>0</v>
      </c>
      <c r="L38" s="14">
        <f>VALUE(-11.304)</f>
        <v>0</v>
      </c>
      <c r="M38" s="15">
        <f>VALUE(1556.32622)</f>
        <v>0</v>
      </c>
      <c r="N38" s="15">
        <f>VALUE(-11.68)</f>
        <v>0</v>
      </c>
      <c r="O38" s="16">
        <f>VALUE(1548.5884800000001)</f>
        <v>0</v>
      </c>
      <c r="P38" s="16">
        <f>VALUE(-20.774)</f>
        <v>0</v>
      </c>
      <c r="Q38" s="17">
        <f>VALUE(522.17)</f>
        <v>0</v>
      </c>
      <c r="R38">
        <f>VALUE(-0.3694799999998395)</f>
        <v>0</v>
      </c>
      <c r="S38">
        <f>VALUE(-0.28906000000006316)</f>
        <v>0</v>
      </c>
      <c r="T38">
        <f>VALUE(-0.3891399999999976)</f>
        <v>0</v>
      </c>
      <c r="U38">
        <f>VALUE(-0.2660600000001523)</f>
        <v>0</v>
      </c>
      <c r="V38">
        <f>VALUE(-0.26934000000005653)</f>
        <v>0</v>
      </c>
      <c r="W38">
        <f>VALUE(-0.3180200000001605)</f>
        <v>0</v>
      </c>
      <c r="X38">
        <f>VALUE(0.003599999999778447)</f>
        <v>0</v>
      </c>
      <c r="Y38" s="17">
        <f>VALUE(-11.432500000000005)</f>
        <v>0</v>
      </c>
      <c r="Z38">
        <f>VALUE(-271.07142857149876)</f>
        <v>0</v>
      </c>
    </row>
    <row r="39" spans="1:26">
      <c r="A39" t="s">
        <v>63</v>
      </c>
      <c r="B39">
        <f>VALUE(0.63659)</f>
        <v>0</v>
      </c>
      <c r="C39" s="10">
        <f>VALUE(1552.68816)</f>
        <v>0</v>
      </c>
      <c r="D39" s="10">
        <f>VALUE(-11.624)</f>
        <v>0</v>
      </c>
      <c r="E39" s="11">
        <f>VALUE(1553.7494199999999)</f>
        <v>0</v>
      </c>
      <c r="F39" s="11">
        <f>VALUE(-18.252)</f>
        <v>0</v>
      </c>
      <c r="G39" s="12">
        <f>VALUE(1556.41318)</f>
        <v>0</v>
      </c>
      <c r="H39" s="12">
        <f>VALUE(-15.097999999999999)</f>
        <v>0</v>
      </c>
      <c r="I39" s="13">
        <f>VALUE(1547.70166)</f>
        <v>0</v>
      </c>
      <c r="J39" s="13">
        <f>VALUE(-10.777999999999999)</f>
        <v>0</v>
      </c>
      <c r="K39" s="14">
        <f>VALUE(1550.60168)</f>
        <v>0</v>
      </c>
      <c r="L39" s="14">
        <f>VALUE(-11.212)</f>
        <v>0</v>
      </c>
      <c r="M39" s="15">
        <f>VALUE(1556.3255)</f>
        <v>0</v>
      </c>
      <c r="N39" s="15">
        <f>VALUE(-11.645999999999999)</f>
        <v>0</v>
      </c>
      <c r="O39" s="16">
        <f>VALUE(1548.5874800000001)</f>
        <v>0</v>
      </c>
      <c r="P39" s="16">
        <f>VALUE(-20.764)</f>
        <v>0</v>
      </c>
      <c r="Q39" s="17">
        <f>VALUE(522.172)</f>
        <v>0</v>
      </c>
      <c r="R39">
        <f>VALUE(-0.36969999999996617)</f>
        <v>0</v>
      </c>
      <c r="S39">
        <f>VALUE(-0.28945999999996275)</f>
        <v>0</v>
      </c>
      <c r="T39">
        <f>VALUE(-0.39007999999989806)</f>
        <v>0</v>
      </c>
      <c r="U39">
        <f>VALUE(-0.26698000000010325)</f>
        <v>0</v>
      </c>
      <c r="V39">
        <f>VALUE(-0.2704400000000078)</f>
        <v>0</v>
      </c>
      <c r="W39">
        <f>VALUE(-0.31874000000016167)</f>
        <v>0</v>
      </c>
      <c r="X39">
        <f>VALUE(0.002599999999802094)</f>
        <v>0</v>
      </c>
      <c r="Y39" s="17">
        <f>VALUE(-11.430499999999938)</f>
        <v>0</v>
      </c>
      <c r="Z39">
        <f>VALUE(-271.82857142861394)</f>
        <v>0</v>
      </c>
    </row>
    <row r="40" spans="1:26">
      <c r="A40" t="s">
        <v>64</v>
      </c>
      <c r="B40">
        <f>VALUE(0.66072)</f>
        <v>0</v>
      </c>
      <c r="C40" s="10">
        <f>VALUE(1552.6883)</f>
        <v>0</v>
      </c>
      <c r="D40" s="10">
        <f>VALUE(-11.662)</f>
        <v>0</v>
      </c>
      <c r="E40" s="11">
        <f>VALUE(1553.74934)</f>
        <v>0</v>
      </c>
      <c r="F40" s="11">
        <f>VALUE(-18.256)</f>
        <v>0</v>
      </c>
      <c r="G40" s="12">
        <f>VALUE(1556.4139599999999)</f>
        <v>0</v>
      </c>
      <c r="H40" s="12">
        <f>VALUE(-15.15)</f>
        <v>0</v>
      </c>
      <c r="I40" s="13">
        <f>VALUE(1547.7027)</f>
        <v>0</v>
      </c>
      <c r="J40" s="13">
        <f>VALUE(-10.8)</f>
        <v>0</v>
      </c>
      <c r="K40" s="14">
        <f>VALUE(1550.6027800000002)</f>
        <v>0</v>
      </c>
      <c r="L40" s="14">
        <f>VALUE(-11.294)</f>
        <v>0</v>
      </c>
      <c r="M40" s="15">
        <f>VALUE(1556.32566)</f>
        <v>0</v>
      </c>
      <c r="N40" s="15">
        <f>VALUE(-11.687999999999999)</f>
        <v>0</v>
      </c>
      <c r="O40" s="16">
        <f>VALUE(1548.5879400000001)</f>
        <v>0</v>
      </c>
      <c r="P40" s="16">
        <f>VALUE(-20.774)</f>
        <v>0</v>
      </c>
      <c r="Q40" s="17">
        <f>VALUE(522.1705)</f>
        <v>0</v>
      </c>
      <c r="R40">
        <f>VALUE(-0.3695599999998649)</f>
        <v>0</v>
      </c>
      <c r="S40">
        <f>VALUE(-0.28953999999998814)</f>
        <v>0</v>
      </c>
      <c r="T40">
        <f>VALUE(-0.389299999999821)</f>
        <v>0</v>
      </c>
      <c r="U40">
        <f>VALUE(-0.2659400000000005)</f>
        <v>0</v>
      </c>
      <c r="V40">
        <f>VALUE(-0.26934000000005653)</f>
        <v>0</v>
      </c>
      <c r="W40">
        <f>VALUE(-0.3185800000001109)</f>
        <v>0</v>
      </c>
      <c r="X40">
        <f>VALUE(0.003059999999777574)</f>
        <v>0</v>
      </c>
      <c r="Y40" s="17">
        <f>VALUE(-11.432000000000016)</f>
        <v>0</v>
      </c>
      <c r="Z40">
        <f>VALUE(-271.3142857142949)</f>
        <v>0</v>
      </c>
    </row>
    <row r="41" spans="1:26">
      <c r="A41" t="s">
        <v>65</v>
      </c>
      <c r="B41">
        <f>VALUE(0.68459)</f>
        <v>0</v>
      </c>
      <c r="C41" s="10">
        <f>VALUE(1552.68832)</f>
        <v>0</v>
      </c>
      <c r="D41" s="10">
        <f>VALUE(-11.614)</f>
        <v>0</v>
      </c>
      <c r="E41" s="11">
        <f>VALUE(1553.74928)</f>
        <v>0</v>
      </c>
      <c r="F41" s="11">
        <f>VALUE(-18.296)</f>
        <v>0</v>
      </c>
      <c r="G41" s="12">
        <f>VALUE(1556.4146)</f>
        <v>0</v>
      </c>
      <c r="H41" s="12">
        <f>VALUE(-15.03)</f>
        <v>0</v>
      </c>
      <c r="I41" s="13">
        <f>VALUE(1547.7019)</f>
        <v>0</v>
      </c>
      <c r="J41" s="13">
        <f>VALUE(-10.784)</f>
        <v>0</v>
      </c>
      <c r="K41" s="14">
        <f>VALUE(1550.6014)</f>
        <v>0</v>
      </c>
      <c r="L41" s="14">
        <f>VALUE(-11.274000000000001)</f>
        <v>0</v>
      </c>
      <c r="M41" s="15">
        <f>VALUE(1556.3257)</f>
        <v>0</v>
      </c>
      <c r="N41" s="15">
        <f>VALUE(-11.614)</f>
        <v>0</v>
      </c>
      <c r="O41" s="16">
        <f>VALUE(1548.58744)</f>
        <v>0</v>
      </c>
      <c r="P41" s="16">
        <f>VALUE(-20.772)</f>
        <v>0</v>
      </c>
      <c r="Q41" s="17">
        <f>VALUE(522.1735)</f>
        <v>0</v>
      </c>
      <c r="R41">
        <f>VALUE(-0.3695399999999154)</f>
        <v>0</v>
      </c>
      <c r="S41">
        <f>VALUE(-0.28960000000006403)</f>
        <v>0</v>
      </c>
      <c r="T41">
        <f>VALUE(-0.38865999999984524)</f>
        <v>0</v>
      </c>
      <c r="U41">
        <f>VALUE(-0.26674000000002707)</f>
        <v>0</v>
      </c>
      <c r="V41">
        <f>VALUE(-0.270719999999983)</f>
        <v>0</v>
      </c>
      <c r="W41">
        <f>VALUE(-0.3185399999999845)</f>
        <v>0</v>
      </c>
      <c r="X41">
        <f>VALUE(0.0025599999999030842)</f>
        <v>0</v>
      </c>
      <c r="Y41" s="17">
        <f>VALUE(-11.428999999999974)</f>
        <v>0</v>
      </c>
      <c r="Z41">
        <f>VALUE(-271.6057142857023)</f>
        <v>0</v>
      </c>
    </row>
    <row r="42" spans="1:26">
      <c r="A42" t="s">
        <v>66</v>
      </c>
      <c r="B42">
        <f>VALUE(0.70931)</f>
        <v>0</v>
      </c>
      <c r="C42" s="10">
        <f>VALUE(1552.6887)</f>
        <v>0</v>
      </c>
      <c r="D42" s="10">
        <f>VALUE(-11.562000000000001)</f>
        <v>0</v>
      </c>
      <c r="E42" s="11">
        <f>VALUE(1553.7487199999998)</f>
        <v>0</v>
      </c>
      <c r="F42" s="11">
        <f>VALUE(-18.276)</f>
        <v>0</v>
      </c>
      <c r="G42" s="12">
        <f>VALUE(1556.41418)</f>
        <v>0</v>
      </c>
      <c r="H42" s="12">
        <f>VALUE(-15.114)</f>
        <v>0</v>
      </c>
      <c r="I42" s="13">
        <f>VALUE(1547.7027)</f>
        <v>0</v>
      </c>
      <c r="J42" s="13">
        <f>VALUE(-10.825999999999999)</f>
        <v>0</v>
      </c>
      <c r="K42" s="14">
        <f>VALUE(1550.60044)</f>
        <v>0</v>
      </c>
      <c r="L42" s="14">
        <f>VALUE(-11.254000000000001)</f>
        <v>0</v>
      </c>
      <c r="M42" s="15">
        <f>VALUE(1556.32576)</f>
        <v>0</v>
      </c>
      <c r="N42" s="15">
        <f>VALUE(-11.66)</f>
        <v>0</v>
      </c>
      <c r="O42" s="16">
        <f>VALUE(1548.5875)</f>
        <v>0</v>
      </c>
      <c r="P42" s="16">
        <f>VALUE(-20.764)</f>
        <v>0</v>
      </c>
      <c r="Q42" s="17">
        <f>VALUE(522.1795)</f>
        <v>0</v>
      </c>
      <c r="R42">
        <f>VALUE(-0.3691599999999653)</f>
        <v>0</v>
      </c>
      <c r="S42">
        <f>VALUE(-0.2901600000000144)</f>
        <v>0</v>
      </c>
      <c r="T42">
        <f>VALUE(-0.3890799999999217)</f>
        <v>0</v>
      </c>
      <c r="U42">
        <f>VALUE(-0.2659400000000005)</f>
        <v>0</v>
      </c>
      <c r="V42">
        <f>VALUE(-0.2716800000000603)</f>
        <v>0</v>
      </c>
      <c r="W42">
        <f>VALUE(-0.318480000000136)</f>
        <v>0</v>
      </c>
      <c r="X42">
        <f>VALUE(0.0026199999999789725)</f>
        <v>0</v>
      </c>
      <c r="Y42" s="17">
        <f>VALUE(-11.423000000000002)</f>
        <v>0</v>
      </c>
      <c r="Z42">
        <f>VALUE(-271.6971428571599)</f>
        <v>0</v>
      </c>
    </row>
    <row r="43" spans="1:26">
      <c r="A43" t="s">
        <v>67</v>
      </c>
      <c r="B43">
        <f>VALUE(0.73362)</f>
        <v>0</v>
      </c>
      <c r="C43" s="10">
        <f>VALUE(1552.68722)</f>
        <v>0</v>
      </c>
      <c r="D43" s="10">
        <f>VALUE(-11.618)</f>
        <v>0</v>
      </c>
      <c r="E43" s="11">
        <f>VALUE(1553.74966)</f>
        <v>0</v>
      </c>
      <c r="F43" s="11">
        <f>VALUE(-18.262)</f>
        <v>0</v>
      </c>
      <c r="G43" s="12">
        <f>VALUE(1556.41388)</f>
        <v>0</v>
      </c>
      <c r="H43" s="12">
        <f>VALUE(-15.118)</f>
        <v>0</v>
      </c>
      <c r="I43" s="13">
        <f>VALUE(1547.70224)</f>
        <v>0</v>
      </c>
      <c r="J43" s="13">
        <f>VALUE(-10.735999999999999)</f>
        <v>0</v>
      </c>
      <c r="K43" s="14">
        <f>VALUE(1550.6011)</f>
        <v>0</v>
      </c>
      <c r="L43" s="14">
        <f>VALUE(-11.292)</f>
        <v>0</v>
      </c>
      <c r="M43" s="15">
        <f>VALUE(1556.3260400000001)</f>
        <v>0</v>
      </c>
      <c r="N43" s="15">
        <f>VALUE(-11.65)</f>
        <v>0</v>
      </c>
      <c r="O43" s="16">
        <f>VALUE(1548.58776)</f>
        <v>0</v>
      </c>
      <c r="P43" s="16">
        <f>VALUE(-20.766)</f>
        <v>0</v>
      </c>
      <c r="Q43" s="17">
        <f>VALUE(522.178)</f>
        <v>0</v>
      </c>
      <c r="R43">
        <f>VALUE(-0.37063999999986663)</f>
        <v>0</v>
      </c>
      <c r="S43">
        <f>VALUE(-0.28922000000011394)</f>
        <v>0</v>
      </c>
      <c r="T43">
        <f>VALUE(-0.3893799999998464)</f>
        <v>0</v>
      </c>
      <c r="U43">
        <f>VALUE(-0.266399999999976)</f>
        <v>0</v>
      </c>
      <c r="V43">
        <f>VALUE(-0.27101999999990767)</f>
        <v>0</v>
      </c>
      <c r="W43">
        <f>VALUE(-0.3182000000001608)</f>
        <v>0</v>
      </c>
      <c r="X43">
        <f>VALUE(0.002879999999777283)</f>
        <v>0</v>
      </c>
      <c r="Y43" s="17">
        <f>VALUE(-11.424499999999966)</f>
        <v>0</v>
      </c>
      <c r="Z43">
        <f>VALUE(-271.711428571442)</f>
        <v>0</v>
      </c>
    </row>
    <row r="44" spans="1:26">
      <c r="A44" t="s">
        <v>68</v>
      </c>
      <c r="B44">
        <f>VALUE(0.7577)</f>
        <v>0</v>
      </c>
      <c r="C44" s="10">
        <f>VALUE(1552.68738)</f>
        <v>0</v>
      </c>
      <c r="D44" s="10">
        <f>VALUE(-11.594000000000001)</f>
        <v>0</v>
      </c>
      <c r="E44" s="11">
        <f>VALUE(1553.7494199999999)</f>
        <v>0</v>
      </c>
      <c r="F44" s="11">
        <f>VALUE(-18.274)</f>
        <v>0</v>
      </c>
      <c r="G44" s="12">
        <f>VALUE(1556.4143199999999)</f>
        <v>0</v>
      </c>
      <c r="H44" s="12">
        <f>VALUE(-15.11)</f>
        <v>0</v>
      </c>
      <c r="I44" s="13">
        <f>VALUE(1547.7023800000002)</f>
        <v>0</v>
      </c>
      <c r="J44" s="13">
        <f>VALUE(-10.76)</f>
        <v>0</v>
      </c>
      <c r="K44" s="14">
        <f>VALUE(1550.60214)</f>
        <v>0</v>
      </c>
      <c r="L44" s="14">
        <f>VALUE(-11.218)</f>
        <v>0</v>
      </c>
      <c r="M44" s="15">
        <f>VALUE(1556.32672)</f>
        <v>0</v>
      </c>
      <c r="N44" s="15">
        <f>VALUE(-11.672)</f>
        <v>0</v>
      </c>
      <c r="O44" s="16">
        <f>VALUE(1548.58798)</f>
        <v>0</v>
      </c>
      <c r="P44" s="16">
        <f>VALUE(-20.712)</f>
        <v>0</v>
      </c>
      <c r="Q44" s="17">
        <f>VALUE(522.1795)</f>
        <v>0</v>
      </c>
      <c r="R44">
        <f>VALUE(-0.37047999999981585)</f>
        <v>0</v>
      </c>
      <c r="S44">
        <f>VALUE(-0.28945999999996275)</f>
        <v>0</v>
      </c>
      <c r="T44">
        <f>VALUE(-0.38893999999982043)</f>
        <v>0</v>
      </c>
      <c r="U44">
        <f>VALUE(-0.2662600000001021)</f>
        <v>0</v>
      </c>
      <c r="V44">
        <f>VALUE(-0.2699800000000323)</f>
        <v>0</v>
      </c>
      <c r="W44">
        <f>VALUE(-0.31752000000005864)</f>
        <v>0</v>
      </c>
      <c r="X44">
        <f>VALUE(0.0030999999999039574)</f>
        <v>0</v>
      </c>
      <c r="Y44" s="17">
        <f>VALUE(-11.423000000000002)</f>
        <v>0</v>
      </c>
      <c r="Z44">
        <f>VALUE(-271.36285714284116)</f>
        <v>0</v>
      </c>
    </row>
    <row r="45" spans="1:26">
      <c r="A45" t="s">
        <v>69</v>
      </c>
      <c r="B45">
        <f>VALUE(0.78184)</f>
        <v>0</v>
      </c>
      <c r="C45" s="10">
        <f>VALUE(1552.68778)</f>
        <v>0</v>
      </c>
      <c r="D45" s="10">
        <f>VALUE(-11.602)</f>
        <v>0</v>
      </c>
      <c r="E45" s="11">
        <f>VALUE(1553.74892)</f>
        <v>0</v>
      </c>
      <c r="F45" s="11">
        <f>VALUE(-18.174)</f>
        <v>0</v>
      </c>
      <c r="G45" s="12">
        <f>VALUE(1556.41436)</f>
        <v>0</v>
      </c>
      <c r="H45" s="12">
        <f>VALUE(-15.05)</f>
        <v>0</v>
      </c>
      <c r="I45" s="13">
        <f>VALUE(1547.70266)</f>
        <v>0</v>
      </c>
      <c r="J45" s="13">
        <f>VALUE(-10.767999999999999)</f>
        <v>0</v>
      </c>
      <c r="K45" s="14">
        <f>VALUE(1550.6023599999999)</f>
        <v>0</v>
      </c>
      <c r="L45" s="14">
        <f>VALUE(-11.196)</f>
        <v>0</v>
      </c>
      <c r="M45" s="15">
        <f>VALUE(1556.3264800000002)</f>
        <v>0</v>
      </c>
      <c r="N45" s="15">
        <f>VALUE(-11.602)</f>
        <v>0</v>
      </c>
      <c r="O45" s="16">
        <f>VALUE(1548.5886)</f>
        <v>0</v>
      </c>
      <c r="P45" s="16">
        <f>VALUE(-20.764)</f>
        <v>0</v>
      </c>
      <c r="Q45" s="17">
        <f>VALUE(522.1835)</f>
        <v>0</v>
      </c>
      <c r="R45">
        <f>VALUE(-0.37007999999991625)</f>
        <v>0</v>
      </c>
      <c r="S45">
        <f>VALUE(-0.2899600000000646)</f>
        <v>0</v>
      </c>
      <c r="T45">
        <f>VALUE(-0.3888999999999214)</f>
        <v>0</v>
      </c>
      <c r="U45">
        <f>VALUE(-0.2659800000001269)</f>
        <v>0</v>
      </c>
      <c r="V45">
        <f>VALUE(-0.26975999999990563)</f>
        <v>0</v>
      </c>
      <c r="W45">
        <f>VALUE(-0.3177600000001348)</f>
        <v>0</v>
      </c>
      <c r="X45">
        <f>VALUE(0.0037199999999302236)</f>
        <v>0</v>
      </c>
      <c r="Y45" s="17">
        <f>VALUE(-11.418999999999983)</f>
        <v>0</v>
      </c>
      <c r="Z45">
        <f>VALUE(-271.2457142857342)</f>
        <v>0</v>
      </c>
    </row>
    <row r="46" spans="1:26">
      <c r="A46" t="s">
        <v>70</v>
      </c>
      <c r="B46">
        <f>VALUE(0.80584)</f>
        <v>0</v>
      </c>
      <c r="C46" s="10">
        <f>VALUE(1552.6889800000001)</f>
        <v>0</v>
      </c>
      <c r="D46" s="10">
        <f>VALUE(-11.622)</f>
        <v>0</v>
      </c>
      <c r="E46" s="11">
        <f>VALUE(1553.74954)</f>
        <v>0</v>
      </c>
      <c r="F46" s="11">
        <f>VALUE(-18.238)</f>
        <v>0</v>
      </c>
      <c r="G46" s="12">
        <f>VALUE(1556.41436)</f>
        <v>0</v>
      </c>
      <c r="H46" s="12">
        <f>VALUE(-15.074000000000002)</f>
        <v>0</v>
      </c>
      <c r="I46" s="13">
        <f>VALUE(1547.7026)</f>
        <v>0</v>
      </c>
      <c r="J46" s="13">
        <f>VALUE(-10.762)</f>
        <v>0</v>
      </c>
      <c r="K46" s="14">
        <f>VALUE(1550.60164)</f>
        <v>0</v>
      </c>
      <c r="L46" s="14">
        <f>VALUE(-11.265999999999998)</f>
        <v>0</v>
      </c>
      <c r="M46" s="15">
        <f>VALUE(1556.3265199999998)</f>
        <v>0</v>
      </c>
      <c r="N46" s="15">
        <f>VALUE(-11.624)</f>
        <v>0</v>
      </c>
      <c r="O46" s="16">
        <f>VALUE(1548.5874800000001)</f>
        <v>0</v>
      </c>
      <c r="P46" s="16">
        <f>VALUE(-20.664)</f>
        <v>0</v>
      </c>
      <c r="Q46" s="17">
        <f>VALUE(522.178)</f>
        <v>0</v>
      </c>
      <c r="R46">
        <f>VALUE(-0.3688799999999901)</f>
        <v>0</v>
      </c>
      <c r="S46">
        <f>VALUE(-0.28934000000003834)</f>
        <v>0</v>
      </c>
      <c r="T46">
        <f>VALUE(-0.3888999999999214)</f>
        <v>0</v>
      </c>
      <c r="U46">
        <f>VALUE(-0.2660399999999754)</f>
        <v>0</v>
      </c>
      <c r="V46">
        <f>VALUE(-0.2704799999999068)</f>
        <v>0</v>
      </c>
      <c r="W46">
        <f>VALUE(-0.31772000000000844)</f>
        <v>0</v>
      </c>
      <c r="X46">
        <f>VALUE(0.002599999999802094)</f>
        <v>0</v>
      </c>
      <c r="Y46" s="17">
        <f>VALUE(-11.424499999999966)</f>
        <v>0</v>
      </c>
      <c r="Z46">
        <f>VALUE(-271.2514285714341)</f>
        <v>0</v>
      </c>
    </row>
    <row r="47" spans="1:26">
      <c r="A47" t="s">
        <v>71</v>
      </c>
      <c r="B47">
        <f>VALUE(0.8307)</f>
        <v>0</v>
      </c>
      <c r="C47" s="10">
        <f>VALUE(1552.68812)</f>
        <v>0</v>
      </c>
      <c r="D47" s="10">
        <f>VALUE(-11.63)</f>
        <v>0</v>
      </c>
      <c r="E47" s="11">
        <f>VALUE(1553.74884)</f>
        <v>0</v>
      </c>
      <c r="F47" s="11">
        <f>VALUE(-18.27)</f>
        <v>0</v>
      </c>
      <c r="G47" s="12">
        <f>VALUE(1556.41356)</f>
        <v>0</v>
      </c>
      <c r="H47" s="12">
        <f>VALUE(-15.104000000000001)</f>
        <v>0</v>
      </c>
      <c r="I47" s="13">
        <f>VALUE(1547.70226)</f>
        <v>0</v>
      </c>
      <c r="J47" s="13">
        <f>VALUE(-10.794)</f>
        <v>0</v>
      </c>
      <c r="K47" s="14">
        <f>VALUE(1550.60134)</f>
        <v>0</v>
      </c>
      <c r="L47" s="14">
        <f>VALUE(-11.258)</f>
        <v>0</v>
      </c>
      <c r="M47" s="15">
        <f>VALUE(1556.32598)</f>
        <v>0</v>
      </c>
      <c r="N47" s="15">
        <f>VALUE(-11.674000000000001)</f>
        <v>0</v>
      </c>
      <c r="O47" s="16">
        <f>VALUE(1548.5882800000002)</f>
        <v>0</v>
      </c>
      <c r="P47" s="16">
        <f>VALUE(-20.67)</f>
        <v>0</v>
      </c>
      <c r="Q47" s="17">
        <f>VALUE(522.1759999999999)</f>
        <v>0</v>
      </c>
      <c r="R47">
        <f>VALUE(-0.3697399999998652)</f>
        <v>0</v>
      </c>
      <c r="S47">
        <f>VALUE(-0.29004000000009)</f>
        <v>0</v>
      </c>
      <c r="T47">
        <f>VALUE(-0.389699999999948)</f>
        <v>0</v>
      </c>
      <c r="U47">
        <f>VALUE(-0.2663800000000265)</f>
        <v>0</v>
      </c>
      <c r="V47">
        <f>VALUE(-0.27078000000005886)</f>
        <v>0</v>
      </c>
      <c r="W47">
        <f>VALUE(-0.3182600000000093)</f>
        <v>0</v>
      </c>
      <c r="X47">
        <f>VALUE(0.003399999999828651)</f>
        <v>0</v>
      </c>
      <c r="Y47" s="17">
        <f>VALUE(-11.426500000000033)</f>
        <v>0</v>
      </c>
      <c r="Z47">
        <f>VALUE(-271.6428571428813)</f>
        <v>0</v>
      </c>
    </row>
    <row r="48" spans="1:26">
      <c r="A48" t="s">
        <v>72</v>
      </c>
      <c r="B48">
        <f>VALUE(0.85487)</f>
        <v>0</v>
      </c>
      <c r="C48" s="10">
        <f>VALUE(1552.68848)</f>
        <v>0</v>
      </c>
      <c r="D48" s="10">
        <f>VALUE(-11.675999999999998)</f>
        <v>0</v>
      </c>
      <c r="E48" s="11">
        <f>VALUE(1553.74966)</f>
        <v>0</v>
      </c>
      <c r="F48" s="11">
        <f>VALUE(-18.272000000000002)</f>
        <v>0</v>
      </c>
      <c r="G48" s="12">
        <f>VALUE(1556.41392)</f>
        <v>0</v>
      </c>
      <c r="H48" s="12">
        <f>VALUE(-15.02)</f>
        <v>0</v>
      </c>
      <c r="I48" s="13">
        <f>VALUE(1547.7029400000001)</f>
        <v>0</v>
      </c>
      <c r="J48" s="13">
        <f>VALUE(-10.76)</f>
        <v>0</v>
      </c>
      <c r="K48" s="14">
        <f>VALUE(1550.60166)</f>
        <v>0</v>
      </c>
      <c r="L48" s="14">
        <f>VALUE(-11.245999999999999)</f>
        <v>0</v>
      </c>
      <c r="M48" s="15">
        <f>VALUE(1556.32584)</f>
        <v>0</v>
      </c>
      <c r="N48" s="15">
        <f>VALUE(-11.616)</f>
        <v>0</v>
      </c>
      <c r="O48" s="16">
        <f>VALUE(1548.58782)</f>
        <v>0</v>
      </c>
      <c r="P48" s="16">
        <f>VALUE(-20.71)</f>
        <v>0</v>
      </c>
      <c r="Q48" s="17">
        <f>VALUE(522.1785)</f>
        <v>0</v>
      </c>
      <c r="R48">
        <f>VALUE(-0.3693799999998646)</f>
        <v>0</v>
      </c>
      <c r="S48">
        <f>VALUE(-0.28922000000011394)</f>
        <v>0</v>
      </c>
      <c r="T48">
        <f>VALUE(-0.3893399999999474)</f>
        <v>0</v>
      </c>
      <c r="U48">
        <f>VALUE(-0.2657000000001517)</f>
        <v>0</v>
      </c>
      <c r="V48">
        <f>VALUE(-0.2704599999999573)</f>
        <v>0</v>
      </c>
      <c r="W48">
        <f>VALUE(-0.3184000000001106)</f>
        <v>0</v>
      </c>
      <c r="X48">
        <f>VALUE(0.002939999999853171)</f>
        <v>0</v>
      </c>
      <c r="Y48" s="17">
        <f>VALUE(-11.423999999999978)</f>
        <v>0</v>
      </c>
      <c r="Z48">
        <f>VALUE(-271.36571428575604)</f>
        <v>0</v>
      </c>
    </row>
    <row r="49" spans="1:26">
      <c r="A49" t="s">
        <v>73</v>
      </c>
      <c r="B49">
        <f>VALUE(0.87895)</f>
        <v>0</v>
      </c>
      <c r="C49" s="10">
        <f>VALUE(1552.68796)</f>
        <v>0</v>
      </c>
      <c r="D49" s="10">
        <f>VALUE(-11.618)</f>
        <v>0</v>
      </c>
      <c r="E49" s="11">
        <f>VALUE(1553.7491)</f>
        <v>0</v>
      </c>
      <c r="F49" s="11">
        <f>VALUE(-18.285999999999998)</f>
        <v>0</v>
      </c>
      <c r="G49" s="12">
        <f>VALUE(1556.4146)</f>
        <v>0</v>
      </c>
      <c r="H49" s="12">
        <f>VALUE(-15.107999999999999)</f>
        <v>0</v>
      </c>
      <c r="I49" s="13">
        <f>VALUE(1547.70306)</f>
        <v>0</v>
      </c>
      <c r="J49" s="13">
        <f>VALUE(-10.788)</f>
        <v>0</v>
      </c>
      <c r="K49" s="14">
        <f>VALUE(1550.60218)</f>
        <v>0</v>
      </c>
      <c r="L49" s="14">
        <f>VALUE(-11.294)</f>
        <v>0</v>
      </c>
      <c r="M49" s="15">
        <f>VALUE(1556.32586)</f>
        <v>0</v>
      </c>
      <c r="N49" s="15">
        <f>VALUE(-11.616)</f>
        <v>0</v>
      </c>
      <c r="O49" s="16">
        <f>VALUE(1548.58834)</f>
        <v>0</v>
      </c>
      <c r="P49" s="16">
        <f>VALUE(-20.741999999999997)</f>
        <v>0</v>
      </c>
      <c r="Q49" s="17">
        <f>VALUE(522.1785)</f>
        <v>0</v>
      </c>
      <c r="R49">
        <f>VALUE(-0.36989999999991596)</f>
        <v>0</v>
      </c>
      <c r="S49">
        <f>VALUE(-0.2897800000000643)</f>
        <v>0</v>
      </c>
      <c r="T49">
        <f>VALUE(-0.38865999999984524)</f>
        <v>0</v>
      </c>
      <c r="U49">
        <f>VALUE(-0.2655799999999999)</f>
        <v>0</v>
      </c>
      <c r="V49">
        <f>VALUE(-0.2699399999999059)</f>
        <v>0</v>
      </c>
      <c r="W49">
        <f>VALUE(-0.3183800000001611)</f>
        <v>0</v>
      </c>
      <c r="X49">
        <f>VALUE(0.0034599999999045394)</f>
        <v>0</v>
      </c>
      <c r="Y49" s="17">
        <f>VALUE(-11.423999999999978)</f>
        <v>0</v>
      </c>
      <c r="Z49">
        <f>VALUE(-271.254285714284)</f>
        <v>0</v>
      </c>
    </row>
    <row r="50" spans="1:26">
      <c r="A50" t="s">
        <v>74</v>
      </c>
      <c r="B50">
        <f>VALUE(0.90325)</f>
        <v>0</v>
      </c>
      <c r="C50" s="10">
        <f>VALUE(1552.68812)</f>
        <v>0</v>
      </c>
      <c r="D50" s="10">
        <f>VALUE(-11.626)</f>
        <v>0</v>
      </c>
      <c r="E50" s="11">
        <f>VALUE(1553.7491)</f>
        <v>0</v>
      </c>
      <c r="F50" s="11">
        <f>VALUE(-18.288)</f>
        <v>0</v>
      </c>
      <c r="G50" s="12">
        <f>VALUE(1556.41392)</f>
        <v>0</v>
      </c>
      <c r="H50" s="12">
        <f>VALUE(-15.107999999999999)</f>
        <v>0</v>
      </c>
      <c r="I50" s="13">
        <f>VALUE(1547.70244)</f>
        <v>0</v>
      </c>
      <c r="J50" s="13">
        <f>VALUE(-10.812000000000001)</f>
        <v>0</v>
      </c>
      <c r="K50" s="14">
        <f>VALUE(1550.60246)</f>
        <v>0</v>
      </c>
      <c r="L50" s="14">
        <f>VALUE(-11.272)</f>
        <v>0</v>
      </c>
      <c r="M50" s="15">
        <f>VALUE(1556.32564)</f>
        <v>0</v>
      </c>
      <c r="N50" s="15">
        <f>VALUE(-11.622)</f>
        <v>0</v>
      </c>
      <c r="O50" s="16">
        <f>VALUE(1548.5883)</f>
        <v>0</v>
      </c>
      <c r="P50" s="16">
        <f>VALUE(-20.728)</f>
        <v>0</v>
      </c>
      <c r="Q50" s="17">
        <f>VALUE(522.1785)</f>
        <v>0</v>
      </c>
      <c r="R50">
        <f>VALUE(-0.3697399999998652)</f>
        <v>0</v>
      </c>
      <c r="S50">
        <f>VALUE(-0.2897800000000643)</f>
        <v>0</v>
      </c>
      <c r="T50">
        <f>VALUE(-0.3893399999999474)</f>
        <v>0</v>
      </c>
      <c r="U50">
        <f>VALUE(-0.2662000000000262)</f>
        <v>0</v>
      </c>
      <c r="V50">
        <f>VALUE(-0.26965999999993073)</f>
        <v>0</v>
      </c>
      <c r="W50">
        <f>VALUE(-0.3186000000000604)</f>
        <v>0</v>
      </c>
      <c r="X50">
        <f>VALUE(0.003419999999778156)</f>
        <v>0</v>
      </c>
      <c r="Y50" s="17">
        <f>VALUE(-11.423999999999978)</f>
        <v>0</v>
      </c>
      <c r="Z50">
        <f>VALUE(-271.4142857143023)</f>
        <v>0</v>
      </c>
    </row>
    <row r="51" spans="1:26">
      <c r="A51" t="s">
        <v>75</v>
      </c>
      <c r="B51">
        <f>VALUE(0.92737)</f>
        <v>0</v>
      </c>
      <c r="C51" s="10">
        <f>VALUE(1552.6879)</f>
        <v>0</v>
      </c>
      <c r="D51" s="10">
        <f>VALUE(-11.58)</f>
        <v>0</v>
      </c>
      <c r="E51" s="11">
        <f>VALUE(1553.74988)</f>
        <v>0</v>
      </c>
      <c r="F51" s="11">
        <f>VALUE(-18.272000000000002)</f>
        <v>0</v>
      </c>
      <c r="G51" s="12">
        <f>VALUE(1556.41454)</f>
        <v>0</v>
      </c>
      <c r="H51" s="12">
        <f>VALUE(-15.112)</f>
        <v>0</v>
      </c>
      <c r="I51" s="13">
        <f>VALUE(1547.70318)</f>
        <v>0</v>
      </c>
      <c r="J51" s="13">
        <f>VALUE(-10.792)</f>
        <v>0</v>
      </c>
      <c r="K51" s="14">
        <f>VALUE(1550.60312)</f>
        <v>0</v>
      </c>
      <c r="L51" s="14">
        <f>VALUE(-11.315999999999999)</f>
        <v>0</v>
      </c>
      <c r="M51" s="15">
        <f>VALUE(1556.3259)</f>
        <v>0</v>
      </c>
      <c r="N51" s="15">
        <f>VALUE(-11.684000000000001)</f>
        <v>0</v>
      </c>
      <c r="O51" s="16">
        <f>VALUE(1548.5881)</f>
        <v>0</v>
      </c>
      <c r="P51" s="16">
        <f>VALUE(-20.726)</f>
        <v>0</v>
      </c>
      <c r="Q51" s="17">
        <f>VALUE(522.1875)</f>
        <v>0</v>
      </c>
      <c r="R51">
        <f>VALUE(-0.36995999999999185)</f>
        <v>0</v>
      </c>
      <c r="S51">
        <f>VALUE(-0.28899999999998727)</f>
        <v>0</v>
      </c>
      <c r="T51">
        <f>VALUE(-0.38871999999992113)</f>
        <v>0</v>
      </c>
      <c r="U51">
        <f>VALUE(-0.2654600000000755)</f>
        <v>0</v>
      </c>
      <c r="V51">
        <f>VALUE(-0.26900000000000546)</f>
        <v>0</v>
      </c>
      <c r="W51">
        <f>VALUE(-0.3183400000000347)</f>
        <v>0</v>
      </c>
      <c r="X51">
        <f>VALUE(0.00321999999982836)</f>
        <v>0</v>
      </c>
      <c r="Y51" s="17">
        <f>VALUE(-11.414999999999964)</f>
        <v>0</v>
      </c>
      <c r="Z51">
        <f>VALUE(-271.03714285716967)</f>
        <v>0</v>
      </c>
    </row>
    <row r="52" spans="1:26">
      <c r="A52" t="s">
        <v>76</v>
      </c>
      <c r="B52">
        <f>VALUE(0.95142)</f>
        <v>0</v>
      </c>
      <c r="C52" s="10">
        <f>VALUE(1552.6892)</f>
        <v>0</v>
      </c>
      <c r="D52" s="10">
        <f>VALUE(-11.606)</f>
        <v>0</v>
      </c>
      <c r="E52" s="11">
        <f>VALUE(1553.7493)</f>
        <v>0</v>
      </c>
      <c r="F52" s="11">
        <f>VALUE(-18.242)</f>
        <v>0</v>
      </c>
      <c r="G52" s="12">
        <f>VALUE(1556.4145)</f>
        <v>0</v>
      </c>
      <c r="H52" s="12">
        <f>VALUE(-15.13)</f>
        <v>0</v>
      </c>
      <c r="I52" s="13">
        <f>VALUE(1547.7024199999998)</f>
        <v>0</v>
      </c>
      <c r="J52" s="13">
        <f>VALUE(-10.774000000000001)</f>
        <v>0</v>
      </c>
      <c r="K52" s="14">
        <f>VALUE(1550.6024)</f>
        <v>0</v>
      </c>
      <c r="L52" s="14">
        <f>VALUE(-11.306)</f>
        <v>0</v>
      </c>
      <c r="M52" s="15">
        <f>VALUE(1556.32582)</f>
        <v>0</v>
      </c>
      <c r="N52" s="15">
        <f>VALUE(-11.66)</f>
        <v>0</v>
      </c>
      <c r="O52" s="16">
        <f>VALUE(1548.58924)</f>
        <v>0</v>
      </c>
      <c r="P52" s="16">
        <f>VALUE(-20.73)</f>
        <v>0</v>
      </c>
      <c r="Q52" s="17">
        <f>VALUE(522.192)</f>
        <v>0</v>
      </c>
      <c r="R52">
        <f>VALUE(-0.36865999999986343)</f>
        <v>0</v>
      </c>
      <c r="S52">
        <f>VALUE(-0.2895800000001145)</f>
        <v>0</v>
      </c>
      <c r="T52">
        <f>VALUE(-0.38875999999982014)</f>
        <v>0</v>
      </c>
      <c r="U52">
        <f>VALUE(-0.2662199999999757)</f>
        <v>0</v>
      </c>
      <c r="V52">
        <f>VALUE(-0.2697200000000066)</f>
        <v>0</v>
      </c>
      <c r="W52">
        <f>VALUE(-0.3184200000000601)</f>
        <v>0</v>
      </c>
      <c r="X52">
        <f>VALUE(0.004359999999905995)</f>
        <v>0</v>
      </c>
      <c r="Y52" s="17">
        <f>VALUE(-11.410499999999956)</f>
        <v>0</v>
      </c>
      <c r="Z52">
        <f>VALUE(-270.9999999999906)</f>
        <v>0</v>
      </c>
    </row>
    <row r="53" spans="1:26">
      <c r="A53" t="s">
        <v>77</v>
      </c>
      <c r="B53">
        <f>VALUE(0.9755)</f>
        <v>0</v>
      </c>
      <c r="C53" s="10">
        <f>VALUE(1552.68796)</f>
        <v>0</v>
      </c>
      <c r="D53" s="10">
        <f>VALUE(-11.6)</f>
        <v>0</v>
      </c>
      <c r="E53" s="11">
        <f>VALUE(1553.74932)</f>
        <v>0</v>
      </c>
      <c r="F53" s="11">
        <f>VALUE(-18.28)</f>
        <v>0</v>
      </c>
      <c r="G53" s="12">
        <f>VALUE(1556.41482)</f>
        <v>0</v>
      </c>
      <c r="H53" s="12">
        <f>VALUE(-15.124)</f>
        <v>0</v>
      </c>
      <c r="I53" s="13">
        <f>VALUE(1547.70314)</f>
        <v>0</v>
      </c>
      <c r="J53" s="13">
        <f>VALUE(-10.777999999999999)</f>
        <v>0</v>
      </c>
      <c r="K53" s="14">
        <f>VALUE(1550.6029)</f>
        <v>0</v>
      </c>
      <c r="L53" s="14">
        <f>VALUE(-11.274000000000001)</f>
        <v>0</v>
      </c>
      <c r="M53" s="15">
        <f>VALUE(1556.32618)</f>
        <v>0</v>
      </c>
      <c r="N53" s="15">
        <f>VALUE(-11.702)</f>
        <v>0</v>
      </c>
      <c r="O53" s="16">
        <f>VALUE(1548.5887)</f>
        <v>0</v>
      </c>
      <c r="P53" s="16">
        <f>VALUE(-20.73)</f>
        <v>0</v>
      </c>
      <c r="Q53" s="17">
        <f>VALUE(522.1985)</f>
        <v>0</v>
      </c>
      <c r="R53">
        <f>VALUE(-0.36989999999991596)</f>
        <v>0</v>
      </c>
      <c r="S53">
        <f>VALUE(-0.289560000000165)</f>
        <v>0</v>
      </c>
      <c r="T53">
        <f>VALUE(-0.38843999999994594)</f>
        <v>0</v>
      </c>
      <c r="U53">
        <f>VALUE(-0.26549999999997453)</f>
        <v>0</v>
      </c>
      <c r="V53">
        <f>VALUE(-0.26921999999990476)</f>
        <v>0</v>
      </c>
      <c r="W53">
        <f>VALUE(-0.3180600000000595)</f>
        <v>0</v>
      </c>
      <c r="X53">
        <f>VALUE(0.0038199999999051215)</f>
        <v>0</v>
      </c>
      <c r="Y53" s="17">
        <f>VALUE(-11.403999999999996)</f>
        <v>0</v>
      </c>
      <c r="Z53">
        <f>VALUE(-270.98000000000866)</f>
        <v>0</v>
      </c>
    </row>
    <row r="54" spans="1:26">
      <c r="A54" t="s">
        <v>78</v>
      </c>
      <c r="B54">
        <f>VALUE(0.99935)</f>
        <v>0</v>
      </c>
      <c r="C54" s="10">
        <f>VALUE(1552.6879999999999)</f>
        <v>0</v>
      </c>
      <c r="D54" s="10">
        <f>VALUE(-11.52)</f>
        <v>0</v>
      </c>
      <c r="E54" s="11">
        <f>VALUE(1553.74926)</f>
        <v>0</v>
      </c>
      <c r="F54" s="11">
        <f>VALUE(-18.246)</f>
        <v>0</v>
      </c>
      <c r="G54" s="12">
        <f>VALUE(1556.4149)</f>
        <v>0</v>
      </c>
      <c r="H54" s="12">
        <f>VALUE(-15.14)</f>
        <v>0</v>
      </c>
      <c r="I54" s="13">
        <f>VALUE(1547.7026)</f>
        <v>0</v>
      </c>
      <c r="J54" s="13">
        <f>VALUE(-10.744000000000002)</f>
        <v>0</v>
      </c>
      <c r="K54" s="14">
        <f>VALUE(1550.60224)</f>
        <v>0</v>
      </c>
      <c r="L54" s="14">
        <f>VALUE(-11.32)</f>
        <v>0</v>
      </c>
      <c r="M54" s="15">
        <f>VALUE(1556.32634)</f>
        <v>0</v>
      </c>
      <c r="N54" s="15">
        <f>VALUE(-11.706)</f>
        <v>0</v>
      </c>
      <c r="O54" s="16">
        <f>VALUE(1548.5887400000001)</f>
        <v>0</v>
      </c>
      <c r="P54" s="16">
        <f>VALUE(-20.686)</f>
        <v>0</v>
      </c>
      <c r="Q54" s="17">
        <f>VALUE(522.2049999999999)</f>
        <v>0</v>
      </c>
      <c r="R54">
        <f>VALUE(-0.3698599999997896)</f>
        <v>0</v>
      </c>
      <c r="S54">
        <f>VALUE(-0.28962000000001353)</f>
        <v>0</v>
      </c>
      <c r="T54">
        <f>VALUE(-0.38835999999992055)</f>
        <v>0</v>
      </c>
      <c r="U54">
        <f>VALUE(-0.2660399999999754)</f>
        <v>0</v>
      </c>
      <c r="V54">
        <f>VALUE(-0.2698800000000574)</f>
        <v>0</v>
      </c>
      <c r="W54">
        <f>VALUE(-0.31790000000000873)</f>
        <v>0</v>
      </c>
      <c r="X54">
        <f>VALUE(0.0038599999998041312)</f>
        <v>0</v>
      </c>
      <c r="Y54" s="17">
        <f>VALUE(-11.397500000000036)</f>
        <v>0</v>
      </c>
      <c r="Z54">
        <f>VALUE(-271.11428571428013)</f>
        <v>0</v>
      </c>
    </row>
    <row r="55" spans="1:26">
      <c r="A55" t="s">
        <v>79</v>
      </c>
      <c r="B55">
        <f>VALUE(1.02296)</f>
        <v>0</v>
      </c>
      <c r="C55" s="10">
        <f>VALUE(1552.68834)</f>
        <v>0</v>
      </c>
      <c r="D55" s="10">
        <f>VALUE(-11.544)</f>
        <v>0</v>
      </c>
      <c r="E55" s="11">
        <f>VALUE(1553.75002)</f>
        <v>0</v>
      </c>
      <c r="F55" s="11">
        <f>VALUE(-18.272000000000002)</f>
        <v>0</v>
      </c>
      <c r="G55" s="12">
        <f>VALUE(1556.41414)</f>
        <v>0</v>
      </c>
      <c r="H55" s="12">
        <f>VALUE(-15.054)</f>
        <v>0</v>
      </c>
      <c r="I55" s="13">
        <f>VALUE(1547.70256)</f>
        <v>0</v>
      </c>
      <c r="J55" s="13">
        <f>VALUE(-10.798)</f>
        <v>0</v>
      </c>
      <c r="K55" s="14">
        <f>VALUE(1550.6014400000001)</f>
        <v>0</v>
      </c>
      <c r="L55" s="14">
        <f>VALUE(-11.23)</f>
        <v>0</v>
      </c>
      <c r="M55" s="15">
        <f>VALUE(1556.3256199999998)</f>
        <v>0</v>
      </c>
      <c r="N55" s="15">
        <f>VALUE(-11.616)</f>
        <v>0</v>
      </c>
      <c r="O55" s="16">
        <f>VALUE(1548.5886)</f>
        <v>0</v>
      </c>
      <c r="P55" s="16">
        <f>VALUE(-20.756)</f>
        <v>0</v>
      </c>
      <c r="Q55" s="17">
        <f>VALUE(522.2)</f>
        <v>0</v>
      </c>
      <c r="R55">
        <f>VALUE(-0.3695199999999659)</f>
        <v>0</v>
      </c>
      <c r="S55">
        <f>VALUE(-0.28886000000011336)</f>
        <v>0</v>
      </c>
      <c r="T55">
        <f>VALUE(-0.3891199999998207)</f>
        <v>0</v>
      </c>
      <c r="U55">
        <f>VALUE(-0.2660800000001018)</f>
        <v>0</v>
      </c>
      <c r="V55">
        <f>VALUE(-0.27068000000008396)</f>
        <v>0</v>
      </c>
      <c r="W55">
        <f>VALUE(-0.3186200000000099)</f>
        <v>0</v>
      </c>
      <c r="X55">
        <f>VALUE(0.0037199999999302236)</f>
        <v>0</v>
      </c>
      <c r="Y55" s="17">
        <f>VALUE(-11.402499999999918)</f>
        <v>0</v>
      </c>
      <c r="Z55">
        <f>VALUE(-271.30857142859503)</f>
        <v>0</v>
      </c>
    </row>
    <row r="56" spans="1:26">
      <c r="A56" t="s">
        <v>80</v>
      </c>
      <c r="B56">
        <f>VALUE(1.04682)</f>
        <v>0</v>
      </c>
      <c r="C56" s="10">
        <f>VALUE(1552.68804)</f>
        <v>0</v>
      </c>
      <c r="D56" s="10">
        <f>VALUE(-11.65)</f>
        <v>0</v>
      </c>
      <c r="E56" s="11">
        <f>VALUE(1553.7495199999998)</f>
        <v>0</v>
      </c>
      <c r="F56" s="11">
        <f>VALUE(-18.27)</f>
        <v>0</v>
      </c>
      <c r="G56" s="12">
        <f>VALUE(1556.41362)</f>
        <v>0</v>
      </c>
      <c r="H56" s="12">
        <f>VALUE(-15.046)</f>
        <v>0</v>
      </c>
      <c r="I56" s="13">
        <f>VALUE(1547.7025199999998)</f>
        <v>0</v>
      </c>
      <c r="J56" s="13">
        <f>VALUE(-10.82)</f>
        <v>0</v>
      </c>
      <c r="K56" s="14">
        <f>VALUE(1550.60222)</f>
        <v>0</v>
      </c>
      <c r="L56" s="14">
        <f>VALUE(-11.25)</f>
        <v>0</v>
      </c>
      <c r="M56" s="15">
        <f>VALUE(1556.32644)</f>
        <v>0</v>
      </c>
      <c r="N56" s="15">
        <f>VALUE(-11.636)</f>
        <v>0</v>
      </c>
      <c r="O56" s="16">
        <f>VALUE(1548.58904)</f>
        <v>0</v>
      </c>
      <c r="P56" s="16">
        <f>VALUE(-20.718000000000004)</f>
        <v>0</v>
      </c>
      <c r="Q56" s="17">
        <f>VALUE(522.1975)</f>
        <v>0</v>
      </c>
      <c r="R56">
        <f>VALUE(-0.36981999999989057)</f>
        <v>0</v>
      </c>
      <c r="S56">
        <f>VALUE(-0.28935999999998785)</f>
        <v>0</v>
      </c>
      <c r="T56">
        <f>VALUE(-0.3896399999998721)</f>
        <v>0</v>
      </c>
      <c r="U56">
        <f>VALUE(-0.2661200000000008)</f>
        <v>0</v>
      </c>
      <c r="V56">
        <f>VALUE(-0.2699000000000069)</f>
        <v>0</v>
      </c>
      <c r="W56">
        <f>VALUE(-0.31780000000003383)</f>
        <v>0</v>
      </c>
      <c r="X56">
        <f>VALUE(0.004159999999956199)</f>
        <v>0</v>
      </c>
      <c r="Y56" s="17">
        <f>VALUE(-11.404999999999973)</f>
        <v>0</v>
      </c>
      <c r="Z56">
        <f>VALUE(-271.2114285714051)</f>
        <v>0</v>
      </c>
    </row>
    <row r="57" spans="1:26">
      <c r="A57" t="s">
        <v>81</v>
      </c>
      <c r="B57">
        <f>VALUE(1.07088)</f>
        <v>0</v>
      </c>
      <c r="C57" s="10">
        <f>VALUE(1552.68742)</f>
        <v>0</v>
      </c>
      <c r="D57" s="10">
        <f>VALUE(-11.614)</f>
        <v>0</v>
      </c>
      <c r="E57" s="11">
        <f>VALUE(1553.7494800000002)</f>
        <v>0</v>
      </c>
      <c r="F57" s="11">
        <f>VALUE(-18.246)</f>
        <v>0</v>
      </c>
      <c r="G57" s="12">
        <f>VALUE(1556.41422)</f>
        <v>0</v>
      </c>
      <c r="H57" s="12">
        <f>VALUE(-15.078)</f>
        <v>0</v>
      </c>
      <c r="I57" s="13">
        <f>VALUE(1547.7025199999998)</f>
        <v>0</v>
      </c>
      <c r="J57" s="13">
        <f>VALUE(-10.735999999999999)</f>
        <v>0</v>
      </c>
      <c r="K57" s="14">
        <f>VALUE(1550.60124)</f>
        <v>0</v>
      </c>
      <c r="L57" s="14">
        <f>VALUE(-11.218)</f>
        <v>0</v>
      </c>
      <c r="M57" s="15">
        <f>VALUE(1556.32644)</f>
        <v>0</v>
      </c>
      <c r="N57" s="15">
        <f>VALUE(-11.668)</f>
        <v>0</v>
      </c>
      <c r="O57" s="16">
        <f>VALUE(1548.58936)</f>
        <v>0</v>
      </c>
      <c r="P57" s="16">
        <f>VALUE(-20.714000000000002)</f>
        <v>0</v>
      </c>
      <c r="Q57" s="17">
        <f>VALUE(522.197)</f>
        <v>0</v>
      </c>
      <c r="R57">
        <f>VALUE(-0.37043999999991684)</f>
        <v>0</v>
      </c>
      <c r="S57">
        <f>VALUE(-0.28940000000011423)</f>
        <v>0</v>
      </c>
      <c r="T57">
        <f>VALUE(-0.3890400000000227)</f>
        <v>0</v>
      </c>
      <c r="U57">
        <f>VALUE(-0.2661200000000008)</f>
        <v>0</v>
      </c>
      <c r="V57">
        <f>VALUE(-0.27088000000003376)</f>
        <v>0</v>
      </c>
      <c r="W57">
        <f>VALUE(-0.31780000000003383)</f>
        <v>0</v>
      </c>
      <c r="X57">
        <f>VALUE(0.004479999999830397)</f>
        <v>0</v>
      </c>
      <c r="Y57" s="17">
        <f>VALUE(-11.405499999999961)</f>
        <v>0</v>
      </c>
      <c r="Z57">
        <f>VALUE(-271.3142857143274)</f>
        <v>0</v>
      </c>
    </row>
    <row r="58" spans="1:26">
      <c r="A58" t="s">
        <v>82</v>
      </c>
      <c r="B58">
        <f>VALUE(1.09477)</f>
        <v>0</v>
      </c>
      <c r="C58" s="10">
        <f>VALUE(1552.6889199999998)</f>
        <v>0</v>
      </c>
      <c r="D58" s="10">
        <f>VALUE(-11.584000000000001)</f>
        <v>0</v>
      </c>
      <c r="E58" s="11">
        <f>VALUE(1553.74922)</f>
        <v>0</v>
      </c>
      <c r="F58" s="11">
        <f>VALUE(-18.238)</f>
        <v>0</v>
      </c>
      <c r="G58" s="12">
        <f>VALUE(1556.41434)</f>
        <v>0</v>
      </c>
      <c r="H58" s="12">
        <f>VALUE(-15.142000000000001)</f>
        <v>0</v>
      </c>
      <c r="I58" s="13">
        <f>VALUE(1547.70268)</f>
        <v>0</v>
      </c>
      <c r="J58" s="13">
        <f>VALUE(-10.8)</f>
        <v>0</v>
      </c>
      <c r="K58" s="14">
        <f>VALUE(1550.60256)</f>
        <v>0</v>
      </c>
      <c r="L58" s="14">
        <f>VALUE(-11.366)</f>
        <v>0</v>
      </c>
      <c r="M58" s="15">
        <f>VALUE(1556.32586)</f>
        <v>0</v>
      </c>
      <c r="N58" s="15">
        <f>VALUE(-11.677999999999999)</f>
        <v>0</v>
      </c>
      <c r="O58" s="16">
        <f>VALUE(1548.589)</f>
        <v>0</v>
      </c>
      <c r="P58" s="16">
        <f>VALUE(-20.728)</f>
        <v>0</v>
      </c>
      <c r="Q58" s="17">
        <f>VALUE(522.1895)</f>
        <v>0</v>
      </c>
      <c r="R58">
        <f>VALUE(-0.3689399999998386)</f>
        <v>0</v>
      </c>
      <c r="S58">
        <f>VALUE(-0.2896600000001399)</f>
        <v>0</v>
      </c>
      <c r="T58">
        <f>VALUE(-0.3889199999998709)</f>
        <v>0</v>
      </c>
      <c r="U58">
        <f>VALUE(-0.26595999999995)</f>
        <v>0</v>
      </c>
      <c r="V58">
        <f>VALUE(-0.26955999999995583)</f>
        <v>0</v>
      </c>
      <c r="W58">
        <f>VALUE(-0.3183800000001611)</f>
        <v>0</v>
      </c>
      <c r="X58">
        <f>VALUE(0.004119999999829815)</f>
        <v>0</v>
      </c>
      <c r="Y58" s="17">
        <f>VALUE(-11.413000000000011)</f>
        <v>0</v>
      </c>
      <c r="Z58">
        <f>VALUE(-271.04285714286954)</f>
        <v>0</v>
      </c>
    </row>
    <row r="59" spans="1:26">
      <c r="A59" t="s">
        <v>83</v>
      </c>
      <c r="B59">
        <f>VALUE(1.11879)</f>
        <v>0</v>
      </c>
      <c r="C59" s="10">
        <f>VALUE(1552.68876)</f>
        <v>0</v>
      </c>
      <c r="D59" s="10">
        <f>VALUE(-11.52)</f>
        <v>0</v>
      </c>
      <c r="E59" s="11">
        <f>VALUE(1553.74892)</f>
        <v>0</v>
      </c>
      <c r="F59" s="11">
        <f>VALUE(-18.258)</f>
        <v>0</v>
      </c>
      <c r="G59" s="12">
        <f>VALUE(1556.4154800000001)</f>
        <v>0</v>
      </c>
      <c r="H59" s="12">
        <f>VALUE(-15.1)</f>
        <v>0</v>
      </c>
      <c r="I59" s="13">
        <f>VALUE(1547.7029)</f>
        <v>0</v>
      </c>
      <c r="J59" s="13">
        <f>VALUE(-10.754000000000001)</f>
        <v>0</v>
      </c>
      <c r="K59" s="14">
        <f>VALUE(1550.6018199999999)</f>
        <v>0</v>
      </c>
      <c r="L59" s="14">
        <f>VALUE(-11.267999999999999)</f>
        <v>0</v>
      </c>
      <c r="M59" s="15">
        <f>VALUE(1556.32622)</f>
        <v>0</v>
      </c>
      <c r="N59" s="15">
        <f>VALUE(-11.616)</f>
        <v>0</v>
      </c>
      <c r="O59" s="16">
        <f>VALUE(1548.58934)</f>
        <v>0</v>
      </c>
      <c r="P59" s="16">
        <f>VALUE(-20.744)</f>
        <v>0</v>
      </c>
      <c r="Q59" s="17">
        <f>VALUE(522.188)</f>
        <v>0</v>
      </c>
      <c r="R59">
        <f>VALUE(-0.3690999999998894)</f>
        <v>0</v>
      </c>
      <c r="S59">
        <f>VALUE(-0.2899600000000646)</f>
        <v>0</v>
      </c>
      <c r="T59">
        <f>VALUE(-0.38778000000002066)</f>
        <v>0</v>
      </c>
      <c r="U59">
        <f>VALUE(-0.2657400000000507)</f>
        <v>0</v>
      </c>
      <c r="V59">
        <f>VALUE(-0.2702999999999065)</f>
        <v>0</v>
      </c>
      <c r="W59">
        <f>VALUE(-0.3180200000001605)</f>
        <v>0</v>
      </c>
      <c r="X59">
        <f>VALUE(0.004459999999880893)</f>
        <v>0</v>
      </c>
      <c r="Y59" s="17">
        <f>VALUE(-11.414499999999975)</f>
        <v>0</v>
      </c>
      <c r="Z59">
        <f>VALUE(-270.9200000000302)</f>
        <v>0</v>
      </c>
    </row>
    <row r="60" spans="1:26">
      <c r="A60" t="s">
        <v>84</v>
      </c>
      <c r="B60">
        <f>VALUE(1.14244)</f>
        <v>0</v>
      </c>
      <c r="C60" s="10">
        <f>VALUE(1552.6877)</f>
        <v>0</v>
      </c>
      <c r="D60" s="10">
        <f>VALUE(-11.655999999999999)</f>
        <v>0</v>
      </c>
      <c r="E60" s="11">
        <f>VALUE(1553.74898)</f>
        <v>0</v>
      </c>
      <c r="F60" s="11">
        <f>VALUE(-18.266)</f>
        <v>0</v>
      </c>
      <c r="G60" s="12">
        <f>VALUE(1556.41454)</f>
        <v>0</v>
      </c>
      <c r="H60" s="12">
        <f>VALUE(-15.12)</f>
        <v>0</v>
      </c>
      <c r="I60" s="13">
        <f>VALUE(1547.70246)</f>
        <v>0</v>
      </c>
      <c r="J60" s="13">
        <f>VALUE(-10.748)</f>
        <v>0</v>
      </c>
      <c r="K60" s="14">
        <f>VALUE(1550.6009199999999)</f>
        <v>0</v>
      </c>
      <c r="L60" s="14">
        <f>VALUE(-11.196)</f>
        <v>0</v>
      </c>
      <c r="M60" s="15">
        <f>VALUE(1556.32584)</f>
        <v>0</v>
      </c>
      <c r="N60" s="15">
        <f>VALUE(-11.665999999999999)</f>
        <v>0</v>
      </c>
      <c r="O60" s="16">
        <f>VALUE(1548.5894)</f>
        <v>0</v>
      </c>
      <c r="P60" s="16">
        <f>VALUE(-20.708000000000002)</f>
        <v>0</v>
      </c>
      <c r="Q60" s="17">
        <f>VALUE(522.1915)</f>
        <v>0</v>
      </c>
      <c r="R60">
        <f>VALUE(-0.37015999999994165)</f>
        <v>0</v>
      </c>
      <c r="S60">
        <f>VALUE(-0.2898999999999887)</f>
        <v>0</v>
      </c>
      <c r="T60">
        <f>VALUE(-0.38871999999992113)</f>
        <v>0</v>
      </c>
      <c r="U60">
        <f>VALUE(-0.2661800000000767)</f>
        <v>0</v>
      </c>
      <c r="V60">
        <f>VALUE(-0.27119999999990796)</f>
        <v>0</v>
      </c>
      <c r="W60">
        <f>VALUE(-0.3184000000001106)</f>
        <v>0</v>
      </c>
      <c r="X60">
        <f>VALUE(0.004519999999956781)</f>
        <v>0</v>
      </c>
      <c r="Y60" s="17">
        <f>VALUE(-11.410999999999945)</f>
        <v>0</v>
      </c>
      <c r="Z60">
        <f>VALUE(-271.4342857142843)</f>
        <v>0</v>
      </c>
    </row>
    <row r="61" spans="1:26">
      <c r="A61" t="s">
        <v>85</v>
      </c>
      <c r="B61">
        <f>VALUE(1.16633)</f>
        <v>0</v>
      </c>
      <c r="C61" s="10">
        <f>VALUE(1552.68858)</f>
        <v>0</v>
      </c>
      <c r="D61" s="10">
        <f>VALUE(-11.624)</f>
        <v>0</v>
      </c>
      <c r="E61" s="11">
        <f>VALUE(1553.7494)</f>
        <v>0</v>
      </c>
      <c r="F61" s="11">
        <f>VALUE(-18.194000000000003)</f>
        <v>0</v>
      </c>
      <c r="G61" s="12">
        <f>VALUE(1556.4149)</f>
        <v>0</v>
      </c>
      <c r="H61" s="12">
        <f>VALUE(-15.072000000000001)</f>
        <v>0</v>
      </c>
      <c r="I61" s="13">
        <f>VALUE(1547.70256)</f>
        <v>0</v>
      </c>
      <c r="J61" s="13">
        <f>VALUE(-10.762)</f>
        <v>0</v>
      </c>
      <c r="K61" s="14">
        <f>VALUE(1550.60256)</f>
        <v>0</v>
      </c>
      <c r="L61" s="14">
        <f>VALUE(-11.292)</f>
        <v>0</v>
      </c>
      <c r="M61" s="15">
        <f>VALUE(1556.32584)</f>
        <v>0</v>
      </c>
      <c r="N61" s="15">
        <f>VALUE(-11.687999999999999)</f>
        <v>0</v>
      </c>
      <c r="O61" s="16">
        <f>VALUE(1548.5888400000001)</f>
        <v>0</v>
      </c>
      <c r="P61" s="16">
        <f>VALUE(-20.77)</f>
        <v>0</v>
      </c>
      <c r="Q61" s="17">
        <f>VALUE(522.1935)</f>
        <v>0</v>
      </c>
      <c r="R61">
        <f>VALUE(-0.3692799999998897)</f>
        <v>0</v>
      </c>
      <c r="S61">
        <f>VALUE(-0.2894800000001396)</f>
        <v>0</v>
      </c>
      <c r="T61">
        <f>VALUE(-0.38835999999992055)</f>
        <v>0</v>
      </c>
      <c r="U61">
        <f>VALUE(-0.2660800000001018)</f>
        <v>0</v>
      </c>
      <c r="V61">
        <f>VALUE(-0.26955999999995583)</f>
        <v>0</v>
      </c>
      <c r="W61">
        <f>VALUE(-0.3184000000001106)</f>
        <v>0</v>
      </c>
      <c r="X61">
        <f>VALUE(0.003959999999779029)</f>
        <v>0</v>
      </c>
      <c r="Y61" s="17">
        <f>VALUE(-11.408999999999992)</f>
        <v>0</v>
      </c>
      <c r="Z61">
        <f>VALUE(-271.02857142861984)</f>
        <v>0</v>
      </c>
    </row>
    <row r="62" spans="1:26">
      <c r="A62" t="s">
        <v>86</v>
      </c>
      <c r="B62">
        <f>VALUE(1.1903)</f>
        <v>0</v>
      </c>
      <c r="C62" s="10">
        <f>VALUE(1552.6878199999999)</f>
        <v>0</v>
      </c>
      <c r="D62" s="10">
        <f>VALUE(-11.582)</f>
        <v>0</v>
      </c>
      <c r="E62" s="11">
        <f>VALUE(1553.7489)</f>
        <v>0</v>
      </c>
      <c r="F62" s="11">
        <f>VALUE(-18.28)</f>
        <v>0</v>
      </c>
      <c r="G62" s="12">
        <f>VALUE(1556.4147)</f>
        <v>0</v>
      </c>
      <c r="H62" s="12">
        <f>VALUE(-15.11)</f>
        <v>0</v>
      </c>
      <c r="I62" s="13">
        <f>VALUE(1547.70188)</f>
        <v>0</v>
      </c>
      <c r="J62" s="13">
        <f>VALUE(-10.784)</f>
        <v>0</v>
      </c>
      <c r="K62" s="14">
        <f>VALUE(1550.6018800000002)</f>
        <v>0</v>
      </c>
      <c r="L62" s="14">
        <f>VALUE(-11.255999999999998)</f>
        <v>0</v>
      </c>
      <c r="M62" s="15">
        <f>VALUE(1556.32588)</f>
        <v>0</v>
      </c>
      <c r="N62" s="15">
        <f>VALUE(-11.675999999999998)</f>
        <v>0</v>
      </c>
      <c r="O62" s="16">
        <f>VALUE(1548.5893)</f>
        <v>0</v>
      </c>
      <c r="P62" s="16">
        <f>VALUE(-20.728)</f>
        <v>0</v>
      </c>
      <c r="Q62" s="17">
        <f>VALUE(522.1985)</f>
        <v>0</v>
      </c>
      <c r="R62">
        <f>VALUE(-0.37003999999978987)</f>
        <v>0</v>
      </c>
      <c r="S62">
        <f>VALUE(-0.2899800000000141)</f>
        <v>0</v>
      </c>
      <c r="T62">
        <f>VALUE(-0.38855999999987034)</f>
        <v>0</v>
      </c>
      <c r="U62">
        <f>VALUE(-0.26675999999997657)</f>
        <v>0</v>
      </c>
      <c r="V62">
        <f>VALUE(-0.270240000000058)</f>
        <v>0</v>
      </c>
      <c r="W62">
        <f>VALUE(-0.3183599999999842)</f>
        <v>0</v>
      </c>
      <c r="X62">
        <f>VALUE(0.004419999999981883)</f>
        <v>0</v>
      </c>
      <c r="Y62" s="17">
        <f>VALUE(-11.403999999999996)</f>
        <v>0</v>
      </c>
      <c r="Z62">
        <f>VALUE(-271.35999999995875)</f>
        <v>0</v>
      </c>
    </row>
    <row r="63" spans="1:26">
      <c r="A63" t="s">
        <v>87</v>
      </c>
      <c r="B63">
        <f>VALUE(1.21394)</f>
        <v>0</v>
      </c>
      <c r="C63" s="10">
        <f>VALUE(1552.68908)</f>
        <v>0</v>
      </c>
      <c r="D63" s="10">
        <f>VALUE(-11.588)</f>
        <v>0</v>
      </c>
      <c r="E63" s="11">
        <f>VALUE(1553.74976)</f>
        <v>0</v>
      </c>
      <c r="F63" s="11">
        <f>VALUE(-18.256)</f>
        <v>0</v>
      </c>
      <c r="G63" s="12">
        <f>VALUE(1556.41534)</f>
        <v>0</v>
      </c>
      <c r="H63" s="12">
        <f>VALUE(-15.058)</f>
        <v>0</v>
      </c>
      <c r="I63" s="13">
        <f>VALUE(1547.70298)</f>
        <v>0</v>
      </c>
      <c r="J63" s="13">
        <f>VALUE(-10.706)</f>
        <v>0</v>
      </c>
      <c r="K63" s="14">
        <f>VALUE(1550.6023599999999)</f>
        <v>0</v>
      </c>
      <c r="L63" s="14">
        <f>VALUE(-11.25)</f>
        <v>0</v>
      </c>
      <c r="M63" s="15">
        <f>VALUE(1556.32674)</f>
        <v>0</v>
      </c>
      <c r="N63" s="15">
        <f>VALUE(-11.642000000000001)</f>
        <v>0</v>
      </c>
      <c r="O63" s="16">
        <f>VALUE(1548.58954)</f>
        <v>0</v>
      </c>
      <c r="P63" s="16">
        <f>VALUE(-20.708000000000002)</f>
        <v>0</v>
      </c>
      <c r="Q63" s="17">
        <f>VALUE(522.2094999999999)</f>
        <v>0</v>
      </c>
      <c r="R63">
        <f>VALUE(-0.36877999999978783)</f>
        <v>0</v>
      </c>
      <c r="S63">
        <f>VALUE(-0.28912000000013904)</f>
        <v>0</v>
      </c>
      <c r="T63">
        <f>VALUE(-0.38791999999989457)</f>
        <v>0</v>
      </c>
      <c r="U63">
        <f>VALUE(-0.2656600000000253)</f>
        <v>0</v>
      </c>
      <c r="V63">
        <f>VALUE(-0.26975999999990563)</f>
        <v>0</v>
      </c>
      <c r="W63">
        <f>VALUE(-0.31750000000010914)</f>
        <v>0</v>
      </c>
      <c r="X63">
        <f>VALUE(0.0046599999998306885)</f>
        <v>0</v>
      </c>
      <c r="Y63" s="17">
        <f>VALUE(-11.393000000000029)</f>
        <v>0</v>
      </c>
      <c r="Z63">
        <f>VALUE(-270.58285714286154)</f>
        <v>0</v>
      </c>
    </row>
    <row r="64" spans="1:26">
      <c r="A64" t="s">
        <v>88</v>
      </c>
      <c r="B64">
        <f>VALUE(1.23835)</f>
        <v>0</v>
      </c>
      <c r="C64" s="10">
        <f>VALUE(1552.6887199999999)</f>
        <v>0</v>
      </c>
      <c r="D64" s="10">
        <f>VALUE(-11.606)</f>
        <v>0</v>
      </c>
      <c r="E64" s="11">
        <f>VALUE(1553.7495)</f>
        <v>0</v>
      </c>
      <c r="F64" s="11">
        <f>VALUE(-18.266)</f>
        <v>0</v>
      </c>
      <c r="G64" s="12">
        <f>VALUE(1556.4163199999998)</f>
        <v>0</v>
      </c>
      <c r="H64" s="12">
        <f>VALUE(-15.128)</f>
        <v>0</v>
      </c>
      <c r="I64" s="13">
        <f>VALUE(1547.70366)</f>
        <v>0</v>
      </c>
      <c r="J64" s="13">
        <f>VALUE(-10.784)</f>
        <v>0</v>
      </c>
      <c r="K64" s="14">
        <f>VALUE(1550.6014400000001)</f>
        <v>0</v>
      </c>
      <c r="L64" s="14">
        <f>VALUE(-11.24)</f>
        <v>0</v>
      </c>
      <c r="M64" s="15">
        <f>VALUE(1556.32792)</f>
        <v>0</v>
      </c>
      <c r="N64" s="15">
        <f>VALUE(-11.655999999999999)</f>
        <v>0</v>
      </c>
      <c r="O64" s="16">
        <f>VALUE(1548.5892199999998)</f>
        <v>0</v>
      </c>
      <c r="P64" s="16">
        <f>VALUE(-20.78)</f>
        <v>0</v>
      </c>
      <c r="Q64" s="17">
        <f>VALUE(522.2189999999999)</f>
        <v>0</v>
      </c>
      <c r="R64">
        <f>VALUE(-0.3691399999997884)</f>
        <v>0</v>
      </c>
      <c r="S64">
        <f>VALUE(-0.2893800000001647)</f>
        <v>0</v>
      </c>
      <c r="T64">
        <f>VALUE(-0.3869399999998677)</f>
        <v>0</v>
      </c>
      <c r="U64">
        <f>VALUE(-0.26498000000015054)</f>
        <v>0</v>
      </c>
      <c r="V64">
        <f>VALUE(-0.27068000000008396)</f>
        <v>0</v>
      </c>
      <c r="W64">
        <f>VALUE(-0.3163200000001325)</f>
        <v>0</v>
      </c>
      <c r="X64">
        <f>VALUE(0.00433999999995649)</f>
        <v>0</v>
      </c>
      <c r="Y64" s="17">
        <f>VALUE(-11.383500000000026)</f>
        <v>0</v>
      </c>
      <c r="Z64">
        <f>VALUE(-270.4428571428902)</f>
        <v>0</v>
      </c>
    </row>
    <row r="65" spans="1:26">
      <c r="A65" t="s">
        <v>89</v>
      </c>
      <c r="B65">
        <f>VALUE(1.26255)</f>
        <v>0</v>
      </c>
      <c r="C65" s="10">
        <f>VALUE(1552.68956)</f>
        <v>0</v>
      </c>
      <c r="D65" s="10">
        <f>VALUE(-11.624)</f>
        <v>0</v>
      </c>
      <c r="E65" s="11">
        <f>VALUE(1553.75014)</f>
        <v>0</v>
      </c>
      <c r="F65" s="11">
        <f>VALUE(-18.254)</f>
        <v>0</v>
      </c>
      <c r="G65" s="12">
        <f>VALUE(1556.415)</f>
        <v>0</v>
      </c>
      <c r="H65" s="12">
        <f>VALUE(-15.154000000000002)</f>
        <v>0</v>
      </c>
      <c r="I65" s="13">
        <f>VALUE(1547.70378)</f>
        <v>0</v>
      </c>
      <c r="J65" s="13">
        <f>VALUE(-10.796)</f>
        <v>0</v>
      </c>
      <c r="K65" s="14">
        <f>VALUE(1550.60314)</f>
        <v>0</v>
      </c>
      <c r="L65" s="14">
        <f>VALUE(-11.294)</f>
        <v>0</v>
      </c>
      <c r="M65" s="15">
        <f>VALUE(1556.32646)</f>
        <v>0</v>
      </c>
      <c r="N65" s="15">
        <f>VALUE(-11.694)</f>
        <v>0</v>
      </c>
      <c r="O65" s="16">
        <f>VALUE(1548.58986)</f>
        <v>0</v>
      </c>
      <c r="P65" s="16">
        <f>VALUE(-20.704)</f>
        <v>0</v>
      </c>
      <c r="Q65" s="17">
        <f>VALUE(522.232)</f>
        <v>0</v>
      </c>
      <c r="R65">
        <f>VALUE(-0.36829999999986285)</f>
        <v>0</v>
      </c>
      <c r="S65">
        <f>VALUE(-0.2887399999999616)</f>
        <v>0</v>
      </c>
      <c r="T65">
        <f>VALUE(-0.38825999999994565)</f>
        <v>0</v>
      </c>
      <c r="U65">
        <f>VALUE(-0.26485999999999876)</f>
        <v>0</v>
      </c>
      <c r="V65">
        <f>VALUE(-0.26898000000005595)</f>
        <v>0</v>
      </c>
      <c r="W65">
        <f>VALUE(-0.31778000000008433)</f>
        <v>0</v>
      </c>
      <c r="X65">
        <f>VALUE(0.004979999999932261)</f>
        <v>0</v>
      </c>
      <c r="Y65" s="17">
        <f>VALUE(-11.370499999999993)</f>
        <v>0</v>
      </c>
      <c r="Z65">
        <f>VALUE(-270.27714285713955)</f>
        <v>0</v>
      </c>
    </row>
    <row r="66" spans="1:26">
      <c r="A66" t="s">
        <v>90</v>
      </c>
      <c r="B66">
        <f>VALUE(1.28657)</f>
        <v>0</v>
      </c>
      <c r="C66" s="10">
        <f>VALUE(1552.68752)</f>
        <v>0</v>
      </c>
      <c r="D66" s="10">
        <f>VALUE(-11.64)</f>
        <v>0</v>
      </c>
      <c r="E66" s="11">
        <f>VALUE(1553.7495800000002)</f>
        <v>0</v>
      </c>
      <c r="F66" s="11">
        <f>VALUE(-18.282)</f>
        <v>0</v>
      </c>
      <c r="G66" s="12">
        <f>VALUE(1556.41452)</f>
        <v>0</v>
      </c>
      <c r="H66" s="12">
        <f>VALUE(-15.1)</f>
        <v>0</v>
      </c>
      <c r="I66" s="13">
        <f>VALUE(1547.7034800000001)</f>
        <v>0</v>
      </c>
      <c r="J66" s="13">
        <f>VALUE(-10.78)</f>
        <v>0</v>
      </c>
      <c r="K66" s="14">
        <f>VALUE(1550.6022)</f>
        <v>0</v>
      </c>
      <c r="L66" s="14">
        <f>VALUE(-11.255999999999998)</f>
        <v>0</v>
      </c>
      <c r="M66" s="15">
        <f>VALUE(1556.32654)</f>
        <v>0</v>
      </c>
      <c r="N66" s="15">
        <f>VALUE(-11.628)</f>
        <v>0</v>
      </c>
      <c r="O66" s="16">
        <f>VALUE(1548.58952)</f>
        <v>0</v>
      </c>
      <c r="P66" s="16">
        <f>VALUE(-20.712)</f>
        <v>0</v>
      </c>
      <c r="Q66" s="17">
        <f>VALUE(522.2355)</f>
        <v>0</v>
      </c>
      <c r="R66">
        <f>VALUE(-0.37033999999994194)</f>
        <v>0</v>
      </c>
      <c r="S66">
        <f>VALUE(-0.28930000000013933)</f>
        <v>0</v>
      </c>
      <c r="T66">
        <f>VALUE(-0.38873999999987063)</f>
        <v>0</v>
      </c>
      <c r="U66">
        <f>VALUE(-0.26516000000015083)</f>
        <v>0</v>
      </c>
      <c r="V66">
        <f>VALUE(-0.2699199999999564)</f>
        <v>0</v>
      </c>
      <c r="W66">
        <f>VALUE(-0.31770000000005894)</f>
        <v>0</v>
      </c>
      <c r="X66">
        <f>VALUE(0.004639999999881184)</f>
        <v>0</v>
      </c>
      <c r="Y66" s="17">
        <f>VALUE(-11.366999999999962)</f>
        <v>0</v>
      </c>
      <c r="Z66">
        <f>VALUE(-270.9314285714624)</f>
        <v>0</v>
      </c>
    </row>
    <row r="67" spans="1:26">
      <c r="A67" t="s">
        <v>91</v>
      </c>
      <c r="B67">
        <f>VALUE(1.31079)</f>
        <v>0</v>
      </c>
      <c r="C67" s="10">
        <f>VALUE(1552.68784)</f>
        <v>0</v>
      </c>
      <c r="D67" s="10">
        <f>VALUE(-11.612)</f>
        <v>0</v>
      </c>
      <c r="E67" s="11">
        <f>VALUE(1553.7494199999999)</f>
        <v>0</v>
      </c>
      <c r="F67" s="11">
        <f>VALUE(-18.25)</f>
        <v>0</v>
      </c>
      <c r="G67" s="12">
        <f>VALUE(1556.4143199999999)</f>
        <v>0</v>
      </c>
      <c r="H67" s="12">
        <f>VALUE(-15.142000000000001)</f>
        <v>0</v>
      </c>
      <c r="I67" s="13">
        <f>VALUE(1547.7024199999998)</f>
        <v>0</v>
      </c>
      <c r="J67" s="13">
        <f>VALUE(-10.76)</f>
        <v>0</v>
      </c>
      <c r="K67" s="14">
        <f>VALUE(1550.60256)</f>
        <v>0</v>
      </c>
      <c r="L67" s="14">
        <f>VALUE(-11.312000000000001)</f>
        <v>0</v>
      </c>
      <c r="M67" s="15">
        <f>VALUE(1556.32518)</f>
        <v>0</v>
      </c>
      <c r="N67" s="15">
        <f>VALUE(-11.652000000000001)</f>
        <v>0</v>
      </c>
      <c r="O67" s="16">
        <f>VALUE(1548.58982)</f>
        <v>0</v>
      </c>
      <c r="P67" s="16">
        <f>VALUE(-20.708000000000002)</f>
        <v>0</v>
      </c>
      <c r="Q67" s="17">
        <f>VALUE(522.2205)</f>
        <v>0</v>
      </c>
      <c r="R67">
        <f>VALUE(-0.37001999999984037)</f>
        <v>0</v>
      </c>
      <c r="S67">
        <f>VALUE(-0.28945999999996275)</f>
        <v>0</v>
      </c>
      <c r="T67">
        <f>VALUE(-0.38893999999982043)</f>
        <v>0</v>
      </c>
      <c r="U67">
        <f>VALUE(-0.2662199999999757)</f>
        <v>0</v>
      </c>
      <c r="V67">
        <f>VALUE(-0.26955999999995583)</f>
        <v>0</v>
      </c>
      <c r="W67">
        <f>VALUE(-0.31906000000003587)</f>
        <v>0</v>
      </c>
      <c r="X67">
        <f>VALUE(0.0049399999998058775)</f>
        <v>0</v>
      </c>
      <c r="Y67" s="17">
        <f>VALUE(-11.381999999999948)</f>
        <v>0</v>
      </c>
      <c r="Z67">
        <f>VALUE(-271.18857142854074)</f>
        <v>0</v>
      </c>
    </row>
    <row r="68" spans="1:26">
      <c r="A68" t="s">
        <v>92</v>
      </c>
      <c r="B68">
        <f>VALUE(1.33477)</f>
        <v>0</v>
      </c>
      <c r="C68" s="10">
        <f>VALUE(1552.6870000000001)</f>
        <v>0</v>
      </c>
      <c r="D68" s="10">
        <f>VALUE(-11.602)</f>
        <v>0</v>
      </c>
      <c r="E68" s="11">
        <f>VALUE(1553.7486199999998)</f>
        <v>0</v>
      </c>
      <c r="F68" s="11">
        <f>VALUE(-18.29)</f>
        <v>0</v>
      </c>
      <c r="G68" s="12">
        <f>VALUE(1556.4143)</f>
        <v>0</v>
      </c>
      <c r="H68" s="12">
        <f>VALUE(-15.164000000000001)</f>
        <v>0</v>
      </c>
      <c r="I68" s="13">
        <f>VALUE(1547.70214)</f>
        <v>0</v>
      </c>
      <c r="J68" s="13">
        <f>VALUE(-10.767999999999999)</f>
        <v>0</v>
      </c>
      <c r="K68" s="14">
        <f>VALUE(1550.60068)</f>
        <v>0</v>
      </c>
      <c r="L68" s="14">
        <f>VALUE(-11.27)</f>
        <v>0</v>
      </c>
      <c r="M68" s="15">
        <f>VALUE(1556.32564)</f>
        <v>0</v>
      </c>
      <c r="N68" s="15">
        <f>VALUE(-11.672)</f>
        <v>0</v>
      </c>
      <c r="O68" s="16">
        <f>VALUE(1548.5897400000001)</f>
        <v>0</v>
      </c>
      <c r="P68" s="16">
        <f>VALUE(-20.666)</f>
        <v>0</v>
      </c>
      <c r="Q68" s="17">
        <f>VALUE(522.2085)</f>
        <v>0</v>
      </c>
      <c r="R68">
        <f>VALUE(-0.3708599999999933)</f>
        <v>0</v>
      </c>
      <c r="S68">
        <f>VALUE(-0.2902599999999893)</f>
        <v>0</v>
      </c>
      <c r="T68">
        <f>VALUE(-0.3889599999999973)</f>
        <v>0</v>
      </c>
      <c r="U68">
        <f>VALUE(-0.2664999999999509)</f>
        <v>0</v>
      </c>
      <c r="V68">
        <f>VALUE(-0.27143999999998414)</f>
        <v>0</v>
      </c>
      <c r="W68">
        <f>VALUE(-0.3186000000000604)</f>
        <v>0</v>
      </c>
      <c r="X68">
        <f>VALUE(0.004859999999780484)</f>
        <v>0</v>
      </c>
      <c r="Y68" s="17">
        <f>VALUE(-11.394000000000005)</f>
        <v>0</v>
      </c>
      <c r="Z68">
        <f>VALUE(-271.68000000002786)</f>
        <v>0</v>
      </c>
    </row>
    <row r="69" spans="1:26">
      <c r="A69" t="s">
        <v>93</v>
      </c>
      <c r="B69">
        <f>VALUE(1.3587)</f>
        <v>0</v>
      </c>
      <c r="C69" s="10">
        <f>VALUE(1552.68726)</f>
        <v>0</v>
      </c>
      <c r="D69" s="10">
        <f>VALUE(-11.59)</f>
        <v>0</v>
      </c>
      <c r="E69" s="11">
        <f>VALUE(1553.7487199999998)</f>
        <v>0</v>
      </c>
      <c r="F69" s="11">
        <f>VALUE(-18.248)</f>
        <v>0</v>
      </c>
      <c r="G69" s="12">
        <f>VALUE(1556.41444)</f>
        <v>0</v>
      </c>
      <c r="H69" s="12">
        <f>VALUE(-15.1)</f>
        <v>0</v>
      </c>
      <c r="I69" s="13">
        <f>VALUE(1547.70208)</f>
        <v>0</v>
      </c>
      <c r="J69" s="13">
        <f>VALUE(-10.755999999999998)</f>
        <v>0</v>
      </c>
      <c r="K69" s="14">
        <f>VALUE(1550.6029800000001)</f>
        <v>0</v>
      </c>
      <c r="L69" s="14">
        <f>VALUE(-11.248)</f>
        <v>0</v>
      </c>
      <c r="M69" s="15">
        <f>VALUE(1556.3265199999998)</f>
        <v>0</v>
      </c>
      <c r="N69" s="15">
        <f>VALUE(-11.636)</f>
        <v>0</v>
      </c>
      <c r="O69" s="16">
        <f>VALUE(1548.59004)</f>
        <v>0</v>
      </c>
      <c r="P69" s="16">
        <f>VALUE(-20.708000000000002)</f>
        <v>0</v>
      </c>
      <c r="Q69" s="17">
        <f>VALUE(522.1959999999999)</f>
        <v>0</v>
      </c>
      <c r="R69">
        <f>VALUE(-0.3705999999999676)</f>
        <v>0</v>
      </c>
      <c r="S69">
        <f>VALUE(-0.2901600000000144)</f>
        <v>0</v>
      </c>
      <c r="T69">
        <f>VALUE(-0.388819999999896)</f>
        <v>0</v>
      </c>
      <c r="U69">
        <f>VALUE(-0.2665600000000268)</f>
        <v>0</v>
      </c>
      <c r="V69">
        <f>VALUE(-0.26914000000010674)</f>
        <v>0</v>
      </c>
      <c r="W69">
        <f>VALUE(-0.31772000000000844)</f>
        <v>0</v>
      </c>
      <c r="X69">
        <f>VALUE(0.005159999999932552)</f>
        <v>0</v>
      </c>
      <c r="Y69" s="17">
        <f>VALUE(-11.406500000000051)</f>
        <v>0</v>
      </c>
      <c r="Z69">
        <f>VALUE(-271.1200000000125)</f>
        <v>0</v>
      </c>
    </row>
    <row r="70" spans="1:26">
      <c r="A70" t="s">
        <v>94</v>
      </c>
      <c r="B70">
        <f>VALUE(1.38313)</f>
        <v>0</v>
      </c>
      <c r="C70" s="10">
        <f>VALUE(1552.6877)</f>
        <v>0</v>
      </c>
      <c r="D70" s="10">
        <f>VALUE(-11.626)</f>
        <v>0</v>
      </c>
      <c r="E70" s="11">
        <f>VALUE(1553.74894)</f>
        <v>0</v>
      </c>
      <c r="F70" s="11">
        <f>VALUE(-18.272000000000002)</f>
        <v>0</v>
      </c>
      <c r="G70" s="12">
        <f>VALUE(1556.4142)</f>
        <v>0</v>
      </c>
      <c r="H70" s="12">
        <f>VALUE(-15.095999999999998)</f>
        <v>0</v>
      </c>
      <c r="I70" s="13">
        <f>VALUE(1547.70176)</f>
        <v>0</v>
      </c>
      <c r="J70" s="13">
        <f>VALUE(-10.776)</f>
        <v>0</v>
      </c>
      <c r="K70" s="14">
        <f>VALUE(1550.60216)</f>
        <v>0</v>
      </c>
      <c r="L70" s="14">
        <f>VALUE(-11.245999999999999)</f>
        <v>0</v>
      </c>
      <c r="M70" s="15">
        <f>VALUE(1556.3258)</f>
        <v>0</v>
      </c>
      <c r="N70" s="15">
        <f>VALUE(-11.672)</f>
        <v>0</v>
      </c>
      <c r="O70" s="16">
        <f>VALUE(1548.58962)</f>
        <v>0</v>
      </c>
      <c r="P70" s="16">
        <f>VALUE(-20.738000000000003)</f>
        <v>0</v>
      </c>
      <c r="Q70" s="17">
        <f>VALUE(522.1899999999999)</f>
        <v>0</v>
      </c>
      <c r="R70">
        <f>VALUE(-0.37015999999994165)</f>
        <v>0</v>
      </c>
      <c r="S70">
        <f>VALUE(-0.2899400000001151)</f>
        <v>0</v>
      </c>
      <c r="T70">
        <f>VALUE(-0.3890599999999722)</f>
        <v>0</v>
      </c>
      <c r="U70">
        <f>VALUE(-0.26688000000012835)</f>
        <v>0</v>
      </c>
      <c r="V70">
        <f>VALUE(-0.2699600000000828)</f>
        <v>0</v>
      </c>
      <c r="W70">
        <f>VALUE(-0.3184400000000096)</f>
        <v>0</v>
      </c>
      <c r="X70">
        <f>VALUE(0.0047399999998560816)</f>
        <v>0</v>
      </c>
      <c r="Y70" s="17">
        <f>VALUE(-11.412500000000023)</f>
        <v>0</v>
      </c>
      <c r="Z70">
        <f>VALUE(-271.3857142857705)</f>
        <v>0</v>
      </c>
    </row>
    <row r="71" spans="1:26">
      <c r="A71" t="s">
        <v>95</v>
      </c>
      <c r="B71">
        <f>VALUE(1.40699)</f>
        <v>0</v>
      </c>
      <c r="C71" s="10">
        <f>VALUE(1552.68768)</f>
        <v>0</v>
      </c>
      <c r="D71" s="10">
        <f>VALUE(-11.597999999999999)</f>
        <v>0</v>
      </c>
      <c r="E71" s="11">
        <f>VALUE(1553.7488)</f>
        <v>0</v>
      </c>
      <c r="F71" s="11">
        <f>VALUE(-18.274)</f>
        <v>0</v>
      </c>
      <c r="G71" s="12">
        <f>VALUE(1556.41424)</f>
        <v>0</v>
      </c>
      <c r="H71" s="12">
        <f>VALUE(-15.075999999999999)</f>
        <v>0</v>
      </c>
      <c r="I71" s="13">
        <f>VALUE(1547.70212)</f>
        <v>0</v>
      </c>
      <c r="J71" s="13">
        <f>VALUE(-10.792)</f>
        <v>0</v>
      </c>
      <c r="K71" s="14">
        <f>VALUE(1550.60116)</f>
        <v>0</v>
      </c>
      <c r="L71" s="14">
        <f>VALUE(-11.286)</f>
        <v>0</v>
      </c>
      <c r="M71" s="15">
        <f>VALUE(1556.32612)</f>
        <v>0</v>
      </c>
      <c r="N71" s="15">
        <f>VALUE(-11.616)</f>
        <v>0</v>
      </c>
      <c r="O71" s="16">
        <f>VALUE(1548.5893800000001)</f>
        <v>0</v>
      </c>
      <c r="P71" s="16">
        <f>VALUE(-20.756)</f>
        <v>0</v>
      </c>
      <c r="Q71" s="17">
        <f>VALUE(522.188)</f>
        <v>0</v>
      </c>
      <c r="R71">
        <f>VALUE(-0.37017999999989115)</f>
        <v>0</v>
      </c>
      <c r="S71">
        <f>VALUE(-0.290079999999989)</f>
        <v>0</v>
      </c>
      <c r="T71">
        <f>VALUE(-0.3890199999998458)</f>
        <v>0</v>
      </c>
      <c r="U71">
        <f>VALUE(-0.26652000000012777)</f>
        <v>0</v>
      </c>
      <c r="V71">
        <f>VALUE(-0.27096000000005915)</f>
        <v>0</v>
      </c>
      <c r="W71">
        <f>VALUE(-0.3181200000001354)</f>
        <v>0</v>
      </c>
      <c r="X71">
        <f>VALUE(0.004499999999779902)</f>
        <v>0</v>
      </c>
      <c r="Y71" s="17">
        <f>VALUE(-11.414499999999975)</f>
        <v>0</v>
      </c>
      <c r="Z71">
        <f>VALUE(-271.4828571428955)</f>
        <v>0</v>
      </c>
    </row>
    <row r="72" spans="1:26">
      <c r="A72" t="s">
        <v>96</v>
      </c>
      <c r="B72">
        <f>VALUE(1.43061)</f>
        <v>0</v>
      </c>
      <c r="C72" s="10">
        <f>VALUE(1552.68862)</f>
        <v>0</v>
      </c>
      <c r="D72" s="10">
        <f>VALUE(-11.597999999999999)</f>
        <v>0</v>
      </c>
      <c r="E72" s="11">
        <f>VALUE(1553.75)</f>
        <v>0</v>
      </c>
      <c r="F72" s="11">
        <f>VALUE(-18.26)</f>
        <v>0</v>
      </c>
      <c r="G72" s="12">
        <f>VALUE(1556.4153199999998)</f>
        <v>0</v>
      </c>
      <c r="H72" s="12">
        <f>VALUE(-15.116)</f>
        <v>0</v>
      </c>
      <c r="I72" s="13">
        <f>VALUE(1547.7029400000001)</f>
        <v>0</v>
      </c>
      <c r="J72" s="13">
        <f>VALUE(-10.772)</f>
        <v>0</v>
      </c>
      <c r="K72" s="14">
        <f>VALUE(1550.60218)</f>
        <v>0</v>
      </c>
      <c r="L72" s="14">
        <f>VALUE(-11.304)</f>
        <v>0</v>
      </c>
      <c r="M72" s="15">
        <f>VALUE(1556.3264199999999)</f>
        <v>0</v>
      </c>
      <c r="N72" s="15">
        <f>VALUE(-11.628)</f>
        <v>0</v>
      </c>
      <c r="O72" s="16">
        <f>VALUE(1548.58978)</f>
        <v>0</v>
      </c>
      <c r="P72" s="16">
        <f>VALUE(-20.708000000000002)</f>
        <v>0</v>
      </c>
      <c r="Q72" s="17">
        <f>VALUE(522.1859999999999)</f>
        <v>0</v>
      </c>
      <c r="R72">
        <f>VALUE(-0.3692399999999907)</f>
        <v>0</v>
      </c>
      <c r="S72">
        <f>VALUE(-0.28888000000006286)</f>
        <v>0</v>
      </c>
      <c r="T72">
        <f>VALUE(-0.3879399999998441)</f>
        <v>0</v>
      </c>
      <c r="U72">
        <f>VALUE(-0.2657000000001517)</f>
        <v>0</v>
      </c>
      <c r="V72">
        <f>VALUE(-0.2699399999999059)</f>
        <v>0</v>
      </c>
      <c r="W72">
        <f>VALUE(-0.31781999999998334)</f>
        <v>0</v>
      </c>
      <c r="X72">
        <f>VALUE(0.004899999999906868)</f>
        <v>0</v>
      </c>
      <c r="Y72" s="17">
        <f>VALUE(-11.416500000000042)</f>
        <v>0</v>
      </c>
      <c r="Z72">
        <f>VALUE(-270.6600000000045)</f>
        <v>0</v>
      </c>
    </row>
    <row r="73" spans="1:26">
      <c r="A73" t="s">
        <v>97</v>
      </c>
      <c r="B73">
        <f>VALUE(1.45447)</f>
        <v>0</v>
      </c>
      <c r="C73" s="10">
        <f>VALUE(1552.68818)</f>
        <v>0</v>
      </c>
      <c r="D73" s="10">
        <f>VALUE(-11.642000000000001)</f>
        <v>0</v>
      </c>
      <c r="E73" s="11">
        <f>VALUE(1553.7499)</f>
        <v>0</v>
      </c>
      <c r="F73" s="11">
        <f>VALUE(-18.248)</f>
        <v>0</v>
      </c>
      <c r="G73" s="12">
        <f>VALUE(1556.41412)</f>
        <v>0</v>
      </c>
      <c r="H73" s="12">
        <f>VALUE(-15.084000000000001)</f>
        <v>0</v>
      </c>
      <c r="I73" s="13">
        <f>VALUE(1547.70228)</f>
        <v>0</v>
      </c>
      <c r="J73" s="13">
        <f>VALUE(-10.806)</f>
        <v>0</v>
      </c>
      <c r="K73" s="14">
        <f>VALUE(1550.6024400000001)</f>
        <v>0</v>
      </c>
      <c r="L73" s="14">
        <f>VALUE(-11.296)</f>
        <v>0</v>
      </c>
      <c r="M73" s="15">
        <f>VALUE(1556.3255199999999)</f>
        <v>0</v>
      </c>
      <c r="N73" s="15">
        <f>VALUE(-11.67)</f>
        <v>0</v>
      </c>
      <c r="O73" s="16">
        <f>VALUE(1548.59032)</f>
        <v>0</v>
      </c>
      <c r="P73" s="16">
        <f>VALUE(-20.724)</f>
        <v>0</v>
      </c>
      <c r="Q73" s="17">
        <f>VALUE(522.192)</f>
        <v>0</v>
      </c>
      <c r="R73">
        <f>VALUE(-0.3696799999997893)</f>
        <v>0</v>
      </c>
      <c r="S73">
        <f>VALUE(-0.28898000000003776)</f>
        <v>0</v>
      </c>
      <c r="T73">
        <f>VALUE(-0.3891399999999976)</f>
        <v>0</v>
      </c>
      <c r="U73">
        <f>VALUE(-0.266360000000077)</f>
        <v>0</v>
      </c>
      <c r="V73">
        <f>VALUE(-0.2696800000001076)</f>
        <v>0</v>
      </c>
      <c r="W73">
        <f>VALUE(-0.3187199999999848)</f>
        <v>0</v>
      </c>
      <c r="X73">
        <f>VALUE(0.005439999999907741)</f>
        <v>0</v>
      </c>
      <c r="Y73" s="17">
        <f>VALUE(-11.410499999999956)</f>
        <v>0</v>
      </c>
      <c r="Z73">
        <f>VALUE(-271.0171428571552)</f>
        <v>0</v>
      </c>
    </row>
    <row r="74" spans="1:26">
      <c r="A74" t="s">
        <v>98</v>
      </c>
      <c r="B74">
        <f>VALUE(1.47825)</f>
        <v>0</v>
      </c>
      <c r="C74" s="10">
        <f>VALUE(1552.6885)</f>
        <v>0</v>
      </c>
      <c r="D74" s="10">
        <f>VALUE(-11.628)</f>
        <v>0</v>
      </c>
      <c r="E74" s="11">
        <f>VALUE(1553.74966)</f>
        <v>0</v>
      </c>
      <c r="F74" s="11">
        <f>VALUE(-18.244)</f>
        <v>0</v>
      </c>
      <c r="G74" s="12">
        <f>VALUE(1556.4162199999998)</f>
        <v>0</v>
      </c>
      <c r="H74" s="12">
        <f>VALUE(-15.148)</f>
        <v>0</v>
      </c>
      <c r="I74" s="13">
        <f>VALUE(1547.7024199999998)</f>
        <v>0</v>
      </c>
      <c r="J74" s="13">
        <f>VALUE(-10.765999999999998)</f>
        <v>0</v>
      </c>
      <c r="K74" s="14">
        <f>VALUE(1550.60194)</f>
        <v>0</v>
      </c>
      <c r="L74" s="14">
        <f>VALUE(-11.252)</f>
        <v>0</v>
      </c>
      <c r="M74" s="15">
        <f>VALUE(1556.32632)</f>
        <v>0</v>
      </c>
      <c r="N74" s="15">
        <f>VALUE(-11.597999999999999)</f>
        <v>0</v>
      </c>
      <c r="O74" s="16">
        <f>VALUE(1548.58972)</f>
        <v>0</v>
      </c>
      <c r="P74" s="16">
        <f>VALUE(-20.732)</f>
        <v>0</v>
      </c>
      <c r="Q74" s="17">
        <f>VALUE(522.1985)</f>
        <v>0</v>
      </c>
      <c r="R74">
        <f>VALUE(-0.3693599999999151)</f>
        <v>0</v>
      </c>
      <c r="S74">
        <f>VALUE(-0.28922000000011394)</f>
        <v>0</v>
      </c>
      <c r="T74">
        <f>VALUE(-0.3870399999998426)</f>
        <v>0</v>
      </c>
      <c r="U74">
        <f>VALUE(-0.2662199999999757)</f>
        <v>0</v>
      </c>
      <c r="V74">
        <f>VALUE(-0.2701799999999821)</f>
        <v>0</v>
      </c>
      <c r="W74">
        <f>VALUE(-0.3179200000001856)</f>
        <v>0</v>
      </c>
      <c r="X74">
        <f>VALUE(0.0048399999998309795)</f>
        <v>0</v>
      </c>
      <c r="Y74" s="17">
        <f>VALUE(-11.403999999999996)</f>
        <v>0</v>
      </c>
      <c r="Z74">
        <f>VALUE(-270.7285714285977)</f>
        <v>0</v>
      </c>
    </row>
    <row r="75" spans="1:26">
      <c r="A75" t="s">
        <v>99</v>
      </c>
      <c r="B75">
        <f>VALUE(1.50239)</f>
        <v>0</v>
      </c>
      <c r="C75" s="10">
        <f>VALUE(1552.68744)</f>
        <v>0</v>
      </c>
      <c r="D75" s="10">
        <f>VALUE(-11.565999999999999)</f>
        <v>0</v>
      </c>
      <c r="E75" s="11">
        <f>VALUE(1553.7490400000002)</f>
        <v>0</v>
      </c>
      <c r="F75" s="11">
        <f>VALUE(-18.218)</f>
        <v>0</v>
      </c>
      <c r="G75" s="12">
        <f>VALUE(1556.41422)</f>
        <v>0</v>
      </c>
      <c r="H75" s="12">
        <f>VALUE(-15.084000000000001)</f>
        <v>0</v>
      </c>
      <c r="I75" s="13">
        <f>VALUE(1547.70266)</f>
        <v>0</v>
      </c>
      <c r="J75" s="13">
        <f>VALUE(-10.735999999999999)</f>
        <v>0</v>
      </c>
      <c r="K75" s="14">
        <f>VALUE(1550.60172)</f>
        <v>0</v>
      </c>
      <c r="L75" s="14">
        <f>VALUE(-11.248)</f>
        <v>0</v>
      </c>
      <c r="M75" s="15">
        <f>VALUE(1556.3252400000001)</f>
        <v>0</v>
      </c>
      <c r="N75" s="15">
        <f>VALUE(-11.645999999999999)</f>
        <v>0</v>
      </c>
      <c r="O75" s="16">
        <f>VALUE(1548.5891800000002)</f>
        <v>0</v>
      </c>
      <c r="P75" s="16">
        <f>VALUE(-20.752)</f>
        <v>0</v>
      </c>
      <c r="Q75" s="17">
        <f>VALUE(522.202)</f>
        <v>0</v>
      </c>
      <c r="R75">
        <f>VALUE(-0.37041999999996733)</f>
        <v>0</v>
      </c>
      <c r="S75">
        <f>VALUE(-0.2898400000001402)</f>
        <v>0</v>
      </c>
      <c r="T75">
        <f>VALUE(-0.3890400000000227)</f>
        <v>0</v>
      </c>
      <c r="U75">
        <f>VALUE(-0.2659800000001269)</f>
        <v>0</v>
      </c>
      <c r="V75">
        <f>VALUE(-0.2704000000001088)</f>
        <v>0</v>
      </c>
      <c r="W75">
        <f>VALUE(-0.31900000000018736)</f>
        <v>0</v>
      </c>
      <c r="X75">
        <f>VALUE(0.004299999999830106)</f>
        <v>0</v>
      </c>
      <c r="Y75" s="17">
        <f>VALUE(-11.400499999999965)</f>
        <v>0</v>
      </c>
      <c r="Z75">
        <f>VALUE(-271.4828571429604)</f>
        <v>0</v>
      </c>
    </row>
    <row r="76" spans="1:26">
      <c r="A76" t="s">
        <v>100</v>
      </c>
      <c r="B76">
        <f>VALUE(1.52617)</f>
        <v>0</v>
      </c>
      <c r="C76" s="10">
        <f>VALUE(1552.6884599999998)</f>
        <v>0</v>
      </c>
      <c r="D76" s="10">
        <f>VALUE(-11.538)</f>
        <v>0</v>
      </c>
      <c r="E76" s="11">
        <f>VALUE(1553.7494)</f>
        <v>0</v>
      </c>
      <c r="F76" s="11">
        <f>VALUE(-18.195999999999998)</f>
        <v>0</v>
      </c>
      <c r="G76" s="12">
        <f>VALUE(1556.41416)</f>
        <v>0</v>
      </c>
      <c r="H76" s="12">
        <f>VALUE(-15.072000000000001)</f>
        <v>0</v>
      </c>
      <c r="I76" s="13">
        <f>VALUE(1547.70254)</f>
        <v>0</v>
      </c>
      <c r="J76" s="13">
        <f>VALUE(-10.78)</f>
        <v>0</v>
      </c>
      <c r="K76" s="14">
        <f>VALUE(1550.6027800000002)</f>
        <v>0</v>
      </c>
      <c r="L76" s="14">
        <f>VALUE(-11.298)</f>
        <v>0</v>
      </c>
      <c r="M76" s="15">
        <f>VALUE(1556.32536)</f>
        <v>0</v>
      </c>
      <c r="N76" s="15">
        <f>VALUE(-11.686)</f>
        <v>0</v>
      </c>
      <c r="O76" s="16">
        <f>VALUE(1548.5896599999999)</f>
        <v>0</v>
      </c>
      <c r="P76" s="16">
        <f>VALUE(-20.74)</f>
        <v>0</v>
      </c>
      <c r="Q76" s="17">
        <f>VALUE(522.198)</f>
        <v>0</v>
      </c>
      <c r="R76">
        <f>VALUE(-0.3693999999998141)</f>
        <v>0</v>
      </c>
      <c r="S76">
        <f>VALUE(-0.2894800000001396)</f>
        <v>0</v>
      </c>
      <c r="T76">
        <f>VALUE(-0.3890999999998712)</f>
        <v>0</v>
      </c>
      <c r="U76">
        <f>VALUE(-0.2661000000000513)</f>
        <v>0</v>
      </c>
      <c r="V76">
        <f>VALUE(-0.26934000000005653)</f>
        <v>0</v>
      </c>
      <c r="W76">
        <f>VALUE(-0.3188800000000356)</f>
        <v>0</v>
      </c>
      <c r="X76">
        <f>VALUE(0.004779999999982465)</f>
        <v>0</v>
      </c>
      <c r="Y76" s="17">
        <f>VALUE(-11.404499999999985)</f>
        <v>0</v>
      </c>
      <c r="Z76">
        <f>VALUE(-271.0742857142837)</f>
        <v>0</v>
      </c>
    </row>
    <row r="77" spans="1:26">
      <c r="A77" t="s">
        <v>101</v>
      </c>
      <c r="B77">
        <f>VALUE(1.5498)</f>
        <v>0</v>
      </c>
      <c r="C77" s="10">
        <f>VALUE(1552.68884)</f>
        <v>0</v>
      </c>
      <c r="D77" s="10">
        <f>VALUE(-11.595999999999998)</f>
        <v>0</v>
      </c>
      <c r="E77" s="11">
        <f>VALUE(1553.7496800000001)</f>
        <v>0</v>
      </c>
      <c r="F77" s="11">
        <f>VALUE(-18.22)</f>
        <v>0</v>
      </c>
      <c r="G77" s="12">
        <f>VALUE(1556.4153199999998)</f>
        <v>0</v>
      </c>
      <c r="H77" s="12">
        <f>VALUE(-15.074000000000002)</f>
        <v>0</v>
      </c>
      <c r="I77" s="13">
        <f>VALUE(1547.7023199999999)</f>
        <v>0</v>
      </c>
      <c r="J77" s="13">
        <f>VALUE(-10.767999999999999)</f>
        <v>0</v>
      </c>
      <c r="K77" s="14">
        <f>VALUE(1550.6023599999999)</f>
        <v>0</v>
      </c>
      <c r="L77" s="14">
        <f>VALUE(-11.3)</f>
        <v>0</v>
      </c>
      <c r="M77" s="15">
        <f>VALUE(1556.32654)</f>
        <v>0</v>
      </c>
      <c r="N77" s="15">
        <f>VALUE(-11.684000000000001)</f>
        <v>0</v>
      </c>
      <c r="O77" s="16">
        <f>VALUE(1548.58992)</f>
        <v>0</v>
      </c>
      <c r="P77" s="16">
        <f>VALUE(-20.752)</f>
        <v>0</v>
      </c>
      <c r="Q77" s="17">
        <f>VALUE(522.1949999999999)</f>
        <v>0</v>
      </c>
      <c r="R77">
        <f>VALUE(-0.369019999999864)</f>
        <v>0</v>
      </c>
      <c r="S77">
        <f>VALUE(-0.28920000000016444)</f>
        <v>0</v>
      </c>
      <c r="T77">
        <f>VALUE(-0.3879399999998441)</f>
        <v>0</v>
      </c>
      <c r="U77">
        <f>VALUE(-0.2663199999999506)</f>
        <v>0</v>
      </c>
      <c r="V77">
        <f>VALUE(-0.26975999999990563)</f>
        <v>0</v>
      </c>
      <c r="W77">
        <f>VALUE(-0.31770000000005894)</f>
        <v>0</v>
      </c>
      <c r="X77">
        <f>VALUE(0.005039999999780775)</f>
        <v>0</v>
      </c>
      <c r="Y77" s="17">
        <f>VALUE(-11.407500000000027)</f>
        <v>0</v>
      </c>
      <c r="Z77">
        <f>VALUE(-270.700000000001)</f>
        <v>0</v>
      </c>
    </row>
    <row r="78" spans="1:26">
      <c r="A78" t="s">
        <v>102</v>
      </c>
      <c r="B78">
        <f>VALUE(1.57392)</f>
        <v>0</v>
      </c>
      <c r="C78" s="10">
        <f>VALUE(1552.6885)</f>
        <v>0</v>
      </c>
      <c r="D78" s="10">
        <f>VALUE(-11.59)</f>
        <v>0</v>
      </c>
      <c r="E78" s="11">
        <f>VALUE(1553.74936)</f>
        <v>0</v>
      </c>
      <c r="F78" s="11">
        <f>VALUE(-18.278)</f>
        <v>0</v>
      </c>
      <c r="G78" s="12">
        <f>VALUE(1556.41418)</f>
        <v>0</v>
      </c>
      <c r="H78" s="12">
        <f>VALUE(-15.132)</f>
        <v>0</v>
      </c>
      <c r="I78" s="13">
        <f>VALUE(1547.70282)</f>
        <v>0</v>
      </c>
      <c r="J78" s="13">
        <f>VALUE(-10.79)</f>
        <v>0</v>
      </c>
      <c r="K78" s="14">
        <f>VALUE(1550.6023400000001)</f>
        <v>0</v>
      </c>
      <c r="L78" s="14">
        <f>VALUE(-11.314)</f>
        <v>0</v>
      </c>
      <c r="M78" s="15">
        <f>VALUE(1556.32592)</f>
        <v>0</v>
      </c>
      <c r="N78" s="15">
        <f>VALUE(-11.645999999999999)</f>
        <v>0</v>
      </c>
      <c r="O78" s="16">
        <f>VALUE(1548.59058)</f>
        <v>0</v>
      </c>
      <c r="P78" s="16">
        <f>VALUE(-20.734)</f>
        <v>0</v>
      </c>
      <c r="Q78" s="17">
        <f>VALUE(522.199)</f>
        <v>0</v>
      </c>
      <c r="R78">
        <f>VALUE(-0.3693599999999151)</f>
        <v>0</v>
      </c>
      <c r="S78">
        <f>VALUE(-0.28952000000003864)</f>
        <v>0</v>
      </c>
      <c r="T78">
        <f>VALUE(-0.3890799999999217)</f>
        <v>0</v>
      </c>
      <c r="U78">
        <f>VALUE(-0.2658200000000761)</f>
        <v>0</v>
      </c>
      <c r="V78">
        <f>VALUE(-0.2697800000000825)</f>
        <v>0</v>
      </c>
      <c r="W78">
        <f>VALUE(-0.3183200000000852)</f>
        <v>0</v>
      </c>
      <c r="X78">
        <f>VALUE(0.005699999999933425)</f>
        <v>0</v>
      </c>
      <c r="Y78" s="17">
        <f>VALUE(-11.403500000000008)</f>
        <v>0</v>
      </c>
      <c r="Z78">
        <f>VALUE(-270.88285714288367)</f>
        <v>0</v>
      </c>
    </row>
    <row r="79" spans="1:26">
      <c r="A79" t="s">
        <v>103</v>
      </c>
      <c r="B79">
        <f>VALUE(1.59753)</f>
        <v>0</v>
      </c>
      <c r="C79" s="10">
        <f>VALUE(1552.68766)</f>
        <v>0</v>
      </c>
      <c r="D79" s="10">
        <f>VALUE(-11.55)</f>
        <v>0</v>
      </c>
      <c r="E79" s="11">
        <f>VALUE(1553.74908)</f>
        <v>0</v>
      </c>
      <c r="F79" s="11">
        <f>VALUE(-18.254)</f>
        <v>0</v>
      </c>
      <c r="G79" s="12">
        <f>VALUE(1556.41514)</f>
        <v>0</v>
      </c>
      <c r="H79" s="12">
        <f>VALUE(-15.022)</f>
        <v>0</v>
      </c>
      <c r="I79" s="13">
        <f>VALUE(1547.7023199999999)</f>
        <v>0</v>
      </c>
      <c r="J79" s="13">
        <f>VALUE(-10.752)</f>
        <v>0</v>
      </c>
      <c r="K79" s="14">
        <f>VALUE(1550.60246)</f>
        <v>0</v>
      </c>
      <c r="L79" s="14">
        <f>VALUE(-11.282)</f>
        <v>0</v>
      </c>
      <c r="M79" s="15">
        <f>VALUE(1556.3264800000002)</f>
        <v>0</v>
      </c>
      <c r="N79" s="15">
        <f>VALUE(-11.6)</f>
        <v>0</v>
      </c>
      <c r="O79" s="16">
        <f>VALUE(1548.58944)</f>
        <v>0</v>
      </c>
      <c r="P79" s="16">
        <f>VALUE(-20.784000000000002)</f>
        <v>0</v>
      </c>
      <c r="Q79" s="17">
        <f>VALUE(522.1995)</f>
        <v>0</v>
      </c>
      <c r="R79">
        <f>VALUE(-0.37019999999984066)</f>
        <v>0</v>
      </c>
      <c r="S79">
        <f>VALUE(-0.2898000000000138)</f>
        <v>0</v>
      </c>
      <c r="T79">
        <f>VALUE(-0.38811999999984437)</f>
        <v>0</v>
      </c>
      <c r="U79">
        <f>VALUE(-0.2663199999999506)</f>
        <v>0</v>
      </c>
      <c r="V79">
        <f>VALUE(-0.26965999999993073)</f>
        <v>0</v>
      </c>
      <c r="W79">
        <f>VALUE(-0.3177600000001348)</f>
        <v>0</v>
      </c>
      <c r="X79">
        <f>VALUE(0.0045599999998557905)</f>
        <v>0</v>
      </c>
      <c r="Y79" s="17">
        <f>VALUE(-11.40300000000002)</f>
        <v>0</v>
      </c>
      <c r="Z79">
        <f>VALUE(-271.042857142837)</f>
        <v>0</v>
      </c>
    </row>
    <row r="80" spans="1:26">
      <c r="A80" t="s">
        <v>104</v>
      </c>
      <c r="B80">
        <f>VALUE(1.62142)</f>
        <v>0</v>
      </c>
      <c r="C80" s="10">
        <f>VALUE(1552.68768)</f>
        <v>0</v>
      </c>
      <c r="D80" s="10">
        <f>VALUE(-11.634)</f>
        <v>0</v>
      </c>
      <c r="E80" s="11">
        <f>VALUE(1553.7494199999999)</f>
        <v>0</v>
      </c>
      <c r="F80" s="11">
        <f>VALUE(-18.26)</f>
        <v>0</v>
      </c>
      <c r="G80" s="12">
        <f>VALUE(1556.415)</f>
        <v>0</v>
      </c>
      <c r="H80" s="12">
        <f>VALUE(-15.074000000000002)</f>
        <v>0</v>
      </c>
      <c r="I80" s="13">
        <f>VALUE(1547.70192)</f>
        <v>0</v>
      </c>
      <c r="J80" s="13">
        <f>VALUE(-10.796)</f>
        <v>0</v>
      </c>
      <c r="K80" s="14">
        <f>VALUE(1550.60274)</f>
        <v>0</v>
      </c>
      <c r="L80" s="14">
        <f>VALUE(-11.264000000000001)</f>
        <v>0</v>
      </c>
      <c r="M80" s="15">
        <f>VALUE(1556.32622)</f>
        <v>0</v>
      </c>
      <c r="N80" s="15">
        <f>VALUE(-11.63)</f>
        <v>0</v>
      </c>
      <c r="O80" s="16">
        <f>VALUE(1548.59048)</f>
        <v>0</v>
      </c>
      <c r="P80" s="16">
        <f>VALUE(-20.764)</f>
        <v>0</v>
      </c>
      <c r="Q80" s="17">
        <f>VALUE(522.2055)</f>
        <v>0</v>
      </c>
      <c r="R80">
        <f>VALUE(-0.37017999999989115)</f>
        <v>0</v>
      </c>
      <c r="S80">
        <f>VALUE(-0.28945999999996275)</f>
        <v>0</v>
      </c>
      <c r="T80">
        <f>VALUE(-0.38825999999994565)</f>
        <v>0</v>
      </c>
      <c r="U80">
        <f>VALUE(-0.26672000000007756)</f>
        <v>0</v>
      </c>
      <c r="V80">
        <f>VALUE(-0.26937999999995554)</f>
        <v>0</v>
      </c>
      <c r="W80">
        <f>VALUE(-0.3180200000001605)</f>
        <v>0</v>
      </c>
      <c r="X80">
        <f>VALUE(0.005599999999958527)</f>
        <v>0</v>
      </c>
      <c r="Y80" s="17">
        <f>VALUE(-11.396999999999935)</f>
        <v>0</v>
      </c>
      <c r="Z80">
        <f>VALUE(-270.9171428571478)</f>
        <v>0</v>
      </c>
    </row>
    <row r="81" spans="1:26">
      <c r="A81" t="s">
        <v>105</v>
      </c>
      <c r="B81">
        <f>VALUE(1.64551)</f>
        <v>0</v>
      </c>
      <c r="C81" s="10">
        <f>VALUE(1552.68716)</f>
        <v>0</v>
      </c>
      <c r="D81" s="10">
        <f>VALUE(-11.57)</f>
        <v>0</v>
      </c>
      <c r="E81" s="11">
        <f>VALUE(1553.74974)</f>
        <v>0</v>
      </c>
      <c r="F81" s="11">
        <f>VALUE(-18.248)</f>
        <v>0</v>
      </c>
      <c r="G81" s="12">
        <f>VALUE(1556.41436)</f>
        <v>0</v>
      </c>
      <c r="H81" s="12">
        <f>VALUE(-15.114)</f>
        <v>0</v>
      </c>
      <c r="I81" s="13">
        <f>VALUE(1547.70256)</f>
        <v>0</v>
      </c>
      <c r="J81" s="13">
        <f>VALUE(-10.76)</f>
        <v>0</v>
      </c>
      <c r="K81" s="14">
        <f>VALUE(1550.60196)</f>
        <v>0</v>
      </c>
      <c r="L81" s="14">
        <f>VALUE(-11.282)</f>
        <v>0</v>
      </c>
      <c r="M81" s="15">
        <f>VALUE(1556.3259)</f>
        <v>0</v>
      </c>
      <c r="N81" s="15">
        <f>VALUE(-11.677999999999999)</f>
        <v>0</v>
      </c>
      <c r="O81" s="16">
        <f>VALUE(1548.59046)</f>
        <v>0</v>
      </c>
      <c r="P81" s="16">
        <f>VALUE(-20.76)</f>
        <v>0</v>
      </c>
      <c r="Q81" s="17">
        <f>VALUE(522.2104999999999)</f>
        <v>0</v>
      </c>
      <c r="R81">
        <f>VALUE(-0.3706999999999425)</f>
        <v>0</v>
      </c>
      <c r="S81">
        <f>VALUE(-0.28914000000008855)</f>
        <v>0</v>
      </c>
      <c r="T81">
        <f>VALUE(-0.3888999999999214)</f>
        <v>0</v>
      </c>
      <c r="U81">
        <f>VALUE(-0.2660800000001018)</f>
        <v>0</v>
      </c>
      <c r="V81">
        <f>VALUE(-0.2701600000000326)</f>
        <v>0</v>
      </c>
      <c r="W81">
        <f>VALUE(-0.3183400000000347)</f>
        <v>0</v>
      </c>
      <c r="X81">
        <f>VALUE(0.0055799999997816485)</f>
        <v>0</v>
      </c>
      <c r="Y81" s="17">
        <f>VALUE(-11.392000000000053)</f>
        <v>0</v>
      </c>
      <c r="Z81">
        <f>VALUE(-271.1057142857629)</f>
        <v>0</v>
      </c>
    </row>
    <row r="82" spans="1:26">
      <c r="A82" t="s">
        <v>106</v>
      </c>
      <c r="B82">
        <f>VALUE(1.66936)</f>
        <v>0</v>
      </c>
      <c r="C82" s="10">
        <f>VALUE(1552.6885)</f>
        <v>0</v>
      </c>
      <c r="D82" s="10">
        <f>VALUE(-11.64)</f>
        <v>0</v>
      </c>
      <c r="E82" s="11">
        <f>VALUE(1553.7497)</f>
        <v>0</v>
      </c>
      <c r="F82" s="11">
        <f>VALUE(-18.305999999999997)</f>
        <v>0</v>
      </c>
      <c r="G82" s="12">
        <f>VALUE(1556.41346)</f>
        <v>0</v>
      </c>
      <c r="H82" s="12">
        <f>VALUE(-15.06)</f>
        <v>0</v>
      </c>
      <c r="I82" s="13">
        <f>VALUE(1547.7028599999999)</f>
        <v>0</v>
      </c>
      <c r="J82" s="13">
        <f>VALUE(-10.677999999999999)</f>
        <v>0</v>
      </c>
      <c r="K82" s="14">
        <f>VALUE(1550.60216)</f>
        <v>0</v>
      </c>
      <c r="L82" s="14">
        <f>VALUE(-11.254000000000001)</f>
        <v>0</v>
      </c>
      <c r="M82" s="15">
        <f>VALUE(1556.32522)</f>
        <v>0</v>
      </c>
      <c r="N82" s="15">
        <f>VALUE(-11.65)</f>
        <v>0</v>
      </c>
      <c r="O82" s="16">
        <f>VALUE(1548.59004)</f>
        <v>0</v>
      </c>
      <c r="P82" s="16">
        <f>VALUE(-20.726)</f>
        <v>0</v>
      </c>
      <c r="Q82" s="17">
        <f>VALUE(522.2044999999999)</f>
        <v>0</v>
      </c>
      <c r="R82">
        <f>VALUE(-0.3693599999999151)</f>
        <v>0</v>
      </c>
      <c r="S82">
        <f>VALUE(-0.28917999999998756)</f>
        <v>0</v>
      </c>
      <c r="T82">
        <f>VALUE(-0.3897999999999229)</f>
        <v>0</v>
      </c>
      <c r="U82">
        <f>VALUE(-0.2657799999999497)</f>
        <v>0</v>
      </c>
      <c r="V82">
        <f>VALUE(-0.2699600000000828)</f>
        <v>0</v>
      </c>
      <c r="W82">
        <f>VALUE(-0.31902000000013686)</f>
        <v>0</v>
      </c>
      <c r="X82">
        <f>VALUE(0.005159999999932552)</f>
        <v>0</v>
      </c>
      <c r="Y82" s="17">
        <f>VALUE(-11.398000000000025)</f>
        <v>0</v>
      </c>
      <c r="Z82">
        <f>VALUE(-271.1342857142946)</f>
        <v>0</v>
      </c>
    </row>
    <row r="83" spans="1:26">
      <c r="A83" t="s">
        <v>107</v>
      </c>
      <c r="B83">
        <f>VALUE(1.69311)</f>
        <v>0</v>
      </c>
      <c r="C83" s="10">
        <f>VALUE(1552.68732)</f>
        <v>0</v>
      </c>
      <c r="D83" s="10">
        <f>VALUE(-11.565999999999999)</f>
        <v>0</v>
      </c>
      <c r="E83" s="11">
        <f>VALUE(1553.7492)</f>
        <v>0</v>
      </c>
      <c r="F83" s="11">
        <f>VALUE(-18.242)</f>
        <v>0</v>
      </c>
      <c r="G83" s="12">
        <f>VALUE(1556.41472)</f>
        <v>0</v>
      </c>
      <c r="H83" s="12">
        <f>VALUE(-15.065999999999999)</f>
        <v>0</v>
      </c>
      <c r="I83" s="13">
        <f>VALUE(1547.7019400000001)</f>
        <v>0</v>
      </c>
      <c r="J83" s="13">
        <f>VALUE(-10.728)</f>
        <v>0</v>
      </c>
      <c r="K83" s="14">
        <f>VALUE(1550.60222)</f>
        <v>0</v>
      </c>
      <c r="L83" s="14">
        <f>VALUE(-11.302)</f>
        <v>0</v>
      </c>
      <c r="M83" s="15">
        <f>VALUE(1556.3260599999999)</f>
        <v>0</v>
      </c>
      <c r="N83" s="15">
        <f>VALUE(-11.624)</f>
        <v>0</v>
      </c>
      <c r="O83" s="16">
        <f>VALUE(1548.59036)</f>
        <v>0</v>
      </c>
      <c r="P83" s="16">
        <f>VALUE(-20.78)</f>
        <v>0</v>
      </c>
      <c r="Q83" s="17">
        <f>VALUE(522.1995)</f>
        <v>0</v>
      </c>
      <c r="R83">
        <f>VALUE(-0.37053999999989173)</f>
        <v>0</v>
      </c>
      <c r="S83">
        <f>VALUE(-0.2896800000000894)</f>
        <v>0</v>
      </c>
      <c r="T83">
        <f>VALUE(-0.38853999999992084)</f>
        <v>0</v>
      </c>
      <c r="U83">
        <f>VALUE(-0.26670000000012806)</f>
        <v>0</v>
      </c>
      <c r="V83">
        <f>VALUE(-0.2699000000000069)</f>
        <v>0</v>
      </c>
      <c r="W83">
        <f>VALUE(-0.3181799999999839)</f>
        <v>0</v>
      </c>
      <c r="X83">
        <f>VALUE(0.0054799999998067506)</f>
        <v>0</v>
      </c>
      <c r="Y83" s="17">
        <f>VALUE(-11.40300000000002)</f>
        <v>0</v>
      </c>
      <c r="Z83">
        <f>VALUE(-271.1514285714592)</f>
        <v>0</v>
      </c>
    </row>
    <row r="84" spans="1:26">
      <c r="A84" t="s">
        <v>108</v>
      </c>
      <c r="B84">
        <f>VALUE(1.71704)</f>
        <v>0</v>
      </c>
      <c r="C84" s="10">
        <f>VALUE(1552.68714)</f>
        <v>0</v>
      </c>
      <c r="D84" s="10">
        <f>VALUE(-11.638)</f>
        <v>0</v>
      </c>
      <c r="E84" s="11">
        <f>VALUE(1553.749)</f>
        <v>0</v>
      </c>
      <c r="F84" s="11">
        <f>VALUE(-18.268)</f>
        <v>0</v>
      </c>
      <c r="G84" s="12">
        <f>VALUE(1556.41424)</f>
        <v>0</v>
      </c>
      <c r="H84" s="12">
        <f>VALUE(-15.064)</f>
        <v>0</v>
      </c>
      <c r="I84" s="13">
        <f>VALUE(1547.70146)</f>
        <v>0</v>
      </c>
      <c r="J84" s="13">
        <f>VALUE(-10.765999999999998)</f>
        <v>0</v>
      </c>
      <c r="K84" s="14">
        <f>VALUE(1550.60106)</f>
        <v>0</v>
      </c>
      <c r="L84" s="14">
        <f>VALUE(-11.212)</f>
        <v>0</v>
      </c>
      <c r="M84" s="15">
        <f>VALUE(1556.3257)</f>
        <v>0</v>
      </c>
      <c r="N84" s="15">
        <f>VALUE(-11.616)</f>
        <v>0</v>
      </c>
      <c r="O84" s="16">
        <f>VALUE(1548.5901800000001)</f>
        <v>0</v>
      </c>
      <c r="P84" s="16">
        <f>VALUE(-20.738000000000003)</f>
        <v>0</v>
      </c>
      <c r="Q84" s="17">
        <f>VALUE(522.1965)</f>
        <v>0</v>
      </c>
      <c r="R84">
        <f>VALUE(-0.370719999999892)</f>
        <v>0</v>
      </c>
      <c r="S84">
        <f>VALUE(-0.2898800000000392)</f>
        <v>0</v>
      </c>
      <c r="T84">
        <f>VALUE(-0.3890199999998458)</f>
        <v>0</v>
      </c>
      <c r="U84">
        <f>VALUE(-0.26718000000005304)</f>
        <v>0</v>
      </c>
      <c r="V84">
        <f>VALUE(-0.27106000000003405)</f>
        <v>0</v>
      </c>
      <c r="W84">
        <f>VALUE(-0.3185399999999845)</f>
        <v>0</v>
      </c>
      <c r="X84">
        <f>VALUE(0.0052999999998064595)</f>
        <v>0</v>
      </c>
      <c r="Y84" s="17">
        <f>VALUE(-11.405999999999949)</f>
        <v>0</v>
      </c>
      <c r="Z84">
        <f>VALUE(-271.5857142857203)</f>
        <v>0</v>
      </c>
    </row>
    <row r="85" spans="1:26">
      <c r="A85" t="s">
        <v>109</v>
      </c>
      <c r="B85">
        <f>VALUE(1.74077)</f>
        <v>0</v>
      </c>
      <c r="C85" s="10">
        <f>VALUE(1552.68834)</f>
        <v>0</v>
      </c>
      <c r="D85" s="10">
        <f>VALUE(-11.624)</f>
        <v>0</v>
      </c>
      <c r="E85" s="11">
        <f>VALUE(1553.7495800000002)</f>
        <v>0</v>
      </c>
      <c r="F85" s="11">
        <f>VALUE(-18.244)</f>
        <v>0</v>
      </c>
      <c r="G85" s="12">
        <f>VALUE(1556.4142)</f>
        <v>0</v>
      </c>
      <c r="H85" s="12">
        <f>VALUE(-15.075999999999999)</f>
        <v>0</v>
      </c>
      <c r="I85" s="13">
        <f>VALUE(1547.70292)</f>
        <v>0</v>
      </c>
      <c r="J85" s="13">
        <f>VALUE(-10.79)</f>
        <v>0</v>
      </c>
      <c r="K85" s="14">
        <f>VALUE(1550.602)</f>
        <v>0</v>
      </c>
      <c r="L85" s="14">
        <f>VALUE(-11.24)</f>
        <v>0</v>
      </c>
      <c r="M85" s="15">
        <f>VALUE(1556.32634)</f>
        <v>0</v>
      </c>
      <c r="N85" s="15">
        <f>VALUE(-11.63)</f>
        <v>0</v>
      </c>
      <c r="O85" s="16">
        <f>VALUE(1548.5909)</f>
        <v>0</v>
      </c>
      <c r="P85" s="16">
        <f>VALUE(-20.715999999999998)</f>
        <v>0</v>
      </c>
      <c r="Q85" s="17">
        <f>VALUE(522.2)</f>
        <v>0</v>
      </c>
      <c r="R85">
        <f>VALUE(-0.3695199999999659)</f>
        <v>0</v>
      </c>
      <c r="S85">
        <f>VALUE(-0.28930000000013933)</f>
        <v>0</v>
      </c>
      <c r="T85">
        <f>VALUE(-0.3890599999999722)</f>
        <v>0</v>
      </c>
      <c r="U85">
        <f>VALUE(-0.2657200000001012)</f>
        <v>0</v>
      </c>
      <c r="V85">
        <f>VALUE(-0.2701199999999062)</f>
        <v>0</v>
      </c>
      <c r="W85">
        <f>VALUE(-0.31790000000000873)</f>
        <v>0</v>
      </c>
      <c r="X85">
        <f>VALUE(0.006019999999807624)</f>
        <v>0</v>
      </c>
      <c r="Y85" s="17">
        <f>VALUE(-11.402499999999918)</f>
        <v>0</v>
      </c>
      <c r="Z85">
        <f>VALUE(-270.8000000000408)</f>
        <v>0</v>
      </c>
    </row>
    <row r="86" spans="1:26">
      <c r="A86" t="s">
        <v>110</v>
      </c>
      <c r="B86">
        <f>VALUE(1.76455)</f>
        <v>0</v>
      </c>
      <c r="C86" s="10">
        <f>VALUE(1552.68732)</f>
        <v>0</v>
      </c>
      <c r="D86" s="10">
        <f>VALUE(-11.674000000000001)</f>
        <v>0</v>
      </c>
      <c r="E86" s="11">
        <f>VALUE(1553.74972)</f>
        <v>0</v>
      </c>
      <c r="F86" s="11">
        <f>VALUE(-18.234)</f>
        <v>0</v>
      </c>
      <c r="G86" s="12">
        <f>VALUE(1556.41424)</f>
        <v>0</v>
      </c>
      <c r="H86" s="12">
        <f>VALUE(-15.126)</f>
        <v>0</v>
      </c>
      <c r="I86" s="13">
        <f>VALUE(1547.7029400000001)</f>
        <v>0</v>
      </c>
      <c r="J86" s="13">
        <f>VALUE(-10.742)</f>
        <v>0</v>
      </c>
      <c r="K86" s="14">
        <f>VALUE(1550.60138)</f>
        <v>0</v>
      </c>
      <c r="L86" s="14">
        <f>VALUE(-11.212)</f>
        <v>0</v>
      </c>
      <c r="M86" s="15">
        <f>VALUE(1556.3260400000001)</f>
        <v>0</v>
      </c>
      <c r="N86" s="15">
        <f>VALUE(-11.694)</f>
        <v>0</v>
      </c>
      <c r="O86" s="16">
        <f>VALUE(1548.5906400000001)</f>
        <v>0</v>
      </c>
      <c r="P86" s="16">
        <f>VALUE(-20.761999999999997)</f>
        <v>0</v>
      </c>
      <c r="Q86" s="17">
        <f>VALUE(522.2004999999999)</f>
        <v>0</v>
      </c>
      <c r="R86">
        <f>VALUE(-0.37053999999989173)</f>
        <v>0</v>
      </c>
      <c r="S86">
        <f>VALUE(-0.28916000000003805)</f>
        <v>0</v>
      </c>
      <c r="T86">
        <f>VALUE(-0.3890199999998458)</f>
        <v>0</v>
      </c>
      <c r="U86">
        <f>VALUE(-0.2657000000001517)</f>
        <v>0</v>
      </c>
      <c r="V86">
        <f>VALUE(-0.2707399999999325)</f>
        <v>0</v>
      </c>
      <c r="W86">
        <f>VALUE(-0.3182000000001608)</f>
        <v>0</v>
      </c>
      <c r="X86">
        <f>VALUE(0.0057599999997819396)</f>
        <v>0</v>
      </c>
      <c r="Y86" s="17">
        <f>VALUE(-11.402000000000044)</f>
        <v>0</v>
      </c>
      <c r="Z86">
        <f>VALUE(-271.0857142857484)</f>
        <v>0</v>
      </c>
    </row>
    <row r="87" spans="1:26">
      <c r="A87" t="s">
        <v>111</v>
      </c>
      <c r="B87">
        <f>VALUE(1.78851)</f>
        <v>0</v>
      </c>
      <c r="C87" s="10">
        <f>VALUE(1552.68716)</f>
        <v>0</v>
      </c>
      <c r="D87" s="10">
        <f>VALUE(-11.638)</f>
        <v>0</v>
      </c>
      <c r="E87" s="11">
        <f>VALUE(1553.7494)</f>
        <v>0</v>
      </c>
      <c r="F87" s="11">
        <f>VALUE(-18.298)</f>
        <v>0</v>
      </c>
      <c r="G87" s="12">
        <f>VALUE(1556.4139)</f>
        <v>0</v>
      </c>
      <c r="H87" s="12">
        <f>VALUE(-15.08)</f>
        <v>0</v>
      </c>
      <c r="I87" s="13">
        <f>VALUE(1547.70192)</f>
        <v>0</v>
      </c>
      <c r="J87" s="13">
        <f>VALUE(-10.765999999999998)</f>
        <v>0</v>
      </c>
      <c r="K87" s="14">
        <f>VALUE(1550.60166)</f>
        <v>0</v>
      </c>
      <c r="L87" s="14">
        <f>VALUE(-11.242)</f>
        <v>0</v>
      </c>
      <c r="M87" s="15">
        <f>VALUE(1556.3257)</f>
        <v>0</v>
      </c>
      <c r="N87" s="15">
        <f>VALUE(-11.628)</f>
        <v>0</v>
      </c>
      <c r="O87" s="16">
        <f>VALUE(1548.5906)</f>
        <v>0</v>
      </c>
      <c r="P87" s="16">
        <f>VALUE(-20.738000000000003)</f>
        <v>0</v>
      </c>
      <c r="Q87" s="17">
        <f>VALUE(522.193)</f>
        <v>0</v>
      </c>
      <c r="R87">
        <f>VALUE(-0.3706999999999425)</f>
        <v>0</v>
      </c>
      <c r="S87">
        <f>VALUE(-0.2894800000001396)</f>
        <v>0</v>
      </c>
      <c r="T87">
        <f>VALUE(-0.3893599999998969)</f>
        <v>0</v>
      </c>
      <c r="U87">
        <f>VALUE(-0.26672000000007756)</f>
        <v>0</v>
      </c>
      <c r="V87">
        <f>VALUE(-0.2704599999999573)</f>
        <v>0</v>
      </c>
      <c r="W87">
        <f>VALUE(-0.3185399999999845)</f>
        <v>0</v>
      </c>
      <c r="X87">
        <f>VALUE(0.00571999999988293)</f>
        <v>0</v>
      </c>
      <c r="Y87" s="17">
        <f>VALUE(-11.40949999999998)</f>
        <v>0</v>
      </c>
      <c r="Z87">
        <f>VALUE(-271.3628571428736)</f>
        <v>0</v>
      </c>
    </row>
    <row r="88" spans="1:26">
      <c r="A88" t="s">
        <v>112</v>
      </c>
      <c r="B88">
        <f>VALUE(1.81233)</f>
        <v>0</v>
      </c>
      <c r="C88" s="10">
        <f>VALUE(1552.6879999999999)</f>
        <v>0</v>
      </c>
      <c r="D88" s="10">
        <f>VALUE(-11.592)</f>
        <v>0</v>
      </c>
      <c r="E88" s="11">
        <f>VALUE(1553.7492)</f>
        <v>0</v>
      </c>
      <c r="F88" s="11">
        <f>VALUE(-18.302)</f>
        <v>0</v>
      </c>
      <c r="G88" s="12">
        <f>VALUE(1556.41382)</f>
        <v>0</v>
      </c>
      <c r="H88" s="12">
        <f>VALUE(-15.102)</f>
        <v>0</v>
      </c>
      <c r="I88" s="13">
        <f>VALUE(1547.7024800000002)</f>
        <v>0</v>
      </c>
      <c r="J88" s="13">
        <f>VALUE(-10.77)</f>
        <v>0</v>
      </c>
      <c r="K88" s="14">
        <f>VALUE(1550.60184)</f>
        <v>0</v>
      </c>
      <c r="L88" s="14">
        <f>VALUE(-11.318)</f>
        <v>0</v>
      </c>
      <c r="M88" s="15">
        <f>VALUE(1556.32532)</f>
        <v>0</v>
      </c>
      <c r="N88" s="15">
        <f>VALUE(-11.628)</f>
        <v>0</v>
      </c>
      <c r="O88" s="16">
        <f>VALUE(1548.59158)</f>
        <v>0</v>
      </c>
      <c r="P88" s="16">
        <f>VALUE(-20.738000000000003)</f>
        <v>0</v>
      </c>
      <c r="Q88" s="17">
        <f>VALUE(522.1885)</f>
        <v>0</v>
      </c>
      <c r="R88">
        <f>VALUE(-0.3698599999997896)</f>
        <v>0</v>
      </c>
      <c r="S88">
        <f>VALUE(-0.2896800000000894)</f>
        <v>0</v>
      </c>
      <c r="T88">
        <f>VALUE(-0.3894399999999223)</f>
        <v>0</v>
      </c>
      <c r="U88">
        <f>VALUE(-0.2661600000001272)</f>
        <v>0</v>
      </c>
      <c r="V88">
        <f>VALUE(-0.270279999999957)</f>
        <v>0</v>
      </c>
      <c r="W88">
        <f>VALUE(-0.31892000000016196)</f>
        <v>0</v>
      </c>
      <c r="X88">
        <f>VALUE(0.006699999999909778)</f>
        <v>0</v>
      </c>
      <c r="Y88" s="17">
        <f>VALUE(-11.413999999999987)</f>
        <v>0</v>
      </c>
      <c r="Z88">
        <f>VALUE(-271.09142857144826)</f>
        <v>0</v>
      </c>
    </row>
    <row r="89" spans="1:26">
      <c r="A89" t="s">
        <v>113</v>
      </c>
      <c r="B89">
        <f>VALUE(1.83643)</f>
        <v>0</v>
      </c>
      <c r="C89" s="10">
        <f>VALUE(1552.6875400000001)</f>
        <v>0</v>
      </c>
      <c r="D89" s="10">
        <f>VALUE(-11.645999999999999)</f>
        <v>0</v>
      </c>
      <c r="E89" s="11">
        <f>VALUE(1553.74896)</f>
        <v>0</v>
      </c>
      <c r="F89" s="11">
        <f>VALUE(-18.284000000000002)</f>
        <v>0</v>
      </c>
      <c r="G89" s="12">
        <f>VALUE(1556.41512)</f>
        <v>0</v>
      </c>
      <c r="H89" s="12">
        <f>VALUE(-15.026)</f>
        <v>0</v>
      </c>
      <c r="I89" s="13">
        <f>VALUE(1547.70302)</f>
        <v>0</v>
      </c>
      <c r="J89" s="13">
        <f>VALUE(-10.798)</f>
        <v>0</v>
      </c>
      <c r="K89" s="14">
        <f>VALUE(1550.6024)</f>
        <v>0</v>
      </c>
      <c r="L89" s="14">
        <f>VALUE(-11.262)</f>
        <v>0</v>
      </c>
      <c r="M89" s="15">
        <f>VALUE(1556.32688)</f>
        <v>0</v>
      </c>
      <c r="N89" s="15">
        <f>VALUE(-11.62)</f>
        <v>0</v>
      </c>
      <c r="O89" s="16">
        <f>VALUE(1548.59044)</f>
        <v>0</v>
      </c>
      <c r="P89" s="16">
        <f>VALUE(-20.73)</f>
        <v>0</v>
      </c>
      <c r="Q89" s="17">
        <f>VALUE(522.193)</f>
        <v>0</v>
      </c>
      <c r="R89">
        <f>VALUE(-0.37031999999999243)</f>
        <v>0</v>
      </c>
      <c r="S89">
        <f>VALUE(-0.2899200000001656)</f>
        <v>0</v>
      </c>
      <c r="T89">
        <f>VALUE(-0.38814000000002125)</f>
        <v>0</v>
      </c>
      <c r="U89">
        <f>VALUE(-0.2656200000001263)</f>
        <v>0</v>
      </c>
      <c r="V89">
        <f>VALUE(-0.2697200000000066)</f>
        <v>0</v>
      </c>
      <c r="W89">
        <f>VALUE(-0.31736000000000786)</f>
        <v>0</v>
      </c>
      <c r="X89">
        <f>VALUE(0.005559999999832144)</f>
        <v>0</v>
      </c>
      <c r="Y89" s="17">
        <f>VALUE(-11.40949999999998)</f>
        <v>0</v>
      </c>
      <c r="Z89">
        <f>VALUE(-270.78857142864115)</f>
        <v>0</v>
      </c>
    </row>
    <row r="90" spans="1:26">
      <c r="A90" t="s">
        <v>114</v>
      </c>
      <c r="B90">
        <f>VALUE(1.86004)</f>
        <v>0</v>
      </c>
      <c r="C90" s="10">
        <f>VALUE(1552.6878)</f>
        <v>0</v>
      </c>
      <c r="D90" s="10">
        <f>VALUE(-11.582)</f>
        <v>0</v>
      </c>
      <c r="E90" s="11">
        <f>VALUE(1553.74908)</f>
        <v>0</v>
      </c>
      <c r="F90" s="11">
        <f>VALUE(-18.336)</f>
        <v>0</v>
      </c>
      <c r="G90" s="12">
        <f>VALUE(1556.41408)</f>
        <v>0</v>
      </c>
      <c r="H90" s="12">
        <f>VALUE(-15.082)</f>
        <v>0</v>
      </c>
      <c r="I90" s="13">
        <f>VALUE(1547.70236)</f>
        <v>0</v>
      </c>
      <c r="J90" s="13">
        <f>VALUE(-10.782)</f>
        <v>0</v>
      </c>
      <c r="K90" s="14">
        <f>VALUE(1550.6013599999999)</f>
        <v>0</v>
      </c>
      <c r="L90" s="14">
        <f>VALUE(-11.235999999999999)</f>
        <v>0</v>
      </c>
      <c r="M90" s="15">
        <f>VALUE(1556.32564)</f>
        <v>0</v>
      </c>
      <c r="N90" s="15">
        <f>VALUE(-11.654000000000002)</f>
        <v>0</v>
      </c>
      <c r="O90" s="16">
        <f>VALUE(1548.5913)</f>
        <v>0</v>
      </c>
      <c r="P90" s="16">
        <f>VALUE(-20.736)</f>
        <v>0</v>
      </c>
      <c r="Q90" s="17">
        <f>VALUE(522.1935)</f>
        <v>0</v>
      </c>
      <c r="R90">
        <f>VALUE(-0.37005999999996675)</f>
        <v>0</v>
      </c>
      <c r="S90">
        <f>VALUE(-0.2898000000000138)</f>
        <v>0</v>
      </c>
      <c r="T90">
        <f>VALUE(-0.3891799999998966)</f>
        <v>0</v>
      </c>
      <c r="U90">
        <f>VALUE(-0.2662800000000516)</f>
        <v>0</v>
      </c>
      <c r="V90">
        <f>VALUE(-0.270759999999882)</f>
        <v>0</v>
      </c>
      <c r="W90">
        <f>VALUE(-0.3186000000000604)</f>
        <v>0</v>
      </c>
      <c r="X90">
        <f>VALUE(0.006419999999934589)</f>
        <v>0</v>
      </c>
      <c r="Y90" s="17">
        <f>VALUE(-11.408999999999992)</f>
        <v>0</v>
      </c>
      <c r="Z90">
        <f>VALUE(-271.1799999999909)</f>
        <v>0</v>
      </c>
    </row>
    <row r="91" spans="1:26">
      <c r="A91" t="s">
        <v>115</v>
      </c>
      <c r="B91">
        <f>VALUE(1.88383)</f>
        <v>0</v>
      </c>
      <c r="C91" s="10">
        <f>VALUE(1552.6887)</f>
        <v>0</v>
      </c>
      <c r="D91" s="10">
        <f>VALUE(-11.61)</f>
        <v>0</v>
      </c>
      <c r="E91" s="11">
        <f>VALUE(1553.74974)</f>
        <v>0</v>
      </c>
      <c r="F91" s="11">
        <f>VALUE(-18.23)</f>
        <v>0</v>
      </c>
      <c r="G91" s="12">
        <f>VALUE(1556.41558)</f>
        <v>0</v>
      </c>
      <c r="H91" s="12">
        <f>VALUE(-15.106)</f>
        <v>0</v>
      </c>
      <c r="I91" s="13">
        <f>VALUE(1547.7028)</f>
        <v>0</v>
      </c>
      <c r="J91" s="13">
        <f>VALUE(-10.776)</f>
        <v>0</v>
      </c>
      <c r="K91" s="14">
        <f>VALUE(1550.60106)</f>
        <v>0</v>
      </c>
      <c r="L91" s="14">
        <f>VALUE(-11.222000000000001)</f>
        <v>0</v>
      </c>
      <c r="M91" s="15">
        <f>VALUE(1556.3265800000001)</f>
        <v>0</v>
      </c>
      <c r="N91" s="15">
        <f>VALUE(-11.65)</f>
        <v>0</v>
      </c>
      <c r="O91" s="16">
        <f>VALUE(1548.59114)</f>
        <v>0</v>
      </c>
      <c r="P91" s="16">
        <f>VALUE(-20.796)</f>
        <v>0</v>
      </c>
      <c r="Q91" s="17">
        <f>VALUE(522.198)</f>
        <v>0</v>
      </c>
      <c r="R91">
        <f>VALUE(-0.3691599999999653)</f>
        <v>0</v>
      </c>
      <c r="S91">
        <f>VALUE(-0.28914000000008855)</f>
        <v>0</v>
      </c>
      <c r="T91">
        <f>VALUE(-0.3876799999998184)</f>
        <v>0</v>
      </c>
      <c r="U91">
        <f>VALUE(-0.2658400000000256)</f>
        <v>0</v>
      </c>
      <c r="V91">
        <f>VALUE(-0.27106000000003405)</f>
        <v>0</v>
      </c>
      <c r="W91">
        <f>VALUE(-0.3176600000001599)</f>
        <v>0</v>
      </c>
      <c r="X91">
        <f>VALUE(0.006259999999883803)</f>
        <v>0</v>
      </c>
      <c r="Y91" s="17">
        <f>VALUE(-11.404499999999985)</f>
        <v>0</v>
      </c>
      <c r="Z91">
        <f>VALUE(-270.6114285714583)</f>
        <v>0</v>
      </c>
    </row>
    <row r="92" spans="1:26">
      <c r="A92" t="s">
        <v>116</v>
      </c>
      <c r="B92">
        <f>VALUE(1.90802)</f>
        <v>0</v>
      </c>
      <c r="C92" s="10">
        <f>VALUE(1552.68818)</f>
        <v>0</v>
      </c>
      <c r="D92" s="10">
        <f>VALUE(-11.584000000000001)</f>
        <v>0</v>
      </c>
      <c r="E92" s="11">
        <f>VALUE(1553.74972)</f>
        <v>0</v>
      </c>
      <c r="F92" s="11">
        <f>VALUE(-18.258)</f>
        <v>0</v>
      </c>
      <c r="G92" s="12">
        <f>VALUE(1556.4146)</f>
        <v>0</v>
      </c>
      <c r="H92" s="12">
        <f>VALUE(-15.056)</f>
        <v>0</v>
      </c>
      <c r="I92" s="13">
        <f>VALUE(1547.70222)</f>
        <v>0</v>
      </c>
      <c r="J92" s="13">
        <f>VALUE(-10.812000000000001)</f>
        <v>0</v>
      </c>
      <c r="K92" s="14">
        <f>VALUE(1550.6011)</f>
        <v>0</v>
      </c>
      <c r="L92" s="14">
        <f>VALUE(-11.255999999999998)</f>
        <v>0</v>
      </c>
      <c r="M92" s="15">
        <f>VALUE(1556.32544)</f>
        <v>0</v>
      </c>
      <c r="N92" s="15">
        <f>VALUE(-11.64)</f>
        <v>0</v>
      </c>
      <c r="O92" s="16">
        <f>VALUE(1548.5909800000002)</f>
        <v>0</v>
      </c>
      <c r="P92" s="16">
        <f>VALUE(-20.748)</f>
        <v>0</v>
      </c>
      <c r="Q92" s="17">
        <f>VALUE(522.1985)</f>
        <v>0</v>
      </c>
      <c r="R92">
        <f>VALUE(-0.3696799999997893)</f>
        <v>0</v>
      </c>
      <c r="S92">
        <f>VALUE(-0.28916000000003805)</f>
        <v>0</v>
      </c>
      <c r="T92">
        <f>VALUE(-0.38865999999984524)</f>
        <v>0</v>
      </c>
      <c r="U92">
        <f>VALUE(-0.26642000000015287)</f>
        <v>0</v>
      </c>
      <c r="V92">
        <f>VALUE(-0.27101999999990767)</f>
        <v>0</v>
      </c>
      <c r="W92">
        <f>VALUE(-0.3188000000000102)</f>
        <v>0</v>
      </c>
      <c r="X92">
        <f>VALUE(0.006099999999833017)</f>
        <v>0</v>
      </c>
      <c r="Y92" s="17">
        <f>VALUE(-11.403999999999996)</f>
        <v>0</v>
      </c>
      <c r="Z92">
        <f>VALUE(-271.09142857141575)</f>
        <v>0</v>
      </c>
    </row>
    <row r="93" spans="1:26">
      <c r="A93" t="s">
        <v>117</v>
      </c>
      <c r="B93">
        <f>VALUE(1.932)</f>
        <v>0</v>
      </c>
      <c r="C93" s="10">
        <f>VALUE(1552.6884599999998)</f>
        <v>0</v>
      </c>
      <c r="D93" s="10">
        <f>VALUE(-11.632)</f>
        <v>0</v>
      </c>
      <c r="E93" s="11">
        <f>VALUE(1553.7488)</f>
        <v>0</v>
      </c>
      <c r="F93" s="11">
        <f>VALUE(-18.22)</f>
        <v>0</v>
      </c>
      <c r="G93" s="12">
        <f>VALUE(1556.41426)</f>
        <v>0</v>
      </c>
      <c r="H93" s="12">
        <f>VALUE(-15.154000000000002)</f>
        <v>0</v>
      </c>
      <c r="I93" s="13">
        <f>VALUE(1547.7016)</f>
        <v>0</v>
      </c>
      <c r="J93" s="13">
        <f>VALUE(-10.796)</f>
        <v>0</v>
      </c>
      <c r="K93" s="14">
        <f>VALUE(1550.60172)</f>
        <v>0</v>
      </c>
      <c r="L93" s="14">
        <f>VALUE(-11.238)</f>
        <v>0</v>
      </c>
      <c r="M93" s="15">
        <f>VALUE(1556.3257)</f>
        <v>0</v>
      </c>
      <c r="N93" s="15">
        <f>VALUE(-11.722000000000001)</f>
        <v>0</v>
      </c>
      <c r="O93" s="16">
        <f>VALUE(1548.5909)</f>
        <v>0</v>
      </c>
      <c r="P93" s="16">
        <f>VALUE(-20.75)</f>
        <v>0</v>
      </c>
      <c r="Q93" s="17">
        <f>VALUE(522.1925)</f>
        <v>0</v>
      </c>
      <c r="R93">
        <f>VALUE(-0.3693999999998141)</f>
        <v>0</v>
      </c>
      <c r="S93">
        <f>VALUE(-0.290079999999989)</f>
        <v>0</v>
      </c>
      <c r="T93">
        <f>VALUE(-0.3889999999998963)</f>
        <v>0</v>
      </c>
      <c r="U93">
        <f>VALUE(-0.26703999999995176)</f>
        <v>0</v>
      </c>
      <c r="V93">
        <f>VALUE(-0.2704000000001088)</f>
        <v>0</v>
      </c>
      <c r="W93">
        <f>VALUE(-0.3185399999999845)</f>
        <v>0</v>
      </c>
      <c r="X93">
        <f>VALUE(0.006019999999807624)</f>
        <v>0</v>
      </c>
      <c r="Y93" s="17">
        <f>VALUE(-11.409999999999968)</f>
        <v>0</v>
      </c>
      <c r="Z93">
        <f>VALUE(-271.20571428570526)</f>
        <v>0</v>
      </c>
    </row>
    <row r="94" spans="1:26">
      <c r="A94" t="s">
        <v>118</v>
      </c>
      <c r="B94">
        <f>VALUE(1.95567)</f>
        <v>0</v>
      </c>
      <c r="C94" s="10">
        <f>VALUE(1552.68862)</f>
        <v>0</v>
      </c>
      <c r="D94" s="10">
        <f>VALUE(-11.606)</f>
        <v>0</v>
      </c>
      <c r="E94" s="11">
        <f>VALUE(1553.74884)</f>
        <v>0</v>
      </c>
      <c r="F94" s="11">
        <f>VALUE(-18.26)</f>
        <v>0</v>
      </c>
      <c r="G94" s="12">
        <f>VALUE(1556.41578)</f>
        <v>0</v>
      </c>
      <c r="H94" s="12">
        <f>VALUE(-15.094000000000001)</f>
        <v>0</v>
      </c>
      <c r="I94" s="13">
        <f>VALUE(1547.7029)</f>
        <v>0</v>
      </c>
      <c r="J94" s="13">
        <f>VALUE(-10.767999999999999)</f>
        <v>0</v>
      </c>
      <c r="K94" s="14">
        <f>VALUE(1550.60232)</f>
        <v>0</v>
      </c>
      <c r="L94" s="14">
        <f>VALUE(-11.272)</f>
        <v>0</v>
      </c>
      <c r="M94" s="15">
        <f>VALUE(1556.3257199999998)</f>
        <v>0</v>
      </c>
      <c r="N94" s="15">
        <f>VALUE(-11.658)</f>
        <v>0</v>
      </c>
      <c r="O94" s="16">
        <f>VALUE(1548.59138)</f>
        <v>0</v>
      </c>
      <c r="P94" s="16">
        <f>VALUE(-20.768)</f>
        <v>0</v>
      </c>
      <c r="Q94" s="17">
        <f>VALUE(522.1975)</f>
        <v>0</v>
      </c>
      <c r="R94">
        <f>VALUE(-0.3692399999999907)</f>
        <v>0</v>
      </c>
      <c r="S94">
        <f>VALUE(-0.29004000000009)</f>
        <v>0</v>
      </c>
      <c r="T94">
        <f>VALUE(-0.3874799999998686)</f>
        <v>0</v>
      </c>
      <c r="U94">
        <f>VALUE(-0.2657400000000507)</f>
        <v>0</v>
      </c>
      <c r="V94">
        <f>VALUE(-0.269800000000032)</f>
        <v>0</v>
      </c>
      <c r="W94">
        <f>VALUE(-0.318520000000035)</f>
        <v>0</v>
      </c>
      <c r="X94">
        <f>VALUE(0.006499999999959982)</f>
        <v>0</v>
      </c>
      <c r="Y94" s="17">
        <f>VALUE(-11.404999999999973)</f>
        <v>0</v>
      </c>
      <c r="Z94">
        <f>VALUE(-270.61714285715817)</f>
        <v>0</v>
      </c>
    </row>
    <row r="95" spans="1:26">
      <c r="A95" t="s">
        <v>119</v>
      </c>
      <c r="B95">
        <f>VALUE(1.97949)</f>
        <v>0</v>
      </c>
      <c r="C95" s="10">
        <f>VALUE(1552.68842)</f>
        <v>0</v>
      </c>
      <c r="D95" s="10">
        <f>VALUE(-11.54)</f>
        <v>0</v>
      </c>
      <c r="E95" s="11">
        <f>VALUE(1553.74986)</f>
        <v>0</v>
      </c>
      <c r="F95" s="11">
        <f>VALUE(-18.22)</f>
        <v>0</v>
      </c>
      <c r="G95" s="12">
        <f>VALUE(1556.41466)</f>
        <v>0</v>
      </c>
      <c r="H95" s="12">
        <f>VALUE(-15.106)</f>
        <v>0</v>
      </c>
      <c r="I95" s="13">
        <f>VALUE(1547.70308)</f>
        <v>0</v>
      </c>
      <c r="J95" s="13">
        <f>VALUE(-10.782)</f>
        <v>0</v>
      </c>
      <c r="K95" s="14">
        <f>VALUE(1550.60314)</f>
        <v>0</v>
      </c>
      <c r="L95" s="14">
        <f>VALUE(-11.258)</f>
        <v>0</v>
      </c>
      <c r="M95" s="15">
        <f>VALUE(1556.32576)</f>
        <v>0</v>
      </c>
      <c r="N95" s="15">
        <f>VALUE(-11.592)</f>
        <v>0</v>
      </c>
      <c r="O95" s="16">
        <f>VALUE(1548.59126)</f>
        <v>0</v>
      </c>
      <c r="P95" s="16">
        <f>VALUE(-20.77)</f>
        <v>0</v>
      </c>
      <c r="Q95" s="17">
        <f>VALUE(522.2025)</f>
        <v>0</v>
      </c>
      <c r="R95">
        <f>VALUE(-0.3694399999999405)</f>
        <v>0</v>
      </c>
      <c r="S95">
        <f>VALUE(-0.28902000000016415)</f>
        <v>0</v>
      </c>
      <c r="T95">
        <f>VALUE(-0.3885999999999967)</f>
        <v>0</v>
      </c>
      <c r="U95">
        <f>VALUE(-0.2655600000000504)</f>
        <v>0</v>
      </c>
      <c r="V95">
        <f>VALUE(-0.26898000000005595)</f>
        <v>0</v>
      </c>
      <c r="W95">
        <f>VALUE(-0.318480000000136)</f>
        <v>0</v>
      </c>
      <c r="X95">
        <f>VALUE(0.006379999999808206)</f>
        <v>0</v>
      </c>
      <c r="Y95" s="17">
        <f>VALUE(-11.399999999999977)</f>
        <v>0</v>
      </c>
      <c r="Z95">
        <f>VALUE(-270.5285714286479)</f>
        <v>0</v>
      </c>
    </row>
    <row r="96" spans="1:26">
      <c r="A96" t="s">
        <v>120</v>
      </c>
      <c r="B96">
        <f>VALUE(2.00354)</f>
        <v>0</v>
      </c>
      <c r="C96" s="10">
        <f>VALUE(1552.6872)</f>
        <v>0</v>
      </c>
      <c r="D96" s="10">
        <f>VALUE(-11.624)</f>
        <v>0</v>
      </c>
      <c r="E96" s="11">
        <f>VALUE(1553.74912)</f>
        <v>0</v>
      </c>
      <c r="F96" s="11">
        <f>VALUE(-18.305999999999997)</f>
        <v>0</v>
      </c>
      <c r="G96" s="12">
        <f>VALUE(1556.41434)</f>
        <v>0</v>
      </c>
      <c r="H96" s="12">
        <f>VALUE(-15.092)</f>
        <v>0</v>
      </c>
      <c r="I96" s="13">
        <f>VALUE(1547.7019400000001)</f>
        <v>0</v>
      </c>
      <c r="J96" s="13">
        <f>VALUE(-10.764000000000001)</f>
        <v>0</v>
      </c>
      <c r="K96" s="14">
        <f>VALUE(1550.60134)</f>
        <v>0</v>
      </c>
      <c r="L96" s="14">
        <f>VALUE(-11.22)</f>
        <v>0</v>
      </c>
      <c r="M96" s="15">
        <f>VALUE(1556.32546)</f>
        <v>0</v>
      </c>
      <c r="N96" s="15">
        <f>VALUE(-11.654000000000002)</f>
        <v>0</v>
      </c>
      <c r="O96" s="16">
        <f>VALUE(1548.59082)</f>
        <v>0</v>
      </c>
      <c r="P96" s="16">
        <f>VALUE(-20.74)</f>
        <v>0</v>
      </c>
      <c r="Q96" s="17">
        <f>VALUE(522.2044999999999)</f>
        <v>0</v>
      </c>
      <c r="R96">
        <f>VALUE(-0.37065999999981614)</f>
        <v>0</v>
      </c>
      <c r="S96">
        <f>VALUE(-0.2897600000001148)</f>
        <v>0</v>
      </c>
      <c r="T96">
        <f>VALUE(-0.3889199999998709)</f>
        <v>0</v>
      </c>
      <c r="U96">
        <f>VALUE(-0.26670000000012806)</f>
        <v>0</v>
      </c>
      <c r="V96">
        <f>VALUE(-0.27078000000005886)</f>
        <v>0</v>
      </c>
      <c r="W96">
        <f>VALUE(-0.3187800000000607)</f>
        <v>0</v>
      </c>
      <c r="X96">
        <f>VALUE(0.005939999999782231)</f>
        <v>0</v>
      </c>
      <c r="Y96" s="17">
        <f>VALUE(-11.398000000000025)</f>
        <v>0</v>
      </c>
      <c r="Z96">
        <f>VALUE(-271.3800000000382)</f>
        <v>0</v>
      </c>
    </row>
    <row r="97" spans="1:26">
      <c r="A97" t="s">
        <v>121</v>
      </c>
      <c r="B97">
        <f>VALUE(2.02758)</f>
        <v>0</v>
      </c>
      <c r="C97" s="10">
        <f>VALUE(1552.68824)</f>
        <v>0</v>
      </c>
      <c r="D97" s="10">
        <f>VALUE(-11.645999999999999)</f>
        <v>0</v>
      </c>
      <c r="E97" s="11">
        <f>VALUE(1553.7494199999999)</f>
        <v>0</v>
      </c>
      <c r="F97" s="11">
        <f>VALUE(-18.262)</f>
        <v>0</v>
      </c>
      <c r="G97" s="12">
        <f>VALUE(1556.41496)</f>
        <v>0</v>
      </c>
      <c r="H97" s="12">
        <f>VALUE(-15.104000000000001)</f>
        <v>0</v>
      </c>
      <c r="I97" s="13">
        <f>VALUE(1547.70316)</f>
        <v>0</v>
      </c>
      <c r="J97" s="13">
        <f>VALUE(-10.777999999999999)</f>
        <v>0</v>
      </c>
      <c r="K97" s="14">
        <f>VALUE(1550.6010199999998)</f>
        <v>0</v>
      </c>
      <c r="L97" s="14">
        <f>VALUE(-11.192)</f>
        <v>0</v>
      </c>
      <c r="M97" s="15">
        <f>VALUE(1556.32602)</f>
        <v>0</v>
      </c>
      <c r="N97" s="15">
        <f>VALUE(-11.665999999999999)</f>
        <v>0</v>
      </c>
      <c r="O97" s="16">
        <f>VALUE(1548.59122)</f>
        <v>0</v>
      </c>
      <c r="P97" s="16">
        <f>VALUE(-20.761999999999997)</f>
        <v>0</v>
      </c>
      <c r="Q97" s="17">
        <f>VALUE(522.202)</f>
        <v>0</v>
      </c>
      <c r="R97">
        <f>VALUE(-0.3696199999999408)</f>
        <v>0</v>
      </c>
      <c r="S97">
        <f>VALUE(-0.28945999999996275)</f>
        <v>0</v>
      </c>
      <c r="T97">
        <f>VALUE(-0.38829999999984466)</f>
        <v>0</v>
      </c>
      <c r="U97">
        <f>VALUE(-0.26548000000002503)</f>
        <v>0</v>
      </c>
      <c r="V97">
        <f>VALUE(-0.27109999999993306)</f>
        <v>0</v>
      </c>
      <c r="W97">
        <f>VALUE(-0.3182200000001103)</f>
        <v>0</v>
      </c>
      <c r="X97">
        <f>VALUE(0.006339999999909196)</f>
        <v>0</v>
      </c>
      <c r="Y97" s="17">
        <f>VALUE(-11.400499999999965)</f>
        <v>0</v>
      </c>
      <c r="Z97">
        <f>VALUE(-270.8342857142725)</f>
        <v>0</v>
      </c>
    </row>
    <row r="98" spans="1:26">
      <c r="A98" t="s">
        <v>122</v>
      </c>
      <c r="B98">
        <f>VALUE(2.05171)</f>
        <v>0</v>
      </c>
      <c r="C98" s="10">
        <f>VALUE(1552.68822)</f>
        <v>0</v>
      </c>
      <c r="D98" s="10">
        <f>VALUE(-11.6)</f>
        <v>0</v>
      </c>
      <c r="E98" s="11">
        <f>VALUE(1553.7490400000002)</f>
        <v>0</v>
      </c>
      <c r="F98" s="11">
        <f>VALUE(-18.252)</f>
        <v>0</v>
      </c>
      <c r="G98" s="12">
        <f>VALUE(1556.4139)</f>
        <v>0</v>
      </c>
      <c r="H98" s="12">
        <f>VALUE(-15.034)</f>
        <v>0</v>
      </c>
      <c r="I98" s="13">
        <f>VALUE(1547.70282)</f>
        <v>0</v>
      </c>
      <c r="J98" s="13">
        <f>VALUE(-10.728)</f>
        <v>0</v>
      </c>
      <c r="K98" s="14">
        <f>VALUE(1550.60202)</f>
        <v>0</v>
      </c>
      <c r="L98" s="14">
        <f>VALUE(-11.36)</f>
        <v>0</v>
      </c>
      <c r="M98" s="15">
        <f>VALUE(1556.32528)</f>
        <v>0</v>
      </c>
      <c r="N98" s="15">
        <f>VALUE(-11.607999999999999)</f>
        <v>0</v>
      </c>
      <c r="O98" s="16">
        <f>VALUE(1548.59058)</f>
        <v>0</v>
      </c>
      <c r="P98" s="16">
        <f>VALUE(-20.768)</f>
        <v>0</v>
      </c>
      <c r="Q98" s="17">
        <f>VALUE(522.1995)</f>
        <v>0</v>
      </c>
      <c r="R98">
        <f>VALUE(-0.3696399999998903)</f>
        <v>0</v>
      </c>
      <c r="S98">
        <f>VALUE(-0.2898400000001402)</f>
        <v>0</v>
      </c>
      <c r="T98">
        <f>VALUE(-0.3893599999998969)</f>
        <v>0</v>
      </c>
      <c r="U98">
        <f>VALUE(-0.2658200000000761)</f>
        <v>0</v>
      </c>
      <c r="V98">
        <f>VALUE(-0.2700999999999567)</f>
        <v>0</v>
      </c>
      <c r="W98">
        <f>VALUE(-0.318960000000061)</f>
        <v>0</v>
      </c>
      <c r="X98">
        <f>VALUE(0.005699999999933425)</f>
        <v>0</v>
      </c>
      <c r="Y98" s="17">
        <f>VALUE(-11.40300000000002)</f>
        <v>0</v>
      </c>
      <c r="Z98">
        <f>VALUE(-271.1457142857268)</f>
        <v>0</v>
      </c>
    </row>
    <row r="99" spans="1:26">
      <c r="A99" t="s">
        <v>123</v>
      </c>
      <c r="B99">
        <f>VALUE(2.07549)</f>
        <v>0</v>
      </c>
      <c r="C99" s="10">
        <f>VALUE(1552.68784)</f>
        <v>0</v>
      </c>
      <c r="D99" s="10">
        <f>VALUE(-11.64)</f>
        <v>0</v>
      </c>
      <c r="E99" s="11">
        <f>VALUE(1553.74926)</f>
        <v>0</v>
      </c>
      <c r="F99" s="11">
        <f>VALUE(-18.232)</f>
        <v>0</v>
      </c>
      <c r="G99" s="12">
        <f>VALUE(1556.41402)</f>
        <v>0</v>
      </c>
      <c r="H99" s="12">
        <f>VALUE(-15.052)</f>
        <v>0</v>
      </c>
      <c r="I99" s="13">
        <f>VALUE(1547.70138)</f>
        <v>0</v>
      </c>
      <c r="J99" s="13">
        <f>VALUE(-10.714)</f>
        <v>0</v>
      </c>
      <c r="K99" s="14">
        <f>VALUE(1550.6019199999998)</f>
        <v>0</v>
      </c>
      <c r="L99" s="14">
        <f>VALUE(-11.292)</f>
        <v>0</v>
      </c>
      <c r="M99" s="15">
        <f>VALUE(1556.32544)</f>
        <v>0</v>
      </c>
      <c r="N99" s="15">
        <f>VALUE(-11.634)</f>
        <v>0</v>
      </c>
      <c r="O99" s="16">
        <f>VALUE(1548.59164)</f>
        <v>0</v>
      </c>
      <c r="P99" s="16">
        <f>VALUE(-20.82)</f>
        <v>0</v>
      </c>
      <c r="Q99" s="17">
        <f>VALUE(522.194)</f>
        <v>0</v>
      </c>
      <c r="R99">
        <f>VALUE(-0.37001999999984037)</f>
        <v>0</v>
      </c>
      <c r="S99">
        <f>VALUE(-0.28962000000001353)</f>
        <v>0</v>
      </c>
      <c r="T99">
        <f>VALUE(-0.3892399999999725)</f>
        <v>0</v>
      </c>
      <c r="U99">
        <f>VALUE(-0.26726000000007843)</f>
        <v>0</v>
      </c>
      <c r="V99">
        <f>VALUE(-0.2701999999999316)</f>
        <v>0</v>
      </c>
      <c r="W99">
        <f>VALUE(-0.3188000000000102)</f>
        <v>0</v>
      </c>
      <c r="X99">
        <f>VALUE(0.006759999999985666)</f>
        <v>0</v>
      </c>
      <c r="Y99" s="17">
        <f>VALUE(-11.408500000000004)</f>
        <v>0</v>
      </c>
      <c r="Z99">
        <f>VALUE(-271.19714285712297)</f>
        <v>0</v>
      </c>
    </row>
    <row r="100" spans="1:26">
      <c r="A100" t="s">
        <v>124</v>
      </c>
      <c r="B100">
        <f>VALUE(2.09942)</f>
        <v>0</v>
      </c>
      <c r="C100" s="10">
        <f>VALUE(1552.6870800000002)</f>
        <v>0</v>
      </c>
      <c r="D100" s="10">
        <f>VALUE(-11.636)</f>
        <v>0</v>
      </c>
      <c r="E100" s="11">
        <f>VALUE(1553.74882)</f>
        <v>0</v>
      </c>
      <c r="F100" s="11">
        <f>VALUE(-18.31)</f>
        <v>0</v>
      </c>
      <c r="G100" s="12">
        <f>VALUE(1556.4138599999999)</f>
        <v>0</v>
      </c>
      <c r="H100" s="12">
        <f>VALUE(-15.15)</f>
        <v>0</v>
      </c>
      <c r="I100" s="13">
        <f>VALUE(1547.7025800000001)</f>
        <v>0</v>
      </c>
      <c r="J100" s="13">
        <f>VALUE(-10.762)</f>
        <v>0</v>
      </c>
      <c r="K100" s="14">
        <f>VALUE(1550.6019800000001)</f>
        <v>0</v>
      </c>
      <c r="L100" s="14">
        <f>VALUE(-11.235999999999999)</f>
        <v>0</v>
      </c>
      <c r="M100" s="15">
        <f>VALUE(1556.32474)</f>
        <v>0</v>
      </c>
      <c r="N100" s="15">
        <f>VALUE(-11.655999999999999)</f>
        <v>0</v>
      </c>
      <c r="O100" s="16">
        <f>VALUE(1548.59128)</f>
        <v>0</v>
      </c>
      <c r="P100" s="16">
        <f>VALUE(-20.701999999999998)</f>
        <v>0</v>
      </c>
      <c r="Q100" s="17">
        <f>VALUE(522.18)</f>
        <v>0</v>
      </c>
      <c r="R100">
        <f>VALUE(-0.3707799999999679)</f>
        <v>0</v>
      </c>
      <c r="S100">
        <f>VALUE(-0.2900600000000395)</f>
        <v>0</v>
      </c>
      <c r="T100">
        <f>VALUE(-0.3893999999997959)</f>
        <v>0</v>
      </c>
      <c r="U100">
        <f>VALUE(-0.2660600000001523)</f>
        <v>0</v>
      </c>
      <c r="V100">
        <f>VALUE(-0.2701400000000831)</f>
        <v>0</v>
      </c>
      <c r="W100">
        <f>VALUE(-0.31950000000006185)</f>
        <v>0</v>
      </c>
      <c r="X100">
        <f>VALUE(0.006399999999985084)</f>
        <v>0</v>
      </c>
      <c r="Y100" s="17">
        <f>VALUE(-11.422500000000014)</f>
        <v>0</v>
      </c>
      <c r="Z100">
        <f>VALUE(-271.3628571428736)</f>
        <v>0</v>
      </c>
    </row>
    <row r="101" spans="1:26">
      <c r="A101" t="s">
        <v>125</v>
      </c>
      <c r="B101">
        <f>VALUE(2.12324)</f>
        <v>0</v>
      </c>
      <c r="C101" s="10">
        <f>VALUE(1552.68668)</f>
        <v>0</v>
      </c>
      <c r="D101" s="10">
        <f>VALUE(-11.582)</f>
        <v>0</v>
      </c>
      <c r="E101" s="11">
        <f>VALUE(1553.74846)</f>
        <v>0</v>
      </c>
      <c r="F101" s="11">
        <f>VALUE(-18.298)</f>
        <v>0</v>
      </c>
      <c r="G101" s="12">
        <f>VALUE(1556.41338)</f>
        <v>0</v>
      </c>
      <c r="H101" s="12">
        <f>VALUE(-15.15)</f>
        <v>0</v>
      </c>
      <c r="I101" s="13">
        <f>VALUE(1547.7019400000001)</f>
        <v>0</v>
      </c>
      <c r="J101" s="13">
        <f>VALUE(-10.738)</f>
        <v>0</v>
      </c>
      <c r="K101" s="14">
        <f>VALUE(1550.60154)</f>
        <v>0</v>
      </c>
      <c r="L101" s="14">
        <f>VALUE(-11.26)</f>
        <v>0</v>
      </c>
      <c r="M101" s="15">
        <f>VALUE(1556.3248800000001)</f>
        <v>0</v>
      </c>
      <c r="N101" s="15">
        <f>VALUE(-11.675999999999998)</f>
        <v>0</v>
      </c>
      <c r="O101" s="16">
        <f>VALUE(1548.59152)</f>
        <v>0</v>
      </c>
      <c r="P101" s="16">
        <f>VALUE(-20.738000000000003)</f>
        <v>0</v>
      </c>
      <c r="Q101" s="17">
        <f>VALUE(522.168)</f>
        <v>0</v>
      </c>
      <c r="R101">
        <f>VALUE(-0.3711799999998675)</f>
        <v>0</v>
      </c>
      <c r="S101">
        <f>VALUE(-0.2904200000000401)</f>
        <v>0</v>
      </c>
      <c r="T101">
        <f>VALUE(-0.38987999999994827)</f>
        <v>0</v>
      </c>
      <c r="U101">
        <f>VALUE(-0.26670000000012806)</f>
        <v>0</v>
      </c>
      <c r="V101">
        <f>VALUE(-0.2705799999998817)</f>
        <v>0</v>
      </c>
      <c r="W101">
        <f>VALUE(-0.31936000000018794)</f>
        <v>0</v>
      </c>
      <c r="X101">
        <f>VALUE(0.00663999999983389)</f>
        <v>0</v>
      </c>
      <c r="Y101" s="17">
        <f>VALUE(-11.434499999999957)</f>
        <v>0</v>
      </c>
      <c r="Z101">
        <f>VALUE(-271.64000000003136)</f>
        <v>0</v>
      </c>
    </row>
    <row r="102" spans="1:26">
      <c r="A102" t="s">
        <v>126</v>
      </c>
      <c r="B102">
        <f>VALUE(2.14689)</f>
        <v>0</v>
      </c>
      <c r="C102" s="10">
        <f>VALUE(1552.6879800000002)</f>
        <v>0</v>
      </c>
      <c r="D102" s="10">
        <f>VALUE(-11.652000000000001)</f>
        <v>0</v>
      </c>
      <c r="E102" s="11">
        <f>VALUE(1553.7487199999998)</f>
        <v>0</v>
      </c>
      <c r="F102" s="11">
        <f>VALUE(-18.282)</f>
        <v>0</v>
      </c>
      <c r="G102" s="12">
        <f>VALUE(1556.41374)</f>
        <v>0</v>
      </c>
      <c r="H102" s="12">
        <f>VALUE(-15.064)</f>
        <v>0</v>
      </c>
      <c r="I102" s="13">
        <f>VALUE(1547.7020000000002)</f>
        <v>0</v>
      </c>
      <c r="J102" s="13">
        <f>VALUE(-10.782)</f>
        <v>0</v>
      </c>
      <c r="K102" s="14">
        <f>VALUE(1550.60104)</f>
        <v>0</v>
      </c>
      <c r="L102" s="14">
        <f>VALUE(-11.26)</f>
        <v>0</v>
      </c>
      <c r="M102" s="15">
        <f>VALUE(1556.32544)</f>
        <v>0</v>
      </c>
      <c r="N102" s="15">
        <f>VALUE(-11.606)</f>
        <v>0</v>
      </c>
      <c r="O102" s="16">
        <f>VALUE(1548.59122)</f>
        <v>0</v>
      </c>
      <c r="P102" s="16">
        <f>VALUE(-20.668000000000003)</f>
        <v>0</v>
      </c>
      <c r="Q102" s="17">
        <f>VALUE(522.158)</f>
        <v>0</v>
      </c>
      <c r="R102">
        <f>VALUE(-0.36987999999996646)</f>
        <v>0</v>
      </c>
      <c r="S102">
        <f>VALUE(-0.2901600000000144)</f>
        <v>0</v>
      </c>
      <c r="T102">
        <f>VALUE(-0.3895199999999477)</f>
        <v>0</v>
      </c>
      <c r="U102">
        <f>VALUE(-0.26664000000005217)</f>
        <v>0</v>
      </c>
      <c r="V102">
        <f>VALUE(-0.27107999999998356)</f>
        <v>0</v>
      </c>
      <c r="W102">
        <f>VALUE(-0.3188000000000102)</f>
        <v>0</v>
      </c>
      <c r="X102">
        <f>VALUE(0.006339999999909196)</f>
        <v>0</v>
      </c>
      <c r="Y102" s="17">
        <f>VALUE(-11.444499999999948)</f>
        <v>0</v>
      </c>
      <c r="Z102">
        <f>VALUE(-271.39142857143787)</f>
        <v>0</v>
      </c>
    </row>
    <row r="103" spans="1:26">
      <c r="A103" t="s">
        <v>127</v>
      </c>
      <c r="B103">
        <f>VALUE(2.1709)</f>
        <v>0</v>
      </c>
      <c r="C103" s="10">
        <f>VALUE(1552.6880199999998)</f>
        <v>0</v>
      </c>
      <c r="D103" s="10">
        <f>VALUE(-11.584000000000001)</f>
        <v>0</v>
      </c>
      <c r="E103" s="11">
        <f>VALUE(1553.74884)</f>
        <v>0</v>
      </c>
      <c r="F103" s="11">
        <f>VALUE(-18.236)</f>
        <v>0</v>
      </c>
      <c r="G103" s="12">
        <f>VALUE(1556.41388)</f>
        <v>0</v>
      </c>
      <c r="H103" s="12">
        <f>VALUE(-15.09)</f>
        <v>0</v>
      </c>
      <c r="I103" s="13">
        <f>VALUE(1547.70156)</f>
        <v>0</v>
      </c>
      <c r="J103" s="13">
        <f>VALUE(-10.78)</f>
        <v>0</v>
      </c>
      <c r="K103" s="14">
        <f>VALUE(1550.6009)</f>
        <v>0</v>
      </c>
      <c r="L103" s="14">
        <f>VALUE(-11.21)</f>
        <v>0</v>
      </c>
      <c r="M103" s="15">
        <f>VALUE(1556.32564)</f>
        <v>0</v>
      </c>
      <c r="N103" s="15">
        <f>VALUE(-11.644)</f>
        <v>0</v>
      </c>
      <c r="O103" s="16">
        <f>VALUE(1548.5918)</f>
        <v>0</v>
      </c>
      <c r="P103" s="16">
        <f>VALUE(-20.756)</f>
        <v>0</v>
      </c>
      <c r="Q103" s="17">
        <f>VALUE(522.1435)</f>
        <v>0</v>
      </c>
      <c r="R103">
        <f>VALUE(-0.3698399999998401)</f>
        <v>0</v>
      </c>
      <c r="S103">
        <f>VALUE(-0.29004000000009)</f>
        <v>0</v>
      </c>
      <c r="T103">
        <f>VALUE(-0.3893799999998464)</f>
        <v>0</v>
      </c>
      <c r="U103">
        <f>VALUE(-0.26708000000007814)</f>
        <v>0</v>
      </c>
      <c r="V103">
        <f>VALUE(-0.27122000000008484)</f>
        <v>0</v>
      </c>
      <c r="W103">
        <f>VALUE(-0.3186000000000604)</f>
        <v>0</v>
      </c>
      <c r="X103">
        <f>VALUE(0.006919999999809079)</f>
        <v>0</v>
      </c>
      <c r="Y103" s="17">
        <f>VALUE(-11.458999999999946)</f>
        <v>0</v>
      </c>
      <c r="Z103">
        <f>VALUE(-271.3200000000273)</f>
        <v>0</v>
      </c>
    </row>
    <row r="104" spans="1:26">
      <c r="A104" t="s">
        <v>128</v>
      </c>
      <c r="B104">
        <f>VALUE(2.19451)</f>
        <v>0</v>
      </c>
      <c r="C104" s="10">
        <f>VALUE(1552.6874)</f>
        <v>0</v>
      </c>
      <c r="D104" s="10">
        <f>VALUE(-11.638)</f>
        <v>0</v>
      </c>
      <c r="E104" s="11">
        <f>VALUE(1553.74838)</f>
        <v>0</v>
      </c>
      <c r="F104" s="11">
        <f>VALUE(-18.26)</f>
        <v>0</v>
      </c>
      <c r="G104" s="12">
        <f>VALUE(1556.41404)</f>
        <v>0</v>
      </c>
      <c r="H104" s="12">
        <f>VALUE(-15.048)</f>
        <v>0</v>
      </c>
      <c r="I104" s="13">
        <f>VALUE(1547.7020000000002)</f>
        <v>0</v>
      </c>
      <c r="J104" s="13">
        <f>VALUE(-10.76)</f>
        <v>0</v>
      </c>
      <c r="K104" s="14">
        <f>VALUE(1550.60126)</f>
        <v>0</v>
      </c>
      <c r="L104" s="14">
        <f>VALUE(-11.216)</f>
        <v>0</v>
      </c>
      <c r="M104" s="15">
        <f>VALUE(1556.32592)</f>
        <v>0</v>
      </c>
      <c r="N104" s="15">
        <f>VALUE(-11.63)</f>
        <v>0</v>
      </c>
      <c r="O104" s="16">
        <f>VALUE(1548.59148)</f>
        <v>0</v>
      </c>
      <c r="P104" s="16">
        <f>VALUE(-20.788)</f>
        <v>0</v>
      </c>
      <c r="Q104" s="17">
        <f>VALUE(522.145)</f>
        <v>0</v>
      </c>
      <c r="R104">
        <f>VALUE(-0.37045999999986634)</f>
        <v>0</v>
      </c>
      <c r="S104">
        <f>VALUE(-0.2905000000000655)</f>
        <v>0</v>
      </c>
      <c r="T104">
        <f>VALUE(-0.3892199999997956)</f>
        <v>0</v>
      </c>
      <c r="U104">
        <f>VALUE(-0.26664000000005217)</f>
        <v>0</v>
      </c>
      <c r="V104">
        <f>VALUE(-0.27086000000008426)</f>
        <v>0</v>
      </c>
      <c r="W104">
        <f>VALUE(-0.3183200000000852)</f>
        <v>0</v>
      </c>
      <c r="X104">
        <f>VALUE(0.00659999999993488)</f>
        <v>0</v>
      </c>
      <c r="Y104" s="17">
        <f>VALUE(-11.457499999999982)</f>
        <v>0</v>
      </c>
      <c r="Z104">
        <f>VALUE(-271.34285714285915)</f>
        <v>0</v>
      </c>
    </row>
    <row r="105" spans="1:26">
      <c r="A105" t="s">
        <v>129</v>
      </c>
      <c r="B105">
        <f>VALUE(2.21813)</f>
        <v>0</v>
      </c>
      <c r="C105" s="10">
        <f>VALUE(1552.68716)</f>
        <v>0</v>
      </c>
      <c r="D105" s="10">
        <f>VALUE(-11.592)</f>
        <v>0</v>
      </c>
      <c r="E105" s="11">
        <f>VALUE(1553.74874)</f>
        <v>0</v>
      </c>
      <c r="F105" s="11">
        <f>VALUE(-18.236)</f>
        <v>0</v>
      </c>
      <c r="G105" s="12">
        <f>VALUE(1556.41428)</f>
        <v>0</v>
      </c>
      <c r="H105" s="12">
        <f>VALUE(-15.112)</f>
        <v>0</v>
      </c>
      <c r="I105" s="13">
        <f>VALUE(1547.70318)</f>
        <v>0</v>
      </c>
      <c r="J105" s="13">
        <f>VALUE(-10.784)</f>
        <v>0</v>
      </c>
      <c r="K105" s="14">
        <f>VALUE(1550.60286)</f>
        <v>0</v>
      </c>
      <c r="L105" s="14">
        <f>VALUE(-11.262)</f>
        <v>0</v>
      </c>
      <c r="M105" s="15">
        <f>VALUE(1556.3254)</f>
        <v>0</v>
      </c>
      <c r="N105" s="15">
        <f>VALUE(-11.696)</f>
        <v>0</v>
      </c>
      <c r="O105" s="16">
        <f>VALUE(1548.59274)</f>
        <v>0</v>
      </c>
      <c r="P105" s="16">
        <f>VALUE(-20.796)</f>
        <v>0</v>
      </c>
      <c r="Q105" s="17">
        <f>VALUE(522.1455)</f>
        <v>0</v>
      </c>
      <c r="R105">
        <f>VALUE(-0.3706999999999425)</f>
        <v>0</v>
      </c>
      <c r="S105">
        <f>VALUE(-0.2901400000000649)</f>
        <v>0</v>
      </c>
      <c r="T105">
        <f>VALUE(-0.3889799999999468)</f>
        <v>0</v>
      </c>
      <c r="U105">
        <f>VALUE(-0.2654600000000755)</f>
        <v>0</v>
      </c>
      <c r="V105">
        <f>VALUE(-0.26926000000003114)</f>
        <v>0</v>
      </c>
      <c r="W105">
        <f>VALUE(-0.31884000000013657)</f>
        <v>0</v>
      </c>
      <c r="X105">
        <f>VALUE(0.007859999999936917)</f>
        <v>0</v>
      </c>
      <c r="Y105" s="17">
        <f>VALUE(-11.456999999999994)</f>
        <v>0</v>
      </c>
      <c r="Z105">
        <f>VALUE(-270.78857142860863)</f>
        <v>0</v>
      </c>
    </row>
    <row r="106" spans="1:26">
      <c r="A106" t="s">
        <v>130</v>
      </c>
      <c r="B106">
        <f>VALUE(2.24227)</f>
        <v>0</v>
      </c>
      <c r="C106" s="10">
        <f>VALUE(1552.68644)</f>
        <v>0</v>
      </c>
      <c r="D106" s="10">
        <f>VALUE(-11.607999999999999)</f>
        <v>0</v>
      </c>
      <c r="E106" s="11">
        <f>VALUE(1553.74892)</f>
        <v>0</v>
      </c>
      <c r="F106" s="11">
        <f>VALUE(-18.238)</f>
        <v>0</v>
      </c>
      <c r="G106" s="12">
        <f>VALUE(1556.41382)</f>
        <v>0</v>
      </c>
      <c r="H106" s="12">
        <f>VALUE(-15.092)</f>
        <v>0</v>
      </c>
      <c r="I106" s="13">
        <f>VALUE(1547.70178)</f>
        <v>0</v>
      </c>
      <c r="J106" s="13">
        <f>VALUE(-10.8)</f>
        <v>0</v>
      </c>
      <c r="K106" s="14">
        <f>VALUE(1550.60038)</f>
        <v>0</v>
      </c>
      <c r="L106" s="14">
        <f>VALUE(-11.234000000000002)</f>
        <v>0</v>
      </c>
      <c r="M106" s="15">
        <f>VALUE(1556.32522)</f>
        <v>0</v>
      </c>
      <c r="N106" s="15">
        <f>VALUE(-11.616)</f>
        <v>0</v>
      </c>
      <c r="O106" s="16">
        <f>VALUE(1548.59172)</f>
        <v>0</v>
      </c>
      <c r="P106" s="16">
        <f>VALUE(-20.768)</f>
        <v>0</v>
      </c>
      <c r="Q106" s="17">
        <f>VALUE(522.1435)</f>
        <v>0</v>
      </c>
      <c r="R106">
        <f>VALUE(-0.3714199999999437)</f>
        <v>0</v>
      </c>
      <c r="S106">
        <f>VALUE(-0.2899600000000646)</f>
        <v>0</v>
      </c>
      <c r="T106">
        <f>VALUE(-0.3894399999999223)</f>
        <v>0</v>
      </c>
      <c r="U106">
        <f>VALUE(-0.26685999999995147)</f>
        <v>0</v>
      </c>
      <c r="V106">
        <f>VALUE(-0.27173999999990883)</f>
        <v>0</v>
      </c>
      <c r="W106">
        <f>VALUE(-0.31902000000013686)</f>
        <v>0</v>
      </c>
      <c r="X106">
        <f>VALUE(0.006839999999783686)</f>
        <v>0</v>
      </c>
      <c r="Y106" s="17">
        <f>VALUE(-11.458999999999946)</f>
        <v>0</v>
      </c>
      <c r="Z106">
        <f>VALUE(-271.6571428571634)</f>
        <v>0</v>
      </c>
    </row>
    <row r="107" spans="1:26">
      <c r="A107" t="s">
        <v>131</v>
      </c>
      <c r="B107">
        <f>VALUE(2.26616)</f>
        <v>0</v>
      </c>
      <c r="C107" s="10">
        <f>VALUE(1552.68738)</f>
        <v>0</v>
      </c>
      <c r="D107" s="10">
        <f>VALUE(-11.61)</f>
        <v>0</v>
      </c>
      <c r="E107" s="11">
        <f>VALUE(1553.74848)</f>
        <v>0</v>
      </c>
      <c r="F107" s="11">
        <f>VALUE(-18.238)</f>
        <v>0</v>
      </c>
      <c r="G107" s="12">
        <f>VALUE(1556.41414)</f>
        <v>0</v>
      </c>
      <c r="H107" s="12">
        <f>VALUE(-15.1)</f>
        <v>0</v>
      </c>
      <c r="I107" s="13">
        <f>VALUE(1547.70112)</f>
        <v>0</v>
      </c>
      <c r="J107" s="13">
        <f>VALUE(-10.76)</f>
        <v>0</v>
      </c>
      <c r="K107" s="14">
        <f>VALUE(1550.6016)</f>
        <v>0</v>
      </c>
      <c r="L107" s="14">
        <f>VALUE(-11.298)</f>
        <v>0</v>
      </c>
      <c r="M107" s="15">
        <f>VALUE(1556.32486)</f>
        <v>0</v>
      </c>
      <c r="N107" s="15">
        <f>VALUE(-11.668)</f>
        <v>0</v>
      </c>
      <c r="O107" s="16">
        <f>VALUE(1548.5922)</f>
        <v>0</v>
      </c>
      <c r="P107" s="16">
        <f>VALUE(-20.78)</f>
        <v>0</v>
      </c>
      <c r="Q107" s="17">
        <f>VALUE(522.143)</f>
        <v>0</v>
      </c>
      <c r="R107">
        <f>VALUE(-0.37047999999981585)</f>
        <v>0</v>
      </c>
      <c r="S107">
        <f>VALUE(-0.2904000000000906)</f>
        <v>0</v>
      </c>
      <c r="T107">
        <f>VALUE(-0.3891199999998207)</f>
        <v>0</v>
      </c>
      <c r="U107">
        <f>VALUE(-0.2675200000001041)</f>
        <v>0</v>
      </c>
      <c r="V107">
        <f>VALUE(-0.2705200000000332)</f>
        <v>0</v>
      </c>
      <c r="W107">
        <f>VALUE(-0.31938000000013744)</f>
        <v>0</v>
      </c>
      <c r="X107">
        <f>VALUE(0.007319999999936044)</f>
        <v>0</v>
      </c>
      <c r="Y107" s="17">
        <f>VALUE(-11.459499999999935)</f>
        <v>0</v>
      </c>
      <c r="Z107">
        <f>VALUE(-271.44285714286656)</f>
        <v>0</v>
      </c>
    </row>
    <row r="108" spans="1:26">
      <c r="A108" t="s">
        <v>132</v>
      </c>
      <c r="B108">
        <f>VALUE(2.29009)</f>
        <v>0</v>
      </c>
      <c r="C108" s="10">
        <f>VALUE(1552.6862199999998)</f>
        <v>0</v>
      </c>
      <c r="D108" s="10">
        <f>VALUE(-11.595999999999998)</f>
        <v>0</v>
      </c>
      <c r="E108" s="11">
        <f>VALUE(1553.7486199999998)</f>
        <v>0</v>
      </c>
      <c r="F108" s="11">
        <f>VALUE(-18.276)</f>
        <v>0</v>
      </c>
      <c r="G108" s="12">
        <f>VALUE(1556.4129599999999)</f>
        <v>0</v>
      </c>
      <c r="H108" s="12">
        <f>VALUE(-15.142000000000001)</f>
        <v>0</v>
      </c>
      <c r="I108" s="13">
        <f>VALUE(1547.7008)</f>
        <v>0</v>
      </c>
      <c r="J108" s="13">
        <f>VALUE(-10.806)</f>
        <v>0</v>
      </c>
      <c r="K108" s="14">
        <f>VALUE(1550.6009199999999)</f>
        <v>0</v>
      </c>
      <c r="L108" s="14">
        <f>VALUE(-11.254000000000001)</f>
        <v>0</v>
      </c>
      <c r="M108" s="15">
        <f>VALUE(1556.32526)</f>
        <v>0</v>
      </c>
      <c r="N108" s="15">
        <f>VALUE(-11.714)</f>
        <v>0</v>
      </c>
      <c r="O108" s="16">
        <f>VALUE(1548.5918)</f>
        <v>0</v>
      </c>
      <c r="P108" s="16">
        <f>VALUE(-20.75)</f>
        <v>0</v>
      </c>
      <c r="Q108" s="17">
        <f>VALUE(522.137)</f>
        <v>0</v>
      </c>
      <c r="R108">
        <f>VALUE(-0.371639999999843)</f>
        <v>0</v>
      </c>
      <c r="S108">
        <f>VALUE(-0.2902599999999893)</f>
        <v>0</v>
      </c>
      <c r="T108">
        <f>VALUE(-0.39029999999979736)</f>
        <v>0</v>
      </c>
      <c r="U108">
        <f>VALUE(-0.2678399999999783)</f>
        <v>0</v>
      </c>
      <c r="V108">
        <f>VALUE(-0.27119999999990796)</f>
        <v>0</v>
      </c>
      <c r="W108">
        <f>VALUE(-0.3189800000000105)</f>
        <v>0</v>
      </c>
      <c r="X108">
        <f>VALUE(0.006919999999809079)</f>
        <v>0</v>
      </c>
      <c r="Y108" s="17">
        <f>VALUE(-11.46550000000002)</f>
        <v>0</v>
      </c>
      <c r="Z108">
        <f>VALUE(-271.8999999999596)</f>
        <v>0</v>
      </c>
    </row>
    <row r="109" spans="1:26">
      <c r="A109" t="s">
        <v>133</v>
      </c>
      <c r="B109">
        <f>VALUE(2.31436)</f>
        <v>0</v>
      </c>
      <c r="C109" s="10">
        <f>VALUE(1552.6874599999999)</f>
        <v>0</v>
      </c>
      <c r="D109" s="10">
        <f>VALUE(-11.65)</f>
        <v>0</v>
      </c>
      <c r="E109" s="11">
        <f>VALUE(1553.7487)</f>
        <v>0</v>
      </c>
      <c r="F109" s="11">
        <f>VALUE(-18.252)</f>
        <v>0</v>
      </c>
      <c r="G109" s="12">
        <f>VALUE(1556.41284)</f>
        <v>0</v>
      </c>
      <c r="H109" s="12">
        <f>VALUE(-15.106)</f>
        <v>0</v>
      </c>
      <c r="I109" s="13">
        <f>VALUE(1547.701)</f>
        <v>0</v>
      </c>
      <c r="J109" s="13">
        <f>VALUE(-10.772)</f>
        <v>0</v>
      </c>
      <c r="K109" s="14">
        <f>VALUE(1550.60064)</f>
        <v>0</v>
      </c>
      <c r="L109" s="14">
        <f>VALUE(-11.254000000000001)</f>
        <v>0</v>
      </c>
      <c r="M109" s="15">
        <f>VALUE(1556.32496)</f>
        <v>0</v>
      </c>
      <c r="N109" s="15">
        <f>VALUE(-11.632)</f>
        <v>0</v>
      </c>
      <c r="O109" s="16">
        <f>VALUE(1548.59176)</f>
        <v>0</v>
      </c>
      <c r="P109" s="16">
        <f>VALUE(-20.8)</f>
        <v>0</v>
      </c>
      <c r="Q109" s="17">
        <f>VALUE(522.1355)</f>
        <v>0</v>
      </c>
      <c r="R109">
        <f>VALUE(-0.37039999999979045)</f>
        <v>0</v>
      </c>
      <c r="S109">
        <f>VALUE(-0.2901799999999639)</f>
        <v>0</v>
      </c>
      <c r="T109">
        <f>VALUE(-0.39041999999994914)</f>
        <v>0</v>
      </c>
      <c r="U109">
        <f>VALUE(-0.2676400000000285)</f>
        <v>0</v>
      </c>
      <c r="V109">
        <f>VALUE(-0.27147999999988315)</f>
        <v>0</v>
      </c>
      <c r="W109">
        <f>VALUE(-0.31928000000016254)</f>
        <v>0</v>
      </c>
      <c r="X109">
        <f>VALUE(0.006879999999910069)</f>
        <v>0</v>
      </c>
      <c r="Y109" s="17">
        <f>VALUE(-11.466999999999985)</f>
        <v>0</v>
      </c>
      <c r="Z109">
        <f>VALUE(-271.78857142855253)</f>
        <v>0</v>
      </c>
    </row>
    <row r="110" spans="1:26">
      <c r="A110" t="s">
        <v>134</v>
      </c>
      <c r="B110">
        <f>VALUE(2.33852)</f>
        <v>0</v>
      </c>
      <c r="C110" s="10">
        <f>VALUE(1552.68728)</f>
        <v>0</v>
      </c>
      <c r="D110" s="10">
        <f>VALUE(-11.606)</f>
        <v>0</v>
      </c>
      <c r="E110" s="11">
        <f>VALUE(1553.74846)</f>
        <v>0</v>
      </c>
      <c r="F110" s="11">
        <f>VALUE(-18.305999999999997)</f>
        <v>0</v>
      </c>
      <c r="G110" s="12">
        <f>VALUE(1556.41376)</f>
        <v>0</v>
      </c>
      <c r="H110" s="12">
        <f>VALUE(-15.097999999999999)</f>
        <v>0</v>
      </c>
      <c r="I110" s="13">
        <f>VALUE(1547.7016199999998)</f>
        <v>0</v>
      </c>
      <c r="J110" s="13">
        <f>VALUE(-10.754000000000001)</f>
        <v>0</v>
      </c>
      <c r="K110" s="14">
        <f>VALUE(1550.60168)</f>
        <v>0</v>
      </c>
      <c r="L110" s="14">
        <f>VALUE(-11.31)</f>
        <v>0</v>
      </c>
      <c r="M110" s="15">
        <f>VALUE(1556.3247)</f>
        <v>0</v>
      </c>
      <c r="N110" s="15">
        <f>VALUE(-11.632)</f>
        <v>0</v>
      </c>
      <c r="O110" s="16">
        <f>VALUE(1548.59232)</f>
        <v>0</v>
      </c>
      <c r="P110" s="16">
        <f>VALUE(-20.78)</f>
        <v>0</v>
      </c>
      <c r="Q110" s="17">
        <f>VALUE(522.1385)</f>
        <v>0</v>
      </c>
      <c r="R110">
        <f>VALUE(-0.37057999999979074)</f>
        <v>0</v>
      </c>
      <c r="S110">
        <f>VALUE(-0.2904200000000401)</f>
        <v>0</v>
      </c>
      <c r="T110">
        <f>VALUE(-0.3894999999999982)</f>
        <v>0</v>
      </c>
      <c r="U110">
        <f>VALUE(-0.26702000000000226)</f>
        <v>0</v>
      </c>
      <c r="V110">
        <f>VALUE(-0.2704400000000078)</f>
        <v>0</v>
      </c>
      <c r="W110">
        <f>VALUE(-0.31954000000018823)</f>
        <v>0</v>
      </c>
      <c r="X110">
        <f>VALUE(0.007439999999860447)</f>
        <v>0</v>
      </c>
      <c r="Y110" s="17">
        <f>VALUE(-11.463999999999942)</f>
        <v>0</v>
      </c>
      <c r="Z110">
        <f>VALUE(-271.4371428571667)</f>
        <v>0</v>
      </c>
    </row>
    <row r="111" spans="1:26">
      <c r="A111" t="s">
        <v>135</v>
      </c>
      <c r="B111">
        <f>VALUE(2.36216)</f>
        <v>0</v>
      </c>
      <c r="C111" s="10">
        <f>VALUE(1552.68748)</f>
        <v>0</v>
      </c>
      <c r="D111" s="10">
        <f>VALUE(-11.604000000000001)</f>
        <v>0</v>
      </c>
      <c r="E111" s="11">
        <f>VALUE(1553.7488)</f>
        <v>0</v>
      </c>
      <c r="F111" s="11">
        <f>VALUE(-18.21)</f>
        <v>0</v>
      </c>
      <c r="G111" s="12">
        <f>VALUE(1556.4138599999999)</f>
        <v>0</v>
      </c>
      <c r="H111" s="12">
        <f>VALUE(-15.095999999999998)</f>
        <v>0</v>
      </c>
      <c r="I111" s="13">
        <f>VALUE(1547.7023199999999)</f>
        <v>0</v>
      </c>
      <c r="J111" s="13">
        <f>VALUE(-10.777999999999999)</f>
        <v>0</v>
      </c>
      <c r="K111" s="14">
        <f>VALUE(1550.6010199999998)</f>
        <v>0</v>
      </c>
      <c r="L111" s="14">
        <f>VALUE(-11.258)</f>
        <v>0</v>
      </c>
      <c r="M111" s="15">
        <f>VALUE(1556.32456)</f>
        <v>0</v>
      </c>
      <c r="N111" s="15">
        <f>VALUE(-11.658)</f>
        <v>0</v>
      </c>
      <c r="O111" s="16">
        <f>VALUE(1548.59162)</f>
        <v>0</v>
      </c>
      <c r="P111" s="16">
        <f>VALUE(-20.768)</f>
        <v>0</v>
      </c>
      <c r="Q111" s="17">
        <f>VALUE(522.139)</f>
        <v>0</v>
      </c>
      <c r="R111">
        <f>VALUE(-0.37037999999984095)</f>
        <v>0</v>
      </c>
      <c r="S111">
        <f>VALUE(-0.290079999999989)</f>
        <v>0</v>
      </c>
      <c r="T111">
        <f>VALUE(-0.3893999999997959)</f>
        <v>0</v>
      </c>
      <c r="U111">
        <f>VALUE(-0.2663199999999506)</f>
        <v>0</v>
      </c>
      <c r="V111">
        <f>VALUE(-0.27109999999993306)</f>
        <v>0</v>
      </c>
      <c r="W111">
        <f>VALUE(-0.31968000000006214)</f>
        <v>0</v>
      </c>
      <c r="X111">
        <f>VALUE(0.006739999999808788)</f>
        <v>0</v>
      </c>
      <c r="Y111" s="17">
        <f>VALUE(-11.463499999999954)</f>
        <v>0</v>
      </c>
      <c r="Z111">
        <f>VALUE(-271.4599999999661)</f>
        <v>0</v>
      </c>
    </row>
    <row r="112" spans="1:26">
      <c r="A112" t="s">
        <v>136</v>
      </c>
      <c r="B112">
        <f>VALUE(2.38623)</f>
        <v>0</v>
      </c>
      <c r="C112" s="10">
        <f>VALUE(1552.68674)</f>
        <v>0</v>
      </c>
      <c r="D112" s="10">
        <f>VALUE(-11.63)</f>
        <v>0</v>
      </c>
      <c r="E112" s="11">
        <f>VALUE(1553.7481)</f>
        <v>0</v>
      </c>
      <c r="F112" s="11">
        <f>VALUE(-18.252)</f>
        <v>0</v>
      </c>
      <c r="G112" s="12">
        <f>VALUE(1556.4135800000001)</f>
        <v>0</v>
      </c>
      <c r="H112" s="12">
        <f>VALUE(-15.07)</f>
        <v>0</v>
      </c>
      <c r="I112" s="13">
        <f>VALUE(1547.70202)</f>
        <v>0</v>
      </c>
      <c r="J112" s="13">
        <f>VALUE(-10.832)</f>
        <v>0</v>
      </c>
      <c r="K112" s="14">
        <f>VALUE(1550.6019800000001)</f>
        <v>0</v>
      </c>
      <c r="L112" s="14">
        <f>VALUE(-11.258)</f>
        <v>0</v>
      </c>
      <c r="M112" s="15">
        <f>VALUE(1556.32442)</f>
        <v>0</v>
      </c>
      <c r="N112" s="15">
        <f>VALUE(-11.642000000000001)</f>
        <v>0</v>
      </c>
      <c r="O112" s="16">
        <f>VALUE(1548.59186)</f>
        <v>0</v>
      </c>
      <c r="P112" s="16">
        <f>VALUE(-20.754)</f>
        <v>0</v>
      </c>
      <c r="Q112" s="17">
        <f>VALUE(522.1385)</f>
        <v>0</v>
      </c>
      <c r="R112">
        <f>VALUE(-0.3711199999997916)</f>
        <v>0</v>
      </c>
      <c r="S112">
        <f>VALUE(-0.2907800000000407)</f>
        <v>0</v>
      </c>
      <c r="T112">
        <f>VALUE(-0.38967999999999847)</f>
        <v>0</v>
      </c>
      <c r="U112">
        <f>VALUE(-0.26662000000010266)</f>
        <v>0</v>
      </c>
      <c r="V112">
        <f>VALUE(-0.2701400000000831)</f>
        <v>0</v>
      </c>
      <c r="W112">
        <f>VALUE(-0.3198200000001634)</f>
        <v>0</v>
      </c>
      <c r="X112">
        <f>VALUE(0.006979999999884967)</f>
        <v>0</v>
      </c>
      <c r="Y112" s="17">
        <f>VALUE(-11.463999999999942)</f>
        <v>0</v>
      </c>
      <c r="Z112">
        <f>VALUE(-271.597142857185)</f>
        <v>0</v>
      </c>
    </row>
    <row r="113" spans="1:26">
      <c r="A113" t="s">
        <v>137</v>
      </c>
      <c r="B113">
        <f>VALUE(2.41007)</f>
        <v>0</v>
      </c>
      <c r="C113" s="10">
        <f>VALUE(1552.68838)</f>
        <v>0</v>
      </c>
      <c r="D113" s="10">
        <f>VALUE(-11.63)</f>
        <v>0</v>
      </c>
      <c r="E113" s="11">
        <f>VALUE(1553.7491)</f>
        <v>0</v>
      </c>
      <c r="F113" s="11">
        <f>VALUE(-18.234)</f>
        <v>0</v>
      </c>
      <c r="G113" s="12">
        <f>VALUE(1556.41414)</f>
        <v>0</v>
      </c>
      <c r="H113" s="12">
        <f>VALUE(-15.11)</f>
        <v>0</v>
      </c>
      <c r="I113" s="13">
        <f>VALUE(1547.7019400000001)</f>
        <v>0</v>
      </c>
      <c r="J113" s="13">
        <f>VALUE(-10.792)</f>
        <v>0</v>
      </c>
      <c r="K113" s="14">
        <f>VALUE(1550.60162)</f>
        <v>0</v>
      </c>
      <c r="L113" s="14">
        <f>VALUE(-11.274000000000001)</f>
        <v>0</v>
      </c>
      <c r="M113" s="15">
        <f>VALUE(1556.32508)</f>
        <v>0</v>
      </c>
      <c r="N113" s="15">
        <f>VALUE(-11.696)</f>
        <v>0</v>
      </c>
      <c r="O113" s="16">
        <f>VALUE(1548.5922)</f>
        <v>0</v>
      </c>
      <c r="P113" s="16">
        <f>VALUE(-20.796)</f>
        <v>0</v>
      </c>
      <c r="Q113" s="17">
        <f>VALUE(522.1395)</f>
        <v>0</v>
      </c>
      <c r="R113">
        <f>VALUE(-0.3694799999998395)</f>
        <v>0</v>
      </c>
      <c r="S113">
        <f>VALUE(-0.2897800000000643)</f>
        <v>0</v>
      </c>
      <c r="T113">
        <f>VALUE(-0.3891199999998207)</f>
        <v>0</v>
      </c>
      <c r="U113">
        <f>VALUE(-0.26670000000012806)</f>
        <v>0</v>
      </c>
      <c r="V113">
        <f>VALUE(-0.2705000000000837)</f>
        <v>0</v>
      </c>
      <c r="W113">
        <f>VALUE(-0.31916000000001077)</f>
        <v>0</v>
      </c>
      <c r="X113">
        <f>VALUE(0.007319999999936044)</f>
        <v>0</v>
      </c>
      <c r="Y113" s="17">
        <f>VALUE(-11.462999999999965)</f>
        <v>0</v>
      </c>
      <c r="Z113">
        <f>VALUE(-271.0600000000016)</f>
        <v>0</v>
      </c>
    </row>
    <row r="114" spans="1:26">
      <c r="A114" t="s">
        <v>138</v>
      </c>
      <c r="B114">
        <f>VALUE(2.43367)</f>
        <v>0</v>
      </c>
      <c r="C114" s="10">
        <f>VALUE(1552.6860800000002)</f>
        <v>0</v>
      </c>
      <c r="D114" s="10">
        <f>VALUE(-11.658)</f>
        <v>0</v>
      </c>
      <c r="E114" s="11">
        <f>VALUE(1553.74836)</f>
        <v>0</v>
      </c>
      <c r="F114" s="11">
        <f>VALUE(-18.264)</f>
        <v>0</v>
      </c>
      <c r="G114" s="12">
        <f>VALUE(1556.4134800000002)</f>
        <v>0</v>
      </c>
      <c r="H114" s="12">
        <f>VALUE(-15.144)</f>
        <v>0</v>
      </c>
      <c r="I114" s="13">
        <f>VALUE(1547.70122)</f>
        <v>0</v>
      </c>
      <c r="J114" s="13">
        <f>VALUE(-10.812000000000001)</f>
        <v>0</v>
      </c>
      <c r="K114" s="14">
        <f>VALUE(1550.60032)</f>
        <v>0</v>
      </c>
      <c r="L114" s="14">
        <f>VALUE(-11.286)</f>
        <v>0</v>
      </c>
      <c r="M114" s="15">
        <f>VALUE(1556.32534)</f>
        <v>0</v>
      </c>
      <c r="N114" s="15">
        <f>VALUE(-11.692)</f>
        <v>0</v>
      </c>
      <c r="O114" s="16">
        <f>VALUE(1548.59094)</f>
        <v>0</v>
      </c>
      <c r="P114" s="16">
        <f>VALUE(-20.796)</f>
        <v>0</v>
      </c>
      <c r="Q114" s="17">
        <f>VALUE(522.1469999999999)</f>
        <v>0</v>
      </c>
      <c r="R114">
        <f>VALUE(-0.37177999999994427)</f>
        <v>0</v>
      </c>
      <c r="S114">
        <f>VALUE(-0.290520000000015)</f>
        <v>0</v>
      </c>
      <c r="T114">
        <f>VALUE(-0.38977999999997337)</f>
        <v>0</v>
      </c>
      <c r="U114">
        <f>VALUE(-0.2674200000001292)</f>
        <v>0</v>
      </c>
      <c r="V114">
        <f>VALUE(-0.2717999999999847)</f>
        <v>0</v>
      </c>
      <c r="W114">
        <f>VALUE(-0.3188999999999851)</f>
        <v>0</v>
      </c>
      <c r="X114">
        <f>VALUE(0.006059999999934007)</f>
        <v>0</v>
      </c>
      <c r="Y114" s="17">
        <f>VALUE(-11.455500000000029)</f>
        <v>0</v>
      </c>
      <c r="Z114">
        <f>VALUE(-272.02000000001397)</f>
        <v>0</v>
      </c>
    </row>
    <row r="115" spans="1:26">
      <c r="A115" t="s">
        <v>139</v>
      </c>
      <c r="B115">
        <f>VALUE(2.45746)</f>
        <v>0</v>
      </c>
      <c r="C115" s="10">
        <f>VALUE(1552.6876)</f>
        <v>0</v>
      </c>
      <c r="D115" s="10">
        <f>VALUE(-11.655999999999999)</f>
        <v>0</v>
      </c>
      <c r="E115" s="11">
        <f>VALUE(1553.74866)</f>
        <v>0</v>
      </c>
      <c r="F115" s="11">
        <f>VALUE(-18.274)</f>
        <v>0</v>
      </c>
      <c r="G115" s="12">
        <f>VALUE(1556.41402)</f>
        <v>0</v>
      </c>
      <c r="H115" s="12">
        <f>VALUE(-15.118)</f>
        <v>0</v>
      </c>
      <c r="I115" s="13">
        <f>VALUE(1547.7015800000001)</f>
        <v>0</v>
      </c>
      <c r="J115" s="13">
        <f>VALUE(-10.735999999999999)</f>
        <v>0</v>
      </c>
      <c r="K115" s="14">
        <f>VALUE(1550.60196)</f>
        <v>0</v>
      </c>
      <c r="L115" s="14">
        <f>VALUE(-11.25)</f>
        <v>0</v>
      </c>
      <c r="M115" s="15">
        <f>VALUE(1556.32492)</f>
        <v>0</v>
      </c>
      <c r="N115" s="15">
        <f>VALUE(-11.675999999999998)</f>
        <v>0</v>
      </c>
      <c r="O115" s="16">
        <f>VALUE(1548.59196)</f>
        <v>0</v>
      </c>
      <c r="P115" s="16">
        <f>VALUE(-20.794)</f>
        <v>0</v>
      </c>
      <c r="Q115" s="17">
        <f>VALUE(522.151)</f>
        <v>0</v>
      </c>
      <c r="R115">
        <f>VALUE(-0.37025999999991654)</f>
        <v>0</v>
      </c>
      <c r="S115">
        <f>VALUE(-0.2902200000000903)</f>
        <v>0</v>
      </c>
      <c r="T115">
        <f>VALUE(-0.3892399999999725)</f>
        <v>0</v>
      </c>
      <c r="U115">
        <f>VALUE(-0.26706000000012864)</f>
        <v>0</v>
      </c>
      <c r="V115">
        <f>VALUE(-0.2701600000000326)</f>
        <v>0</v>
      </c>
      <c r="W115">
        <f>VALUE(-0.31932000000006155)</f>
        <v>0</v>
      </c>
      <c r="X115">
        <f>VALUE(0.007079999999859865)</f>
        <v>0</v>
      </c>
      <c r="Y115" s="17">
        <f>VALUE(-11.45150000000001)</f>
        <v>0</v>
      </c>
      <c r="Z115">
        <f>VALUE(-271.31142857147745)</f>
        <v>0</v>
      </c>
    </row>
    <row r="116" spans="1:26">
      <c r="A116" t="s">
        <v>140</v>
      </c>
      <c r="B116">
        <f>VALUE(2.48133)</f>
        <v>0</v>
      </c>
      <c r="C116" s="10">
        <f>VALUE(1552.6869199999999)</f>
        <v>0</v>
      </c>
      <c r="D116" s="10">
        <f>VALUE(-11.644)</f>
        <v>0</v>
      </c>
      <c r="E116" s="11">
        <f>VALUE(1553.74832)</f>
        <v>0</v>
      </c>
      <c r="F116" s="11">
        <f>VALUE(-18.258)</f>
        <v>0</v>
      </c>
      <c r="G116" s="12">
        <f>VALUE(1556.41364)</f>
        <v>0</v>
      </c>
      <c r="H116" s="12">
        <f>VALUE(-15.126)</f>
        <v>0</v>
      </c>
      <c r="I116" s="13">
        <f>VALUE(1547.70096)</f>
        <v>0</v>
      </c>
      <c r="J116" s="13">
        <f>VALUE(-10.8)</f>
        <v>0</v>
      </c>
      <c r="K116" s="14">
        <f>VALUE(1550.6005)</f>
        <v>0</v>
      </c>
      <c r="L116" s="14">
        <f>VALUE(-11.245999999999999)</f>
        <v>0</v>
      </c>
      <c r="M116" s="15">
        <f>VALUE(1556.3242400000001)</f>
        <v>0</v>
      </c>
      <c r="N116" s="15">
        <f>VALUE(-11.655999999999999)</f>
        <v>0</v>
      </c>
      <c r="O116" s="16">
        <f>VALUE(1548.5919)</f>
        <v>0</v>
      </c>
      <c r="P116" s="16">
        <f>VALUE(-20.82)</f>
        <v>0</v>
      </c>
      <c r="Q116" s="17">
        <f>VALUE(522.1424999999999)</f>
        <v>0</v>
      </c>
      <c r="R116">
        <f>VALUE(-0.3709399999997913)</f>
        <v>0</v>
      </c>
      <c r="S116">
        <f>VALUE(-0.29056000000014137)</f>
        <v>0</v>
      </c>
      <c r="T116">
        <f>VALUE(-0.3896199999999226)</f>
        <v>0</v>
      </c>
      <c r="U116">
        <f>VALUE(-0.2676800000001549)</f>
        <v>0</v>
      </c>
      <c r="V116">
        <f>VALUE(-0.27161999999998443)</f>
        <v>0</v>
      </c>
      <c r="W116">
        <f>VALUE(-0.3200000000001637)</f>
        <v>0</v>
      </c>
      <c r="X116">
        <f>VALUE(0.007019999999783977)</f>
        <v>0</v>
      </c>
      <c r="Y116" s="17">
        <f>VALUE(-11.460000000000036)</f>
        <v>0</v>
      </c>
      <c r="Z116">
        <f>VALUE(-271.9142857143392)</f>
        <v>0</v>
      </c>
    </row>
    <row r="117" spans="1:26">
      <c r="A117" t="s">
        <v>141</v>
      </c>
      <c r="B117">
        <f>VALUE(2.5052)</f>
        <v>0</v>
      </c>
      <c r="C117" s="10">
        <f>VALUE(1552.6874599999999)</f>
        <v>0</v>
      </c>
      <c r="D117" s="10">
        <f>VALUE(-11.607999999999999)</f>
        <v>0</v>
      </c>
      <c r="E117" s="11">
        <f>VALUE(1553.74874)</f>
        <v>0</v>
      </c>
      <c r="F117" s="11">
        <f>VALUE(-18.292)</f>
        <v>0</v>
      </c>
      <c r="G117" s="12">
        <f>VALUE(1556.41336)</f>
        <v>0</v>
      </c>
      <c r="H117" s="12">
        <f>VALUE(-15.03)</f>
        <v>0</v>
      </c>
      <c r="I117" s="13">
        <f>VALUE(1547.70182)</f>
        <v>0</v>
      </c>
      <c r="J117" s="13">
        <f>VALUE(-10.796)</f>
        <v>0</v>
      </c>
      <c r="K117" s="14">
        <f>VALUE(1550.60074)</f>
        <v>0</v>
      </c>
      <c r="L117" s="14">
        <f>VALUE(-11.282)</f>
        <v>0</v>
      </c>
      <c r="M117" s="15">
        <f>VALUE(1556.32438)</f>
        <v>0</v>
      </c>
      <c r="N117" s="15">
        <f>VALUE(-11.595999999999998)</f>
        <v>0</v>
      </c>
      <c r="O117" s="16">
        <f>VALUE(1548.59238)</f>
        <v>0</v>
      </c>
      <c r="P117" s="16">
        <f>VALUE(-20.822)</f>
        <v>0</v>
      </c>
      <c r="Q117" s="17">
        <f>VALUE(522.1365)</f>
        <v>0</v>
      </c>
      <c r="R117">
        <f>VALUE(-0.37039999999979045)</f>
        <v>0</v>
      </c>
      <c r="S117">
        <f>VALUE(-0.2901400000000649)</f>
        <v>0</v>
      </c>
      <c r="T117">
        <f>VALUE(-0.3898999999998978)</f>
        <v>0</v>
      </c>
      <c r="U117">
        <f>VALUE(-0.26682000000005246)</f>
        <v>0</v>
      </c>
      <c r="V117">
        <f>VALUE(-0.27137999999990825)</f>
        <v>0</v>
      </c>
      <c r="W117">
        <f>VALUE(-0.3198600000000624)</f>
        <v>0</v>
      </c>
      <c r="X117">
        <f>VALUE(0.007499999999936335)</f>
        <v>0</v>
      </c>
      <c r="Y117" s="17">
        <f>VALUE(-11.466000000000008)</f>
        <v>0</v>
      </c>
      <c r="Z117">
        <f>VALUE(-271.5714285714057)</f>
        <v>0</v>
      </c>
    </row>
    <row r="118" spans="1:26">
      <c r="A118" t="s">
        <v>142</v>
      </c>
      <c r="B118">
        <f>VALUE(2.52896)</f>
        <v>0</v>
      </c>
      <c r="C118" s="10">
        <f>VALUE(1552.68726)</f>
        <v>0</v>
      </c>
      <c r="D118" s="10">
        <f>VALUE(-11.612)</f>
        <v>0</v>
      </c>
      <c r="E118" s="11">
        <f>VALUE(1553.7487)</f>
        <v>0</v>
      </c>
      <c r="F118" s="11">
        <f>VALUE(-18.222)</f>
        <v>0</v>
      </c>
      <c r="G118" s="12">
        <f>VALUE(1556.4141)</f>
        <v>0</v>
      </c>
      <c r="H118" s="12">
        <f>VALUE(-15.09)</f>
        <v>0</v>
      </c>
      <c r="I118" s="13">
        <f>VALUE(1547.70208)</f>
        <v>0</v>
      </c>
      <c r="J118" s="13">
        <f>VALUE(-10.765999999999998)</f>
        <v>0</v>
      </c>
      <c r="K118" s="14">
        <f>VALUE(1550.60048)</f>
        <v>0</v>
      </c>
      <c r="L118" s="14">
        <f>VALUE(-11.204)</f>
        <v>0</v>
      </c>
      <c r="M118" s="15">
        <f>VALUE(1556.32534)</f>
        <v>0</v>
      </c>
      <c r="N118" s="15">
        <f>VALUE(-11.648)</f>
        <v>0</v>
      </c>
      <c r="O118" s="16">
        <f>VALUE(1548.59268)</f>
        <v>0</v>
      </c>
      <c r="P118" s="16">
        <f>VALUE(-20.8)</f>
        <v>0</v>
      </c>
      <c r="Q118" s="17">
        <f>VALUE(522.1355)</f>
        <v>0</v>
      </c>
      <c r="R118">
        <f>VALUE(-0.3705999999999676)</f>
        <v>0</v>
      </c>
      <c r="S118">
        <f>VALUE(-0.2901799999999639)</f>
        <v>0</v>
      </c>
      <c r="T118">
        <f>VALUE(-0.3891599999999471)</f>
        <v>0</v>
      </c>
      <c r="U118">
        <f>VALUE(-0.2665600000000268)</f>
        <v>0</v>
      </c>
      <c r="V118">
        <f>VALUE(-0.27163999999993393)</f>
        <v>0</v>
      </c>
      <c r="W118">
        <f>VALUE(-0.3188999999999851)</f>
        <v>0</v>
      </c>
      <c r="X118">
        <f>VALUE(0.007799999999861029)</f>
        <v>0</v>
      </c>
      <c r="Y118" s="17">
        <f>VALUE(-11.466999999999985)</f>
        <v>0</v>
      </c>
      <c r="Z118">
        <f>VALUE(-271.31999999999476)</f>
        <v>0</v>
      </c>
    </row>
    <row r="119" spans="1:26">
      <c r="A119" t="s">
        <v>143</v>
      </c>
      <c r="B119">
        <f>VALUE(2.55263)</f>
        <v>0</v>
      </c>
      <c r="C119" s="10">
        <f>VALUE(1552.6871)</f>
        <v>0</v>
      </c>
      <c r="D119" s="10">
        <f>VALUE(-11.616)</f>
        <v>0</v>
      </c>
      <c r="E119" s="11">
        <f>VALUE(1553.74866)</f>
        <v>0</v>
      </c>
      <c r="F119" s="11">
        <f>VALUE(-18.294)</f>
        <v>0</v>
      </c>
      <c r="G119" s="12">
        <f>VALUE(1556.41292)</f>
        <v>0</v>
      </c>
      <c r="H119" s="12">
        <f>VALUE(-15.128)</f>
        <v>0</v>
      </c>
      <c r="I119" s="13">
        <f>VALUE(1547.70186)</f>
        <v>0</v>
      </c>
      <c r="J119" s="13">
        <f>VALUE(-10.78)</f>
        <v>0</v>
      </c>
      <c r="K119" s="14">
        <f>VALUE(1550.6013)</f>
        <v>0</v>
      </c>
      <c r="L119" s="14">
        <f>VALUE(-11.312000000000001)</f>
        <v>0</v>
      </c>
      <c r="M119" s="15">
        <f>VALUE(1556.32444)</f>
        <v>0</v>
      </c>
      <c r="N119" s="15">
        <f>VALUE(-11.665999999999999)</f>
        <v>0</v>
      </c>
      <c r="O119" s="16">
        <f>VALUE(1548.59226)</f>
        <v>0</v>
      </c>
      <c r="P119" s="16">
        <f>VALUE(-20.805999999999997)</f>
        <v>0</v>
      </c>
      <c r="Q119" s="17">
        <f>VALUE(522.14)</f>
        <v>0</v>
      </c>
      <c r="R119">
        <f>VALUE(-0.37075999999979103)</f>
        <v>0</v>
      </c>
      <c r="S119">
        <f>VALUE(-0.2902200000000903)</f>
        <v>0</v>
      </c>
      <c r="T119">
        <f>VALUE(-0.39033999999992375)</f>
        <v>0</v>
      </c>
      <c r="U119">
        <f>VALUE(-0.26678000000015345)</f>
        <v>0</v>
      </c>
      <c r="V119">
        <f>VALUE(-0.27081999999995787)</f>
        <v>0</v>
      </c>
      <c r="W119">
        <f>VALUE(-0.31979999999998654)</f>
        <v>0</v>
      </c>
      <c r="X119">
        <f>VALUE(0.007379999999784559)</f>
        <v>0</v>
      </c>
      <c r="Y119" s="17">
        <f>VALUE(-11.462499999999977)</f>
        <v>0</v>
      </c>
      <c r="Z119">
        <f>VALUE(-271.6200000000169)</f>
        <v>0</v>
      </c>
    </row>
    <row r="120" spans="1:26">
      <c r="A120" t="s">
        <v>144</v>
      </c>
      <c r="B120">
        <f>VALUE(2.57673)</f>
        <v>0</v>
      </c>
      <c r="C120" s="10">
        <f>VALUE(1552.6870000000001)</f>
        <v>0</v>
      </c>
      <c r="D120" s="10">
        <f>VALUE(-11.634)</f>
        <v>0</v>
      </c>
      <c r="E120" s="11">
        <f>VALUE(1553.74812)</f>
        <v>0</v>
      </c>
      <c r="F120" s="11">
        <f>VALUE(-18.256)</f>
        <v>0</v>
      </c>
      <c r="G120" s="12">
        <f>VALUE(1556.4148400000001)</f>
        <v>0</v>
      </c>
      <c r="H120" s="12">
        <f>VALUE(-15.095999999999998)</f>
        <v>0</v>
      </c>
      <c r="I120" s="13">
        <f>VALUE(1547.7016199999998)</f>
        <v>0</v>
      </c>
      <c r="J120" s="13">
        <f>VALUE(-10.777999999999999)</f>
        <v>0</v>
      </c>
      <c r="K120" s="14">
        <f>VALUE(1550.60114)</f>
        <v>0</v>
      </c>
      <c r="L120" s="14">
        <f>VALUE(-11.245999999999999)</f>
        <v>0</v>
      </c>
      <c r="M120" s="15">
        <f>VALUE(1556.32576)</f>
        <v>0</v>
      </c>
      <c r="N120" s="15">
        <f>VALUE(-11.677999999999999)</f>
        <v>0</v>
      </c>
      <c r="O120" s="16">
        <f>VALUE(1548.59248)</f>
        <v>0</v>
      </c>
      <c r="P120" s="16">
        <f>VALUE(-20.854)</f>
        <v>0</v>
      </c>
      <c r="Q120" s="17">
        <f>VALUE(522.137)</f>
        <v>0</v>
      </c>
      <c r="R120">
        <f>VALUE(-0.3708599999999933)</f>
        <v>0</v>
      </c>
      <c r="S120">
        <f>VALUE(-0.29076000000009117)</f>
        <v>0</v>
      </c>
      <c r="T120">
        <f>VALUE(-0.38841999999999643)</f>
        <v>0</v>
      </c>
      <c r="U120">
        <f>VALUE(-0.26702000000000226)</f>
        <v>0</v>
      </c>
      <c r="V120">
        <f>VALUE(-0.27098000000000866)</f>
        <v>0</v>
      </c>
      <c r="W120">
        <f>VALUE(-0.318480000000136)</f>
        <v>0</v>
      </c>
      <c r="X120">
        <f>VALUE(0.007599999999911233)</f>
        <v>0</v>
      </c>
      <c r="Y120" s="17">
        <f>VALUE(-11.46550000000002)</f>
        <v>0</v>
      </c>
      <c r="Z120">
        <f>VALUE(-271.2742857143309)</f>
        <v>0</v>
      </c>
    </row>
    <row r="121" spans="1:26">
      <c r="A121" t="s">
        <v>145</v>
      </c>
      <c r="B121">
        <f>VALUE(2.60036)</f>
        <v>0</v>
      </c>
      <c r="C121" s="10">
        <f>VALUE(1552.68816)</f>
        <v>0</v>
      </c>
      <c r="D121" s="10">
        <f>VALUE(-11.55)</f>
        <v>0</v>
      </c>
      <c r="E121" s="11">
        <f>VALUE(1553.74844)</f>
        <v>0</v>
      </c>
      <c r="F121" s="11">
        <f>VALUE(-18.23)</f>
        <v>0</v>
      </c>
      <c r="G121" s="12">
        <f>VALUE(1556.4139400000001)</f>
        <v>0</v>
      </c>
      <c r="H121" s="12">
        <f>VALUE(-15.068)</f>
        <v>0</v>
      </c>
      <c r="I121" s="13">
        <f>VALUE(1547.7016199999998)</f>
        <v>0</v>
      </c>
      <c r="J121" s="13">
        <f>VALUE(-10.83)</f>
        <v>0</v>
      </c>
      <c r="K121" s="14">
        <f>VALUE(1550.60254)</f>
        <v>0</v>
      </c>
      <c r="L121" s="14">
        <f>VALUE(-11.258)</f>
        <v>0</v>
      </c>
      <c r="M121" s="15">
        <f>VALUE(1556.325)</f>
        <v>0</v>
      </c>
      <c r="N121" s="15">
        <f>VALUE(-11.616)</f>
        <v>0</v>
      </c>
      <c r="O121" s="16">
        <f>VALUE(1548.59226)</f>
        <v>0</v>
      </c>
      <c r="P121" s="16">
        <f>VALUE(-20.834)</f>
        <v>0</v>
      </c>
      <c r="Q121" s="17">
        <f>VALUE(522.1355)</f>
        <v>0</v>
      </c>
      <c r="R121">
        <f>VALUE(-0.36969999999996617)</f>
        <v>0</v>
      </c>
      <c r="S121">
        <f>VALUE(-0.2904399999999896)</f>
        <v>0</v>
      </c>
      <c r="T121">
        <f>VALUE(-0.3893199999999979)</f>
        <v>0</v>
      </c>
      <c r="U121">
        <f>VALUE(-0.26702000000000226)</f>
        <v>0</v>
      </c>
      <c r="V121">
        <f>VALUE(-0.26957999999990534)</f>
        <v>0</v>
      </c>
      <c r="W121">
        <f>VALUE(-0.31924000000003616)</f>
        <v>0</v>
      </c>
      <c r="X121">
        <f>VALUE(0.007379999999784559)</f>
        <v>0</v>
      </c>
      <c r="Y121" s="17">
        <f>VALUE(-11.466999999999985)</f>
        <v>0</v>
      </c>
      <c r="Z121">
        <f>VALUE(-271.1314285714447)</f>
        <v>0</v>
      </c>
    </row>
    <row r="122" spans="1:26">
      <c r="A122" t="s">
        <v>146</v>
      </c>
      <c r="B122">
        <f>VALUE(2.62413)</f>
        <v>0</v>
      </c>
      <c r="C122" s="10">
        <f>VALUE(1552.6864)</f>
        <v>0</v>
      </c>
      <c r="D122" s="10">
        <f>VALUE(-11.622)</f>
        <v>0</v>
      </c>
      <c r="E122" s="11">
        <f>VALUE(1553.74834)</f>
        <v>0</v>
      </c>
      <c r="F122" s="11">
        <f>VALUE(-18.238)</f>
        <v>0</v>
      </c>
      <c r="G122" s="12">
        <f>VALUE(1556.41316)</f>
        <v>0</v>
      </c>
      <c r="H122" s="12">
        <f>VALUE(-15.072000000000001)</f>
        <v>0</v>
      </c>
      <c r="I122" s="13">
        <f>VALUE(1547.7016800000001)</f>
        <v>0</v>
      </c>
      <c r="J122" s="13">
        <f>VALUE(-10.83)</f>
        <v>0</v>
      </c>
      <c r="K122" s="14">
        <f>VALUE(1550.6009)</f>
        <v>0</v>
      </c>
      <c r="L122" s="14">
        <f>VALUE(-11.262)</f>
        <v>0</v>
      </c>
      <c r="M122" s="15">
        <f>VALUE(1556.3246199999999)</f>
        <v>0</v>
      </c>
      <c r="N122" s="15">
        <f>VALUE(-11.674000000000001)</f>
        <v>0</v>
      </c>
      <c r="O122" s="16">
        <f>VALUE(1548.59164)</f>
        <v>0</v>
      </c>
      <c r="P122" s="16">
        <f>VALUE(-20.836)</f>
        <v>0</v>
      </c>
      <c r="Q122" s="17">
        <f>VALUE(522.1355)</f>
        <v>0</v>
      </c>
      <c r="R122">
        <f>VALUE(-0.3714599999998427)</f>
        <v>0</v>
      </c>
      <c r="S122">
        <f>VALUE(-0.2905399999999645)</f>
        <v>0</v>
      </c>
      <c r="T122">
        <f>VALUE(-0.39009999999984757)</f>
        <v>0</v>
      </c>
      <c r="U122">
        <f>VALUE(-0.26696000000015374)</f>
        <v>0</v>
      </c>
      <c r="V122">
        <f>VALUE(-0.27122000000008484)</f>
        <v>0</v>
      </c>
      <c r="W122">
        <f>VALUE(-0.31961999999998625)</f>
        <v>0</v>
      </c>
      <c r="X122">
        <f>VALUE(0.006759999999985666)</f>
        <v>0</v>
      </c>
      <c r="Y122" s="17">
        <f>VALUE(-11.466999999999985)</f>
        <v>0</v>
      </c>
      <c r="Z122">
        <f>VALUE(-271.8771428571277)</f>
        <v>0</v>
      </c>
    </row>
    <row r="123" spans="1:26">
      <c r="A123" t="s">
        <v>147</v>
      </c>
      <c r="B123">
        <f>VALUE(2.64847)</f>
        <v>0</v>
      </c>
      <c r="C123" s="10">
        <f>VALUE(1552.68636)</f>
        <v>0</v>
      </c>
      <c r="D123" s="10">
        <f>VALUE(-11.57)</f>
        <v>0</v>
      </c>
      <c r="E123" s="11">
        <f>VALUE(1553.7486199999998)</f>
        <v>0</v>
      </c>
      <c r="F123" s="11">
        <f>VALUE(-18.285999999999998)</f>
        <v>0</v>
      </c>
      <c r="G123" s="12">
        <f>VALUE(1556.41334)</f>
        <v>0</v>
      </c>
      <c r="H123" s="12">
        <f>VALUE(-15.112)</f>
        <v>0</v>
      </c>
      <c r="I123" s="13">
        <f>VALUE(1547.70134)</f>
        <v>0</v>
      </c>
      <c r="J123" s="13">
        <f>VALUE(-10.762)</f>
        <v>0</v>
      </c>
      <c r="K123" s="14">
        <f>VALUE(1550.60124)</f>
        <v>0</v>
      </c>
      <c r="L123" s="14">
        <f>VALUE(-11.344000000000001)</f>
        <v>0</v>
      </c>
      <c r="M123" s="15">
        <f>VALUE(1556.32474)</f>
        <v>0</v>
      </c>
      <c r="N123" s="15">
        <f>VALUE(-11.686)</f>
        <v>0</v>
      </c>
      <c r="O123" s="16">
        <f>VALUE(1548.59224)</f>
        <v>0</v>
      </c>
      <c r="P123" s="16">
        <f>VALUE(-20.842)</f>
        <v>0</v>
      </c>
      <c r="Q123" s="17">
        <f>VALUE(522.1274999999999)</f>
        <v>0</v>
      </c>
      <c r="R123">
        <f>VALUE(-0.3714999999999691)</f>
        <v>0</v>
      </c>
      <c r="S123">
        <f>VALUE(-0.2902599999999893)</f>
        <v>0</v>
      </c>
      <c r="T123">
        <f>VALUE(-0.3899199999998473)</f>
        <v>0</v>
      </c>
      <c r="U123">
        <f>VALUE(-0.26729999999997744)</f>
        <v>0</v>
      </c>
      <c r="V123">
        <f>VALUE(-0.27088000000003376)</f>
        <v>0</v>
      </c>
      <c r="W123">
        <f>VALUE(-0.31950000000006185)</f>
        <v>0</v>
      </c>
      <c r="X123">
        <f>VALUE(0.007359999999835054)</f>
        <v>0</v>
      </c>
      <c r="Y123" s="17">
        <f>VALUE(-11.475000000000023)</f>
        <v>0</v>
      </c>
      <c r="Z123">
        <f>VALUE(-271.714285714292)</f>
        <v>0</v>
      </c>
    </row>
    <row r="124" spans="1:26">
      <c r="A124" t="s">
        <v>148</v>
      </c>
      <c r="B124">
        <f>VALUE(2.67231)</f>
        <v>0</v>
      </c>
      <c r="C124" s="10">
        <f>VALUE(1552.68668)</f>
        <v>0</v>
      </c>
      <c r="D124" s="10">
        <f>VALUE(-11.638)</f>
        <v>0</v>
      </c>
      <c r="E124" s="11">
        <f>VALUE(1553.74796)</f>
        <v>0</v>
      </c>
      <c r="F124" s="11">
        <f>VALUE(-18.32)</f>
        <v>0</v>
      </c>
      <c r="G124" s="12">
        <f>VALUE(1556.4148400000001)</f>
        <v>0</v>
      </c>
      <c r="H124" s="12">
        <f>VALUE(-15.116)</f>
        <v>0</v>
      </c>
      <c r="I124" s="13">
        <f>VALUE(1547.70198)</f>
        <v>0</v>
      </c>
      <c r="J124" s="13">
        <f>VALUE(-10.79)</f>
        <v>0</v>
      </c>
      <c r="K124" s="14">
        <f>VALUE(1550.60166)</f>
        <v>0</v>
      </c>
      <c r="L124" s="14">
        <f>VALUE(-11.304)</f>
        <v>0</v>
      </c>
      <c r="M124" s="15">
        <f>VALUE(1556.32556)</f>
        <v>0</v>
      </c>
      <c r="N124" s="15">
        <f>VALUE(-11.668)</f>
        <v>0</v>
      </c>
      <c r="O124" s="16">
        <f>VALUE(1548.59218)</f>
        <v>0</v>
      </c>
      <c r="P124" s="16">
        <f>VALUE(-20.788)</f>
        <v>0</v>
      </c>
      <c r="Q124" s="17">
        <f>VALUE(522.1315)</f>
        <v>0</v>
      </c>
      <c r="R124">
        <f>VALUE(-0.3711799999998675)</f>
        <v>0</v>
      </c>
      <c r="S124">
        <f>VALUE(-0.29092000000014195)</f>
        <v>0</v>
      </c>
      <c r="T124">
        <f>VALUE(-0.38841999999999643)</f>
        <v>0</v>
      </c>
      <c r="U124">
        <f>VALUE(-0.2666600000000017)</f>
        <v>0</v>
      </c>
      <c r="V124">
        <f>VALUE(-0.2704599999999573)</f>
        <v>0</v>
      </c>
      <c r="W124">
        <f>VALUE(-0.3186800000000858)</f>
        <v>0</v>
      </c>
      <c r="X124">
        <f>VALUE(0.0072999999999865395)</f>
        <v>0</v>
      </c>
      <c r="Y124" s="17">
        <f>VALUE(-11.471000000000004)</f>
        <v>0</v>
      </c>
      <c r="Z124">
        <f>VALUE(-271.2885714285806)</f>
        <v>0</v>
      </c>
    </row>
    <row r="125" spans="1:26">
      <c r="A125" t="s">
        <v>149</v>
      </c>
      <c r="B125">
        <f>VALUE(2.69635)</f>
        <v>0</v>
      </c>
      <c r="C125" s="10">
        <f>VALUE(1552.68768)</f>
        <v>0</v>
      </c>
      <c r="D125" s="10">
        <f>VALUE(-11.607999999999999)</f>
        <v>0</v>
      </c>
      <c r="E125" s="11">
        <f>VALUE(1553.74834)</f>
        <v>0</v>
      </c>
      <c r="F125" s="11">
        <f>VALUE(-18.24)</f>
        <v>0</v>
      </c>
      <c r="G125" s="12">
        <f>VALUE(1556.4143800000002)</f>
        <v>0</v>
      </c>
      <c r="H125" s="12">
        <f>VALUE(-15.068)</f>
        <v>0</v>
      </c>
      <c r="I125" s="13">
        <f>VALUE(1547.7020000000002)</f>
        <v>0</v>
      </c>
      <c r="J125" s="13">
        <f>VALUE(-10.77)</f>
        <v>0</v>
      </c>
      <c r="K125" s="14">
        <f>VALUE(1550.60106)</f>
        <v>0</v>
      </c>
      <c r="L125" s="14">
        <f>VALUE(-11.298)</f>
        <v>0</v>
      </c>
      <c r="M125" s="15">
        <f>VALUE(1556.3259)</f>
        <v>0</v>
      </c>
      <c r="N125" s="15">
        <f>VALUE(-11.638)</f>
        <v>0</v>
      </c>
      <c r="O125" s="16">
        <f>VALUE(1548.5927)</f>
        <v>0</v>
      </c>
      <c r="P125" s="16">
        <f>VALUE(-20.85)</f>
        <v>0</v>
      </c>
      <c r="Q125" s="17">
        <f>VALUE(522.131)</f>
        <v>0</v>
      </c>
      <c r="R125">
        <f>VALUE(-0.37017999999989115)</f>
        <v>0</v>
      </c>
      <c r="S125">
        <f>VALUE(-0.2905399999999645)</f>
        <v>0</v>
      </c>
      <c r="T125">
        <f>VALUE(-0.3888799999999719)</f>
        <v>0</v>
      </c>
      <c r="U125">
        <f>VALUE(-0.26664000000005217)</f>
        <v>0</v>
      </c>
      <c r="V125">
        <f>VALUE(-0.27106000000003405)</f>
        <v>0</v>
      </c>
      <c r="W125">
        <f>VALUE(-0.3183400000000347)</f>
        <v>0</v>
      </c>
      <c r="X125">
        <f>VALUE(0.007819999999810534)</f>
        <v>0</v>
      </c>
      <c r="Y125" s="17">
        <f>VALUE(-11.471499999999992)</f>
        <v>0</v>
      </c>
      <c r="Z125">
        <f>VALUE(-271.11714285716255)</f>
        <v>0</v>
      </c>
    </row>
    <row r="126" spans="1:26">
      <c r="A126" t="s">
        <v>150</v>
      </c>
      <c r="B126">
        <f>VALUE(2.72028)</f>
        <v>0</v>
      </c>
      <c r="C126" s="10">
        <f>VALUE(1552.68726)</f>
        <v>0</v>
      </c>
      <c r="D126" s="10">
        <f>VALUE(-11.588)</f>
        <v>0</v>
      </c>
      <c r="E126" s="11">
        <f>VALUE(1553.74832)</f>
        <v>0</v>
      </c>
      <c r="F126" s="11">
        <f>VALUE(-18.274)</f>
        <v>0</v>
      </c>
      <c r="G126" s="12">
        <f>VALUE(1556.41496)</f>
        <v>0</v>
      </c>
      <c r="H126" s="12">
        <f>VALUE(-15.112)</f>
        <v>0</v>
      </c>
      <c r="I126" s="13">
        <f>VALUE(1547.7014800000002)</f>
        <v>0</v>
      </c>
      <c r="J126" s="13">
        <f>VALUE(-10.774000000000001)</f>
        <v>0</v>
      </c>
      <c r="K126" s="14">
        <f>VALUE(1550.6008199999999)</f>
        <v>0</v>
      </c>
      <c r="L126" s="14">
        <f>VALUE(-11.28)</f>
        <v>0</v>
      </c>
      <c r="M126" s="15">
        <f>VALUE(1556.32546)</f>
        <v>0</v>
      </c>
      <c r="N126" s="15">
        <f>VALUE(-11.592)</f>
        <v>0</v>
      </c>
      <c r="O126" s="16">
        <f>VALUE(1548.59264)</f>
        <v>0</v>
      </c>
      <c r="P126" s="16">
        <f>VALUE(-20.83)</f>
        <v>0</v>
      </c>
      <c r="Q126" s="17">
        <f>VALUE(522.1315)</f>
        <v>0</v>
      </c>
      <c r="R126">
        <f>VALUE(-0.3705999999999676)</f>
        <v>0</v>
      </c>
      <c r="S126">
        <f>VALUE(-0.29056000000014137)</f>
        <v>0</v>
      </c>
      <c r="T126">
        <f>VALUE(-0.38829999999984466)</f>
        <v>0</v>
      </c>
      <c r="U126">
        <f>VALUE(-0.26716000000010354)</f>
        <v>0</v>
      </c>
      <c r="V126">
        <f>VALUE(-0.27129999999988286)</f>
        <v>0</v>
      </c>
      <c r="W126">
        <f>VALUE(-0.3187800000000607)</f>
        <v>0</v>
      </c>
      <c r="X126">
        <f>VALUE(0.0077599999999620195)</f>
        <v>0</v>
      </c>
      <c r="Y126" s="17">
        <f>VALUE(-11.471000000000004)</f>
        <v>0</v>
      </c>
      <c r="Z126">
        <f>VALUE(-271.27714285714836)</f>
        <v>0</v>
      </c>
    </row>
    <row r="127" spans="1:26">
      <c r="A127" t="s">
        <v>151</v>
      </c>
      <c r="B127">
        <f>VALUE(2.74415)</f>
        <v>0</v>
      </c>
      <c r="C127" s="10">
        <f>VALUE(1552.6873)</f>
        <v>0</v>
      </c>
      <c r="D127" s="10">
        <f>VALUE(-11.634)</f>
        <v>0</v>
      </c>
      <c r="E127" s="11">
        <f>VALUE(1553.7484)</f>
        <v>0</v>
      </c>
      <c r="F127" s="11">
        <f>VALUE(-18.308)</f>
        <v>0</v>
      </c>
      <c r="G127" s="12">
        <f>VALUE(1556.41294)</f>
        <v>0</v>
      </c>
      <c r="H127" s="12">
        <f>VALUE(-15.075999999999999)</f>
        <v>0</v>
      </c>
      <c r="I127" s="13">
        <f>VALUE(1547.70188)</f>
        <v>0</v>
      </c>
      <c r="J127" s="13">
        <f>VALUE(-10.792)</f>
        <v>0</v>
      </c>
      <c r="K127" s="14">
        <f>VALUE(1550.60058)</f>
        <v>0</v>
      </c>
      <c r="L127" s="14">
        <f>VALUE(-11.277999999999999)</f>
        <v>0</v>
      </c>
      <c r="M127" s="15">
        <f>VALUE(1556.32484)</f>
        <v>0</v>
      </c>
      <c r="N127" s="15">
        <f>VALUE(-11.62)</f>
        <v>0</v>
      </c>
      <c r="O127" s="16">
        <f>VALUE(1548.59246)</f>
        <v>0</v>
      </c>
      <c r="P127" s="16">
        <f>VALUE(-20.848000000000003)</f>
        <v>0</v>
      </c>
      <c r="Q127" s="17">
        <f>VALUE(522.136)</f>
        <v>0</v>
      </c>
      <c r="R127">
        <f>VALUE(-0.37055999999984124)</f>
        <v>0</v>
      </c>
      <c r="S127">
        <f>VALUE(-0.290480000000116)</f>
        <v>0</v>
      </c>
      <c r="T127">
        <f>VALUE(-0.39031999999997424)</f>
        <v>0</v>
      </c>
      <c r="U127">
        <f>VALUE(-0.26675999999997657)</f>
        <v>0</v>
      </c>
      <c r="V127">
        <f>VALUE(-0.27153999999995904)</f>
        <v>0</v>
      </c>
      <c r="W127">
        <f>VALUE(-0.31940000000008695)</f>
        <v>0</v>
      </c>
      <c r="X127">
        <f>VALUE(0.0075799999999617285)</f>
        <v>0</v>
      </c>
      <c r="Y127" s="17">
        <f>VALUE(-11.466499999999996)</f>
        <v>0</v>
      </c>
      <c r="Z127">
        <f>VALUE(-271.6399999999989)</f>
        <v>0</v>
      </c>
    </row>
    <row r="128" spans="1:26">
      <c r="A128" t="s">
        <v>152</v>
      </c>
      <c r="B128">
        <f>VALUE(2.7684)</f>
        <v>0</v>
      </c>
      <c r="C128" s="10">
        <f>VALUE(1552.68716)</f>
        <v>0</v>
      </c>
      <c r="D128" s="10">
        <f>VALUE(-11.56)</f>
        <v>0</v>
      </c>
      <c r="E128" s="11">
        <f>VALUE(1553.7482400000001)</f>
        <v>0</v>
      </c>
      <c r="F128" s="11">
        <f>VALUE(-18.204)</f>
        <v>0</v>
      </c>
      <c r="G128" s="12">
        <f>VALUE(1556.41336)</f>
        <v>0</v>
      </c>
      <c r="H128" s="12">
        <f>VALUE(-15.04)</f>
        <v>0</v>
      </c>
      <c r="I128" s="13">
        <f>VALUE(1547.70112)</f>
        <v>0</v>
      </c>
      <c r="J128" s="13">
        <f>VALUE(-10.777999999999999)</f>
        <v>0</v>
      </c>
      <c r="K128" s="14">
        <f>VALUE(1550.6001800000001)</f>
        <v>0</v>
      </c>
      <c r="L128" s="14">
        <f>VALUE(-11.22)</f>
        <v>0</v>
      </c>
      <c r="M128" s="15">
        <f>VALUE(1556.3247)</f>
        <v>0</v>
      </c>
      <c r="N128" s="15">
        <f>VALUE(-11.588)</f>
        <v>0</v>
      </c>
      <c r="O128" s="16">
        <f>VALUE(1548.592)</f>
        <v>0</v>
      </c>
      <c r="P128" s="16">
        <f>VALUE(-20.881999999999998)</f>
        <v>0</v>
      </c>
      <c r="Q128" s="17">
        <f>VALUE(522.1315)</f>
        <v>0</v>
      </c>
      <c r="R128">
        <f>VALUE(-0.3706999999999425)</f>
        <v>0</v>
      </c>
      <c r="S128">
        <f>VALUE(-0.29064000000016676)</f>
        <v>0</v>
      </c>
      <c r="T128">
        <f>VALUE(-0.3898999999998978)</f>
        <v>0</v>
      </c>
      <c r="U128">
        <f>VALUE(-0.2675200000001041)</f>
        <v>0</v>
      </c>
      <c r="V128">
        <f>VALUE(-0.271940000000086)</f>
        <v>0</v>
      </c>
      <c r="W128">
        <f>VALUE(-0.31954000000018823)</f>
        <v>0</v>
      </c>
      <c r="X128">
        <f>VALUE(0.0071199999999862484)</f>
        <v>0</v>
      </c>
      <c r="Y128" s="17">
        <f>VALUE(-11.471000000000004)</f>
        <v>0</v>
      </c>
      <c r="Z128">
        <f>VALUE(-271.87428571434276)</f>
        <v>0</v>
      </c>
    </row>
    <row r="129" spans="1:26">
      <c r="A129" t="s">
        <v>153</v>
      </c>
      <c r="B129">
        <f>VALUE(2.7927)</f>
        <v>0</v>
      </c>
      <c r="C129" s="10">
        <f>VALUE(1552.6880800000001)</f>
        <v>0</v>
      </c>
      <c r="D129" s="10">
        <f>VALUE(-11.575999999999999)</f>
        <v>0</v>
      </c>
      <c r="E129" s="11">
        <f>VALUE(1553.74876)</f>
        <v>0</v>
      </c>
      <c r="F129" s="11">
        <f>VALUE(-18.262)</f>
        <v>0</v>
      </c>
      <c r="G129" s="12">
        <f>VALUE(1556.41388)</f>
        <v>0</v>
      </c>
      <c r="H129" s="12">
        <f>VALUE(-15.074000000000002)</f>
        <v>0</v>
      </c>
      <c r="I129" s="13">
        <f>VALUE(1547.7016)</f>
        <v>0</v>
      </c>
      <c r="J129" s="13">
        <f>VALUE(-10.748)</f>
        <v>0</v>
      </c>
      <c r="K129" s="14">
        <f>VALUE(1550.60066)</f>
        <v>0</v>
      </c>
      <c r="L129" s="14">
        <f>VALUE(-11.22)</f>
        <v>0</v>
      </c>
      <c r="M129" s="15">
        <f>VALUE(1556.32512)</f>
        <v>0</v>
      </c>
      <c r="N129" s="15">
        <f>VALUE(-11.614)</f>
        <v>0</v>
      </c>
      <c r="O129" s="16">
        <f>VALUE(1548.5928)</f>
        <v>0</v>
      </c>
      <c r="P129" s="16">
        <f>VALUE(-20.875999999999998)</f>
        <v>0</v>
      </c>
      <c r="Q129" s="17">
        <f>VALUE(522.133)</f>
        <v>0</v>
      </c>
      <c r="R129">
        <f>VALUE(-0.36977999999999156)</f>
        <v>0</v>
      </c>
      <c r="S129">
        <f>VALUE(-0.2901200000001154)</f>
        <v>0</v>
      </c>
      <c r="T129">
        <f>VALUE(-0.3893799999998464)</f>
        <v>0</v>
      </c>
      <c r="U129">
        <f>VALUE(-0.26703999999995176)</f>
        <v>0</v>
      </c>
      <c r="V129">
        <f>VALUE(-0.27145999999993364)</f>
        <v>0</v>
      </c>
      <c r="W129">
        <f>VALUE(-0.31912000000011176)</f>
        <v>0</v>
      </c>
      <c r="X129">
        <f>VALUE(0.007919999999785432)</f>
        <v>0</v>
      </c>
      <c r="Y129" s="17">
        <f>VALUE(-11.469499999999925)</f>
        <v>0</v>
      </c>
      <c r="Z129">
        <f>VALUE(-271.28285714288074)</f>
        <v>0</v>
      </c>
    </row>
    <row r="130" spans="1:26">
      <c r="A130" t="s">
        <v>154</v>
      </c>
      <c r="B130">
        <f>VALUE(2.8165)</f>
        <v>0</v>
      </c>
      <c r="C130" s="10">
        <f>VALUE(1552.68842)</f>
        <v>0</v>
      </c>
      <c r="D130" s="10">
        <f>VALUE(-11.674000000000001)</f>
        <v>0</v>
      </c>
      <c r="E130" s="11">
        <f>VALUE(1553.7485199999999)</f>
        <v>0</v>
      </c>
      <c r="F130" s="11">
        <f>VALUE(-18.276)</f>
        <v>0</v>
      </c>
      <c r="G130" s="12">
        <f>VALUE(1556.41354)</f>
        <v>0</v>
      </c>
      <c r="H130" s="12">
        <f>VALUE(-15.116)</f>
        <v>0</v>
      </c>
      <c r="I130" s="13">
        <f>VALUE(1547.70198)</f>
        <v>0</v>
      </c>
      <c r="J130" s="13">
        <f>VALUE(-10.767999999999999)</f>
        <v>0</v>
      </c>
      <c r="K130" s="14">
        <f>VALUE(1550.60156)</f>
        <v>0</v>
      </c>
      <c r="L130" s="14">
        <f>VALUE(-11.242)</f>
        <v>0</v>
      </c>
      <c r="M130" s="15">
        <f>VALUE(1556.32416)</f>
        <v>0</v>
      </c>
      <c r="N130" s="15">
        <f>VALUE(-11.662)</f>
        <v>0</v>
      </c>
      <c r="O130" s="16">
        <f>VALUE(1548.5927800000002)</f>
        <v>0</v>
      </c>
      <c r="P130" s="16">
        <f>VALUE(-20.86)</f>
        <v>0</v>
      </c>
      <c r="Q130" s="17">
        <f>VALUE(522.1379999999999)</f>
        <v>0</v>
      </c>
      <c r="R130">
        <f>VALUE(-0.3694399999999405)</f>
        <v>0</v>
      </c>
      <c r="S130">
        <f>VALUE(-0.2903599999999642)</f>
        <v>0</v>
      </c>
      <c r="T130">
        <f>VALUE(-0.3897199999998975)</f>
        <v>0</v>
      </c>
      <c r="U130">
        <f>VALUE(-0.2666600000000017)</f>
        <v>0</v>
      </c>
      <c r="V130">
        <f>VALUE(-0.2705599999999322)</f>
        <v>0</v>
      </c>
      <c r="W130">
        <f>VALUE(-0.3200800000001891)</f>
        <v>0</v>
      </c>
      <c r="X130">
        <f>VALUE(0.007899999999835927)</f>
        <v>0</v>
      </c>
      <c r="Y130" s="17">
        <f>VALUE(-11.464500000000044)</f>
        <v>0</v>
      </c>
      <c r="Z130">
        <f>VALUE(-271.27428571429846)</f>
        <v>0</v>
      </c>
    </row>
    <row r="131" spans="1:26">
      <c r="A131" t="s">
        <v>155</v>
      </c>
      <c r="B131">
        <f>VALUE(2.8404)</f>
        <v>0</v>
      </c>
      <c r="C131" s="10">
        <f>VALUE(1552.68764)</f>
        <v>0</v>
      </c>
      <c r="D131" s="10">
        <f>VALUE(-11.604000000000001)</f>
        <v>0</v>
      </c>
      <c r="E131" s="11">
        <f>VALUE(1553.74866)</f>
        <v>0</v>
      </c>
      <c r="F131" s="11">
        <f>VALUE(-18.272000000000002)</f>
        <v>0</v>
      </c>
      <c r="G131" s="12">
        <f>VALUE(1556.41412)</f>
        <v>0</v>
      </c>
      <c r="H131" s="12">
        <f>VALUE(-15.097999999999999)</f>
        <v>0</v>
      </c>
      <c r="I131" s="13">
        <f>VALUE(1547.7023)</f>
        <v>0</v>
      </c>
      <c r="J131" s="13">
        <f>VALUE(-10.71)</f>
        <v>0</v>
      </c>
      <c r="K131" s="14">
        <f>VALUE(1550.60076)</f>
        <v>0</v>
      </c>
      <c r="L131" s="14">
        <f>VALUE(-11.277999999999999)</f>
        <v>0</v>
      </c>
      <c r="M131" s="15">
        <f>VALUE(1556.32428)</f>
        <v>0</v>
      </c>
      <c r="N131" s="15">
        <f>VALUE(-11.664000000000001)</f>
        <v>0</v>
      </c>
      <c r="O131" s="16">
        <f>VALUE(1548.59302)</f>
        <v>0</v>
      </c>
      <c r="P131" s="16">
        <f>VALUE(-20.81)</f>
        <v>0</v>
      </c>
      <c r="Q131" s="17">
        <f>VALUE(522.139)</f>
        <v>0</v>
      </c>
      <c r="R131">
        <f>VALUE(-0.37021999999979016)</f>
        <v>0</v>
      </c>
      <c r="S131">
        <f>VALUE(-0.2902200000000903)</f>
        <v>0</v>
      </c>
      <c r="T131">
        <f>VALUE(-0.3891399999999976)</f>
        <v>0</v>
      </c>
      <c r="U131">
        <f>VALUE(-0.2663400000001275)</f>
        <v>0</v>
      </c>
      <c r="V131">
        <f>VALUE(-0.27135999999995875)</f>
        <v>0</v>
      </c>
      <c r="W131">
        <f>VALUE(-0.3199600000000373)</f>
        <v>0</v>
      </c>
      <c r="X131">
        <f>VALUE(0.008139999999912106)</f>
        <v>0</v>
      </c>
      <c r="Y131" s="17">
        <f>VALUE(-11.463499999999954)</f>
        <v>0</v>
      </c>
      <c r="Z131">
        <f>VALUE(-271.3000000000128)</f>
        <v>0</v>
      </c>
    </row>
    <row r="132" spans="1:26">
      <c r="A132" t="s">
        <v>156</v>
      </c>
      <c r="B132">
        <f>VALUE(2.86438)</f>
        <v>0</v>
      </c>
      <c r="C132" s="10">
        <f>VALUE(1552.6869)</f>
        <v>0</v>
      </c>
      <c r="D132" s="10">
        <f>VALUE(-11.648)</f>
        <v>0</v>
      </c>
      <c r="E132" s="11">
        <f>VALUE(1553.7485)</f>
        <v>0</v>
      </c>
      <c r="F132" s="11">
        <f>VALUE(-18.23)</f>
        <v>0</v>
      </c>
      <c r="G132" s="12">
        <f>VALUE(1556.41418)</f>
        <v>0</v>
      </c>
      <c r="H132" s="12">
        <f>VALUE(-15.038)</f>
        <v>0</v>
      </c>
      <c r="I132" s="13">
        <f>VALUE(1547.70176)</f>
        <v>0</v>
      </c>
      <c r="J132" s="13">
        <f>VALUE(-10.74)</f>
        <v>0</v>
      </c>
      <c r="K132" s="14">
        <f>VALUE(1550.60112)</f>
        <v>0</v>
      </c>
      <c r="L132" s="14">
        <f>VALUE(-11.264000000000001)</f>
        <v>0</v>
      </c>
      <c r="M132" s="15">
        <f>VALUE(1556.32522)</f>
        <v>0</v>
      </c>
      <c r="N132" s="15">
        <f>VALUE(-11.668)</f>
        <v>0</v>
      </c>
      <c r="O132" s="16">
        <f>VALUE(1548.5934)</f>
        <v>0</v>
      </c>
      <c r="P132" s="16">
        <f>VALUE(-20.868000000000002)</f>
        <v>0</v>
      </c>
      <c r="Q132" s="17">
        <f>VALUE(522.1385)</f>
        <v>0</v>
      </c>
      <c r="R132">
        <f>VALUE(-0.3709599999999682)</f>
        <v>0</v>
      </c>
      <c r="S132">
        <f>VALUE(-0.2903800000001411)</f>
        <v>0</v>
      </c>
      <c r="T132">
        <f>VALUE(-0.3890799999999217)</f>
        <v>0</v>
      </c>
      <c r="U132">
        <f>VALUE(-0.26688000000012835)</f>
        <v>0</v>
      </c>
      <c r="V132">
        <f>VALUE(-0.27099999999995816)</f>
        <v>0</v>
      </c>
      <c r="W132">
        <f>VALUE(-0.31902000000013686)</f>
        <v>0</v>
      </c>
      <c r="X132">
        <f>VALUE(0.008519999999862193)</f>
        <v>0</v>
      </c>
      <c r="Y132" s="17">
        <f>VALUE(-11.463999999999942)</f>
        <v>0</v>
      </c>
      <c r="Z132">
        <f>VALUE(-271.25714285719886)</f>
        <v>0</v>
      </c>
    </row>
    <row r="133" spans="1:26">
      <c r="A133" t="s">
        <v>157</v>
      </c>
      <c r="B133">
        <f>VALUE(2.88815)</f>
        <v>0</v>
      </c>
      <c r="C133" s="10">
        <f>VALUE(1552.68762)</f>
        <v>0</v>
      </c>
      <c r="D133" s="10">
        <f>VALUE(-11.658)</f>
        <v>0</v>
      </c>
      <c r="E133" s="11">
        <f>VALUE(1553.74808)</f>
        <v>0</v>
      </c>
      <c r="F133" s="11">
        <f>VALUE(-18.296)</f>
        <v>0</v>
      </c>
      <c r="G133" s="12">
        <f>VALUE(1556.41434)</f>
        <v>0</v>
      </c>
      <c r="H133" s="12">
        <f>VALUE(-15.112)</f>
        <v>0</v>
      </c>
      <c r="I133" s="13">
        <f>VALUE(1547.70212)</f>
        <v>0</v>
      </c>
      <c r="J133" s="13">
        <f>VALUE(-10.784)</f>
        <v>0</v>
      </c>
      <c r="K133" s="14">
        <f>VALUE(1550.60126)</f>
        <v>0</v>
      </c>
      <c r="L133" s="14">
        <f>VALUE(-11.274000000000001)</f>
        <v>0</v>
      </c>
      <c r="M133" s="15">
        <f>VALUE(1556.32442)</f>
        <v>0</v>
      </c>
      <c r="N133" s="15">
        <f>VALUE(-11.662)</f>
        <v>0</v>
      </c>
      <c r="O133" s="16">
        <f>VALUE(1548.59262)</f>
        <v>0</v>
      </c>
      <c r="P133" s="16">
        <f>VALUE(-20.906)</f>
        <v>0</v>
      </c>
      <c r="Q133" s="17">
        <f>VALUE(522.1385)</f>
        <v>0</v>
      </c>
      <c r="R133">
        <f>VALUE(-0.37023999999996704)</f>
        <v>0</v>
      </c>
      <c r="S133">
        <f>VALUE(-0.2907999999999902)</f>
        <v>0</v>
      </c>
      <c r="T133">
        <f>VALUE(-0.3889199999998709)</f>
        <v>0</v>
      </c>
      <c r="U133">
        <f>VALUE(-0.26652000000012777)</f>
        <v>0</v>
      </c>
      <c r="V133">
        <f>VALUE(-0.27086000000008426)</f>
        <v>0</v>
      </c>
      <c r="W133">
        <f>VALUE(-0.3198200000001634)</f>
        <v>0</v>
      </c>
      <c r="X133">
        <f>VALUE(0.007739999999785141)</f>
        <v>0</v>
      </c>
      <c r="Y133" s="17">
        <f>VALUE(-11.463999999999942)</f>
        <v>0</v>
      </c>
      <c r="Z133">
        <f>VALUE(-271.3457142857741)</f>
        <v>0</v>
      </c>
    </row>
    <row r="134" spans="1:26">
      <c r="A134" t="s">
        <v>158</v>
      </c>
      <c r="B134">
        <f>VALUE(2.91202)</f>
        <v>0</v>
      </c>
      <c r="C134" s="10">
        <f>VALUE(1552.68726)</f>
        <v>0</v>
      </c>
      <c r="D134" s="10">
        <f>VALUE(-11.64)</f>
        <v>0</v>
      </c>
      <c r="E134" s="11">
        <f>VALUE(1553.74842)</f>
        <v>0</v>
      </c>
      <c r="F134" s="11">
        <f>VALUE(-18.262)</f>
        <v>0</v>
      </c>
      <c r="G134" s="12">
        <f>VALUE(1556.41424)</f>
        <v>0</v>
      </c>
      <c r="H134" s="12">
        <f>VALUE(-15.13)</f>
        <v>0</v>
      </c>
      <c r="I134" s="13">
        <f>VALUE(1547.7015800000001)</f>
        <v>0</v>
      </c>
      <c r="J134" s="13">
        <f>VALUE(-10.804)</f>
        <v>0</v>
      </c>
      <c r="K134" s="14">
        <f>VALUE(1550.60106)</f>
        <v>0</v>
      </c>
      <c r="L134" s="14">
        <f>VALUE(-11.267999999999999)</f>
        <v>0</v>
      </c>
      <c r="M134" s="15">
        <f>VALUE(1556.3256800000001)</f>
        <v>0</v>
      </c>
      <c r="N134" s="15">
        <f>VALUE(-11.696)</f>
        <v>0</v>
      </c>
      <c r="O134" s="16">
        <f>VALUE(1548.59268)</f>
        <v>0</v>
      </c>
      <c r="P134" s="16">
        <f>VALUE(-20.811999999999998)</f>
        <v>0</v>
      </c>
      <c r="Q134" s="17">
        <f>VALUE(522.1375)</f>
        <v>0</v>
      </c>
      <c r="R134">
        <f>VALUE(-0.3705999999999676)</f>
        <v>0</v>
      </c>
      <c r="S134">
        <f>VALUE(-0.2904600000001665)</f>
        <v>0</v>
      </c>
      <c r="T134">
        <f>VALUE(-0.3890199999998458)</f>
        <v>0</v>
      </c>
      <c r="U134">
        <f>VALUE(-0.26706000000012864)</f>
        <v>0</v>
      </c>
      <c r="V134">
        <f>VALUE(-0.27106000000003405)</f>
        <v>0</v>
      </c>
      <c r="W134">
        <f>VALUE(-0.3185600000001614)</f>
        <v>0</v>
      </c>
      <c r="X134">
        <f>VALUE(0.007799999999861029)</f>
        <v>0</v>
      </c>
      <c r="Y134" s="17">
        <f>VALUE(-11.464999999999918)</f>
        <v>0</v>
      </c>
      <c r="Z134">
        <f>VALUE(-271.2800000000633)</f>
        <v>0</v>
      </c>
    </row>
    <row r="135" spans="1:26">
      <c r="A135" t="s">
        <v>159</v>
      </c>
      <c r="B135">
        <f>VALUE(2.93604)</f>
        <v>0</v>
      </c>
      <c r="C135" s="10">
        <f>VALUE(1552.6872)</f>
        <v>0</v>
      </c>
      <c r="D135" s="10">
        <f>VALUE(-11.606)</f>
        <v>0</v>
      </c>
      <c r="E135" s="11">
        <f>VALUE(1553.7485)</f>
        <v>0</v>
      </c>
      <c r="F135" s="11">
        <f>VALUE(-18.292)</f>
        <v>0</v>
      </c>
      <c r="G135" s="12">
        <f>VALUE(1556.4145800000001)</f>
        <v>0</v>
      </c>
      <c r="H135" s="12">
        <f>VALUE(-15.134)</f>
        <v>0</v>
      </c>
      <c r="I135" s="13">
        <f>VALUE(1547.70156)</f>
        <v>0</v>
      </c>
      <c r="J135" s="13">
        <f>VALUE(-10.745999999999999)</f>
        <v>0</v>
      </c>
      <c r="K135" s="14">
        <f>VALUE(1550.59934)</f>
        <v>0</v>
      </c>
      <c r="L135" s="14">
        <f>VALUE(-11.244000000000002)</f>
        <v>0</v>
      </c>
      <c r="M135" s="15">
        <f>VALUE(1556.3248199999998)</f>
        <v>0</v>
      </c>
      <c r="N135" s="15">
        <f>VALUE(-11.652000000000001)</f>
        <v>0</v>
      </c>
      <c r="O135" s="16">
        <f>VALUE(1548.59268)</f>
        <v>0</v>
      </c>
      <c r="P135" s="16">
        <f>VALUE(-20.898000000000003)</f>
        <v>0</v>
      </c>
      <c r="Q135" s="17">
        <f>VALUE(522.1405)</f>
        <v>0</v>
      </c>
      <c r="R135">
        <f>VALUE(-0.37065999999981614)</f>
        <v>0</v>
      </c>
      <c r="S135">
        <f>VALUE(-0.2903800000001411)</f>
        <v>0</v>
      </c>
      <c r="T135">
        <f>VALUE(-0.3886800000000221)</f>
        <v>0</v>
      </c>
      <c r="U135">
        <f>VALUE(-0.26708000000007814)</f>
        <v>0</v>
      </c>
      <c r="V135">
        <f>VALUE(-0.27278000000001157)</f>
        <v>0</v>
      </c>
      <c r="W135">
        <f>VALUE(-0.31942000000003645)</f>
        <v>0</v>
      </c>
      <c r="X135">
        <f>VALUE(0.007799999999861029)</f>
        <v>0</v>
      </c>
      <c r="Y135" s="17">
        <f>VALUE(-11.461999999999989)</f>
        <v>0</v>
      </c>
      <c r="Z135">
        <f>VALUE(-271.6000000000349)</f>
        <v>0</v>
      </c>
    </row>
    <row r="136" spans="1:26">
      <c r="A136" t="s">
        <v>160</v>
      </c>
      <c r="B136">
        <f>VALUE(2.95993)</f>
        <v>0</v>
      </c>
      <c r="C136" s="10">
        <f>VALUE(1552.6880800000001)</f>
        <v>0</v>
      </c>
      <c r="D136" s="10">
        <f>VALUE(-11.634)</f>
        <v>0</v>
      </c>
      <c r="E136" s="11">
        <f>VALUE(1553.74928)</f>
        <v>0</v>
      </c>
      <c r="F136" s="11">
        <f>VALUE(-18.305999999999997)</f>
        <v>0</v>
      </c>
      <c r="G136" s="12">
        <f>VALUE(1556.4155)</f>
        <v>0</v>
      </c>
      <c r="H136" s="12">
        <f>VALUE(-15.058)</f>
        <v>0</v>
      </c>
      <c r="I136" s="13">
        <f>VALUE(1547.7016800000001)</f>
        <v>0</v>
      </c>
      <c r="J136" s="13">
        <f>VALUE(-10.798)</f>
        <v>0</v>
      </c>
      <c r="K136" s="14">
        <f>VALUE(1550.60214)</f>
        <v>0</v>
      </c>
      <c r="L136" s="14">
        <f>VALUE(-11.288)</f>
        <v>0</v>
      </c>
      <c r="M136" s="15">
        <f>VALUE(1556.3255800000002)</f>
        <v>0</v>
      </c>
      <c r="N136" s="15">
        <f>VALUE(-11.6)</f>
        <v>0</v>
      </c>
      <c r="O136" s="16">
        <f>VALUE(1548.59304)</f>
        <v>0</v>
      </c>
      <c r="P136" s="16">
        <f>VALUE(-20.875999999999998)</f>
        <v>0</v>
      </c>
      <c r="Q136" s="17">
        <f>VALUE(522.149)</f>
        <v>0</v>
      </c>
      <c r="R136">
        <f>VALUE(-0.36977999999999156)</f>
        <v>0</v>
      </c>
      <c r="S136">
        <f>VALUE(-0.28960000000006403)</f>
        <v>0</v>
      </c>
      <c r="T136">
        <f>VALUE(-0.3877599999998438)</f>
        <v>0</v>
      </c>
      <c r="U136">
        <f>VALUE(-0.26696000000015374)</f>
        <v>0</v>
      </c>
      <c r="V136">
        <f>VALUE(-0.2699800000000323)</f>
        <v>0</v>
      </c>
      <c r="W136">
        <f>VALUE(-0.3186600000001363)</f>
        <v>0</v>
      </c>
      <c r="X136">
        <f>VALUE(0.008159999999861611)</f>
        <v>0</v>
      </c>
      <c r="Y136" s="17">
        <f>VALUE(-11.453499999999963)</f>
        <v>0</v>
      </c>
      <c r="Z136">
        <f>VALUE(-270.65428571433716)</f>
        <v>0</v>
      </c>
    </row>
    <row r="137" spans="1:26">
      <c r="A137" t="s">
        <v>161</v>
      </c>
      <c r="B137">
        <f>VALUE(2.98424)</f>
        <v>0</v>
      </c>
      <c r="C137" s="10">
        <f>VALUE(1552.68838)</f>
        <v>0</v>
      </c>
      <c r="D137" s="10">
        <f>VALUE(-11.588)</f>
        <v>0</v>
      </c>
      <c r="E137" s="11">
        <f>VALUE(1553.74912)</f>
        <v>0</v>
      </c>
      <c r="F137" s="11">
        <f>VALUE(-18.234)</f>
        <v>0</v>
      </c>
      <c r="G137" s="12">
        <f>VALUE(1556.41412)</f>
        <v>0</v>
      </c>
      <c r="H137" s="12">
        <f>VALUE(-15.014000000000001)</f>
        <v>0</v>
      </c>
      <c r="I137" s="13">
        <f>VALUE(1547.70174)</f>
        <v>0</v>
      </c>
      <c r="J137" s="13">
        <f>VALUE(-10.788)</f>
        <v>0</v>
      </c>
      <c r="K137" s="14">
        <f>VALUE(1550.60058)</f>
        <v>0</v>
      </c>
      <c r="L137" s="14">
        <f>VALUE(-11.24)</f>
        <v>0</v>
      </c>
      <c r="M137" s="15">
        <f>VALUE(1556.3257199999998)</f>
        <v>0</v>
      </c>
      <c r="N137" s="15">
        <f>VALUE(-11.534)</f>
        <v>0</v>
      </c>
      <c r="O137" s="16">
        <f>VALUE(1548.5928)</f>
        <v>0</v>
      </c>
      <c r="P137" s="16">
        <f>VALUE(-20.878)</f>
        <v>0</v>
      </c>
      <c r="Q137" s="17">
        <f>VALUE(522.1555)</f>
        <v>0</v>
      </c>
      <c r="R137">
        <f>VALUE(-0.3694799999998395)</f>
        <v>0</v>
      </c>
      <c r="S137">
        <f>VALUE(-0.2897600000001148)</f>
        <v>0</v>
      </c>
      <c r="T137">
        <f>VALUE(-0.3891399999999976)</f>
        <v>0</v>
      </c>
      <c r="U137">
        <f>VALUE(-0.26690000000007785)</f>
        <v>0</v>
      </c>
      <c r="V137">
        <f>VALUE(-0.27153999999995904)</f>
        <v>0</v>
      </c>
      <c r="W137">
        <f>VALUE(-0.318520000000035)</f>
        <v>0</v>
      </c>
      <c r="X137">
        <f>VALUE(0.007919999999785432)</f>
        <v>0</v>
      </c>
      <c r="Y137" s="17">
        <f>VALUE(-11.447000000000003)</f>
        <v>0</v>
      </c>
      <c r="Z137">
        <f>VALUE(-271.06000000003405)</f>
        <v>0</v>
      </c>
    </row>
    <row r="138" spans="1:26">
      <c r="A138" t="s">
        <v>162</v>
      </c>
      <c r="B138">
        <f>VALUE(3.00827)</f>
        <v>0</v>
      </c>
      <c r="C138" s="10">
        <f>VALUE(1552.68726)</f>
        <v>0</v>
      </c>
      <c r="D138" s="10">
        <f>VALUE(-11.602)</f>
        <v>0</v>
      </c>
      <c r="E138" s="11">
        <f>VALUE(1553.7486199999998)</f>
        <v>0</v>
      </c>
      <c r="F138" s="11">
        <f>VALUE(-18.258)</f>
        <v>0</v>
      </c>
      <c r="G138" s="12">
        <f>VALUE(1556.41518)</f>
        <v>0</v>
      </c>
      <c r="H138" s="12">
        <f>VALUE(-15.106)</f>
        <v>0</v>
      </c>
      <c r="I138" s="13">
        <f>VALUE(1547.7018)</f>
        <v>0</v>
      </c>
      <c r="J138" s="13">
        <f>VALUE(-10.784)</f>
        <v>0</v>
      </c>
      <c r="K138" s="14">
        <f>VALUE(1550.6013599999999)</f>
        <v>0</v>
      </c>
      <c r="L138" s="14">
        <f>VALUE(-11.28)</f>
        <v>0</v>
      </c>
      <c r="M138" s="15">
        <f>VALUE(1556.3259)</f>
        <v>0</v>
      </c>
      <c r="N138" s="15">
        <f>VALUE(-11.674000000000001)</f>
        <v>0</v>
      </c>
      <c r="O138" s="16">
        <f>VALUE(1548.59268)</f>
        <v>0</v>
      </c>
      <c r="P138" s="16">
        <f>VALUE(-20.892)</f>
        <v>0</v>
      </c>
      <c r="Q138" s="17">
        <f>VALUE(522.155)</f>
        <v>0</v>
      </c>
      <c r="R138">
        <f>VALUE(-0.3705999999999676)</f>
        <v>0</v>
      </c>
      <c r="S138">
        <f>VALUE(-0.2902599999999893)</f>
        <v>0</v>
      </c>
      <c r="T138">
        <f>VALUE(-0.38807999999994536)</f>
        <v>0</v>
      </c>
      <c r="U138">
        <f>VALUE(-0.26684000000000196)</f>
        <v>0</v>
      </c>
      <c r="V138">
        <f>VALUE(-0.270759999999882)</f>
        <v>0</v>
      </c>
      <c r="W138">
        <f>VALUE(-0.3183400000000347)</f>
        <v>0</v>
      </c>
      <c r="X138">
        <f>VALUE(0.007799999999861029)</f>
        <v>0</v>
      </c>
      <c r="Y138" s="17">
        <f>VALUE(-11.447499999999991)</f>
        <v>0</v>
      </c>
      <c r="Z138">
        <f>VALUE(-271.01142857142287)</f>
        <v>0</v>
      </c>
    </row>
    <row r="139" spans="1:26">
      <c r="A139" t="s">
        <v>163</v>
      </c>
      <c r="B139">
        <f>VALUE(3.0323)</f>
        <v>0</v>
      </c>
      <c r="C139" s="10">
        <f>VALUE(1552.6878)</f>
        <v>0</v>
      </c>
      <c r="D139" s="10">
        <f>VALUE(-11.55)</f>
        <v>0</v>
      </c>
      <c r="E139" s="11">
        <f>VALUE(1553.7486)</f>
        <v>0</v>
      </c>
      <c r="F139" s="11">
        <f>VALUE(-18.285999999999998)</f>
        <v>0</v>
      </c>
      <c r="G139" s="12">
        <f>VALUE(1556.4154)</f>
        <v>0</v>
      </c>
      <c r="H139" s="12">
        <f>VALUE(-15.068)</f>
        <v>0</v>
      </c>
      <c r="I139" s="13">
        <f>VALUE(1547.7020000000002)</f>
        <v>0</v>
      </c>
      <c r="J139" s="13">
        <f>VALUE(-10.824000000000002)</f>
        <v>0</v>
      </c>
      <c r="K139" s="14">
        <f>VALUE(1550.60238)</f>
        <v>0</v>
      </c>
      <c r="L139" s="14">
        <f>VALUE(-11.232000000000001)</f>
        <v>0</v>
      </c>
      <c r="M139" s="15">
        <f>VALUE(1556.3258)</f>
        <v>0</v>
      </c>
      <c r="N139" s="15">
        <f>VALUE(-11.64)</f>
        <v>0</v>
      </c>
      <c r="O139" s="16">
        <f>VALUE(1548.59226)</f>
        <v>0</v>
      </c>
      <c r="P139" s="16">
        <f>VALUE(-20.886)</f>
        <v>0</v>
      </c>
      <c r="Q139" s="17">
        <f>VALUE(522.1555)</f>
        <v>0</v>
      </c>
      <c r="R139">
        <f>VALUE(-0.37005999999996675)</f>
        <v>0</v>
      </c>
      <c r="S139">
        <f>VALUE(-0.2902800000001662)</f>
        <v>0</v>
      </c>
      <c r="T139">
        <f>VALUE(-0.3878599999998187)</f>
        <v>0</v>
      </c>
      <c r="U139">
        <f>VALUE(-0.26664000000005217)</f>
        <v>0</v>
      </c>
      <c r="V139">
        <f>VALUE(-0.2697399999999561)</f>
        <v>0</v>
      </c>
      <c r="W139">
        <f>VALUE(-0.3184400000000096)</f>
        <v>0</v>
      </c>
      <c r="X139">
        <f>VALUE(0.007379999999784559)</f>
        <v>0</v>
      </c>
      <c r="Y139" s="17">
        <f>VALUE(-11.447000000000003)</f>
        <v>0</v>
      </c>
      <c r="Z139">
        <f>VALUE(-270.8057142857407)</f>
        <v>0</v>
      </c>
    </row>
    <row r="140" spans="1:26">
      <c r="A140" t="s">
        <v>164</v>
      </c>
      <c r="B140">
        <f>VALUE(3.05611)</f>
        <v>0</v>
      </c>
      <c r="C140" s="10">
        <f>VALUE(1552.68812)</f>
        <v>0</v>
      </c>
      <c r="D140" s="10">
        <f>VALUE(-11.674000000000001)</f>
        <v>0</v>
      </c>
      <c r="E140" s="11">
        <f>VALUE(1553.7488)</f>
        <v>0</v>
      </c>
      <c r="F140" s="11">
        <f>VALUE(-18.238)</f>
        <v>0</v>
      </c>
      <c r="G140" s="12">
        <f>VALUE(1556.415)</f>
        <v>0</v>
      </c>
      <c r="H140" s="12">
        <f>VALUE(-15.12)</f>
        <v>0</v>
      </c>
      <c r="I140" s="13">
        <f>VALUE(1547.7020000000002)</f>
        <v>0</v>
      </c>
      <c r="J140" s="13">
        <f>VALUE(-10.774000000000001)</f>
        <v>0</v>
      </c>
      <c r="K140" s="14">
        <f>VALUE(1550.6018)</f>
        <v>0</v>
      </c>
      <c r="L140" s="14">
        <f>VALUE(-11.274000000000001)</f>
        <v>0</v>
      </c>
      <c r="M140" s="15">
        <f>VALUE(1556.32526)</f>
        <v>0</v>
      </c>
      <c r="N140" s="15">
        <f>VALUE(-11.664000000000001)</f>
        <v>0</v>
      </c>
      <c r="O140" s="16">
        <f>VALUE(1548.5928199999998)</f>
        <v>0</v>
      </c>
      <c r="P140" s="16">
        <f>VALUE(-20.855999999999998)</f>
        <v>0</v>
      </c>
      <c r="Q140" s="17">
        <f>VALUE(522.1595)</f>
        <v>0</v>
      </c>
      <c r="R140">
        <f>VALUE(-0.3697399999998652)</f>
        <v>0</v>
      </c>
      <c r="S140">
        <f>VALUE(-0.290079999999989)</f>
        <v>0</v>
      </c>
      <c r="T140">
        <f>VALUE(-0.38825999999994565)</f>
        <v>0</v>
      </c>
      <c r="U140">
        <f>VALUE(-0.26664000000005217)</f>
        <v>0</v>
      </c>
      <c r="V140">
        <f>VALUE(-0.2703200000000834)</f>
        <v>0</v>
      </c>
      <c r="W140">
        <f>VALUE(-0.3189800000000105)</f>
        <v>0</v>
      </c>
      <c r="X140">
        <f>VALUE(0.00793999999996231)</f>
        <v>0</v>
      </c>
      <c r="Y140" s="17">
        <f>VALUE(-11.442999999999984)</f>
        <v>0</v>
      </c>
      <c r="Z140">
        <f>VALUE(-270.86857142856906)</f>
        <v>0</v>
      </c>
    </row>
    <row r="141" spans="1:26">
      <c r="A141" t="s">
        <v>165</v>
      </c>
      <c r="B141">
        <f>VALUE(3.07972)</f>
        <v>0</v>
      </c>
      <c r="C141" s="10">
        <f>VALUE(1552.6885)</f>
        <v>0</v>
      </c>
      <c r="D141" s="10">
        <f>VALUE(-11.595999999999998)</f>
        <v>0</v>
      </c>
      <c r="E141" s="11">
        <f>VALUE(1553.7495)</f>
        <v>0</v>
      </c>
      <c r="F141" s="11">
        <f>VALUE(-18.25)</f>
        <v>0</v>
      </c>
      <c r="G141" s="12">
        <f>VALUE(1556.41478)</f>
        <v>0</v>
      </c>
      <c r="H141" s="12">
        <f>VALUE(-15.11)</f>
        <v>0</v>
      </c>
      <c r="I141" s="13">
        <f>VALUE(1547.70256)</f>
        <v>0</v>
      </c>
      <c r="J141" s="13">
        <f>VALUE(-10.776)</f>
        <v>0</v>
      </c>
      <c r="K141" s="14">
        <f>VALUE(1550.60106)</f>
        <v>0</v>
      </c>
      <c r="L141" s="14">
        <f>VALUE(-11.22)</f>
        <v>0</v>
      </c>
      <c r="M141" s="15">
        <f>VALUE(1556.3252400000001)</f>
        <v>0</v>
      </c>
      <c r="N141" s="15">
        <f>VALUE(-11.672)</f>
        <v>0</v>
      </c>
      <c r="O141" s="16">
        <f>VALUE(1548.59276)</f>
        <v>0</v>
      </c>
      <c r="P141" s="16">
        <f>VALUE(-20.844)</f>
        <v>0</v>
      </c>
      <c r="Q141" s="17">
        <f>VALUE(522.1535)</f>
        <v>0</v>
      </c>
      <c r="R141">
        <f>VALUE(-0.3693599999999151)</f>
        <v>0</v>
      </c>
      <c r="S141">
        <f>VALUE(-0.2893800000001647)</f>
        <v>0</v>
      </c>
      <c r="T141">
        <f>VALUE(-0.38847999999984495)</f>
        <v>0</v>
      </c>
      <c r="U141">
        <f>VALUE(-0.2660800000001018)</f>
        <v>0</v>
      </c>
      <c r="V141">
        <f>VALUE(-0.27106000000003405)</f>
        <v>0</v>
      </c>
      <c r="W141">
        <f>VALUE(-0.31900000000018736)</f>
        <v>0</v>
      </c>
      <c r="X141">
        <f>VALUE(0.007879999999886422)</f>
        <v>0</v>
      </c>
      <c r="Y141" s="17">
        <f>VALUE(-11.448999999999955)</f>
        <v>0</v>
      </c>
      <c r="Z141">
        <f>VALUE(-270.78285714290877)</f>
        <v>0</v>
      </c>
    </row>
    <row r="142" spans="1:26">
      <c r="A142" t="s">
        <v>166</v>
      </c>
      <c r="B142">
        <f>VALUE(3.10331)</f>
        <v>0</v>
      </c>
      <c r="C142" s="10">
        <f>VALUE(1552.68778)</f>
        <v>0</v>
      </c>
      <c r="D142" s="10">
        <f>VALUE(-11.642000000000001)</f>
        <v>0</v>
      </c>
      <c r="E142" s="11">
        <f>VALUE(1553.74846)</f>
        <v>0</v>
      </c>
      <c r="F142" s="11">
        <f>VALUE(-18.224)</f>
        <v>0</v>
      </c>
      <c r="G142" s="12">
        <f>VALUE(1556.4149)</f>
        <v>0</v>
      </c>
      <c r="H142" s="12">
        <f>VALUE(-15.11)</f>
        <v>0</v>
      </c>
      <c r="I142" s="13">
        <f>VALUE(1547.70132)</f>
        <v>0</v>
      </c>
      <c r="J142" s="13">
        <f>VALUE(-10.74)</f>
        <v>0</v>
      </c>
      <c r="K142" s="14">
        <f>VALUE(1550.60062)</f>
        <v>0</v>
      </c>
      <c r="L142" s="14">
        <f>VALUE(-11.225999999999999)</f>
        <v>0</v>
      </c>
      <c r="M142" s="15">
        <f>VALUE(1556.32528)</f>
        <v>0</v>
      </c>
      <c r="N142" s="15">
        <f>VALUE(-11.662)</f>
        <v>0</v>
      </c>
      <c r="O142" s="16">
        <f>VALUE(1548.5927199999999)</f>
        <v>0</v>
      </c>
      <c r="P142" s="16">
        <f>VALUE(-20.88)</f>
        <v>0</v>
      </c>
      <c r="Q142" s="17">
        <f>VALUE(522.1495)</f>
        <v>0</v>
      </c>
      <c r="R142">
        <f>VALUE(-0.37007999999991625)</f>
        <v>0</v>
      </c>
      <c r="S142">
        <f>VALUE(-0.2904200000000401)</f>
        <v>0</v>
      </c>
      <c r="T142">
        <f>VALUE(-0.38835999999992055)</f>
        <v>0</v>
      </c>
      <c r="U142">
        <f>VALUE(-0.2673200000001543)</f>
        <v>0</v>
      </c>
      <c r="V142">
        <f>VALUE(-0.27150000000006)</f>
        <v>0</v>
      </c>
      <c r="W142">
        <f>VALUE(-0.318960000000061)</f>
        <v>0</v>
      </c>
      <c r="X142">
        <f>VALUE(0.007839999999987413)</f>
        <v>0</v>
      </c>
      <c r="Y142" s="17">
        <f>VALUE(-11.452999999999975)</f>
        <v>0</v>
      </c>
      <c r="Z142">
        <f>VALUE(-271.2571428571664)</f>
        <v>0</v>
      </c>
    </row>
    <row r="143" spans="1:26">
      <c r="A143" t="s">
        <v>167</v>
      </c>
      <c r="B143">
        <f>VALUE(3.12744)</f>
        <v>0</v>
      </c>
      <c r="C143" s="10">
        <f>VALUE(1552.6879199999998)</f>
        <v>0</v>
      </c>
      <c r="D143" s="10">
        <f>VALUE(-11.668)</f>
        <v>0</v>
      </c>
      <c r="E143" s="11">
        <f>VALUE(1553.74892)</f>
        <v>0</v>
      </c>
      <c r="F143" s="11">
        <f>VALUE(-18.32)</f>
        <v>0</v>
      </c>
      <c r="G143" s="12">
        <f>VALUE(1556.41506)</f>
        <v>0</v>
      </c>
      <c r="H143" s="12">
        <f>VALUE(-15.078)</f>
        <v>0</v>
      </c>
      <c r="I143" s="13">
        <f>VALUE(1547.7017)</f>
        <v>0</v>
      </c>
      <c r="J143" s="13">
        <f>VALUE(-10.782)</f>
        <v>0</v>
      </c>
      <c r="K143" s="14">
        <f>VALUE(1550.60128)</f>
        <v>0</v>
      </c>
      <c r="L143" s="14">
        <f>VALUE(-11.218)</f>
        <v>0</v>
      </c>
      <c r="M143" s="15">
        <f>VALUE(1556.3248800000001)</f>
        <v>0</v>
      </c>
      <c r="N143" s="15">
        <f>VALUE(-11.644)</f>
        <v>0</v>
      </c>
      <c r="O143" s="16">
        <f>VALUE(1548.5923400000001)</f>
        <v>0</v>
      </c>
      <c r="P143" s="16">
        <f>VALUE(-20.87)</f>
        <v>0</v>
      </c>
      <c r="Q143" s="17">
        <f>VALUE(522.153)</f>
        <v>0</v>
      </c>
      <c r="R143">
        <f>VALUE(-0.369939999999815)</f>
        <v>0</v>
      </c>
      <c r="S143">
        <f>VALUE(-0.2899600000000646)</f>
        <v>0</v>
      </c>
      <c r="T143">
        <f>VALUE(-0.38819999999986976)</f>
        <v>0</v>
      </c>
      <c r="U143">
        <f>VALUE(-0.26693999999997686)</f>
        <v>0</v>
      </c>
      <c r="V143">
        <f>VALUE(-0.2708399999999074)</f>
        <v>0</v>
      </c>
      <c r="W143">
        <f>VALUE(-0.31936000000018794)</f>
        <v>0</v>
      </c>
      <c r="X143">
        <f>VALUE(0.007459999999809952)</f>
        <v>0</v>
      </c>
      <c r="Y143" s="17">
        <f>VALUE(-11.449499999999944)</f>
        <v>0</v>
      </c>
      <c r="Z143">
        <f>VALUE(-271.1114285714302)</f>
        <v>0</v>
      </c>
    </row>
    <row r="144" spans="1:26">
      <c r="A144" t="s">
        <v>168</v>
      </c>
      <c r="B144">
        <f>VALUE(3.15147)</f>
        <v>0</v>
      </c>
      <c r="C144" s="10">
        <f>VALUE(1552.68842)</f>
        <v>0</v>
      </c>
      <c r="D144" s="10">
        <f>VALUE(-11.584000000000001)</f>
        <v>0</v>
      </c>
      <c r="E144" s="11">
        <f>VALUE(1553.7490599999999)</f>
        <v>0</v>
      </c>
      <c r="F144" s="11">
        <f>VALUE(-18.258)</f>
        <v>0</v>
      </c>
      <c r="G144" s="12">
        <f>VALUE(1556.41468)</f>
        <v>0</v>
      </c>
      <c r="H144" s="12">
        <f>VALUE(-15.092)</f>
        <v>0</v>
      </c>
      <c r="I144" s="13">
        <f>VALUE(1547.7016800000001)</f>
        <v>0</v>
      </c>
      <c r="J144" s="13">
        <f>VALUE(-10.764000000000001)</f>
        <v>0</v>
      </c>
      <c r="K144" s="14">
        <f>VALUE(1550.6018)</f>
        <v>0</v>
      </c>
      <c r="L144" s="14">
        <f>VALUE(-11.277999999999999)</f>
        <v>0</v>
      </c>
      <c r="M144" s="15">
        <f>VALUE(1556.32512)</f>
        <v>0</v>
      </c>
      <c r="N144" s="15">
        <f>VALUE(-11.618)</f>
        <v>0</v>
      </c>
      <c r="O144" s="16">
        <f>VALUE(1548.5929800000001)</f>
        <v>0</v>
      </c>
      <c r="P144" s="16">
        <f>VALUE(-20.89)</f>
        <v>0</v>
      </c>
      <c r="Q144" s="17">
        <f>VALUE(522.1495)</f>
        <v>0</v>
      </c>
      <c r="R144">
        <f>VALUE(-0.3694399999999405)</f>
        <v>0</v>
      </c>
      <c r="S144">
        <f>VALUE(-0.28981999999996333)</f>
        <v>0</v>
      </c>
      <c r="T144">
        <f>VALUE(-0.38857999999981985)</f>
        <v>0</v>
      </c>
      <c r="U144">
        <f>VALUE(-0.26696000000015374)</f>
        <v>0</v>
      </c>
      <c r="V144">
        <f>VALUE(-0.2703200000000834)</f>
        <v>0</v>
      </c>
      <c r="W144">
        <f>VALUE(-0.31912000000011176)</f>
        <v>0</v>
      </c>
      <c r="X144">
        <f>VALUE(0.008099999999785723)</f>
        <v>0</v>
      </c>
      <c r="Y144" s="17">
        <f>VALUE(-11.452999999999975)</f>
        <v>0</v>
      </c>
      <c r="Z144">
        <f>VALUE(-270.87714285718386)</f>
        <v>0</v>
      </c>
    </row>
    <row r="145" spans="1:26">
      <c r="A145" t="s">
        <v>169</v>
      </c>
      <c r="B145">
        <f>VALUE(3.1751)</f>
        <v>0</v>
      </c>
      <c r="C145" s="10">
        <f>VALUE(1552.6884599999998)</f>
        <v>0</v>
      </c>
      <c r="D145" s="10">
        <f>VALUE(-11.584000000000001)</f>
        <v>0</v>
      </c>
      <c r="E145" s="11">
        <f>VALUE(1553.74848)</f>
        <v>0</v>
      </c>
      <c r="F145" s="11">
        <f>VALUE(-18.296)</f>
        <v>0</v>
      </c>
      <c r="G145" s="12">
        <f>VALUE(1556.4154800000001)</f>
        <v>0</v>
      </c>
      <c r="H145" s="12">
        <f>VALUE(-15.145999999999999)</f>
        <v>0</v>
      </c>
      <c r="I145" s="13">
        <f>VALUE(1547.70262)</f>
        <v>0</v>
      </c>
      <c r="J145" s="13">
        <f>VALUE(-10.838)</f>
        <v>0</v>
      </c>
      <c r="K145" s="14">
        <f>VALUE(1550.60078)</f>
        <v>0</v>
      </c>
      <c r="L145" s="14">
        <f>VALUE(-11.228)</f>
        <v>0</v>
      </c>
      <c r="M145" s="15">
        <f>VALUE(1556.32588)</f>
        <v>0</v>
      </c>
      <c r="N145" s="15">
        <f>VALUE(-11.658)</f>
        <v>0</v>
      </c>
      <c r="O145" s="16">
        <f>VALUE(1548.5927199999999)</f>
        <v>0</v>
      </c>
      <c r="P145" s="16">
        <f>VALUE(-20.96)</f>
        <v>0</v>
      </c>
      <c r="Q145" s="17">
        <f>VALUE(522.1455)</f>
        <v>0</v>
      </c>
      <c r="R145">
        <f>VALUE(-0.3693999999998141)</f>
        <v>0</v>
      </c>
      <c r="S145">
        <f>VALUE(-0.2904000000000906)</f>
        <v>0</v>
      </c>
      <c r="T145">
        <f>VALUE(-0.38778000000002066)</f>
        <v>0</v>
      </c>
      <c r="U145">
        <f>VALUE(-0.2660200000000259)</f>
        <v>0</v>
      </c>
      <c r="V145">
        <f>VALUE(-0.27134000000000924)</f>
        <v>0</v>
      </c>
      <c r="W145">
        <f>VALUE(-0.3183599999999842)</f>
        <v>0</v>
      </c>
      <c r="X145">
        <f>VALUE(0.007839999999987413)</f>
        <v>0</v>
      </c>
      <c r="Y145" s="17">
        <f>VALUE(-11.456999999999994)</f>
        <v>0</v>
      </c>
      <c r="Z145">
        <f>VALUE(-270.7799999999939)</f>
        <v>0</v>
      </c>
    </row>
    <row r="146" spans="1:26">
      <c r="A146" t="s">
        <v>170</v>
      </c>
      <c r="B146">
        <f>VALUE(3.19897)</f>
        <v>0</v>
      </c>
      <c r="C146" s="10">
        <f>VALUE(1552.6887)</f>
        <v>0</v>
      </c>
      <c r="D146" s="10">
        <f>VALUE(-11.64)</f>
        <v>0</v>
      </c>
      <c r="E146" s="11">
        <f>VALUE(1553.7491)</f>
        <v>0</v>
      </c>
      <c r="F146" s="11">
        <f>VALUE(-18.234)</f>
        <v>0</v>
      </c>
      <c r="G146" s="12">
        <f>VALUE(1556.4148)</f>
        <v>0</v>
      </c>
      <c r="H146" s="12">
        <f>VALUE(-15.065999999999999)</f>
        <v>0</v>
      </c>
      <c r="I146" s="13">
        <f>VALUE(1547.70184)</f>
        <v>0</v>
      </c>
      <c r="J146" s="13">
        <f>VALUE(-10.804)</f>
        <v>0</v>
      </c>
      <c r="K146" s="14">
        <f>VALUE(1550.6010199999998)</f>
        <v>0</v>
      </c>
      <c r="L146" s="14">
        <f>VALUE(-11.244000000000002)</f>
        <v>0</v>
      </c>
      <c r="M146" s="15">
        <f>VALUE(1556.32576)</f>
        <v>0</v>
      </c>
      <c r="N146" s="15">
        <f>VALUE(-11.67)</f>
        <v>0</v>
      </c>
      <c r="O146" s="16">
        <f>VALUE(1548.5921)</f>
        <v>0</v>
      </c>
      <c r="P146" s="16">
        <f>VALUE(-20.914)</f>
        <v>0</v>
      </c>
      <c r="Q146" s="17">
        <f>VALUE(522.1435)</f>
        <v>0</v>
      </c>
      <c r="R146">
        <f>VALUE(-0.3691599999999653)</f>
        <v>0</v>
      </c>
      <c r="S146">
        <f>VALUE(-0.2897800000000643)</f>
        <v>0</v>
      </c>
      <c r="T146">
        <f>VALUE(-0.38845999999989544)</f>
        <v>0</v>
      </c>
      <c r="U146">
        <f>VALUE(-0.26680000000010295)</f>
        <v>0</v>
      </c>
      <c r="V146">
        <f>VALUE(-0.27109999999993306)</f>
        <v>0</v>
      </c>
      <c r="W146">
        <f>VALUE(-0.318480000000136)</f>
        <v>0</v>
      </c>
      <c r="X146">
        <f>VALUE(0.007219999999961146)</f>
        <v>0</v>
      </c>
      <c r="Y146" s="17">
        <f>VALUE(-11.458999999999946)</f>
        <v>0</v>
      </c>
      <c r="Z146">
        <f>VALUE(-270.93714285716226)</f>
        <v>0</v>
      </c>
    </row>
    <row r="147" spans="1:26">
      <c r="A147" t="s">
        <v>171</v>
      </c>
      <c r="B147">
        <f>VALUE(3.22302)</f>
        <v>0</v>
      </c>
      <c r="C147" s="10">
        <f>VALUE(1552.68762)</f>
        <v>0</v>
      </c>
      <c r="D147" s="10">
        <f>VALUE(-11.597999999999999)</f>
        <v>0</v>
      </c>
      <c r="E147" s="11">
        <f>VALUE(1553.74946)</f>
        <v>0</v>
      </c>
      <c r="F147" s="11">
        <f>VALUE(-18.278)</f>
        <v>0</v>
      </c>
      <c r="G147" s="12">
        <f>VALUE(1556.41578)</f>
        <v>0</v>
      </c>
      <c r="H147" s="12">
        <f>VALUE(-15.048)</f>
        <v>0</v>
      </c>
      <c r="I147" s="13">
        <f>VALUE(1547.7022)</f>
        <v>0</v>
      </c>
      <c r="J147" s="13">
        <f>VALUE(-10.76)</f>
        <v>0</v>
      </c>
      <c r="K147" s="14">
        <f>VALUE(1550.60088)</f>
        <v>0</v>
      </c>
      <c r="L147" s="14">
        <f>VALUE(-11.208)</f>
        <v>0</v>
      </c>
      <c r="M147" s="15">
        <f>VALUE(1556.32588)</f>
        <v>0</v>
      </c>
      <c r="N147" s="15">
        <f>VALUE(-11.626)</f>
        <v>0</v>
      </c>
      <c r="O147" s="16">
        <f>VALUE(1548.59286)</f>
        <v>0</v>
      </c>
      <c r="P147" s="16">
        <f>VALUE(-20.951999999999998)</f>
        <v>0</v>
      </c>
      <c r="Q147" s="17">
        <f>VALUE(522.146)</f>
        <v>0</v>
      </c>
      <c r="R147">
        <f>VALUE(-0.37023999999996704)</f>
        <v>0</v>
      </c>
      <c r="S147">
        <f>VALUE(-0.28942000000006374)</f>
        <v>0</v>
      </c>
      <c r="T147">
        <f>VALUE(-0.3874799999998686)</f>
        <v>0</v>
      </c>
      <c r="U147">
        <f>VALUE(-0.2664400000001024)</f>
        <v>0</v>
      </c>
      <c r="V147">
        <f>VALUE(-0.27124000000003434)</f>
        <v>0</v>
      </c>
      <c r="W147">
        <f>VALUE(-0.3183599999999842)</f>
        <v>0</v>
      </c>
      <c r="X147">
        <f>VALUE(0.00797999999986132)</f>
        <v>0</v>
      </c>
      <c r="Y147" s="17">
        <f>VALUE(-11.456500000000005)</f>
        <v>0</v>
      </c>
      <c r="Z147">
        <f>VALUE(-270.74285714287987)</f>
        <v>0</v>
      </c>
    </row>
    <row r="148" spans="1:26">
      <c r="A148" t="s">
        <v>172</v>
      </c>
      <c r="B148">
        <f>VALUE(3.24716)</f>
        <v>0</v>
      </c>
      <c r="C148" s="10">
        <f>VALUE(1552.68688)</f>
        <v>0</v>
      </c>
      <c r="D148" s="10">
        <f>VALUE(-11.628)</f>
        <v>0</v>
      </c>
      <c r="E148" s="11">
        <f>VALUE(1553.74894)</f>
        <v>0</v>
      </c>
      <c r="F148" s="11">
        <f>VALUE(-18.278)</f>
        <v>0</v>
      </c>
      <c r="G148" s="12">
        <f>VALUE(1556.41534)</f>
        <v>0</v>
      </c>
      <c r="H148" s="12">
        <f>VALUE(-15.054)</f>
        <v>0</v>
      </c>
      <c r="I148" s="13">
        <f>VALUE(1547.70144)</f>
        <v>0</v>
      </c>
      <c r="J148" s="13">
        <f>VALUE(-10.784)</f>
        <v>0</v>
      </c>
      <c r="K148" s="14">
        <f>VALUE(1550.60112)</f>
        <v>0</v>
      </c>
      <c r="L148" s="14">
        <f>VALUE(-11.288)</f>
        <v>0</v>
      </c>
      <c r="M148" s="15">
        <f>VALUE(1556.3255)</f>
        <v>0</v>
      </c>
      <c r="N148" s="15">
        <f>VALUE(-11.638)</f>
        <v>0</v>
      </c>
      <c r="O148" s="16">
        <f>VALUE(1548.59232)</f>
        <v>0</v>
      </c>
      <c r="P148" s="16">
        <f>VALUE(-20.962)</f>
        <v>0</v>
      </c>
      <c r="Q148" s="17">
        <f>VALUE(522.15)</f>
        <v>0</v>
      </c>
      <c r="R148">
        <f>VALUE(-0.3709799999999177)</f>
        <v>0</v>
      </c>
      <c r="S148">
        <f>VALUE(-0.2899400000001151)</f>
        <v>0</v>
      </c>
      <c r="T148">
        <f>VALUE(-0.38791999999989457)</f>
        <v>0</v>
      </c>
      <c r="U148">
        <f>VALUE(-0.26720000000000255)</f>
        <v>0</v>
      </c>
      <c r="V148">
        <f>VALUE(-0.27099999999995816)</f>
        <v>0</v>
      </c>
      <c r="W148">
        <f>VALUE(-0.31874000000016167)</f>
        <v>0</v>
      </c>
      <c r="X148">
        <f>VALUE(0.007439999999860447)</f>
        <v>0</v>
      </c>
      <c r="Y148" s="17">
        <f>VALUE(-11.452499999999986)</f>
        <v>0</v>
      </c>
      <c r="Z148">
        <f>VALUE(-271.1914285714556)</f>
        <v>0</v>
      </c>
    </row>
    <row r="149" spans="1:26">
      <c r="A149" t="s">
        <v>173</v>
      </c>
      <c r="B149">
        <f>VALUE(3.27094)</f>
        <v>0</v>
      </c>
      <c r="C149" s="10">
        <f>VALUE(1552.68776)</f>
        <v>0</v>
      </c>
      <c r="D149" s="10">
        <f>VALUE(-11.626)</f>
        <v>0</v>
      </c>
      <c r="E149" s="11">
        <f>VALUE(1553.7490400000002)</f>
        <v>0</v>
      </c>
      <c r="F149" s="11">
        <f>VALUE(-18.27)</f>
        <v>0</v>
      </c>
      <c r="G149" s="12">
        <f>VALUE(1556.4158)</f>
        <v>0</v>
      </c>
      <c r="H149" s="12">
        <f>VALUE(-15.082)</f>
        <v>0</v>
      </c>
      <c r="I149" s="13">
        <f>VALUE(1547.7014800000002)</f>
        <v>0</v>
      </c>
      <c r="J149" s="13">
        <f>VALUE(-10.765999999999998)</f>
        <v>0</v>
      </c>
      <c r="K149" s="14">
        <f>VALUE(1550.60118)</f>
        <v>0</v>
      </c>
      <c r="L149" s="14">
        <f>VALUE(-11.265999999999998)</f>
        <v>0</v>
      </c>
      <c r="M149" s="15">
        <f>VALUE(1556.32592)</f>
        <v>0</v>
      </c>
      <c r="N149" s="15">
        <f>VALUE(-11.66)</f>
        <v>0</v>
      </c>
      <c r="O149" s="16">
        <f>VALUE(1548.59248)</f>
        <v>0</v>
      </c>
      <c r="P149" s="16">
        <f>VALUE(-20.926)</f>
        <v>0</v>
      </c>
      <c r="Q149" s="17">
        <f>VALUE(522.1465000000001)</f>
        <v>0</v>
      </c>
      <c r="R149">
        <f>VALUE(-0.37009999999986576)</f>
        <v>0</v>
      </c>
      <c r="S149">
        <f>VALUE(-0.2898400000001402)</f>
        <v>0</v>
      </c>
      <c r="T149">
        <f>VALUE(-0.3874599999999191)</f>
        <v>0</v>
      </c>
      <c r="U149">
        <f>VALUE(-0.26716000000010354)</f>
        <v>0</v>
      </c>
      <c r="V149">
        <f>VALUE(-0.2709399999998823)</f>
        <v>0</v>
      </c>
      <c r="W149">
        <f>VALUE(-0.3183200000000852)</f>
        <v>0</v>
      </c>
      <c r="X149">
        <f>VALUE(0.007599999999911233)</f>
        <v>0</v>
      </c>
      <c r="Y149" s="17">
        <f>VALUE(-11.455999999999904)</f>
        <v>0</v>
      </c>
      <c r="Z149">
        <f>VALUE(-270.88857142858353)</f>
        <v>0</v>
      </c>
    </row>
    <row r="150" spans="1:26">
      <c r="A150" t="s">
        <v>174</v>
      </c>
      <c r="B150">
        <f>VALUE(3.29485)</f>
        <v>0</v>
      </c>
      <c r="C150" s="10">
        <f>VALUE(1552.68886)</f>
        <v>0</v>
      </c>
      <c r="D150" s="10">
        <f>VALUE(-11.606)</f>
        <v>0</v>
      </c>
      <c r="E150" s="11">
        <f>VALUE(1553.7496800000001)</f>
        <v>0</v>
      </c>
      <c r="F150" s="11">
        <f>VALUE(-18.234)</f>
        <v>0</v>
      </c>
      <c r="G150" s="12">
        <f>VALUE(1556.41562)</f>
        <v>0</v>
      </c>
      <c r="H150" s="12">
        <f>VALUE(-15.148)</f>
        <v>0</v>
      </c>
      <c r="I150" s="13">
        <f>VALUE(1547.70184)</f>
        <v>0</v>
      </c>
      <c r="J150" s="13">
        <f>VALUE(-10.758)</f>
        <v>0</v>
      </c>
      <c r="K150" s="14">
        <f>VALUE(1550.60148)</f>
        <v>0</v>
      </c>
      <c r="L150" s="14">
        <f>VALUE(-11.262)</f>
        <v>0</v>
      </c>
      <c r="M150" s="15">
        <f>VALUE(1556.3252)</f>
        <v>0</v>
      </c>
      <c r="N150" s="15">
        <f>VALUE(-11.698)</f>
        <v>0</v>
      </c>
      <c r="O150" s="16">
        <f>VALUE(1548.59258)</f>
        <v>0</v>
      </c>
      <c r="P150" s="16">
        <f>VALUE(-20.91)</f>
        <v>0</v>
      </c>
      <c r="Q150" s="17">
        <f>VALUE(522.1479999999999)</f>
        <v>0</v>
      </c>
      <c r="R150">
        <f>VALUE(-0.3689999999999145)</f>
        <v>0</v>
      </c>
      <c r="S150">
        <f>VALUE(-0.28920000000016444)</f>
        <v>0</v>
      </c>
      <c r="T150">
        <f>VALUE(-0.3876399999999194)</f>
        <v>0</v>
      </c>
      <c r="U150">
        <f>VALUE(-0.26680000000010295)</f>
        <v>0</v>
      </c>
      <c r="V150">
        <f>VALUE(-0.2706399999999576)</f>
        <v>0</v>
      </c>
      <c r="W150">
        <f>VALUE(-0.31904000000008637)</f>
        <v>0</v>
      </c>
      <c r="X150">
        <f>VALUE(0.007699999999886131)</f>
        <v>0</v>
      </c>
      <c r="Y150" s="17">
        <f>VALUE(-11.454500000000053)</f>
        <v>0</v>
      </c>
      <c r="Z150">
        <f>VALUE(-270.66000000003703)</f>
        <v>0</v>
      </c>
    </row>
    <row r="151" spans="1:26">
      <c r="A151" t="s">
        <v>175</v>
      </c>
      <c r="B151">
        <f>VALUE(3.31911)</f>
        <v>0</v>
      </c>
      <c r="C151" s="10">
        <f>VALUE(1552.68864)</f>
        <v>0</v>
      </c>
      <c r="D151" s="10">
        <f>VALUE(-11.552)</f>
        <v>0</v>
      </c>
      <c r="E151" s="11">
        <f>VALUE(1553.74856)</f>
        <v>0</v>
      </c>
      <c r="F151" s="11">
        <f>VALUE(-18.234)</f>
        <v>0</v>
      </c>
      <c r="G151" s="12">
        <f>VALUE(1556.4145)</f>
        <v>0</v>
      </c>
      <c r="H151" s="12">
        <f>VALUE(-15.048)</f>
        <v>0</v>
      </c>
      <c r="I151" s="13">
        <f>VALUE(1547.70182)</f>
        <v>0</v>
      </c>
      <c r="J151" s="13">
        <f>VALUE(-10.755999999999998)</f>
        <v>0</v>
      </c>
      <c r="K151" s="14">
        <f>VALUE(1550.60162)</f>
        <v>0</v>
      </c>
      <c r="L151" s="14">
        <f>VALUE(-11.238)</f>
        <v>0</v>
      </c>
      <c r="M151" s="15">
        <f>VALUE(1556.3247800000001)</f>
        <v>0</v>
      </c>
      <c r="N151" s="15">
        <f>VALUE(-11.677999999999999)</f>
        <v>0</v>
      </c>
      <c r="O151" s="16">
        <f>VALUE(1548.59258)</f>
        <v>0</v>
      </c>
      <c r="P151" s="16">
        <f>VALUE(-20.904)</f>
        <v>0</v>
      </c>
      <c r="Q151" s="17">
        <f>VALUE(522.1479999999999)</f>
        <v>0</v>
      </c>
      <c r="R151">
        <f>VALUE(-0.3692199999998138)</f>
        <v>0</v>
      </c>
      <c r="S151">
        <f>VALUE(-0.2903200000000652)</f>
        <v>0</v>
      </c>
      <c r="T151">
        <f>VALUE(-0.38875999999982014)</f>
        <v>0</v>
      </c>
      <c r="U151">
        <f>VALUE(-0.26682000000005246)</f>
        <v>0</v>
      </c>
      <c r="V151">
        <f>VALUE(-0.2705000000000837)</f>
        <v>0</v>
      </c>
      <c r="W151">
        <f>VALUE(-0.31946000000016284)</f>
        <v>0</v>
      </c>
      <c r="X151">
        <f>VALUE(0.007699999999886131)</f>
        <v>0</v>
      </c>
      <c r="Y151" s="17">
        <f>VALUE(-11.454500000000053)</f>
        <v>0</v>
      </c>
      <c r="Z151">
        <f>VALUE(-271.0542857143017)</f>
        <v>0</v>
      </c>
    </row>
    <row r="152" spans="1:26">
      <c r="A152" t="s">
        <v>176</v>
      </c>
      <c r="B152">
        <f>VALUE(3.3429)</f>
        <v>0</v>
      </c>
      <c r="C152" s="10">
        <f>VALUE(1552.68834)</f>
        <v>0</v>
      </c>
      <c r="D152" s="10">
        <f>VALUE(-11.634)</f>
        <v>0</v>
      </c>
      <c r="E152" s="11">
        <f>VALUE(1553.7483)</f>
        <v>0</v>
      </c>
      <c r="F152" s="11">
        <f>VALUE(-18.25)</f>
        <v>0</v>
      </c>
      <c r="G152" s="12">
        <f>VALUE(1556.41498)</f>
        <v>0</v>
      </c>
      <c r="H152" s="12">
        <f>VALUE(-15.148)</f>
        <v>0</v>
      </c>
      <c r="I152" s="13">
        <f>VALUE(1547.7019)</f>
        <v>0</v>
      </c>
      <c r="J152" s="13">
        <f>VALUE(-10.758)</f>
        <v>0</v>
      </c>
      <c r="K152" s="14">
        <f>VALUE(1550.6014400000001)</f>
        <v>0</v>
      </c>
      <c r="L152" s="14">
        <f>VALUE(-11.252)</f>
        <v>0</v>
      </c>
      <c r="M152" s="15">
        <f>VALUE(1556.3252)</f>
        <v>0</v>
      </c>
      <c r="N152" s="15">
        <f>VALUE(-11.74)</f>
        <v>0</v>
      </c>
      <c r="O152" s="16">
        <f>VALUE(1548.59238)</f>
        <v>0</v>
      </c>
      <c r="P152" s="16">
        <f>VALUE(-20.918000000000003)</f>
        <v>0</v>
      </c>
      <c r="Q152" s="17">
        <f>VALUE(522.141)</f>
        <v>0</v>
      </c>
      <c r="R152">
        <f>VALUE(-0.3695199999999659)</f>
        <v>0</v>
      </c>
      <c r="S152">
        <f>VALUE(-0.2905800000000909)</f>
        <v>0</v>
      </c>
      <c r="T152">
        <f>VALUE(-0.38827999999989515)</f>
        <v>0</v>
      </c>
      <c r="U152">
        <f>VALUE(-0.26674000000002707)</f>
        <v>0</v>
      </c>
      <c r="V152">
        <f>VALUE(-0.27068000000008396)</f>
        <v>0</v>
      </c>
      <c r="W152">
        <f>VALUE(-0.31904000000008637)</f>
        <v>0</v>
      </c>
      <c r="X152">
        <f>VALUE(0.007499999999936335)</f>
        <v>0</v>
      </c>
      <c r="Y152" s="17">
        <f>VALUE(-11.461500000000001)</f>
        <v>0</v>
      </c>
      <c r="Z152">
        <f>VALUE(-271.04857142860186)</f>
        <v>0</v>
      </c>
    </row>
    <row r="153" spans="1:26">
      <c r="A153" t="s">
        <v>177</v>
      </c>
      <c r="B153">
        <f>VALUE(3.36679)</f>
        <v>0</v>
      </c>
      <c r="C153" s="10">
        <f>VALUE(1552.68768)</f>
        <v>0</v>
      </c>
      <c r="D153" s="10">
        <f>VALUE(-11.588)</f>
        <v>0</v>
      </c>
      <c r="E153" s="11">
        <f>VALUE(1553.7486)</f>
        <v>0</v>
      </c>
      <c r="F153" s="11">
        <f>VALUE(-18.23)</f>
        <v>0</v>
      </c>
      <c r="G153" s="12">
        <f>VALUE(1556.4154)</f>
        <v>0</v>
      </c>
      <c r="H153" s="12">
        <f>VALUE(-15.12)</f>
        <v>0</v>
      </c>
      <c r="I153" s="13">
        <f>VALUE(1547.70188)</f>
        <v>0</v>
      </c>
      <c r="J153" s="13">
        <f>VALUE(-10.765999999999998)</f>
        <v>0</v>
      </c>
      <c r="K153" s="14">
        <f>VALUE(1550.60142)</f>
        <v>0</v>
      </c>
      <c r="L153" s="14">
        <f>VALUE(-11.228)</f>
        <v>0</v>
      </c>
      <c r="M153" s="15">
        <f>VALUE(1556.3247199999998)</f>
        <v>0</v>
      </c>
      <c r="N153" s="15">
        <f>VALUE(-11.708)</f>
        <v>0</v>
      </c>
      <c r="O153" s="16">
        <f>VALUE(1548.5926)</f>
        <v>0</v>
      </c>
      <c r="P153" s="16">
        <f>VALUE(-20.921999999999997)</f>
        <v>0</v>
      </c>
      <c r="Q153" s="17">
        <f>VALUE(522.1445)</f>
        <v>0</v>
      </c>
      <c r="R153">
        <f>VALUE(-0.37017999999989115)</f>
        <v>0</v>
      </c>
      <c r="S153">
        <f>VALUE(-0.2902800000001662)</f>
        <v>0</v>
      </c>
      <c r="T153">
        <f>VALUE(-0.3878599999998187)</f>
        <v>0</v>
      </c>
      <c r="U153">
        <f>VALUE(-0.26675999999997657)</f>
        <v>0</v>
      </c>
      <c r="V153">
        <f>VALUE(-0.27070000000003347)</f>
        <v>0</v>
      </c>
      <c r="W153">
        <f>VALUE(-0.31952000000001135)</f>
        <v>0</v>
      </c>
      <c r="X153">
        <f>VALUE(0.007719999999835636)</f>
        <v>0</v>
      </c>
      <c r="Y153" s="17">
        <f>VALUE(-11.45799999999997)</f>
        <v>0</v>
      </c>
      <c r="Z153">
        <f>VALUE(-271.082857142866)</f>
        <v>0</v>
      </c>
    </row>
    <row r="154" spans="1:26">
      <c r="A154" t="s">
        <v>178</v>
      </c>
      <c r="B154">
        <f>VALUE(3.39106)</f>
        <v>0</v>
      </c>
      <c r="C154" s="10">
        <f>VALUE(1552.68862)</f>
        <v>0</v>
      </c>
      <c r="D154" s="10">
        <f>VALUE(-11.616)</f>
        <v>0</v>
      </c>
      <c r="E154" s="11">
        <f>VALUE(1553.749)</f>
        <v>0</v>
      </c>
      <c r="F154" s="11">
        <f>VALUE(-18.27)</f>
        <v>0</v>
      </c>
      <c r="G154" s="12">
        <f>VALUE(1556.41472)</f>
        <v>0</v>
      </c>
      <c r="H154" s="12">
        <f>VALUE(-15.116)</f>
        <v>0</v>
      </c>
      <c r="I154" s="13">
        <f>VALUE(1547.70172)</f>
        <v>0</v>
      </c>
      <c r="J154" s="13">
        <f>VALUE(-10.722000000000001)</f>
        <v>0</v>
      </c>
      <c r="K154" s="14">
        <f>VALUE(1550.60164)</f>
        <v>0</v>
      </c>
      <c r="L154" s="14">
        <f>VALUE(-11.232000000000001)</f>
        <v>0</v>
      </c>
      <c r="M154" s="15">
        <f>VALUE(1556.3251400000001)</f>
        <v>0</v>
      </c>
      <c r="N154" s="15">
        <f>VALUE(-11.706)</f>
        <v>0</v>
      </c>
      <c r="O154" s="16">
        <f>VALUE(1548.5923)</f>
        <v>0</v>
      </c>
      <c r="P154" s="16">
        <f>VALUE(-20.936)</f>
        <v>0</v>
      </c>
      <c r="Q154" s="17">
        <f>VALUE(522.1375)</f>
        <v>0</v>
      </c>
      <c r="R154">
        <f>VALUE(-0.3692399999999907)</f>
        <v>0</v>
      </c>
      <c r="S154">
        <f>VALUE(-0.2898800000000392)</f>
        <v>0</v>
      </c>
      <c r="T154">
        <f>VALUE(-0.38853999999992084)</f>
        <v>0</v>
      </c>
      <c r="U154">
        <f>VALUE(-0.26692000000002736)</f>
        <v>0</v>
      </c>
      <c r="V154">
        <f>VALUE(-0.2704799999999068)</f>
        <v>0</v>
      </c>
      <c r="W154">
        <f>VALUE(-0.31910000000016225)</f>
        <v>0</v>
      </c>
      <c r="X154">
        <f>VALUE(0.007419999999910942)</f>
        <v>0</v>
      </c>
      <c r="Y154" s="17">
        <f>VALUE(-11.464999999999918)</f>
        <v>0</v>
      </c>
      <c r="Z154">
        <f>VALUE(-270.9628571428766)</f>
        <v>0</v>
      </c>
    </row>
    <row r="155" spans="1:26">
      <c r="A155" t="s">
        <v>179</v>
      </c>
      <c r="B155">
        <f>VALUE(3.41469)</f>
        <v>0</v>
      </c>
      <c r="C155" s="10">
        <f>VALUE(1552.68728)</f>
        <v>0</v>
      </c>
      <c r="D155" s="10">
        <f>VALUE(-11.562000000000001)</f>
        <v>0</v>
      </c>
      <c r="E155" s="11">
        <f>VALUE(1553.74826)</f>
        <v>0</v>
      </c>
      <c r="F155" s="11">
        <f>VALUE(-18.232)</f>
        <v>0</v>
      </c>
      <c r="G155" s="12">
        <f>VALUE(1556.41518)</f>
        <v>0</v>
      </c>
      <c r="H155" s="12">
        <f>VALUE(-15.017999999999999)</f>
        <v>0</v>
      </c>
      <c r="I155" s="13">
        <f>VALUE(1547.70226)</f>
        <v>0</v>
      </c>
      <c r="J155" s="13">
        <f>VALUE(-10.718)</f>
        <v>0</v>
      </c>
      <c r="K155" s="14">
        <f>VALUE(1550.6010800000001)</f>
        <v>0</v>
      </c>
      <c r="L155" s="14">
        <f>VALUE(-11.198)</f>
        <v>0</v>
      </c>
      <c r="M155" s="15">
        <f>VALUE(1556.3255)</f>
        <v>0</v>
      </c>
      <c r="N155" s="15">
        <f>VALUE(-11.594000000000001)</f>
        <v>0</v>
      </c>
      <c r="O155" s="16">
        <f>VALUE(1548.59266)</f>
        <v>0</v>
      </c>
      <c r="P155" s="16">
        <f>VALUE(-20.962)</f>
        <v>0</v>
      </c>
      <c r="Q155" s="17">
        <f>VALUE(522.1305)</f>
        <v>0</v>
      </c>
      <c r="R155">
        <f>VALUE(-0.37057999999979074)</f>
        <v>0</v>
      </c>
      <c r="S155">
        <f>VALUE(-0.2906199999999899)</f>
        <v>0</v>
      </c>
      <c r="T155">
        <f>VALUE(-0.38807999999994536)</f>
        <v>0</v>
      </c>
      <c r="U155">
        <f>VALUE(-0.2663800000000265)</f>
        <v>0</v>
      </c>
      <c r="V155">
        <f>VALUE(-0.27104000000008455)</f>
        <v>0</v>
      </c>
      <c r="W155">
        <f>VALUE(-0.31874000000016167)</f>
        <v>0</v>
      </c>
      <c r="X155">
        <f>VALUE(0.007779999999911524)</f>
        <v>0</v>
      </c>
      <c r="Y155" s="17">
        <f>VALUE(-11.47199999999998)</f>
        <v>0</v>
      </c>
      <c r="Z155">
        <f>VALUE(-271.09428571429817)</f>
        <v>0</v>
      </c>
    </row>
    <row r="156" spans="1:26">
      <c r="A156" t="s">
        <v>180</v>
      </c>
      <c r="B156">
        <f>VALUE(3.43856)</f>
        <v>0</v>
      </c>
      <c r="C156" s="10">
        <f>VALUE(1552.6889)</f>
        <v>0</v>
      </c>
      <c r="D156" s="10">
        <f>VALUE(-11.616)</f>
        <v>0</v>
      </c>
      <c r="E156" s="11">
        <f>VALUE(1553.74748)</f>
        <v>0</v>
      </c>
      <c r="F156" s="11">
        <f>VALUE(-18.276)</f>
        <v>0</v>
      </c>
      <c r="G156" s="12">
        <f>VALUE(1556.4139400000001)</f>
        <v>0</v>
      </c>
      <c r="H156" s="12">
        <f>VALUE(-15.026)</f>
        <v>0</v>
      </c>
      <c r="I156" s="13">
        <f>VALUE(1547.7013)</f>
        <v>0</v>
      </c>
      <c r="J156" s="13">
        <f>VALUE(-10.758)</f>
        <v>0</v>
      </c>
      <c r="K156" s="14">
        <f>VALUE(1550.5999800000002)</f>
        <v>0</v>
      </c>
      <c r="L156" s="14">
        <f>VALUE(-11.284)</f>
        <v>0</v>
      </c>
      <c r="M156" s="15">
        <f>VALUE(1556.32374)</f>
        <v>0</v>
      </c>
      <c r="N156" s="15">
        <f>VALUE(-11.638)</f>
        <v>0</v>
      </c>
      <c r="O156" s="16">
        <f>VALUE(1548.59256)</f>
        <v>0</v>
      </c>
      <c r="P156" s="16">
        <f>VALUE(-20.914)</f>
        <v>0</v>
      </c>
      <c r="Q156" s="17">
        <f>VALUE(522.1215)</f>
        <v>0</v>
      </c>
      <c r="R156">
        <f>VALUE(-0.3689599999997881)</f>
        <v>0</v>
      </c>
      <c r="S156">
        <f>VALUE(-0.29140000000006694)</f>
        <v>0</v>
      </c>
      <c r="T156">
        <f>VALUE(-0.3893199999999979)</f>
        <v>0</v>
      </c>
      <c r="U156">
        <f>VALUE(-0.26734000000010383)</f>
        <v>0</v>
      </c>
      <c r="V156">
        <f>VALUE(-0.2721400000000358)</f>
        <v>0</v>
      </c>
      <c r="W156">
        <f>VALUE(-0.3205000000000382)</f>
        <v>0</v>
      </c>
      <c r="X156">
        <f>VALUE(0.007679999999936626)</f>
        <v>0</v>
      </c>
      <c r="Y156" s="17">
        <f>VALUE(-11.480999999999995)</f>
        <v>0</v>
      </c>
      <c r="Z156">
        <f>VALUE(-271.711428571442)</f>
        <v>0</v>
      </c>
    </row>
    <row r="157" spans="1:26">
      <c r="A157" t="s">
        <v>181</v>
      </c>
      <c r="B157">
        <f>VALUE(3.46217)</f>
        <v>0</v>
      </c>
      <c r="C157" s="10">
        <f>VALUE(1552.6879999999999)</f>
        <v>0</v>
      </c>
      <c r="D157" s="10">
        <f>VALUE(-11.622)</f>
        <v>0</v>
      </c>
      <c r="E157" s="11">
        <f>VALUE(1553.74882)</f>
        <v>0</v>
      </c>
      <c r="F157" s="11">
        <f>VALUE(-18.27)</f>
        <v>0</v>
      </c>
      <c r="G157" s="12">
        <f>VALUE(1556.4162800000001)</f>
        <v>0</v>
      </c>
      <c r="H157" s="12">
        <f>VALUE(-15.095999999999998)</f>
        <v>0</v>
      </c>
      <c r="I157" s="13">
        <f>VALUE(1547.7010599999999)</f>
        <v>0</v>
      </c>
      <c r="J157" s="13">
        <f>VALUE(-10.776)</f>
        <v>0</v>
      </c>
      <c r="K157" s="14">
        <f>VALUE(1550.60104)</f>
        <v>0</v>
      </c>
      <c r="L157" s="14">
        <f>VALUE(-11.267999999999999)</f>
        <v>0</v>
      </c>
      <c r="M157" s="15">
        <f>VALUE(1556.32526)</f>
        <v>0</v>
      </c>
      <c r="N157" s="15">
        <f>VALUE(-11.665999999999999)</f>
        <v>0</v>
      </c>
      <c r="O157" s="16">
        <f>VALUE(1548.59206)</f>
        <v>0</v>
      </c>
      <c r="P157" s="16">
        <f>VALUE(-20.988000000000003)</f>
        <v>0</v>
      </c>
      <c r="Q157" s="17">
        <f>VALUE(522.1134999999999)</f>
        <v>0</v>
      </c>
      <c r="R157">
        <f>VALUE(-0.3698599999997896)</f>
        <v>0</v>
      </c>
      <c r="S157">
        <f>VALUE(-0.2900600000000395)</f>
        <v>0</v>
      </c>
      <c r="T157">
        <f>VALUE(-0.3869799999999941)</f>
        <v>0</v>
      </c>
      <c r="U157">
        <f>VALUE(-0.26757999999995263)</f>
        <v>0</v>
      </c>
      <c r="V157">
        <f>VALUE(-0.27107999999998356)</f>
        <v>0</v>
      </c>
      <c r="W157">
        <f>VALUE(-0.3189800000000105)</f>
        <v>0</v>
      </c>
      <c r="X157">
        <f>VALUE(0.007179999999834763)</f>
        <v>0</v>
      </c>
      <c r="Y157" s="17">
        <f>VALUE(-11.489000000000033)</f>
        <v>0</v>
      </c>
      <c r="Z157">
        <f>VALUE(-271.0514285714193)</f>
        <v>0</v>
      </c>
    </row>
    <row r="158" spans="1:26">
      <c r="A158" t="s">
        <v>182</v>
      </c>
      <c r="B158">
        <f>VALUE(3.48664)</f>
        <v>0</v>
      </c>
      <c r="C158" s="10">
        <f>VALUE(1552.6883)</f>
        <v>0</v>
      </c>
      <c r="D158" s="10">
        <f>VALUE(-11.618)</f>
        <v>0</v>
      </c>
      <c r="E158" s="11">
        <f>VALUE(1553.7485)</f>
        <v>0</v>
      </c>
      <c r="F158" s="11">
        <f>VALUE(-18.227999999999998)</f>
        <v>0</v>
      </c>
      <c r="G158" s="12">
        <f>VALUE(1556.41604)</f>
        <v>0</v>
      </c>
      <c r="H158" s="12">
        <f>VALUE(-15.085999999999999)</f>
        <v>0</v>
      </c>
      <c r="I158" s="13">
        <f>VALUE(1547.70228)</f>
        <v>0</v>
      </c>
      <c r="J158" s="13">
        <f>VALUE(-10.764000000000001)</f>
        <v>0</v>
      </c>
      <c r="K158" s="14">
        <f>VALUE(1550.60096)</f>
        <v>0</v>
      </c>
      <c r="L158" s="14">
        <f>VALUE(-11.225999999999999)</f>
        <v>0</v>
      </c>
      <c r="M158" s="15">
        <f>VALUE(1556.32616)</f>
        <v>0</v>
      </c>
      <c r="N158" s="15">
        <f>VALUE(-11.684000000000001)</f>
        <v>0</v>
      </c>
      <c r="O158" s="16">
        <f>VALUE(1548.59216)</f>
        <v>0</v>
      </c>
      <c r="P158" s="16">
        <f>VALUE(-20.976)</f>
        <v>0</v>
      </c>
      <c r="Q158" s="17">
        <f>VALUE(522.1155)</f>
        <v>0</v>
      </c>
      <c r="R158">
        <f>VALUE(-0.3695599999998649)</f>
        <v>0</v>
      </c>
      <c r="S158">
        <f>VALUE(-0.2903800000001411)</f>
        <v>0</v>
      </c>
      <c r="T158">
        <f>VALUE(-0.3872199999998429)</f>
        <v>0</v>
      </c>
      <c r="U158">
        <f>VALUE(-0.266360000000077)</f>
        <v>0</v>
      </c>
      <c r="V158">
        <f>VALUE(-0.27116000000000895)</f>
        <v>0</v>
      </c>
      <c r="W158">
        <f>VALUE(-0.318080000000009)</f>
        <v>0</v>
      </c>
      <c r="X158">
        <f>VALUE(0.007279999999809661)</f>
        <v>0</v>
      </c>
      <c r="Y158" s="17">
        <f>VALUE(-11.486999999999966)</f>
        <v>0</v>
      </c>
      <c r="Z158">
        <f>VALUE(-270.7828571428763)</f>
        <v>0</v>
      </c>
    </row>
    <row r="159" spans="1:26">
      <c r="A159" t="s">
        <v>183</v>
      </c>
      <c r="B159">
        <f>VALUE(3.51092)</f>
        <v>0</v>
      </c>
      <c r="C159" s="10">
        <f>VALUE(1552.6886)</f>
        <v>0</v>
      </c>
      <c r="D159" s="10">
        <f>VALUE(-11.592)</f>
        <v>0</v>
      </c>
      <c r="E159" s="11">
        <f>VALUE(1553.7489)</f>
        <v>0</v>
      </c>
      <c r="F159" s="11">
        <f>VALUE(-18.242)</f>
        <v>0</v>
      </c>
      <c r="G159" s="12">
        <f>VALUE(1556.4154)</f>
        <v>0</v>
      </c>
      <c r="H159" s="12">
        <f>VALUE(-15.074000000000002)</f>
        <v>0</v>
      </c>
      <c r="I159" s="13">
        <f>VALUE(1547.70222)</f>
        <v>0</v>
      </c>
      <c r="J159" s="13">
        <f>VALUE(-10.758)</f>
        <v>0</v>
      </c>
      <c r="K159" s="14">
        <f>VALUE(1550.60168)</f>
        <v>0</v>
      </c>
      <c r="L159" s="14">
        <f>VALUE(-11.3)</f>
        <v>0</v>
      </c>
      <c r="M159" s="15">
        <f>VALUE(1556.32438)</f>
        <v>0</v>
      </c>
      <c r="N159" s="15">
        <f>VALUE(-11.638)</f>
        <v>0</v>
      </c>
      <c r="O159" s="16">
        <f>VALUE(1548.5929)</f>
        <v>0</v>
      </c>
      <c r="P159" s="16">
        <f>VALUE(-20.934)</f>
        <v>0</v>
      </c>
      <c r="Q159" s="17">
        <f>VALUE(522.126)</f>
        <v>0</v>
      </c>
      <c r="R159">
        <f>VALUE(-0.3692599999999402)</f>
        <v>0</v>
      </c>
      <c r="S159">
        <f>VALUE(-0.2899800000000141)</f>
        <v>0</v>
      </c>
      <c r="T159">
        <f>VALUE(-0.3878599999998187)</f>
        <v>0</v>
      </c>
      <c r="U159">
        <f>VALUE(-0.26642000000015287)</f>
        <v>0</v>
      </c>
      <c r="V159">
        <f>VALUE(-0.2704400000000078)</f>
        <v>0</v>
      </c>
      <c r="W159">
        <f>VALUE(-0.3198600000000624)</f>
        <v>0</v>
      </c>
      <c r="X159">
        <f>VALUE(0.008019999999987704)</f>
        <v>0</v>
      </c>
      <c r="Y159" s="17">
        <f>VALUE(-11.476499999999987)</f>
        <v>0</v>
      </c>
      <c r="Z159">
        <f>VALUE(-270.8285714285726)</f>
        <v>0</v>
      </c>
    </row>
    <row r="160" spans="1:26">
      <c r="A160" t="s">
        <v>184</v>
      </c>
      <c r="B160">
        <f>VALUE(3.5346)</f>
        <v>0</v>
      </c>
      <c r="C160" s="10">
        <f>VALUE(1552.6884)</f>
        <v>0</v>
      </c>
      <c r="D160" s="10">
        <f>VALUE(-11.626)</f>
        <v>0</v>
      </c>
      <c r="E160" s="11">
        <f>VALUE(1553.7486800000001)</f>
        <v>0</v>
      </c>
      <c r="F160" s="11">
        <f>VALUE(-18.292)</f>
        <v>0</v>
      </c>
      <c r="G160" s="12">
        <f>VALUE(1556.41588)</f>
        <v>0</v>
      </c>
      <c r="H160" s="12">
        <f>VALUE(-15.102)</f>
        <v>0</v>
      </c>
      <c r="I160" s="13">
        <f>VALUE(1547.70218)</f>
        <v>0</v>
      </c>
      <c r="J160" s="13">
        <f>VALUE(-10.815999999999999)</f>
        <v>0</v>
      </c>
      <c r="K160" s="14">
        <f>VALUE(1550.6018199999999)</f>
        <v>0</v>
      </c>
      <c r="L160" s="14">
        <f>VALUE(-11.242)</f>
        <v>0</v>
      </c>
      <c r="M160" s="15">
        <f>VALUE(1556.32498)</f>
        <v>0</v>
      </c>
      <c r="N160" s="15">
        <f>VALUE(-11.638)</f>
        <v>0</v>
      </c>
      <c r="O160" s="16">
        <f>VALUE(1548.5923)</f>
        <v>0</v>
      </c>
      <c r="P160" s="16">
        <f>VALUE(-20.982)</f>
        <v>0</v>
      </c>
      <c r="Q160" s="17">
        <f>VALUE(522.1334999999999)</f>
        <v>0</v>
      </c>
      <c r="R160">
        <f>VALUE(-0.36945999999989)</f>
        <v>0</v>
      </c>
      <c r="S160">
        <f>VALUE(-0.2902000000001408)</f>
        <v>0</v>
      </c>
      <c r="T160">
        <f>VALUE(-0.3873799999998937)</f>
        <v>0</v>
      </c>
      <c r="U160">
        <f>VALUE(-0.2664600000000519)</f>
        <v>0</v>
      </c>
      <c r="V160">
        <f>VALUE(-0.2702999999999065)</f>
        <v>0</v>
      </c>
      <c r="W160">
        <f>VALUE(-0.31925999999998567)</f>
        <v>0</v>
      </c>
      <c r="X160">
        <f>VALUE(0.007419999999910942)</f>
        <v>0</v>
      </c>
      <c r="Y160" s="17">
        <f>VALUE(-11.469000000000051)</f>
        <v>0</v>
      </c>
      <c r="Z160">
        <f>VALUE(-270.80571428570823)</f>
        <v>0</v>
      </c>
    </row>
    <row r="161" spans="1:26">
      <c r="A161" t="s">
        <v>185</v>
      </c>
      <c r="B161">
        <f>VALUE(3.55844)</f>
        <v>0</v>
      </c>
      <c r="C161" s="10">
        <f>VALUE(1552.68868)</f>
        <v>0</v>
      </c>
      <c r="D161" s="10">
        <f>VALUE(-11.588)</f>
        <v>0</v>
      </c>
      <c r="E161" s="11">
        <f>VALUE(1553.74924)</f>
        <v>0</v>
      </c>
      <c r="F161" s="11">
        <f>VALUE(-18.246)</f>
        <v>0</v>
      </c>
      <c r="G161" s="12">
        <f>VALUE(1556.41698)</f>
        <v>0</v>
      </c>
      <c r="H161" s="12">
        <f>VALUE(-15.074000000000002)</f>
        <v>0</v>
      </c>
      <c r="I161" s="13">
        <f>VALUE(1547.70222)</f>
        <v>0</v>
      </c>
      <c r="J161" s="13">
        <f>VALUE(-10.784)</f>
        <v>0</v>
      </c>
      <c r="K161" s="14">
        <f>VALUE(1550.60194)</f>
        <v>0</v>
      </c>
      <c r="L161" s="14">
        <f>VALUE(-11.235999999999999)</f>
        <v>0</v>
      </c>
      <c r="M161" s="15">
        <f>VALUE(1556.32554)</f>
        <v>0</v>
      </c>
      <c r="N161" s="15">
        <f>VALUE(-11.628)</f>
        <v>0</v>
      </c>
      <c r="O161" s="16">
        <f>VALUE(1548.59284)</f>
        <v>0</v>
      </c>
      <c r="P161" s="16">
        <f>VALUE(-20.944000000000003)</f>
        <v>0</v>
      </c>
      <c r="Q161" s="17">
        <f>VALUE(522.1405)</f>
        <v>0</v>
      </c>
      <c r="R161">
        <f>VALUE(-0.3691799999999148)</f>
        <v>0</v>
      </c>
      <c r="S161">
        <f>VALUE(-0.28963999999996304)</f>
        <v>0</v>
      </c>
      <c r="T161">
        <f>VALUE(-0.38627999999994245)</f>
        <v>0</v>
      </c>
      <c r="U161">
        <f>VALUE(-0.26642000000015287)</f>
        <v>0</v>
      </c>
      <c r="V161">
        <f>VALUE(-0.2701799999999821)</f>
        <v>0</v>
      </c>
      <c r="W161">
        <f>VALUE(-0.3187000000000353)</f>
        <v>0</v>
      </c>
      <c r="X161">
        <f>VALUE(0.007959999999911815)</f>
        <v>0</v>
      </c>
      <c r="Y161" s="17">
        <f>VALUE(-11.461999999999989)</f>
        <v>0</v>
      </c>
      <c r="Z161">
        <f>VALUE(-270.34857142858266)</f>
        <v>0</v>
      </c>
    </row>
    <row r="162" spans="1:26">
      <c r="A162" t="s">
        <v>186</v>
      </c>
      <c r="B162">
        <f>VALUE(3.58301)</f>
        <v>0</v>
      </c>
      <c r="C162" s="10">
        <f>VALUE(1552.6887199999999)</f>
        <v>0</v>
      </c>
      <c r="D162" s="10">
        <f>VALUE(-11.618)</f>
        <v>0</v>
      </c>
      <c r="E162" s="11">
        <f>VALUE(1553.74916)</f>
        <v>0</v>
      </c>
      <c r="F162" s="11">
        <f>VALUE(-18.252)</f>
        <v>0</v>
      </c>
      <c r="G162" s="12">
        <f>VALUE(1556.41508)</f>
        <v>0</v>
      </c>
      <c r="H162" s="12">
        <f>VALUE(-15.13)</f>
        <v>0</v>
      </c>
      <c r="I162" s="13">
        <f>VALUE(1547.70314)</f>
        <v>0</v>
      </c>
      <c r="J162" s="13">
        <f>VALUE(-10.796)</f>
        <v>0</v>
      </c>
      <c r="K162" s="14">
        <f>VALUE(1550.60168)</f>
        <v>0</v>
      </c>
      <c r="L162" s="14">
        <f>VALUE(-11.222000000000001)</f>
        <v>0</v>
      </c>
      <c r="M162" s="15">
        <f>VALUE(1556.32494)</f>
        <v>0</v>
      </c>
      <c r="N162" s="15">
        <f>VALUE(-11.67)</f>
        <v>0</v>
      </c>
      <c r="O162" s="16">
        <f>VALUE(1548.59252)</f>
        <v>0</v>
      </c>
      <c r="P162" s="16">
        <f>VALUE(-20.904)</f>
        <v>0</v>
      </c>
      <c r="Q162" s="17">
        <f>VALUE(522.14)</f>
        <v>0</v>
      </c>
      <c r="R162">
        <f>VALUE(-0.3691399999997884)</f>
        <v>0</v>
      </c>
      <c r="S162">
        <f>VALUE(-0.28971999999998843)</f>
        <v>0</v>
      </c>
      <c r="T162">
        <f>VALUE(-0.38817999999992026)</f>
        <v>0</v>
      </c>
      <c r="U162">
        <f>VALUE(-0.26549999999997453)</f>
        <v>0</v>
      </c>
      <c r="V162">
        <f>VALUE(-0.2704400000000078)</f>
        <v>0</v>
      </c>
      <c r="W162">
        <f>VALUE(-0.31930000000011205)</f>
        <v>0</v>
      </c>
      <c r="X162">
        <f>VALUE(0.007639999999810243)</f>
        <v>0</v>
      </c>
      <c r="Y162" s="17">
        <f>VALUE(-11.462499999999977)</f>
        <v>0</v>
      </c>
      <c r="Z162">
        <f>VALUE(-270.6628571428545)</f>
        <v>0</v>
      </c>
    </row>
    <row r="163" spans="1:26">
      <c r="A163" t="s">
        <v>187</v>
      </c>
      <c r="B163">
        <f>VALUE(3.6071)</f>
        <v>0</v>
      </c>
      <c r="C163" s="10">
        <f>VALUE(1552.68804)</f>
        <v>0</v>
      </c>
      <c r="D163" s="10">
        <f>VALUE(-11.66)</f>
        <v>0</v>
      </c>
      <c r="E163" s="11">
        <f>VALUE(1553.749)</f>
        <v>0</v>
      </c>
      <c r="F163" s="11">
        <f>VALUE(-18.23)</f>
        <v>0</v>
      </c>
      <c r="G163" s="12">
        <f>VALUE(1556.41498)</f>
        <v>0</v>
      </c>
      <c r="H163" s="12">
        <f>VALUE(-15.152000000000001)</f>
        <v>0</v>
      </c>
      <c r="I163" s="13">
        <f>VALUE(1547.7021)</f>
        <v>0</v>
      </c>
      <c r="J163" s="13">
        <f>VALUE(-10.8)</f>
        <v>0</v>
      </c>
      <c r="K163" s="14">
        <f>VALUE(1550.60138)</f>
        <v>0</v>
      </c>
      <c r="L163" s="14">
        <f>VALUE(-11.288)</f>
        <v>0</v>
      </c>
      <c r="M163" s="15">
        <f>VALUE(1556.32442)</f>
        <v>0</v>
      </c>
      <c r="N163" s="15">
        <f>VALUE(-11.738)</f>
        <v>0</v>
      </c>
      <c r="O163" s="16">
        <f>VALUE(1548.59222)</f>
        <v>0</v>
      </c>
      <c r="P163" s="16">
        <f>VALUE(-21.006)</f>
        <v>0</v>
      </c>
      <c r="Q163" s="17">
        <f>VALUE(522.135)</f>
        <v>0</v>
      </c>
      <c r="R163">
        <f>VALUE(-0.36981999999989057)</f>
        <v>0</v>
      </c>
      <c r="S163">
        <f>VALUE(-0.2898800000000392)</f>
        <v>0</v>
      </c>
      <c r="T163">
        <f>VALUE(-0.38827999999989515)</f>
        <v>0</v>
      </c>
      <c r="U163">
        <f>VALUE(-0.26654000000007727)</f>
        <v>0</v>
      </c>
      <c r="V163">
        <f>VALUE(-0.2707399999999325)</f>
        <v>0</v>
      </c>
      <c r="W163">
        <f>VALUE(-0.3198200000001634)</f>
        <v>0</v>
      </c>
      <c r="X163">
        <f>VALUE(0.007339999999885549)</f>
        <v>0</v>
      </c>
      <c r="Y163" s="17">
        <f>VALUE(-11.467499999999973)</f>
        <v>0</v>
      </c>
      <c r="Z163">
        <f>VALUE(-271.10571428573036)</f>
        <v>0</v>
      </c>
    </row>
    <row r="164" spans="1:26">
      <c r="A164" t="s">
        <v>188</v>
      </c>
      <c r="B164">
        <f>VALUE(3.63092)</f>
        <v>0</v>
      </c>
      <c r="C164" s="10">
        <f>VALUE(1552.6875)</f>
        <v>0</v>
      </c>
      <c r="D164" s="10">
        <f>VALUE(-11.618)</f>
        <v>0</v>
      </c>
      <c r="E164" s="11">
        <f>VALUE(1553.74818)</f>
        <v>0</v>
      </c>
      <c r="F164" s="11">
        <f>VALUE(-18.226)</f>
        <v>0</v>
      </c>
      <c r="G164" s="12">
        <f>VALUE(1556.4135)</f>
        <v>0</v>
      </c>
      <c r="H164" s="12">
        <f>VALUE(-15.095999999999998)</f>
        <v>0</v>
      </c>
      <c r="I164" s="13">
        <f>VALUE(1547.7016199999998)</f>
        <v>0</v>
      </c>
      <c r="J164" s="13">
        <f>VALUE(-10.744000000000002)</f>
        <v>0</v>
      </c>
      <c r="K164" s="14">
        <f>VALUE(1550.6009199999999)</f>
        <v>0</v>
      </c>
      <c r="L164" s="14">
        <f>VALUE(-11.265999999999998)</f>
        <v>0</v>
      </c>
      <c r="M164" s="15">
        <f>VALUE(1556.32264)</f>
        <v>0</v>
      </c>
      <c r="N164" s="15">
        <f>VALUE(-11.668)</f>
        <v>0</v>
      </c>
      <c r="O164" s="16">
        <f>VALUE(1548.5923)</f>
        <v>0</v>
      </c>
      <c r="P164" s="16">
        <f>VALUE(-20.96)</f>
        <v>0</v>
      </c>
      <c r="Q164" s="17">
        <f>VALUE(522.124)</f>
        <v>0</v>
      </c>
      <c r="R164">
        <f>VALUE(-0.37035999999989144)</f>
        <v>0</v>
      </c>
      <c r="S164">
        <f>VALUE(-0.2907000000000153)</f>
        <v>0</v>
      </c>
      <c r="T164">
        <f>VALUE(-0.3897599999997965)</f>
        <v>0</v>
      </c>
      <c r="U164">
        <f>VALUE(-0.26702000000000226)</f>
        <v>0</v>
      </c>
      <c r="V164">
        <f>VALUE(-0.27119999999990796)</f>
        <v>0</v>
      </c>
      <c r="W164">
        <f>VALUE(-0.32159999999998945)</f>
        <v>0</v>
      </c>
      <c r="X164">
        <f>VALUE(0.007419999999910942)</f>
        <v>0</v>
      </c>
      <c r="Y164" s="17">
        <f>VALUE(-11.47849999999994)</f>
        <v>0</v>
      </c>
      <c r="Z164">
        <f>VALUE(-271.8885714285274)</f>
        <v>0</v>
      </c>
    </row>
    <row r="165" spans="1:26">
      <c r="A165" t="s">
        <v>189</v>
      </c>
      <c r="B165">
        <f>VALUE(3.65551)</f>
        <v>0</v>
      </c>
      <c r="C165" s="10">
        <f>VALUE(1552.6878199999999)</f>
        <v>0</v>
      </c>
      <c r="D165" s="10">
        <f>VALUE(-11.606)</f>
        <v>0</v>
      </c>
      <c r="E165" s="11">
        <f>VALUE(1553.74856)</f>
        <v>0</v>
      </c>
      <c r="F165" s="11">
        <f>VALUE(-18.26)</f>
        <v>0</v>
      </c>
      <c r="G165" s="12">
        <f>VALUE(1556.41492)</f>
        <v>0</v>
      </c>
      <c r="H165" s="12">
        <f>VALUE(-15.09)</f>
        <v>0</v>
      </c>
      <c r="I165" s="13">
        <f>VALUE(1547.7024199999998)</f>
        <v>0</v>
      </c>
      <c r="J165" s="13">
        <f>VALUE(-10.784)</f>
        <v>0</v>
      </c>
      <c r="K165" s="14">
        <f>VALUE(1550.60084)</f>
        <v>0</v>
      </c>
      <c r="L165" s="14">
        <f>VALUE(-11.25)</f>
        <v>0</v>
      </c>
      <c r="M165" s="15">
        <f>VALUE(1556.32394)</f>
        <v>0</v>
      </c>
      <c r="N165" s="15">
        <f>VALUE(-11.658)</f>
        <v>0</v>
      </c>
      <c r="O165" s="16">
        <f>VALUE(1548.5919800000001)</f>
        <v>0</v>
      </c>
      <c r="P165" s="16">
        <f>VALUE(-20.982)</f>
        <v>0</v>
      </c>
      <c r="Q165" s="17">
        <f>VALUE(522.1065)</f>
        <v>0</v>
      </c>
      <c r="R165">
        <f>VALUE(-0.37003999999978987)</f>
        <v>0</v>
      </c>
      <c r="S165">
        <f>VALUE(-0.2903200000000652)</f>
        <v>0</v>
      </c>
      <c r="T165">
        <f>VALUE(-0.38833999999997104)</f>
        <v>0</v>
      </c>
      <c r="U165">
        <f>VALUE(-0.2662199999999757)</f>
        <v>0</v>
      </c>
      <c r="V165">
        <f>VALUE(-0.27127999999993335)</f>
        <v>0</v>
      </c>
      <c r="W165">
        <f>VALUE(-0.3203000000000884)</f>
        <v>0</v>
      </c>
      <c r="X165">
        <f>VALUE(0.00709999999980937)</f>
        <v>0</v>
      </c>
      <c r="Y165" s="17">
        <f>VALUE(-11.495999999999981)</f>
        <v>0</v>
      </c>
      <c r="Z165">
        <f>VALUE(-271.34285714285915)</f>
        <v>0</v>
      </c>
    </row>
    <row r="166" spans="1:26">
      <c r="A166" t="s">
        <v>190</v>
      </c>
      <c r="B166">
        <f>VALUE(3.67928)</f>
        <v>0</v>
      </c>
      <c r="C166" s="10">
        <f>VALUE(1552.68834)</f>
        <v>0</v>
      </c>
      <c r="D166" s="10">
        <f>VALUE(-11.585999999999999)</f>
        <v>0</v>
      </c>
      <c r="E166" s="11">
        <f>VALUE(1553.7478)</f>
        <v>0</v>
      </c>
      <c r="F166" s="11">
        <f>VALUE(-18.214000000000002)</f>
        <v>0</v>
      </c>
      <c r="G166" s="12">
        <f>VALUE(1556.41508)</f>
        <v>0</v>
      </c>
      <c r="H166" s="12">
        <f>VALUE(-15.085999999999999)</f>
        <v>0</v>
      </c>
      <c r="I166" s="13">
        <f>VALUE(1547.70198)</f>
        <v>0</v>
      </c>
      <c r="J166" s="13">
        <f>VALUE(-10.818)</f>
        <v>0</v>
      </c>
      <c r="K166" s="14">
        <f>VALUE(1550.60126)</f>
        <v>0</v>
      </c>
      <c r="L166" s="14">
        <f>VALUE(-11.248)</f>
        <v>0</v>
      </c>
      <c r="M166" s="15">
        <f>VALUE(1556.3238800000001)</f>
        <v>0</v>
      </c>
      <c r="N166" s="15">
        <f>VALUE(-11.69)</f>
        <v>0</v>
      </c>
      <c r="O166" s="16">
        <f>VALUE(1548.5924)</f>
        <v>0</v>
      </c>
      <c r="P166" s="16">
        <f>VALUE(-21.006)</f>
        <v>0</v>
      </c>
      <c r="Q166" s="17">
        <f>VALUE(522.0889999999999)</f>
        <v>0</v>
      </c>
      <c r="R166">
        <f>VALUE(-0.3695199999999659)</f>
        <v>0</v>
      </c>
      <c r="S166">
        <f>VALUE(-0.29107999999996537)</f>
        <v>0</v>
      </c>
      <c r="T166">
        <f>VALUE(-0.38817999999992026)</f>
        <v>0</v>
      </c>
      <c r="U166">
        <f>VALUE(-0.2666600000000017)</f>
        <v>0</v>
      </c>
      <c r="V166">
        <f>VALUE(-0.27086000000008426)</f>
        <v>0</v>
      </c>
      <c r="W166">
        <f>VALUE(-0.3203600000001643)</f>
        <v>0</v>
      </c>
      <c r="X166">
        <f>VALUE(0.00751999999988584)</f>
        <v>0</v>
      </c>
      <c r="Y166" s="17">
        <f>VALUE(-11.513500000000022)</f>
        <v>0</v>
      </c>
      <c r="Z166">
        <f>VALUE(-271.3057142857451)</f>
        <v>0</v>
      </c>
    </row>
    <row r="167" spans="1:26">
      <c r="A167" t="s">
        <v>191</v>
      </c>
      <c r="B167">
        <f>VALUE(3.70315)</f>
        <v>0</v>
      </c>
      <c r="C167" s="10">
        <f>VALUE(1552.68752)</f>
        <v>0</v>
      </c>
      <c r="D167" s="10">
        <f>VALUE(-11.604000000000001)</f>
        <v>0</v>
      </c>
      <c r="E167" s="11">
        <f>VALUE(1553.74826)</f>
        <v>0</v>
      </c>
      <c r="F167" s="11">
        <f>VALUE(-18.238)</f>
        <v>0</v>
      </c>
      <c r="G167" s="12">
        <f>VALUE(1556.41496)</f>
        <v>0</v>
      </c>
      <c r="H167" s="12">
        <f>VALUE(-15.097999999999999)</f>
        <v>0</v>
      </c>
      <c r="I167" s="13">
        <f>VALUE(1547.70164)</f>
        <v>0</v>
      </c>
      <c r="J167" s="13">
        <f>VALUE(-10.776)</f>
        <v>0</v>
      </c>
      <c r="K167" s="14">
        <f>VALUE(1550.60204)</f>
        <v>0</v>
      </c>
      <c r="L167" s="14">
        <f>VALUE(-11.267999999999999)</f>
        <v>0</v>
      </c>
      <c r="M167" s="15">
        <f>VALUE(1556.32352)</f>
        <v>0</v>
      </c>
      <c r="N167" s="15">
        <f>VALUE(-11.644)</f>
        <v>0</v>
      </c>
      <c r="O167" s="16">
        <f>VALUE(1548.5927)</f>
        <v>0</v>
      </c>
      <c r="P167" s="16">
        <f>VALUE(-20.986)</f>
        <v>0</v>
      </c>
      <c r="Q167" s="17">
        <f>VALUE(522.077)</f>
        <v>0</v>
      </c>
      <c r="R167">
        <f>VALUE(-0.37033999999994194)</f>
        <v>0</v>
      </c>
      <c r="S167">
        <f>VALUE(-0.2906199999999899)</f>
        <v>0</v>
      </c>
      <c r="T167">
        <f>VALUE(-0.38829999999984466)</f>
        <v>0</v>
      </c>
      <c r="U167">
        <f>VALUE(-0.26700000000005275)</f>
        <v>0</v>
      </c>
      <c r="V167">
        <f>VALUE(-0.2700800000000072)</f>
        <v>0</v>
      </c>
      <c r="W167">
        <f>VALUE(-0.3207200000001649)</f>
        <v>0</v>
      </c>
      <c r="X167">
        <f>VALUE(0.007819999999810534)</f>
        <v>0</v>
      </c>
      <c r="Y167" s="17">
        <f>VALUE(-11.525499999999965)</f>
        <v>0</v>
      </c>
      <c r="Z167">
        <f>VALUE(-271.3200000000273)</f>
        <v>0</v>
      </c>
    </row>
    <row r="168" spans="1:26">
      <c r="A168" t="s">
        <v>192</v>
      </c>
      <c r="B168">
        <f>VALUE(3.72747)</f>
        <v>0</v>
      </c>
      <c r="C168" s="10">
        <f>VALUE(1552.6884400000001)</f>
        <v>0</v>
      </c>
      <c r="D168" s="10">
        <f>VALUE(-11.626)</f>
        <v>0</v>
      </c>
      <c r="E168" s="11">
        <f>VALUE(1553.74776)</f>
        <v>0</v>
      </c>
      <c r="F168" s="11">
        <f>VALUE(-18.266)</f>
        <v>0</v>
      </c>
      <c r="G168" s="12">
        <f>VALUE(1556.41562)</f>
        <v>0</v>
      </c>
      <c r="H168" s="12">
        <f>VALUE(-15.1)</f>
        <v>0</v>
      </c>
      <c r="I168" s="13">
        <f>VALUE(1547.70116)</f>
        <v>0</v>
      </c>
      <c r="J168" s="13">
        <f>VALUE(-10.732000000000001)</f>
        <v>0</v>
      </c>
      <c r="K168" s="14">
        <f>VALUE(1550.60076)</f>
        <v>0</v>
      </c>
      <c r="L168" s="14">
        <f>VALUE(-11.234000000000002)</f>
        <v>0</v>
      </c>
      <c r="M168" s="15">
        <f>VALUE(1556.32316)</f>
        <v>0</v>
      </c>
      <c r="N168" s="15">
        <f>VALUE(-11.642000000000001)</f>
        <v>0</v>
      </c>
      <c r="O168" s="16">
        <f>VALUE(1548.5924)</f>
        <v>0</v>
      </c>
      <c r="P168" s="16">
        <f>VALUE(-20.991999999999997)</f>
        <v>0</v>
      </c>
      <c r="Q168" s="17">
        <f>VALUE(522.0705)</f>
        <v>0</v>
      </c>
      <c r="R168">
        <f>VALUE(-0.369419999999991)</f>
        <v>0</v>
      </c>
      <c r="S168">
        <f>VALUE(-0.29112000000009175)</f>
        <v>0</v>
      </c>
      <c r="T168">
        <f>VALUE(-0.3876399999999194)</f>
        <v>0</v>
      </c>
      <c r="U168">
        <f>VALUE(-0.26747999999997774)</f>
        <v>0</v>
      </c>
      <c r="V168">
        <f>VALUE(-0.27135999999995875)</f>
        <v>0</v>
      </c>
      <c r="W168">
        <f>VALUE(-0.32108000000016546)</f>
        <v>0</v>
      </c>
      <c r="X168">
        <f>VALUE(0.00751999999988584)</f>
        <v>0</v>
      </c>
      <c r="Y168" s="17">
        <f>VALUE(-11.531999999999925)</f>
        <v>0</v>
      </c>
      <c r="Z168">
        <f>VALUE(-271.51142857145976)</f>
        <v>0</v>
      </c>
    </row>
    <row r="169" spans="1:26">
      <c r="A169" t="s">
        <v>193</v>
      </c>
      <c r="B169">
        <f>VALUE(3.75107)</f>
        <v>0</v>
      </c>
      <c r="C169" s="10">
        <f>VALUE(1552.6885)</f>
        <v>0</v>
      </c>
      <c r="D169" s="10">
        <f>VALUE(-11.568)</f>
        <v>0</v>
      </c>
      <c r="E169" s="11">
        <f>VALUE(1553.7483)</f>
        <v>0</v>
      </c>
      <c r="F169" s="11">
        <f>VALUE(-18.238)</f>
        <v>0</v>
      </c>
      <c r="G169" s="12">
        <f>VALUE(1556.4139400000001)</f>
        <v>0</v>
      </c>
      <c r="H169" s="12">
        <f>VALUE(-15.062000000000001)</f>
        <v>0</v>
      </c>
      <c r="I169" s="13">
        <f>VALUE(1547.7016199999998)</f>
        <v>0</v>
      </c>
      <c r="J169" s="13">
        <f>VALUE(-10.812000000000001)</f>
        <v>0</v>
      </c>
      <c r="K169" s="14">
        <f>VALUE(1550.60022)</f>
        <v>0</v>
      </c>
      <c r="L169" s="14">
        <f>VALUE(-11.254000000000001)</f>
        <v>0</v>
      </c>
      <c r="M169" s="15">
        <f>VALUE(1556.3229)</f>
        <v>0</v>
      </c>
      <c r="N169" s="15">
        <f>VALUE(-11.658)</f>
        <v>0</v>
      </c>
      <c r="O169" s="16">
        <f>VALUE(1548.59238)</f>
        <v>0</v>
      </c>
      <c r="P169" s="16">
        <f>VALUE(-20.951999999999998)</f>
        <v>0</v>
      </c>
      <c r="Q169" s="17">
        <f>VALUE(522.075)</f>
        <v>0</v>
      </c>
      <c r="R169">
        <f>VALUE(-0.3693599999999151)</f>
        <v>0</v>
      </c>
      <c r="S169">
        <f>VALUE(-0.2905800000000909)</f>
        <v>0</v>
      </c>
      <c r="T169">
        <f>VALUE(-0.3893199999999979)</f>
        <v>0</v>
      </c>
      <c r="U169">
        <f>VALUE(-0.26702000000000226)</f>
        <v>0</v>
      </c>
      <c r="V169">
        <f>VALUE(-0.2718999999999596)</f>
        <v>0</v>
      </c>
      <c r="W169">
        <f>VALUE(-0.32134000000019114)</f>
        <v>0</v>
      </c>
      <c r="X169">
        <f>VALUE(0.007499999999936335)</f>
        <v>0</v>
      </c>
      <c r="Y169" s="17">
        <f>VALUE(-11.527499999999918)</f>
        <v>0</v>
      </c>
      <c r="Z169">
        <f>VALUE(-271.71714285717434)</f>
        <v>0</v>
      </c>
    </row>
    <row r="170" spans="1:26">
      <c r="A170" t="s">
        <v>194</v>
      </c>
      <c r="B170">
        <f>VALUE(3.77468)</f>
        <v>0</v>
      </c>
      <c r="C170" s="10">
        <f>VALUE(1552.68834)</f>
        <v>0</v>
      </c>
      <c r="D170" s="10">
        <f>VALUE(-11.585999999999999)</f>
        <v>0</v>
      </c>
      <c r="E170" s="11">
        <f>VALUE(1553.7478)</f>
        <v>0</v>
      </c>
      <c r="F170" s="11">
        <f>VALUE(-18.206)</f>
        <v>0</v>
      </c>
      <c r="G170" s="12">
        <f>VALUE(1556.41454)</f>
        <v>0</v>
      </c>
      <c r="H170" s="12">
        <f>VALUE(-15.104000000000001)</f>
        <v>0</v>
      </c>
      <c r="I170" s="13">
        <f>VALUE(1547.70132)</f>
        <v>0</v>
      </c>
      <c r="J170" s="13">
        <f>VALUE(-10.734000000000002)</f>
        <v>0</v>
      </c>
      <c r="K170" s="14">
        <f>VALUE(1550.60126)</f>
        <v>0</v>
      </c>
      <c r="L170" s="14">
        <f>VALUE(-11.264000000000001)</f>
        <v>0</v>
      </c>
      <c r="M170" s="15">
        <f>VALUE(1556.3233)</f>
        <v>0</v>
      </c>
      <c r="N170" s="15">
        <f>VALUE(-11.665999999999999)</f>
        <v>0</v>
      </c>
      <c r="O170" s="16">
        <f>VALUE(1548.59252)</f>
        <v>0</v>
      </c>
      <c r="P170" s="16">
        <f>VALUE(-20.994)</f>
        <v>0</v>
      </c>
      <c r="Q170" s="17">
        <f>VALUE(522.068)</f>
        <v>0</v>
      </c>
      <c r="R170">
        <f>VALUE(-0.3695199999999659)</f>
        <v>0</v>
      </c>
      <c r="S170">
        <f>VALUE(-0.29107999999996537)</f>
        <v>0</v>
      </c>
      <c r="T170">
        <f>VALUE(-0.38871999999992113)</f>
        <v>0</v>
      </c>
      <c r="U170">
        <f>VALUE(-0.2673200000001543)</f>
        <v>0</v>
      </c>
      <c r="V170">
        <f>VALUE(-0.27086000000008426)</f>
        <v>0</v>
      </c>
      <c r="W170">
        <f>VALUE(-0.3209400000000642)</f>
        <v>0</v>
      </c>
      <c r="X170">
        <f>VALUE(0.007639999999810243)</f>
        <v>0</v>
      </c>
      <c r="Y170" s="17">
        <f>VALUE(-11.53449999999998)</f>
        <v>0</v>
      </c>
      <c r="Z170">
        <f>VALUE(-271.5428571429064)</f>
        <v>0</v>
      </c>
    </row>
    <row r="171" spans="1:26">
      <c r="A171" t="s">
        <v>195</v>
      </c>
      <c r="B171">
        <f>VALUE(3.79831)</f>
        <v>0</v>
      </c>
      <c r="C171" s="10">
        <f>VALUE(1552.6878)</f>
        <v>0</v>
      </c>
      <c r="D171" s="10">
        <f>VALUE(-11.614)</f>
        <v>0</v>
      </c>
      <c r="E171" s="11">
        <f>VALUE(1553.74806)</f>
        <v>0</v>
      </c>
      <c r="F171" s="11">
        <f>VALUE(-18.248)</f>
        <v>0</v>
      </c>
      <c r="G171" s="12">
        <f>VALUE(1556.41392)</f>
        <v>0</v>
      </c>
      <c r="H171" s="12">
        <f>VALUE(-15.084000000000001)</f>
        <v>0</v>
      </c>
      <c r="I171" s="13">
        <f>VALUE(1547.7016199999998)</f>
        <v>0</v>
      </c>
      <c r="J171" s="13">
        <f>VALUE(-10.758)</f>
        <v>0</v>
      </c>
      <c r="K171" s="14">
        <f>VALUE(1550.60038)</f>
        <v>0</v>
      </c>
      <c r="L171" s="14">
        <f>VALUE(-11.258)</f>
        <v>0</v>
      </c>
      <c r="M171" s="15">
        <f>VALUE(1556.32284)</f>
        <v>0</v>
      </c>
      <c r="N171" s="15">
        <f>VALUE(-11.66)</f>
        <v>0</v>
      </c>
      <c r="O171" s="16">
        <f>VALUE(1548.59242)</f>
        <v>0</v>
      </c>
      <c r="P171" s="16">
        <f>VALUE(-20.994)</f>
        <v>0</v>
      </c>
      <c r="Q171" s="17">
        <f>VALUE(522.0625)</f>
        <v>0</v>
      </c>
      <c r="R171">
        <f>VALUE(-0.37005999999996675)</f>
        <v>0</v>
      </c>
      <c r="S171">
        <f>VALUE(-0.29082000000016706)</f>
        <v>0</v>
      </c>
      <c r="T171">
        <f>VALUE(-0.3893399999999474)</f>
        <v>0</v>
      </c>
      <c r="U171">
        <f>VALUE(-0.26702000000000226)</f>
        <v>0</v>
      </c>
      <c r="V171">
        <f>VALUE(-0.27173999999990883)</f>
        <v>0</v>
      </c>
      <c r="W171">
        <f>VALUE(-0.32140000000003965)</f>
        <v>0</v>
      </c>
      <c r="X171">
        <f>VALUE(0.007539999999835345)</f>
        <v>0</v>
      </c>
      <c r="Y171" s="17">
        <f>VALUE(-11.539999999999964)</f>
        <v>0</v>
      </c>
      <c r="Z171">
        <f>VALUE(-271.8342857143138)</f>
        <v>0</v>
      </c>
    </row>
    <row r="172" spans="1:26">
      <c r="A172" t="s">
        <v>196</v>
      </c>
      <c r="B172">
        <f>VALUE(3.82207)</f>
        <v>0</v>
      </c>
      <c r="C172" s="10">
        <f>VALUE(1552.6883)</f>
        <v>0</v>
      </c>
      <c r="D172" s="10">
        <f>VALUE(-11.616)</f>
        <v>0</v>
      </c>
      <c r="E172" s="11">
        <f>VALUE(1553.7485)</f>
        <v>0</v>
      </c>
      <c r="F172" s="11">
        <f>VALUE(-18.24)</f>
        <v>0</v>
      </c>
      <c r="G172" s="12">
        <f>VALUE(1556.41564)</f>
        <v>0</v>
      </c>
      <c r="H172" s="12">
        <f>VALUE(-15.126)</f>
        <v>0</v>
      </c>
      <c r="I172" s="13">
        <f>VALUE(1547.7021)</f>
        <v>0</v>
      </c>
      <c r="J172" s="13">
        <f>VALUE(-10.748)</f>
        <v>0</v>
      </c>
      <c r="K172" s="14">
        <f>VALUE(1550.60058)</f>
        <v>0</v>
      </c>
      <c r="L172" s="14">
        <f>VALUE(-11.258)</f>
        <v>0</v>
      </c>
      <c r="M172" s="15">
        <f>VALUE(1556.3238)</f>
        <v>0</v>
      </c>
      <c r="N172" s="15">
        <f>VALUE(-11.66)</f>
        <v>0</v>
      </c>
      <c r="O172" s="16">
        <f>VALUE(1548.59238)</f>
        <v>0</v>
      </c>
      <c r="P172" s="16">
        <f>VALUE(-21.01)</f>
        <v>0</v>
      </c>
      <c r="Q172" s="17">
        <f>VALUE(522.055)</f>
        <v>0</v>
      </c>
      <c r="R172">
        <f>VALUE(-0.3695599999998649)</f>
        <v>0</v>
      </c>
      <c r="S172">
        <f>VALUE(-0.2903800000001411)</f>
        <v>0</v>
      </c>
      <c r="T172">
        <f>VALUE(-0.3876199999999699)</f>
        <v>0</v>
      </c>
      <c r="U172">
        <f>VALUE(-0.26654000000007727)</f>
        <v>0</v>
      </c>
      <c r="V172">
        <f>VALUE(-0.27153999999995904)</f>
        <v>0</v>
      </c>
      <c r="W172">
        <f>VALUE(-0.3204400000001897)</f>
        <v>0</v>
      </c>
      <c r="X172">
        <f>VALUE(0.007499999999936335)</f>
        <v>0</v>
      </c>
      <c r="Y172" s="17">
        <f>VALUE(-11.547500000000014)</f>
        <v>0</v>
      </c>
      <c r="Z172">
        <f>VALUE(-271.2257142857522)</f>
        <v>0</v>
      </c>
    </row>
    <row r="173" spans="1:26">
      <c r="A173" t="s">
        <v>197</v>
      </c>
      <c r="B173">
        <f>VALUE(3.84595)</f>
        <v>0</v>
      </c>
      <c r="C173" s="10">
        <f>VALUE(1552.6884599999998)</f>
        <v>0</v>
      </c>
      <c r="D173" s="10">
        <f>VALUE(-11.58)</f>
        <v>0</v>
      </c>
      <c r="E173" s="11">
        <f>VALUE(1553.74786)</f>
        <v>0</v>
      </c>
      <c r="F173" s="11">
        <f>VALUE(-18.26)</f>
        <v>0</v>
      </c>
      <c r="G173" s="12">
        <f>VALUE(1556.4154199999998)</f>
        <v>0</v>
      </c>
      <c r="H173" s="12">
        <f>VALUE(-15.15)</f>
        <v>0</v>
      </c>
      <c r="I173" s="13">
        <f>VALUE(1547.7013)</f>
        <v>0</v>
      </c>
      <c r="J173" s="13">
        <f>VALUE(-10.745999999999999)</f>
        <v>0</v>
      </c>
      <c r="K173" s="14">
        <f>VALUE(1550.60152)</f>
        <v>0</v>
      </c>
      <c r="L173" s="14">
        <f>VALUE(-11.255999999999998)</f>
        <v>0</v>
      </c>
      <c r="M173" s="15">
        <f>VALUE(1556.3237)</f>
        <v>0</v>
      </c>
      <c r="N173" s="15">
        <f>VALUE(-11.722000000000001)</f>
        <v>0</v>
      </c>
      <c r="O173" s="16">
        <f>VALUE(1548.59252)</f>
        <v>0</v>
      </c>
      <c r="P173" s="16">
        <f>VALUE(-21.024)</f>
        <v>0</v>
      </c>
      <c r="Q173" s="17">
        <f>VALUE(522.047)</f>
        <v>0</v>
      </c>
      <c r="R173">
        <f>VALUE(-0.3693999999998141)</f>
        <v>0</v>
      </c>
      <c r="S173">
        <f>VALUE(-0.29102000000011685)</f>
        <v>0</v>
      </c>
      <c r="T173">
        <f>VALUE(-0.3878399999998692)</f>
        <v>0</v>
      </c>
      <c r="U173">
        <f>VALUE(-0.26734000000010383)</f>
        <v>0</v>
      </c>
      <c r="V173">
        <f>VALUE(-0.27060000000005857)</f>
        <v>0</v>
      </c>
      <c r="W173">
        <f>VALUE(-0.3205400000001646)</f>
        <v>0</v>
      </c>
      <c r="X173">
        <f>VALUE(0.007639999999810243)</f>
        <v>0</v>
      </c>
      <c r="Y173" s="17">
        <f>VALUE(-11.555499999999938)</f>
        <v>0</v>
      </c>
      <c r="Z173">
        <f>VALUE(-271.30000000004526)</f>
        <v>0</v>
      </c>
    </row>
    <row r="174" spans="1:26">
      <c r="A174" t="s">
        <v>198</v>
      </c>
      <c r="B174">
        <f>VALUE(3.86956)</f>
        <v>0</v>
      </c>
      <c r="C174" s="10">
        <f>VALUE(1552.6884400000001)</f>
        <v>0</v>
      </c>
      <c r="D174" s="10">
        <f>VALUE(-11.575999999999999)</f>
        <v>0</v>
      </c>
      <c r="E174" s="11">
        <f>VALUE(1553.74808)</f>
        <v>0</v>
      </c>
      <c r="F174" s="11">
        <f>VALUE(-18.252)</f>
        <v>0</v>
      </c>
      <c r="G174" s="12">
        <f>VALUE(1556.41544)</f>
        <v>0</v>
      </c>
      <c r="H174" s="12">
        <f>VALUE(-15.065999999999999)</f>
        <v>0</v>
      </c>
      <c r="I174" s="13">
        <f>VALUE(1547.70208)</f>
        <v>0</v>
      </c>
      <c r="J174" s="13">
        <f>VALUE(-10.755999999999998)</f>
        <v>0</v>
      </c>
      <c r="K174" s="14">
        <f>VALUE(1550.6005)</f>
        <v>0</v>
      </c>
      <c r="L174" s="14">
        <f>VALUE(-11.228)</f>
        <v>0</v>
      </c>
      <c r="M174" s="15">
        <f>VALUE(1556.3219)</f>
        <v>0</v>
      </c>
      <c r="N174" s="15">
        <f>VALUE(-11.638)</f>
        <v>0</v>
      </c>
      <c r="O174" s="16">
        <f>VALUE(1548.5928800000002)</f>
        <v>0</v>
      </c>
      <c r="P174" s="16">
        <f>VALUE(-21.022)</f>
        <v>0</v>
      </c>
      <c r="Q174" s="17">
        <f>VALUE(522.0495)</f>
        <v>0</v>
      </c>
      <c r="R174">
        <f>VALUE(-0.369419999999991)</f>
        <v>0</v>
      </c>
      <c r="S174">
        <f>VALUE(-0.2907999999999902)</f>
        <v>0</v>
      </c>
      <c r="T174">
        <f>VALUE(-0.3878199999999197)</f>
        <v>0</v>
      </c>
      <c r="U174">
        <f>VALUE(-0.2665600000000268)</f>
        <v>0</v>
      </c>
      <c r="V174">
        <f>VALUE(-0.27161999999998443)</f>
        <v>0</v>
      </c>
      <c r="W174">
        <f>VALUE(-0.3223400000001675)</f>
        <v>0</v>
      </c>
      <c r="X174">
        <f>VALUE(0.007999999999810825)</f>
        <v>0</v>
      </c>
      <c r="Y174" s="17">
        <f>VALUE(-11.552999999999997)</f>
        <v>0</v>
      </c>
      <c r="Z174">
        <f>VALUE(-271.5085714286098)</f>
        <v>0</v>
      </c>
    </row>
    <row r="175" spans="1:26">
      <c r="A175" t="s">
        <v>199</v>
      </c>
      <c r="B175">
        <f>VALUE(3.89362)</f>
        <v>0</v>
      </c>
      <c r="C175" s="10">
        <f>VALUE(1552.6880199999998)</f>
        <v>0</v>
      </c>
      <c r="D175" s="10">
        <f>VALUE(-11.59)</f>
        <v>0</v>
      </c>
      <c r="E175" s="11">
        <f>VALUE(1553.74802)</f>
        <v>0</v>
      </c>
      <c r="F175" s="11">
        <f>VALUE(-18.206)</f>
        <v>0</v>
      </c>
      <c r="G175" s="12">
        <f>VALUE(1556.41564)</f>
        <v>0</v>
      </c>
      <c r="H175" s="12">
        <f>VALUE(-15.072000000000001)</f>
        <v>0</v>
      </c>
      <c r="I175" s="13">
        <f>VALUE(1547.7015)</f>
        <v>0</v>
      </c>
      <c r="J175" s="13">
        <f>VALUE(-10.71)</f>
        <v>0</v>
      </c>
      <c r="K175" s="14">
        <f>VALUE(1550.60116)</f>
        <v>0</v>
      </c>
      <c r="L175" s="14">
        <f>VALUE(-11.204)</f>
        <v>0</v>
      </c>
      <c r="M175" s="15">
        <f>VALUE(1556.3234400000001)</f>
        <v>0</v>
      </c>
      <c r="N175" s="15">
        <f>VALUE(-11.63)</f>
        <v>0</v>
      </c>
      <c r="O175" s="16">
        <f>VALUE(1548.59222)</f>
        <v>0</v>
      </c>
      <c r="P175" s="16">
        <f>VALUE(-21.052)</f>
        <v>0</v>
      </c>
      <c r="Q175" s="17">
        <f>VALUE(522.0495)</f>
        <v>0</v>
      </c>
      <c r="R175">
        <f>VALUE(-0.3698399999998401)</f>
        <v>0</v>
      </c>
      <c r="S175">
        <f>VALUE(-0.29086000000006607)</f>
        <v>0</v>
      </c>
      <c r="T175">
        <f>VALUE(-0.3876199999999699)</f>
        <v>0</v>
      </c>
      <c r="U175">
        <f>VALUE(-0.26714000000015403)</f>
        <v>0</v>
      </c>
      <c r="V175">
        <f>VALUE(-0.27096000000005915)</f>
        <v>0</v>
      </c>
      <c r="W175">
        <f>VALUE(-0.32080000000019027)</f>
        <v>0</v>
      </c>
      <c r="X175">
        <f>VALUE(0.007339999999885549)</f>
        <v>0</v>
      </c>
      <c r="Y175" s="17">
        <f>VALUE(-11.552999999999997)</f>
        <v>0</v>
      </c>
      <c r="Z175">
        <f>VALUE(-271.41142857148486)</f>
        <v>0</v>
      </c>
    </row>
    <row r="176" spans="1:26">
      <c r="A176" t="s">
        <v>200</v>
      </c>
      <c r="B176">
        <f>VALUE(3.91732)</f>
        <v>0</v>
      </c>
      <c r="C176" s="10">
        <f>VALUE(1552.68818)</f>
        <v>0</v>
      </c>
      <c r="D176" s="10">
        <f>VALUE(-11.63)</f>
        <v>0</v>
      </c>
      <c r="E176" s="11">
        <f>VALUE(1553.74802)</f>
        <v>0</v>
      </c>
      <c r="F176" s="11">
        <f>VALUE(-18.23)</f>
        <v>0</v>
      </c>
      <c r="G176" s="12">
        <f>VALUE(1556.41452)</f>
        <v>0</v>
      </c>
      <c r="H176" s="12">
        <f>VALUE(-15.13)</f>
        <v>0</v>
      </c>
      <c r="I176" s="13">
        <f>VALUE(1547.7019599999999)</f>
        <v>0</v>
      </c>
      <c r="J176" s="13">
        <f>VALUE(-10.776)</f>
        <v>0</v>
      </c>
      <c r="K176" s="14">
        <f>VALUE(1550.60048)</f>
        <v>0</v>
      </c>
      <c r="L176" s="14">
        <f>VALUE(-11.218)</f>
        <v>0</v>
      </c>
      <c r="M176" s="15">
        <f>VALUE(1556.32188)</f>
        <v>0</v>
      </c>
      <c r="N176" s="15">
        <f>VALUE(-11.644)</f>
        <v>0</v>
      </c>
      <c r="O176" s="16">
        <f>VALUE(1548.59228)</f>
        <v>0</v>
      </c>
      <c r="P176" s="16">
        <f>VALUE(-21.055999999999997)</f>
        <v>0</v>
      </c>
      <c r="Q176" s="17">
        <f>VALUE(522.039)</f>
        <v>0</v>
      </c>
      <c r="R176">
        <f>VALUE(-0.3696799999997893)</f>
        <v>0</v>
      </c>
      <c r="S176">
        <f>VALUE(-0.29086000000006607)</f>
        <v>0</v>
      </c>
      <c r="T176">
        <f>VALUE(-0.38873999999987063)</f>
        <v>0</v>
      </c>
      <c r="U176">
        <f>VALUE(-0.2666799999999512)</f>
        <v>0</v>
      </c>
      <c r="V176">
        <f>VALUE(-0.27163999999993393)</f>
        <v>0</v>
      </c>
      <c r="W176">
        <f>VALUE(-0.322360000000117)</f>
        <v>0</v>
      </c>
      <c r="X176">
        <f>VALUE(0.007399999999961437)</f>
        <v>0</v>
      </c>
      <c r="Y176" s="17">
        <f>VALUE(-11.563499999999976)</f>
        <v>0</v>
      </c>
      <c r="Z176">
        <f>VALUE(-271.7942857142524)</f>
        <v>0</v>
      </c>
    </row>
    <row r="177" spans="1:26">
      <c r="A177" t="s">
        <v>201</v>
      </c>
      <c r="B177">
        <f>VALUE(3.94084)</f>
        <v>0</v>
      </c>
      <c r="C177" s="10">
        <f>VALUE(1552.68894)</f>
        <v>0</v>
      </c>
      <c r="D177" s="10">
        <f>VALUE(-11.57)</f>
        <v>0</v>
      </c>
      <c r="E177" s="11">
        <f>VALUE(1553.7473400000001)</f>
        <v>0</v>
      </c>
      <c r="F177" s="11">
        <f>VALUE(-18.215999999999998)</f>
        <v>0</v>
      </c>
      <c r="G177" s="12">
        <f>VALUE(1556.4151)</f>
        <v>0</v>
      </c>
      <c r="H177" s="12">
        <f>VALUE(-15.112)</f>
        <v>0</v>
      </c>
      <c r="I177" s="13">
        <f>VALUE(1547.70156)</f>
        <v>0</v>
      </c>
      <c r="J177" s="13">
        <f>VALUE(-10.76)</f>
        <v>0</v>
      </c>
      <c r="K177" s="14">
        <f>VALUE(1550.60068)</f>
        <v>0</v>
      </c>
      <c r="L177" s="14">
        <f>VALUE(-11.206)</f>
        <v>0</v>
      </c>
      <c r="M177" s="15">
        <f>VALUE(1556.3221800000001)</f>
        <v>0</v>
      </c>
      <c r="N177" s="15">
        <f>VALUE(-11.614)</f>
        <v>0</v>
      </c>
      <c r="O177" s="16">
        <f>VALUE(1548.59186)</f>
        <v>0</v>
      </c>
      <c r="P177" s="16">
        <f>VALUE(-21.046)</f>
        <v>0</v>
      </c>
      <c r="Q177" s="17">
        <f>VALUE(522.0345)</f>
        <v>0</v>
      </c>
      <c r="R177">
        <f>VALUE(-0.3689199999998891)</f>
        <v>0</v>
      </c>
      <c r="S177">
        <f>VALUE(-0.2915400000001682)</f>
        <v>0</v>
      </c>
      <c r="T177">
        <f>VALUE(-0.38815999999997075)</f>
        <v>0</v>
      </c>
      <c r="U177">
        <f>VALUE(-0.26708000000007814)</f>
        <v>0</v>
      </c>
      <c r="V177">
        <f>VALUE(-0.27143999999998414)</f>
        <v>0</v>
      </c>
      <c r="W177">
        <f>VALUE(-0.3220600000001923)</f>
        <v>0</v>
      </c>
      <c r="X177">
        <f>VALUE(0.006979999999884967)</f>
        <v>0</v>
      </c>
      <c r="Y177" s="17">
        <f>VALUE(-11.567999999999984)</f>
        <v>0</v>
      </c>
      <c r="Z177">
        <f>VALUE(-271.7457142857711)</f>
        <v>0</v>
      </c>
    </row>
    <row r="178" spans="1:26">
      <c r="A178" t="s">
        <v>202</v>
      </c>
      <c r="B178">
        <f>VALUE(3.96448)</f>
        <v>0</v>
      </c>
      <c r="C178" s="10">
        <f>VALUE(1552.68912)</f>
        <v>0</v>
      </c>
      <c r="D178" s="10">
        <f>VALUE(-11.57)</f>
        <v>0</v>
      </c>
      <c r="E178" s="11">
        <f>VALUE(1553.74876)</f>
        <v>0</v>
      </c>
      <c r="F178" s="11">
        <f>VALUE(-18.194000000000003)</f>
        <v>0</v>
      </c>
      <c r="G178" s="12">
        <f>VALUE(1556.41508)</f>
        <v>0</v>
      </c>
      <c r="H178" s="12">
        <f>VALUE(-15.11)</f>
        <v>0</v>
      </c>
      <c r="I178" s="13">
        <f>VALUE(1547.70094)</f>
        <v>0</v>
      </c>
      <c r="J178" s="13">
        <f>VALUE(-10.784)</f>
        <v>0</v>
      </c>
      <c r="K178" s="14">
        <f>VALUE(1550.60224)</f>
        <v>0</v>
      </c>
      <c r="L178" s="14">
        <f>VALUE(-11.308)</f>
        <v>0</v>
      </c>
      <c r="M178" s="15">
        <f>VALUE(1556.32242)</f>
        <v>0</v>
      </c>
      <c r="N178" s="15">
        <f>VALUE(-11.694)</f>
        <v>0</v>
      </c>
      <c r="O178" s="16">
        <f>VALUE(1548.5926)</f>
        <v>0</v>
      </c>
      <c r="P178" s="16">
        <f>VALUE(-21.011999999999997)</f>
        <v>0</v>
      </c>
      <c r="Q178" s="17">
        <f>VALUE(522.029)</f>
        <v>0</v>
      </c>
      <c r="R178">
        <f>VALUE(-0.3687399999998888)</f>
        <v>0</v>
      </c>
      <c r="S178">
        <f>VALUE(-0.2901200000001154)</f>
        <v>0</v>
      </c>
      <c r="T178">
        <f>VALUE(-0.38817999999992026)</f>
        <v>0</v>
      </c>
      <c r="U178">
        <f>VALUE(-0.2677000000001044)</f>
        <v>0</v>
      </c>
      <c r="V178">
        <f>VALUE(-0.2698800000000574)</f>
        <v>0</v>
      </c>
      <c r="W178">
        <f>VALUE(-0.3218200000001161)</f>
        <v>0</v>
      </c>
      <c r="X178">
        <f>VALUE(0.007719999999835636)</f>
        <v>0</v>
      </c>
      <c r="Y178" s="17">
        <f>VALUE(-11.573499999999967)</f>
        <v>0</v>
      </c>
      <c r="Z178">
        <f>VALUE(-271.24571428576667)</f>
        <v>0</v>
      </c>
    </row>
    <row r="179" spans="1:26">
      <c r="A179" t="s">
        <v>203</v>
      </c>
      <c r="B179">
        <f>VALUE(3.98864)</f>
        <v>0</v>
      </c>
      <c r="C179" s="10">
        <f>VALUE(1552.68948)</f>
        <v>0</v>
      </c>
      <c r="D179" s="10">
        <f>VALUE(-11.584000000000001)</f>
        <v>0</v>
      </c>
      <c r="E179" s="11">
        <f>VALUE(1553.7486800000001)</f>
        <v>0</v>
      </c>
      <c r="F179" s="11">
        <f>VALUE(-18.268)</f>
        <v>0</v>
      </c>
      <c r="G179" s="12">
        <f>VALUE(1556.4166)</f>
        <v>0</v>
      </c>
      <c r="H179" s="12">
        <f>VALUE(-15.036)</f>
        <v>0</v>
      </c>
      <c r="I179" s="13">
        <f>VALUE(1547.70156)</f>
        <v>0</v>
      </c>
      <c r="J179" s="13">
        <f>VALUE(-10.725999999999999)</f>
        <v>0</v>
      </c>
      <c r="K179" s="14">
        <f>VALUE(1550.60194)</f>
        <v>0</v>
      </c>
      <c r="L179" s="14">
        <f>VALUE(-11.298)</f>
        <v>0</v>
      </c>
      <c r="M179" s="15">
        <f>VALUE(1556.32222)</f>
        <v>0</v>
      </c>
      <c r="N179" s="15">
        <f>VALUE(-11.618)</f>
        <v>0</v>
      </c>
      <c r="O179" s="16">
        <f>VALUE(1548.59312)</f>
        <v>0</v>
      </c>
      <c r="P179" s="16">
        <f>VALUE(-20.988000000000003)</f>
        <v>0</v>
      </c>
      <c r="Q179" s="17">
        <f>VALUE(522.0335)</f>
        <v>0</v>
      </c>
      <c r="R179">
        <f>VALUE(-0.36837999999988824)</f>
        <v>0</v>
      </c>
      <c r="S179">
        <f>VALUE(-0.2902000000001408)</f>
        <v>0</v>
      </c>
      <c r="T179">
        <f>VALUE(-0.38665999999989253)</f>
        <v>0</v>
      </c>
      <c r="U179">
        <f>VALUE(-0.26708000000007814)</f>
        <v>0</v>
      </c>
      <c r="V179">
        <f>VALUE(-0.2701799999999821)</f>
        <v>0</v>
      </c>
      <c r="W179">
        <f>VALUE(-0.3220200000000659)</f>
        <v>0</v>
      </c>
      <c r="X179">
        <f>VALUE(0.008239999999887004)</f>
        <v>0</v>
      </c>
      <c r="Y179" s="17">
        <f>VALUE(-11.56899999999996)</f>
        <v>0</v>
      </c>
      <c r="Z179">
        <f>VALUE(-270.8971428571658)</f>
        <v>0</v>
      </c>
    </row>
    <row r="180" spans="1:26">
      <c r="A180" t="s">
        <v>204</v>
      </c>
      <c r="B180">
        <f>VALUE(4.01263)</f>
        <v>0</v>
      </c>
      <c r="C180" s="10">
        <f>VALUE(1552.68694)</f>
        <v>0</v>
      </c>
      <c r="D180" s="10">
        <f>VALUE(-11.575999999999999)</f>
        <v>0</v>
      </c>
      <c r="E180" s="11">
        <f>VALUE(1553.74776)</f>
        <v>0</v>
      </c>
      <c r="F180" s="11">
        <f>VALUE(-18.248)</f>
        <v>0</v>
      </c>
      <c r="G180" s="12">
        <f>VALUE(1556.41414)</f>
        <v>0</v>
      </c>
      <c r="H180" s="12">
        <f>VALUE(-15.084000000000001)</f>
        <v>0</v>
      </c>
      <c r="I180" s="13">
        <f>VALUE(1547.70156)</f>
        <v>0</v>
      </c>
      <c r="J180" s="13">
        <f>VALUE(-10.8)</f>
        <v>0</v>
      </c>
      <c r="K180" s="14">
        <f>VALUE(1550.6000199999999)</f>
        <v>0</v>
      </c>
      <c r="L180" s="14">
        <f>VALUE(-11.238)</f>
        <v>0</v>
      </c>
      <c r="M180" s="15">
        <f>VALUE(1556.32094)</f>
        <v>0</v>
      </c>
      <c r="N180" s="15">
        <f>VALUE(-11.665999999999999)</f>
        <v>0</v>
      </c>
      <c r="O180" s="16">
        <f>VALUE(1548.5922)</f>
        <v>0</v>
      </c>
      <c r="P180" s="16">
        <f>VALUE(-21.044)</f>
        <v>0</v>
      </c>
      <c r="Q180" s="17">
        <f>VALUE(522.0314999999999)</f>
        <v>0</v>
      </c>
      <c r="R180">
        <f>VALUE(-0.3709199999998418)</f>
        <v>0</v>
      </c>
      <c r="S180">
        <f>VALUE(-0.29112000000009175)</f>
        <v>0</v>
      </c>
      <c r="T180">
        <f>VALUE(-0.3891199999998207)</f>
        <v>0</v>
      </c>
      <c r="U180">
        <f>VALUE(-0.26708000000007814)</f>
        <v>0</v>
      </c>
      <c r="V180">
        <f>VALUE(-0.2720999999999094)</f>
        <v>0</v>
      </c>
      <c r="W180">
        <f>VALUE(-0.32330000000001746)</f>
        <v>0</v>
      </c>
      <c r="X180">
        <f>VALUE(0.007319999999936044)</f>
        <v>0</v>
      </c>
      <c r="Y180" s="17">
        <f>VALUE(-11.571000000000026)</f>
        <v>0</v>
      </c>
      <c r="Z180">
        <f>VALUE(-272.3314285714033)</f>
        <v>0</v>
      </c>
    </row>
    <row r="181" spans="1:26">
      <c r="A181" t="s">
        <v>205</v>
      </c>
      <c r="B181">
        <f>VALUE(4.03628)</f>
        <v>0</v>
      </c>
      <c r="C181" s="10">
        <f>VALUE(1552.68842)</f>
        <v>0</v>
      </c>
      <c r="D181" s="10">
        <f>VALUE(-11.638)</f>
        <v>0</v>
      </c>
      <c r="E181" s="11">
        <f>VALUE(1553.74676)</f>
        <v>0</v>
      </c>
      <c r="F181" s="11">
        <f>VALUE(-18.214000000000002)</f>
        <v>0</v>
      </c>
      <c r="G181" s="12">
        <f>VALUE(1556.41412)</f>
        <v>0</v>
      </c>
      <c r="H181" s="12">
        <f>VALUE(-15.12)</f>
        <v>0</v>
      </c>
      <c r="I181" s="13">
        <f>VALUE(1547.7005199999999)</f>
        <v>0</v>
      </c>
      <c r="J181" s="13">
        <f>VALUE(-10.788)</f>
        <v>0</v>
      </c>
      <c r="K181" s="14">
        <f>VALUE(1550.59984)</f>
        <v>0</v>
      </c>
      <c r="L181" s="14">
        <f>VALUE(-11.244000000000002)</f>
        <v>0</v>
      </c>
      <c r="M181" s="15">
        <f>VALUE(1556.3206400000001)</f>
        <v>0</v>
      </c>
      <c r="N181" s="15">
        <f>VALUE(-11.672)</f>
        <v>0</v>
      </c>
      <c r="O181" s="16">
        <f>VALUE(1548.59256)</f>
        <v>0</v>
      </c>
      <c r="P181" s="16">
        <f>VALUE(-21.066)</f>
        <v>0</v>
      </c>
      <c r="Q181" s="17">
        <f>VALUE(522.016)</f>
        <v>0</v>
      </c>
      <c r="R181">
        <f>VALUE(-0.3694399999999405)</f>
        <v>0</v>
      </c>
      <c r="S181">
        <f>VALUE(-0.2921200000000681)</f>
        <v>0</v>
      </c>
      <c r="T181">
        <f>VALUE(-0.3891399999999976)</f>
        <v>0</v>
      </c>
      <c r="U181">
        <f>VALUE(-0.2681199999999535)</f>
        <v>0</v>
      </c>
      <c r="V181">
        <f>VALUE(-0.2722799999999097)</f>
        <v>0</v>
      </c>
      <c r="W181">
        <f>VALUE(-0.32360000000016953)</f>
        <v>0</v>
      </c>
      <c r="X181">
        <f>VALUE(0.007679999999936626)</f>
        <v>0</v>
      </c>
      <c r="Y181" s="17">
        <f>VALUE(-11.586500000000001)</f>
        <v>0</v>
      </c>
      <c r="Z181">
        <f>VALUE(-272.4314285714432)</f>
        <v>0</v>
      </c>
    </row>
    <row r="182" spans="1:26">
      <c r="A182" t="s">
        <v>206</v>
      </c>
      <c r="B182">
        <f>VALUE(4.06024)</f>
        <v>0</v>
      </c>
      <c r="C182" s="10">
        <f>VALUE(1552.68786)</f>
        <v>0</v>
      </c>
      <c r="D182" s="10">
        <f>VALUE(-11.622)</f>
        <v>0</v>
      </c>
      <c r="E182" s="11">
        <f>VALUE(1553.7473400000001)</f>
        <v>0</v>
      </c>
      <c r="F182" s="11">
        <f>VALUE(-18.262)</f>
        <v>0</v>
      </c>
      <c r="G182" s="12">
        <f>VALUE(1556.41536)</f>
        <v>0</v>
      </c>
      <c r="H182" s="12">
        <f>VALUE(-15.084000000000001)</f>
        <v>0</v>
      </c>
      <c r="I182" s="13">
        <f>VALUE(1547.7015199999998)</f>
        <v>0</v>
      </c>
      <c r="J182" s="13">
        <f>VALUE(-10.814)</f>
        <v>0</v>
      </c>
      <c r="K182" s="14">
        <f>VALUE(1550.60062)</f>
        <v>0</v>
      </c>
      <c r="L182" s="14">
        <f>VALUE(-11.252)</f>
        <v>0</v>
      </c>
      <c r="M182" s="15">
        <f>VALUE(1556.3217)</f>
        <v>0</v>
      </c>
      <c r="N182" s="15">
        <f>VALUE(-11.634)</f>
        <v>0</v>
      </c>
      <c r="O182" s="16">
        <f>VALUE(1548.59204)</f>
        <v>0</v>
      </c>
      <c r="P182" s="16">
        <f>VALUE(-21.044)</f>
        <v>0</v>
      </c>
      <c r="Q182" s="17">
        <f>VALUE(522.002)</f>
        <v>0</v>
      </c>
      <c r="R182">
        <f>VALUE(-0.36999999999989086)</f>
        <v>0</v>
      </c>
      <c r="S182">
        <f>VALUE(-0.2915400000001682)</f>
        <v>0</v>
      </c>
      <c r="T182">
        <f>VALUE(-0.38789999999994507)</f>
        <v>0</v>
      </c>
      <c r="U182">
        <f>VALUE(-0.26711999999997715)</f>
        <v>0</v>
      </c>
      <c r="V182">
        <f>VALUE(-0.27150000000006)</f>
        <v>0</v>
      </c>
      <c r="W182">
        <f>VALUE(-0.3225400000001173)</f>
        <v>0</v>
      </c>
      <c r="X182">
        <f>VALUE(0.007159999999885258)</f>
        <v>0</v>
      </c>
      <c r="Y182" s="17">
        <f>VALUE(-11.600500000000011)</f>
        <v>0</v>
      </c>
      <c r="Z182">
        <f>VALUE(-271.92000000003907)</f>
        <v>0</v>
      </c>
    </row>
    <row r="183" spans="1:26">
      <c r="A183" t="s">
        <v>207</v>
      </c>
      <c r="B183">
        <f>VALUE(4.08392)</f>
        <v>0</v>
      </c>
      <c r="C183" s="10">
        <f>VALUE(1552.68714)</f>
        <v>0</v>
      </c>
      <c r="D183" s="10">
        <f>VALUE(-11.612)</f>
        <v>0</v>
      </c>
      <c r="E183" s="11">
        <f>VALUE(1553.74708)</f>
        <v>0</v>
      </c>
      <c r="F183" s="11">
        <f>VALUE(-18.27)</f>
        <v>0</v>
      </c>
      <c r="G183" s="12">
        <f>VALUE(1556.4144)</f>
        <v>0</v>
      </c>
      <c r="H183" s="12">
        <f>VALUE(-15.172)</f>
        <v>0</v>
      </c>
      <c r="I183" s="13">
        <f>VALUE(1547.70088)</f>
        <v>0</v>
      </c>
      <c r="J183" s="13">
        <f>VALUE(-10.777999999999999)</f>
        <v>0</v>
      </c>
      <c r="K183" s="14">
        <f>VALUE(1550.60084)</f>
        <v>0</v>
      </c>
      <c r="L183" s="14">
        <f>VALUE(-11.21)</f>
        <v>0</v>
      </c>
      <c r="M183" s="15">
        <f>VALUE(1556.32084)</f>
        <v>0</v>
      </c>
      <c r="N183" s="15">
        <f>VALUE(-11.752)</f>
        <v>0</v>
      </c>
      <c r="O183" s="16">
        <f>VALUE(1548.59322)</f>
        <v>0</v>
      </c>
      <c r="P183" s="16">
        <f>VALUE(-21.048000000000002)</f>
        <v>0</v>
      </c>
      <c r="Q183" s="17">
        <f>VALUE(521.9875)</f>
        <v>0</v>
      </c>
      <c r="R183">
        <f>VALUE(-0.370719999999892)</f>
        <v>0</v>
      </c>
      <c r="S183">
        <f>VALUE(-0.29179999999996653)</f>
        <v>0</v>
      </c>
      <c r="T183">
        <f>VALUE(-0.3888600000000224)</f>
        <v>0</v>
      </c>
      <c r="U183">
        <f>VALUE(-0.2677599999999529)</f>
        <v>0</v>
      </c>
      <c r="V183">
        <f>VALUE(-0.27127999999993335)</f>
        <v>0</v>
      </c>
      <c r="W183">
        <f>VALUE(-0.32339999999999236)</f>
        <v>0</v>
      </c>
      <c r="X183">
        <f>VALUE(0.008339999999861902)</f>
        <v>0</v>
      </c>
      <c r="Y183" s="17">
        <f>VALUE(-11.615000000000009)</f>
        <v>0</v>
      </c>
      <c r="Z183">
        <f>VALUE(-272.21142857141393)</f>
        <v>0</v>
      </c>
    </row>
    <row r="184" spans="1:26">
      <c r="A184" t="s">
        <v>208</v>
      </c>
      <c r="B184">
        <f>VALUE(4.10778)</f>
        <v>0</v>
      </c>
      <c r="C184" s="10">
        <f>VALUE(1552.68778)</f>
        <v>0</v>
      </c>
      <c r="D184" s="10">
        <f>VALUE(-11.6)</f>
        <v>0</v>
      </c>
      <c r="E184" s="11">
        <f>VALUE(1553.74684)</f>
        <v>0</v>
      </c>
      <c r="F184" s="11">
        <f>VALUE(-18.254)</f>
        <v>0</v>
      </c>
      <c r="G184" s="12">
        <f>VALUE(1556.41476)</f>
        <v>0</v>
      </c>
      <c r="H184" s="12">
        <f>VALUE(-15.134)</f>
        <v>0</v>
      </c>
      <c r="I184" s="13">
        <f>VALUE(1547.70076)</f>
        <v>0</v>
      </c>
      <c r="J184" s="13">
        <f>VALUE(-10.735999999999999)</f>
        <v>0</v>
      </c>
      <c r="K184" s="14">
        <f>VALUE(1550.60028)</f>
        <v>0</v>
      </c>
      <c r="L184" s="14">
        <f>VALUE(-11.245999999999999)</f>
        <v>0</v>
      </c>
      <c r="M184" s="15">
        <f>VALUE(1556.3193800000001)</f>
        <v>0</v>
      </c>
      <c r="N184" s="15">
        <f>VALUE(-11.724)</f>
        <v>0</v>
      </c>
      <c r="O184" s="16">
        <f>VALUE(1548.59214)</f>
        <v>0</v>
      </c>
      <c r="P184" s="16">
        <f>VALUE(-21.03)</f>
        <v>0</v>
      </c>
      <c r="Q184" s="17">
        <f>VALUE(521.9689999999999)</f>
        <v>0</v>
      </c>
      <c r="R184">
        <f>VALUE(-0.37007999999991625)</f>
        <v>0</v>
      </c>
      <c r="S184">
        <f>VALUE(-0.2920400000000427)</f>
        <v>0</v>
      </c>
      <c r="T184">
        <f>VALUE(-0.38850000000002183)</f>
        <v>0</v>
      </c>
      <c r="U184">
        <f>VALUE(-0.2678800000001047)</f>
        <v>0</v>
      </c>
      <c r="V184">
        <f>VALUE(-0.27183999999988373)</f>
        <v>0</v>
      </c>
      <c r="W184">
        <f>VALUE(-0.32486000000017157)</f>
        <v>0</v>
      </c>
      <c r="X184">
        <f>VALUE(0.007259999999860156)</f>
        <v>0</v>
      </c>
      <c r="Y184" s="17">
        <f>VALUE(-11.633500000000026)</f>
        <v>0</v>
      </c>
      <c r="Z184">
        <f>VALUE(-272.56285714289726)</f>
        <v>0</v>
      </c>
    </row>
    <row r="185" spans="1:26">
      <c r="A185" t="s">
        <v>209</v>
      </c>
      <c r="B185">
        <f>VALUE(4.1318)</f>
        <v>0</v>
      </c>
      <c r="C185" s="10">
        <f>VALUE(1552.68682)</f>
        <v>0</v>
      </c>
      <c r="D185" s="10">
        <f>VALUE(-11.606)</f>
        <v>0</v>
      </c>
      <c r="E185" s="11">
        <f>VALUE(1553.74652)</f>
        <v>0</v>
      </c>
      <c r="F185" s="11">
        <f>VALUE(-18.242)</f>
        <v>0</v>
      </c>
      <c r="G185" s="12">
        <f>VALUE(1556.4143)</f>
        <v>0</v>
      </c>
      <c r="H185" s="12">
        <f>VALUE(-15.042)</f>
        <v>0</v>
      </c>
      <c r="I185" s="13">
        <f>VALUE(1547.70026)</f>
        <v>0</v>
      </c>
      <c r="J185" s="13">
        <f>VALUE(-10.764000000000001)</f>
        <v>0</v>
      </c>
      <c r="K185" s="14">
        <f>VALUE(1550.60016)</f>
        <v>0</v>
      </c>
      <c r="L185" s="14">
        <f>VALUE(-11.238)</f>
        <v>0</v>
      </c>
      <c r="M185" s="15">
        <f>VALUE(1556.3203800000001)</f>
        <v>0</v>
      </c>
      <c r="N185" s="15">
        <f>VALUE(-11.624)</f>
        <v>0</v>
      </c>
      <c r="O185" s="16">
        <f>VALUE(1548.5918199999999)</f>
        <v>0</v>
      </c>
      <c r="P185" s="16">
        <f>VALUE(-21.041999999999998)</f>
        <v>0</v>
      </c>
      <c r="Q185" s="17">
        <f>VALUE(521.9555)</f>
        <v>0</v>
      </c>
      <c r="R185">
        <f>VALUE(-0.3710399999999936)</f>
        <v>0</v>
      </c>
      <c r="S185">
        <f>VALUE(-0.2923600000001443)</f>
        <v>0</v>
      </c>
      <c r="T185">
        <f>VALUE(-0.3889599999999973)</f>
        <v>0</v>
      </c>
      <c r="U185">
        <f>VALUE(-0.2683799999999792)</f>
        <v>0</v>
      </c>
      <c r="V185">
        <f>VALUE(-0.2719600000000355)</f>
        <v>0</v>
      </c>
      <c r="W185">
        <f>VALUE(-0.3238600000001952)</f>
        <v>0</v>
      </c>
      <c r="X185">
        <f>VALUE(0.006939999999985957)</f>
        <v>0</v>
      </c>
      <c r="Y185" s="17">
        <f>VALUE(-11.646999999999935)</f>
        <v>0</v>
      </c>
      <c r="Z185">
        <f>VALUE(-272.80285714290846)</f>
        <v>0</v>
      </c>
    </row>
    <row r="186" spans="1:26">
      <c r="A186" t="s">
        <v>210</v>
      </c>
      <c r="B186">
        <f>VALUE(4.15573)</f>
        <v>0</v>
      </c>
      <c r="C186" s="10">
        <f>VALUE(1552.68676)</f>
        <v>0</v>
      </c>
      <c r="D186" s="10">
        <f>VALUE(-11.54)</f>
        <v>0</v>
      </c>
      <c r="E186" s="11">
        <f>VALUE(1553.74686)</f>
        <v>0</v>
      </c>
      <c r="F186" s="11">
        <f>VALUE(-18.254)</f>
        <v>0</v>
      </c>
      <c r="G186" s="12">
        <f>VALUE(1556.41498)</f>
        <v>0</v>
      </c>
      <c r="H186" s="12">
        <f>VALUE(-15.09)</f>
        <v>0</v>
      </c>
      <c r="I186" s="13">
        <f>VALUE(1547.7008)</f>
        <v>0</v>
      </c>
      <c r="J186" s="13">
        <f>VALUE(-10.71)</f>
        <v>0</v>
      </c>
      <c r="K186" s="14">
        <f>VALUE(1550.59944)</f>
        <v>0</v>
      </c>
      <c r="L186" s="14">
        <f>VALUE(-11.18)</f>
        <v>0</v>
      </c>
      <c r="M186" s="15">
        <f>VALUE(1556.32058)</f>
        <v>0</v>
      </c>
      <c r="N186" s="15">
        <f>VALUE(-11.638)</f>
        <v>0</v>
      </c>
      <c r="O186" s="16">
        <f>VALUE(1548.5920199999998)</f>
        <v>0</v>
      </c>
      <c r="P186" s="16">
        <f>VALUE(-21.084)</f>
        <v>0</v>
      </c>
      <c r="Q186" s="17">
        <f>VALUE(521.9455)</f>
        <v>0</v>
      </c>
      <c r="R186">
        <f>VALUE(-0.3710999999998421)</f>
        <v>0</v>
      </c>
      <c r="S186">
        <f>VALUE(-0.2920200000000932)</f>
        <v>0</v>
      </c>
      <c r="T186">
        <f>VALUE(-0.38827999999989515)</f>
        <v>0</v>
      </c>
      <c r="U186">
        <f>VALUE(-0.2678399999999783)</f>
        <v>0</v>
      </c>
      <c r="V186">
        <f>VALUE(-0.27268000000003667)</f>
        <v>0</v>
      </c>
      <c r="W186">
        <f>VALUE(-0.32366000000001804)</f>
        <v>0</v>
      </c>
      <c r="X186">
        <f>VALUE(0.007139999999935753)</f>
        <v>0</v>
      </c>
      <c r="Y186" s="17">
        <f>VALUE(-11.656999999999925)</f>
        <v>0</v>
      </c>
      <c r="Z186">
        <f>VALUE(-272.6342857142754)</f>
        <v>0</v>
      </c>
    </row>
    <row r="187" spans="1:26">
      <c r="A187" t="s">
        <v>211</v>
      </c>
      <c r="B187">
        <f>VALUE(4.17931)</f>
        <v>0</v>
      </c>
      <c r="C187" s="10">
        <f>VALUE(1552.6874599999999)</f>
        <v>0</v>
      </c>
      <c r="D187" s="10">
        <f>VALUE(-11.59)</f>
        <v>0</v>
      </c>
      <c r="E187" s="11">
        <f>VALUE(1553.74648)</f>
        <v>0</v>
      </c>
      <c r="F187" s="11">
        <f>VALUE(-18.24)</f>
        <v>0</v>
      </c>
      <c r="G187" s="12">
        <f>VALUE(1556.41446)</f>
        <v>0</v>
      </c>
      <c r="H187" s="12">
        <f>VALUE(-15.104000000000001)</f>
        <v>0</v>
      </c>
      <c r="I187" s="13">
        <f>VALUE(1547.69958)</f>
        <v>0</v>
      </c>
      <c r="J187" s="13">
        <f>VALUE(-10.818)</f>
        <v>0</v>
      </c>
      <c r="K187" s="14">
        <f>VALUE(1550.5991)</f>
        <v>0</v>
      </c>
      <c r="L187" s="14">
        <f>VALUE(-11.2)</f>
        <v>0</v>
      </c>
      <c r="M187" s="15">
        <f>VALUE(1556.3201)</f>
        <v>0</v>
      </c>
      <c r="N187" s="15">
        <f>VALUE(-11.68)</f>
        <v>0</v>
      </c>
      <c r="O187" s="16">
        <f>VALUE(1548.5922)</f>
        <v>0</v>
      </c>
      <c r="P187" s="16">
        <f>VALUE(-21.014)</f>
        <v>0</v>
      </c>
      <c r="Q187" s="17">
        <f>VALUE(521.9399999999999)</f>
        <v>0</v>
      </c>
      <c r="R187">
        <f>VALUE(-0.37039999999979045)</f>
        <v>0</v>
      </c>
      <c r="S187">
        <f>VALUE(-0.2924000000000433)</f>
        <v>0</v>
      </c>
      <c r="T187">
        <f>VALUE(-0.3887999999999465)</f>
        <v>0</v>
      </c>
      <c r="U187">
        <f>VALUE(-0.26906000000008135)</f>
        <v>0</v>
      </c>
      <c r="V187">
        <f>VALUE(-0.27302000000008775)</f>
        <v>0</v>
      </c>
      <c r="W187">
        <f>VALUE(-0.3241400000001704)</f>
        <v>0</v>
      </c>
      <c r="X187">
        <f>VALUE(0.007319999999936044)</f>
        <v>0</v>
      </c>
      <c r="Y187" s="17">
        <f>VALUE(-11.662500000000023)</f>
        <v>0</v>
      </c>
      <c r="Z187">
        <f>VALUE(-272.92857142859765)</f>
        <v>0</v>
      </c>
    </row>
    <row r="188" spans="1:26">
      <c r="A188" t="s">
        <v>212</v>
      </c>
      <c r="B188">
        <f>VALUE(4.20316)</f>
        <v>0</v>
      </c>
      <c r="C188" s="10">
        <f>VALUE(1552.6865599999999)</f>
        <v>0</v>
      </c>
      <c r="D188" s="10">
        <f>VALUE(-11.58)</f>
        <v>0</v>
      </c>
      <c r="E188" s="11">
        <f>VALUE(1553.74566)</f>
        <v>0</v>
      </c>
      <c r="F188" s="11">
        <f>VALUE(-18.234)</f>
        <v>0</v>
      </c>
      <c r="G188" s="12">
        <f>VALUE(1556.4148599999999)</f>
        <v>0</v>
      </c>
      <c r="H188" s="12">
        <f>VALUE(-15.124)</f>
        <v>0</v>
      </c>
      <c r="I188" s="13">
        <f>VALUE(1547.69916)</f>
        <v>0</v>
      </c>
      <c r="J188" s="13">
        <f>VALUE(-10.776)</f>
        <v>0</v>
      </c>
      <c r="K188" s="14">
        <f>VALUE(1550.6003)</f>
        <v>0</v>
      </c>
      <c r="L188" s="14">
        <f>VALUE(-11.288)</f>
        <v>0</v>
      </c>
      <c r="M188" s="15">
        <f>VALUE(1556.32056)</f>
        <v>0</v>
      </c>
      <c r="N188" s="15">
        <f>VALUE(-11.638)</f>
        <v>0</v>
      </c>
      <c r="O188" s="16">
        <f>VALUE(1548.5919199999998)</f>
        <v>0</v>
      </c>
      <c r="P188" s="16">
        <f>VALUE(-21.061999999999998)</f>
        <v>0</v>
      </c>
      <c r="Q188" s="17">
        <f>VALUE(521.937)</f>
        <v>0</v>
      </c>
      <c r="R188">
        <f>VALUE(-0.3712999999997919)</f>
        <v>0</v>
      </c>
      <c r="S188">
        <f>VALUE(-0.29322000000001935)</f>
        <v>0</v>
      </c>
      <c r="T188">
        <f>VALUE(-0.38839999999981956)</f>
        <v>0</v>
      </c>
      <c r="U188">
        <f>VALUE(-0.2694800000001578)</f>
        <v>0</v>
      </c>
      <c r="V188">
        <f>VALUE(-0.2718199999999342)</f>
        <v>0</v>
      </c>
      <c r="W188">
        <f>VALUE(-0.3236800000001949)</f>
        <v>0</v>
      </c>
      <c r="X188">
        <f>VALUE(0.007039999999960855)</f>
        <v>0</v>
      </c>
      <c r="Y188" s="17">
        <f>VALUE(-11.665499999999952)</f>
        <v>0</v>
      </c>
      <c r="Z188">
        <f>VALUE(-272.9799999999938)</f>
        <v>0</v>
      </c>
    </row>
    <row r="189" spans="1:26">
      <c r="A189" t="s">
        <v>213</v>
      </c>
      <c r="B189">
        <f>VALUE(4.22695)</f>
        <v>0</v>
      </c>
      <c r="C189" s="10">
        <f>VALUE(1552.68854)</f>
        <v>0</v>
      </c>
      <c r="D189" s="10">
        <f>VALUE(-11.612)</f>
        <v>0</v>
      </c>
      <c r="E189" s="11">
        <f>VALUE(1553.74666)</f>
        <v>0</v>
      </c>
      <c r="F189" s="11">
        <f>VALUE(-18.202)</f>
        <v>0</v>
      </c>
      <c r="G189" s="12">
        <f>VALUE(1556.4158400000001)</f>
        <v>0</v>
      </c>
      <c r="H189" s="12">
        <f>VALUE(-15.118)</f>
        <v>0</v>
      </c>
      <c r="I189" s="13">
        <f>VALUE(1547.7012)</f>
        <v>0</v>
      </c>
      <c r="J189" s="13">
        <f>VALUE(-10.732000000000001)</f>
        <v>0</v>
      </c>
      <c r="K189" s="14">
        <f>VALUE(1550.6009199999999)</f>
        <v>0</v>
      </c>
      <c r="L189" s="14">
        <f>VALUE(-11.232000000000001)</f>
        <v>0</v>
      </c>
      <c r="M189" s="15">
        <f>VALUE(1556.32082)</f>
        <v>0</v>
      </c>
      <c r="N189" s="15">
        <f>VALUE(-11.686)</f>
        <v>0</v>
      </c>
      <c r="O189" s="16">
        <f>VALUE(1548.59204)</f>
        <v>0</v>
      </c>
      <c r="P189" s="16">
        <f>VALUE(-21.052)</f>
        <v>0</v>
      </c>
      <c r="Q189" s="17">
        <f>VALUE(521.938)</f>
        <v>0</v>
      </c>
      <c r="R189">
        <f>VALUE(-0.3693199999997887)</f>
        <v>0</v>
      </c>
      <c r="S189">
        <f>VALUE(-0.292220000000043)</f>
        <v>0</v>
      </c>
      <c r="T189">
        <f>VALUE(-0.3874200000000201)</f>
        <v>0</v>
      </c>
      <c r="U189">
        <f>VALUE(-0.2674400000000787)</f>
        <v>0</v>
      </c>
      <c r="V189">
        <f>VALUE(-0.27119999999990796)</f>
        <v>0</v>
      </c>
      <c r="W189">
        <f>VALUE(-0.32342000000016924)</f>
        <v>0</v>
      </c>
      <c r="X189">
        <f>VALUE(0.007159999999885258)</f>
        <v>0</v>
      </c>
      <c r="Y189" s="17">
        <f>VALUE(-11.664499999999975)</f>
        <v>0</v>
      </c>
      <c r="Z189">
        <f>VALUE(-271.98000000001747)</f>
        <v>0</v>
      </c>
    </row>
    <row r="190" spans="1:26">
      <c r="A190" t="s">
        <v>214</v>
      </c>
      <c r="B190">
        <f>VALUE(4.25122)</f>
        <v>0</v>
      </c>
      <c r="C190" s="10">
        <f>VALUE(1552.68744)</f>
        <v>0</v>
      </c>
      <c r="D190" s="10">
        <f>VALUE(-11.622)</f>
        <v>0</v>
      </c>
      <c r="E190" s="11">
        <f>VALUE(1553.74646)</f>
        <v>0</v>
      </c>
      <c r="F190" s="11">
        <f>VALUE(-18.252)</f>
        <v>0</v>
      </c>
      <c r="G190" s="12">
        <f>VALUE(1556.41526)</f>
        <v>0</v>
      </c>
      <c r="H190" s="12">
        <f>VALUE(-15.065999999999999)</f>
        <v>0</v>
      </c>
      <c r="I190" s="13">
        <f>VALUE(1547.70134)</f>
        <v>0</v>
      </c>
      <c r="J190" s="13">
        <f>VALUE(-10.745999999999999)</f>
        <v>0</v>
      </c>
      <c r="K190" s="14">
        <f>VALUE(1550.60088)</f>
        <v>0</v>
      </c>
      <c r="L190" s="14">
        <f>VALUE(-11.242)</f>
        <v>0</v>
      </c>
      <c r="M190" s="15">
        <f>VALUE(1556.32044)</f>
        <v>0</v>
      </c>
      <c r="N190" s="15">
        <f>VALUE(-11.622)</f>
        <v>0</v>
      </c>
      <c r="O190" s="16">
        <f>VALUE(1548.59168)</f>
        <v>0</v>
      </c>
      <c r="P190" s="16">
        <f>VALUE(-21.044)</f>
        <v>0</v>
      </c>
      <c r="Q190" s="17">
        <f>VALUE(521.9399999999999)</f>
        <v>0</v>
      </c>
      <c r="R190">
        <f>VALUE(-0.37041999999996733)</f>
        <v>0</v>
      </c>
      <c r="S190">
        <f>VALUE(-0.2924199999999928)</f>
        <v>0</v>
      </c>
      <c r="T190">
        <f>VALUE(-0.38799999999991996)</f>
        <v>0</v>
      </c>
      <c r="U190">
        <f>VALUE(-0.26729999999997744)</f>
        <v>0</v>
      </c>
      <c r="V190">
        <f>VALUE(-0.27124000000003434)</f>
        <v>0</v>
      </c>
      <c r="W190">
        <f>VALUE(-0.3238000000001193)</f>
        <v>0</v>
      </c>
      <c r="X190">
        <f>VALUE(0.006799999999884676)</f>
        <v>0</v>
      </c>
      <c r="Y190" s="17">
        <f>VALUE(-11.662500000000023)</f>
        <v>0</v>
      </c>
      <c r="Z190">
        <f>VALUE(-272.34000000001805)</f>
        <v>0</v>
      </c>
    </row>
    <row r="191" spans="1:26">
      <c r="A191" t="s">
        <v>215</v>
      </c>
      <c r="B191">
        <f>VALUE(4.27518)</f>
        <v>0</v>
      </c>
      <c r="C191" s="10">
        <f>VALUE(1552.6876)</f>
        <v>0</v>
      </c>
      <c r="D191" s="10">
        <f>VALUE(-11.56)</f>
        <v>0</v>
      </c>
      <c r="E191" s="11">
        <f>VALUE(1553.74662)</f>
        <v>0</v>
      </c>
      <c r="F191" s="11">
        <f>VALUE(-18.278)</f>
        <v>0</v>
      </c>
      <c r="G191" s="12">
        <f>VALUE(1556.4144199999998)</f>
        <v>0</v>
      </c>
      <c r="H191" s="12">
        <f>VALUE(-15.097999999999999)</f>
        <v>0</v>
      </c>
      <c r="I191" s="13">
        <f>VALUE(1547.7010400000001)</f>
        <v>0</v>
      </c>
      <c r="J191" s="13">
        <f>VALUE(-10.754000000000001)</f>
        <v>0</v>
      </c>
      <c r="K191" s="14">
        <f>VALUE(1550.60048)</f>
        <v>0</v>
      </c>
      <c r="L191" s="14">
        <f>VALUE(-11.198)</f>
        <v>0</v>
      </c>
      <c r="M191" s="15">
        <f>VALUE(1556.3201800000002)</f>
        <v>0</v>
      </c>
      <c r="N191" s="15">
        <f>VALUE(-11.662)</f>
        <v>0</v>
      </c>
      <c r="O191" s="16">
        <f>VALUE(1548.5923599999999)</f>
        <v>0</v>
      </c>
      <c r="P191" s="16">
        <f>VALUE(-21.072)</f>
        <v>0</v>
      </c>
      <c r="Q191" s="17">
        <f>VALUE(521.9425)</f>
        <v>0</v>
      </c>
      <c r="R191">
        <f>VALUE(-0.37025999999991654)</f>
        <v>0</v>
      </c>
      <c r="S191">
        <f>VALUE(-0.2922600000001694)</f>
        <v>0</v>
      </c>
      <c r="T191">
        <f>VALUE(-0.38883999999984553)</f>
        <v>0</v>
      </c>
      <c r="U191">
        <f>VALUE(-0.2676000000001295)</f>
        <v>0</v>
      </c>
      <c r="V191">
        <f>VALUE(-0.27163999999993393)</f>
        <v>0</v>
      </c>
      <c r="W191">
        <f>VALUE(-0.324060000000145)</f>
        <v>0</v>
      </c>
      <c r="X191">
        <f>VALUE(0.0074799999999868305)</f>
        <v>0</v>
      </c>
      <c r="Y191" s="17">
        <f>VALUE(-11.659999999999968)</f>
        <v>0</v>
      </c>
      <c r="Z191">
        <f>VALUE(-272.45428571430756)</f>
        <v>0</v>
      </c>
    </row>
    <row r="192" spans="1:26">
      <c r="A192" t="s">
        <v>216</v>
      </c>
      <c r="B192">
        <f>VALUE(4.299)</f>
        <v>0</v>
      </c>
      <c r="C192" s="10">
        <f>VALUE(1552.68562)</f>
        <v>0</v>
      </c>
      <c r="D192" s="10">
        <f>VALUE(-11.626)</f>
        <v>0</v>
      </c>
      <c r="E192" s="11">
        <f>VALUE(1553.74572)</f>
        <v>0</v>
      </c>
      <c r="F192" s="11">
        <f>VALUE(-18.27)</f>
        <v>0</v>
      </c>
      <c r="G192" s="12">
        <f>VALUE(1556.41374)</f>
        <v>0</v>
      </c>
      <c r="H192" s="12">
        <f>VALUE(-15.097999999999999)</f>
        <v>0</v>
      </c>
      <c r="I192" s="13">
        <f>VALUE(1547.70076)</f>
        <v>0</v>
      </c>
      <c r="J192" s="13">
        <f>VALUE(-10.77)</f>
        <v>0</v>
      </c>
      <c r="K192" s="14">
        <f>VALUE(1550.5999800000002)</f>
        <v>0</v>
      </c>
      <c r="L192" s="14">
        <f>VALUE(-11.204)</f>
        <v>0</v>
      </c>
      <c r="M192" s="15">
        <f>VALUE(1556.3201)</f>
        <v>0</v>
      </c>
      <c r="N192" s="15">
        <f>VALUE(-11.65)</f>
        <v>0</v>
      </c>
      <c r="O192" s="16">
        <f>VALUE(1548.59134)</f>
        <v>0</v>
      </c>
      <c r="P192" s="16">
        <f>VALUE(-21.07)</f>
        <v>0</v>
      </c>
      <c r="Q192" s="17">
        <f>VALUE(521.9404999999999)</f>
        <v>0</v>
      </c>
      <c r="R192">
        <f>VALUE(-0.37223999999991975)</f>
        <v>0</v>
      </c>
      <c r="S192">
        <f>VALUE(-0.29316000000017084)</f>
        <v>0</v>
      </c>
      <c r="T192">
        <f>VALUE(-0.3895199999999477)</f>
        <v>0</v>
      </c>
      <c r="U192">
        <f>VALUE(-0.2678800000001047)</f>
        <v>0</v>
      </c>
      <c r="V192">
        <f>VALUE(-0.2721400000000358)</f>
        <v>0</v>
      </c>
      <c r="W192">
        <f>VALUE(-0.3241400000001704)</f>
        <v>0</v>
      </c>
      <c r="X192">
        <f>VALUE(0.006459999999833599)</f>
        <v>0</v>
      </c>
      <c r="Y192" s="17">
        <f>VALUE(-11.662000000000035)</f>
        <v>0</v>
      </c>
      <c r="Z192">
        <f>VALUE(-273.23142857150225)</f>
        <v>0</v>
      </c>
    </row>
    <row r="193" spans="1:26">
      <c r="A193" t="s">
        <v>217</v>
      </c>
      <c r="B193">
        <f>VALUE(4.32307)</f>
        <v>0</v>
      </c>
      <c r="C193" s="10">
        <f>VALUE(1552.68766)</f>
        <v>0</v>
      </c>
      <c r="D193" s="10">
        <f>VALUE(-11.575999999999999)</f>
        <v>0</v>
      </c>
      <c r="E193" s="11">
        <f>VALUE(1553.7469)</f>
        <v>0</v>
      </c>
      <c r="F193" s="11">
        <f>VALUE(-18.31)</f>
        <v>0</v>
      </c>
      <c r="G193" s="12">
        <f>VALUE(1556.41508)</f>
        <v>0</v>
      </c>
      <c r="H193" s="12">
        <f>VALUE(-15.09)</f>
        <v>0</v>
      </c>
      <c r="I193" s="13">
        <f>VALUE(1547.70064)</f>
        <v>0</v>
      </c>
      <c r="J193" s="13">
        <f>VALUE(-10.752)</f>
        <v>0</v>
      </c>
      <c r="K193" s="14">
        <f>VALUE(1550.5996400000001)</f>
        <v>0</v>
      </c>
      <c r="L193" s="14">
        <f>VALUE(-11.244000000000002)</f>
        <v>0</v>
      </c>
      <c r="M193" s="15">
        <f>VALUE(1556.31988)</f>
        <v>0</v>
      </c>
      <c r="N193" s="15">
        <f>VALUE(-11.632)</f>
        <v>0</v>
      </c>
      <c r="O193" s="16">
        <f>VALUE(1548.5921)</f>
        <v>0</v>
      </c>
      <c r="P193" s="16">
        <f>VALUE(-21.048000000000002)</f>
        <v>0</v>
      </c>
      <c r="Q193" s="17">
        <f>VALUE(521.944)</f>
        <v>0</v>
      </c>
      <c r="R193">
        <f>VALUE(-0.37019999999984066)</f>
        <v>0</v>
      </c>
      <c r="S193">
        <f>VALUE(-0.2919799999999668)</f>
        <v>0</v>
      </c>
      <c r="T193">
        <f>VALUE(-0.38817999999992026)</f>
        <v>0</v>
      </c>
      <c r="U193">
        <f>VALUE(-0.2680000000000291)</f>
        <v>0</v>
      </c>
      <c r="V193">
        <f>VALUE(-0.2724800000000869)</f>
        <v>0</v>
      </c>
      <c r="W193">
        <f>VALUE(-0.3243600000000697)</f>
        <v>0</v>
      </c>
      <c r="X193">
        <f>VALUE(0.007219999999961146)</f>
        <v>0</v>
      </c>
      <c r="Y193" s="17">
        <f>VALUE(-11.658500000000004)</f>
        <v>0</v>
      </c>
      <c r="Z193">
        <f>VALUE(-272.5685714285646)</f>
        <v>0</v>
      </c>
    </row>
    <row r="194" spans="1:26">
      <c r="A194" t="s">
        <v>218</v>
      </c>
      <c r="B194">
        <f>VALUE(4.34666)</f>
        <v>0</v>
      </c>
      <c r="C194" s="10">
        <f>VALUE(1552.68786)</f>
        <v>0</v>
      </c>
      <c r="D194" s="10">
        <f>VALUE(-11.58)</f>
        <v>0</v>
      </c>
      <c r="E194" s="11">
        <f>VALUE(1553.74686)</f>
        <v>0</v>
      </c>
      <c r="F194" s="11">
        <f>VALUE(-18.288)</f>
        <v>0</v>
      </c>
      <c r="G194" s="12">
        <f>VALUE(1556.41516)</f>
        <v>0</v>
      </c>
      <c r="H194" s="12">
        <f>VALUE(-15.132)</f>
        <v>0</v>
      </c>
      <c r="I194" s="13">
        <f>VALUE(1547.7005800000002)</f>
        <v>0</v>
      </c>
      <c r="J194" s="13">
        <f>VALUE(-10.755999999999998)</f>
        <v>0</v>
      </c>
      <c r="K194" s="14">
        <f>VALUE(1550.60132)</f>
        <v>0</v>
      </c>
      <c r="L194" s="14">
        <f>VALUE(-11.314)</f>
        <v>0</v>
      </c>
      <c r="M194" s="15">
        <f>VALUE(1556.3197599999999)</f>
        <v>0</v>
      </c>
      <c r="N194" s="15">
        <f>VALUE(-11.696)</f>
        <v>0</v>
      </c>
      <c r="O194" s="16">
        <f>VALUE(1548.5920199999998)</f>
        <v>0</v>
      </c>
      <c r="P194" s="16">
        <f>VALUE(-21.081999999999997)</f>
        <v>0</v>
      </c>
      <c r="Q194" s="17">
        <f>VALUE(521.948)</f>
        <v>0</v>
      </c>
      <c r="R194">
        <f>VALUE(-0.36999999999989086)</f>
        <v>0</v>
      </c>
      <c r="S194">
        <f>VALUE(-0.2920200000000932)</f>
        <v>0</v>
      </c>
      <c r="T194">
        <f>VALUE(-0.38809999999989486)</f>
        <v>0</v>
      </c>
      <c r="U194">
        <f>VALUE(-0.268060000000105)</f>
        <v>0</v>
      </c>
      <c r="V194">
        <f>VALUE(-0.27080000000000837)</f>
        <v>0</v>
      </c>
      <c r="W194">
        <f>VALUE(-0.3244799999999941)</f>
        <v>0</v>
      </c>
      <c r="X194">
        <f>VALUE(0.007139999999935753)</f>
        <v>0</v>
      </c>
      <c r="Y194" s="17">
        <f>VALUE(-11.654499999999985)</f>
        <v>0</v>
      </c>
      <c r="Z194">
        <f>VALUE(-272.3314285714358)</f>
        <v>0</v>
      </c>
    </row>
    <row r="195" spans="1:26">
      <c r="A195" t="s">
        <v>219</v>
      </c>
      <c r="B195">
        <f>VALUE(4.37071)</f>
        <v>0</v>
      </c>
      <c r="C195" s="10">
        <f>VALUE(1552.68876)</f>
        <v>0</v>
      </c>
      <c r="D195" s="10">
        <f>VALUE(-11.597999999999999)</f>
        <v>0</v>
      </c>
      <c r="E195" s="11">
        <f>VALUE(1553.74676)</f>
        <v>0</v>
      </c>
      <c r="F195" s="11">
        <f>VALUE(-18.248)</f>
        <v>0</v>
      </c>
      <c r="G195" s="12">
        <f>VALUE(1556.41452)</f>
        <v>0</v>
      </c>
      <c r="H195" s="12">
        <f>VALUE(-15.095999999999998)</f>
        <v>0</v>
      </c>
      <c r="I195" s="13">
        <f>VALUE(1547.70102)</f>
        <v>0</v>
      </c>
      <c r="J195" s="13">
        <f>VALUE(-10.738)</f>
        <v>0</v>
      </c>
      <c r="K195" s="14">
        <f>VALUE(1550.6004)</f>
        <v>0</v>
      </c>
      <c r="L195" s="14">
        <f>VALUE(-11.248)</f>
        <v>0</v>
      </c>
      <c r="M195" s="15">
        <f>VALUE(1556.31986)</f>
        <v>0</v>
      </c>
      <c r="N195" s="15">
        <f>VALUE(-11.652000000000001)</f>
        <v>0</v>
      </c>
      <c r="O195" s="16">
        <f>VALUE(1548.5923599999999)</f>
        <v>0</v>
      </c>
      <c r="P195" s="16">
        <f>VALUE(-21.035999999999998)</f>
        <v>0</v>
      </c>
      <c r="Q195" s="17">
        <f>VALUE(521.9465)</f>
        <v>0</v>
      </c>
      <c r="R195">
        <f>VALUE(-0.3690999999998894)</f>
        <v>0</v>
      </c>
      <c r="S195">
        <f>VALUE(-0.2921200000000681)</f>
        <v>0</v>
      </c>
      <c r="T195">
        <f>VALUE(-0.38873999999987063)</f>
        <v>0</v>
      </c>
      <c r="U195">
        <f>VALUE(-0.267620000000079)</f>
        <v>0</v>
      </c>
      <c r="V195">
        <f>VALUE(-0.2717199999999593)</f>
        <v>0</v>
      </c>
      <c r="W195">
        <f>VALUE(-0.3243800000000192)</f>
        <v>0</v>
      </c>
      <c r="X195">
        <f>VALUE(0.0074799999999868305)</f>
        <v>0</v>
      </c>
      <c r="Y195" s="17">
        <f>VALUE(-11.655999999999949)</f>
        <v>0</v>
      </c>
      <c r="Z195">
        <f>VALUE(-272.31428571427125)</f>
        <v>0</v>
      </c>
    </row>
    <row r="196" spans="1:26">
      <c r="A196" t="s">
        <v>220</v>
      </c>
      <c r="B196">
        <f>VALUE(4.39519)</f>
        <v>0</v>
      </c>
      <c r="C196" s="10">
        <f>VALUE(1552.68806)</f>
        <v>0</v>
      </c>
      <c r="D196" s="10">
        <f>VALUE(-11.592)</f>
        <v>0</v>
      </c>
      <c r="E196" s="11">
        <f>VALUE(1553.74662)</f>
        <v>0</v>
      </c>
      <c r="F196" s="11">
        <f>VALUE(-18.27)</f>
        <v>0</v>
      </c>
      <c r="G196" s="12">
        <f>VALUE(1556.41506)</f>
        <v>0</v>
      </c>
      <c r="H196" s="12">
        <f>VALUE(-15.075999999999999)</f>
        <v>0</v>
      </c>
      <c r="I196" s="13">
        <f>VALUE(1547.70108)</f>
        <v>0</v>
      </c>
      <c r="J196" s="13">
        <f>VALUE(-10.758)</f>
        <v>0</v>
      </c>
      <c r="K196" s="14">
        <f>VALUE(1550.60034)</f>
        <v>0</v>
      </c>
      <c r="L196" s="14">
        <f>VALUE(-11.23)</f>
        <v>0</v>
      </c>
      <c r="M196" s="15">
        <f>VALUE(1556.3207)</f>
        <v>0</v>
      </c>
      <c r="N196" s="15">
        <f>VALUE(-11.662)</f>
        <v>0</v>
      </c>
      <c r="O196" s="16">
        <f>VALUE(1548.59196)</f>
        <v>0</v>
      </c>
      <c r="P196" s="16">
        <f>VALUE(-21.066)</f>
        <v>0</v>
      </c>
      <c r="Q196" s="17">
        <f>VALUE(521.9455)</f>
        <v>0</v>
      </c>
      <c r="R196">
        <f>VALUE(-0.36979999999994106)</f>
        <v>0</v>
      </c>
      <c r="S196">
        <f>VALUE(-0.2922600000001694)</f>
        <v>0</v>
      </c>
      <c r="T196">
        <f>VALUE(-0.38819999999986976)</f>
        <v>0</v>
      </c>
      <c r="U196">
        <f>VALUE(-0.26756000000000313)</f>
        <v>0</v>
      </c>
      <c r="V196">
        <f>VALUE(-0.2717800000000352)</f>
        <v>0</v>
      </c>
      <c r="W196">
        <f>VALUE(-0.32354000000009364)</f>
        <v>0</v>
      </c>
      <c r="X196">
        <f>VALUE(0.007079999999859865)</f>
        <v>0</v>
      </c>
      <c r="Y196" s="17">
        <f>VALUE(-11.656999999999925)</f>
        <v>0</v>
      </c>
      <c r="Z196">
        <f>VALUE(-272.29428571432175)</f>
        <v>0</v>
      </c>
    </row>
    <row r="197" spans="1:26">
      <c r="A197" t="s">
        <v>221</v>
      </c>
      <c r="B197">
        <f>VALUE(4.41933)</f>
        <v>0</v>
      </c>
      <c r="C197" s="10">
        <f>VALUE(1552.68814)</f>
        <v>0</v>
      </c>
      <c r="D197" s="10">
        <f>VALUE(-11.61)</f>
        <v>0</v>
      </c>
      <c r="E197" s="11">
        <f>VALUE(1553.74714)</f>
        <v>0</v>
      </c>
      <c r="F197" s="11">
        <f>VALUE(-18.264)</f>
        <v>0</v>
      </c>
      <c r="G197" s="12">
        <f>VALUE(1556.4154800000001)</f>
        <v>0</v>
      </c>
      <c r="H197" s="12">
        <f>VALUE(-15.042)</f>
        <v>0</v>
      </c>
      <c r="I197" s="13">
        <f>VALUE(1547.70164)</f>
        <v>0</v>
      </c>
      <c r="J197" s="13">
        <f>VALUE(-10.776)</f>
        <v>0</v>
      </c>
      <c r="K197" s="14">
        <f>VALUE(1550.60116)</f>
        <v>0</v>
      </c>
      <c r="L197" s="14">
        <f>VALUE(-11.284)</f>
        <v>0</v>
      </c>
      <c r="M197" s="15">
        <f>VALUE(1556.32116)</f>
        <v>0</v>
      </c>
      <c r="N197" s="15">
        <f>VALUE(-11.612)</f>
        <v>0</v>
      </c>
      <c r="O197" s="16">
        <f>VALUE(1548.5919)</f>
        <v>0</v>
      </c>
      <c r="P197" s="16">
        <f>VALUE(-21.041999999999998)</f>
        <v>0</v>
      </c>
      <c r="Q197" s="17">
        <f>VALUE(521.9504999999999)</f>
        <v>0</v>
      </c>
      <c r="R197">
        <f>VALUE(-0.36971999999991567)</f>
        <v>0</v>
      </c>
      <c r="S197">
        <f>VALUE(-0.291740000000118)</f>
        <v>0</v>
      </c>
      <c r="T197">
        <f>VALUE(-0.38778000000002066)</f>
        <v>0</v>
      </c>
      <c r="U197">
        <f>VALUE(-0.26700000000005275)</f>
        <v>0</v>
      </c>
      <c r="V197">
        <f>VALUE(-0.27096000000005915)</f>
        <v>0</v>
      </c>
      <c r="W197">
        <f>VALUE(-0.32308000000011816)</f>
        <v>0</v>
      </c>
      <c r="X197">
        <f>VALUE(0.007019999999783977)</f>
        <v>0</v>
      </c>
      <c r="Y197" s="17">
        <f>VALUE(-11.652000000000044)</f>
        <v>0</v>
      </c>
      <c r="Z197">
        <f>VALUE(-271.8942857143572)</f>
        <v>0</v>
      </c>
    </row>
    <row r="198" spans="1:26">
      <c r="A198" t="s">
        <v>222</v>
      </c>
      <c r="B198">
        <f>VALUE(4.44294)</f>
        <v>0</v>
      </c>
      <c r="C198" s="10">
        <f>VALUE(1552.68706)</f>
        <v>0</v>
      </c>
      <c r="D198" s="10">
        <f>VALUE(-11.616)</f>
        <v>0</v>
      </c>
      <c r="E198" s="11">
        <f>VALUE(1553.74666)</f>
        <v>0</v>
      </c>
      <c r="F198" s="11">
        <f>VALUE(-18.27)</f>
        <v>0</v>
      </c>
      <c r="G198" s="12">
        <f>VALUE(1556.41514)</f>
        <v>0</v>
      </c>
      <c r="H198" s="12">
        <f>VALUE(-15.106)</f>
        <v>0</v>
      </c>
      <c r="I198" s="13">
        <f>VALUE(1547.70026)</f>
        <v>0</v>
      </c>
      <c r="J198" s="13">
        <f>VALUE(-10.738)</f>
        <v>0</v>
      </c>
      <c r="K198" s="14">
        <f>VALUE(1550.60062)</f>
        <v>0</v>
      </c>
      <c r="L198" s="14">
        <f>VALUE(-11.294)</f>
        <v>0</v>
      </c>
      <c r="M198" s="15">
        <f>VALUE(1556.32008)</f>
        <v>0</v>
      </c>
      <c r="N198" s="15">
        <f>VALUE(-11.664000000000001)</f>
        <v>0</v>
      </c>
      <c r="O198" s="16">
        <f>VALUE(1548.59124)</f>
        <v>0</v>
      </c>
      <c r="P198" s="16">
        <f>VALUE(-21.086)</f>
        <v>0</v>
      </c>
      <c r="Q198" s="17">
        <f>VALUE(521.951)</f>
        <v>0</v>
      </c>
      <c r="R198">
        <f>VALUE(-0.3707999999999174)</f>
        <v>0</v>
      </c>
      <c r="S198">
        <f>VALUE(-0.292220000000043)</f>
        <v>0</v>
      </c>
      <c r="T198">
        <f>VALUE(-0.38811999999984437)</f>
        <v>0</v>
      </c>
      <c r="U198">
        <f>VALUE(-0.2683799999999792)</f>
        <v>0</v>
      </c>
      <c r="V198">
        <f>VALUE(-0.27150000000006)</f>
        <v>0</v>
      </c>
      <c r="W198">
        <f>VALUE(-0.3241600000001199)</f>
        <v>0</v>
      </c>
      <c r="X198">
        <f>VALUE(0.006359999999858701)</f>
        <v>0</v>
      </c>
      <c r="Y198" s="17">
        <f>VALUE(-11.651499999999942)</f>
        <v>0</v>
      </c>
      <c r="Z198">
        <f>VALUE(-272.68857142858644)</f>
        <v>0</v>
      </c>
    </row>
    <row r="199" spans="1:26">
      <c r="A199" t="s">
        <v>223</v>
      </c>
      <c r="B199">
        <f>VALUE(4.46678)</f>
        <v>0</v>
      </c>
      <c r="C199" s="10">
        <f>VALUE(1552.68764)</f>
        <v>0</v>
      </c>
      <c r="D199" s="10">
        <f>VALUE(-11.606)</f>
        <v>0</v>
      </c>
      <c r="E199" s="11">
        <f>VALUE(1553.74656)</f>
        <v>0</v>
      </c>
      <c r="F199" s="11">
        <f>VALUE(-18.227999999999998)</f>
        <v>0</v>
      </c>
      <c r="G199" s="12">
        <f>VALUE(1556.41602)</f>
        <v>0</v>
      </c>
      <c r="H199" s="12">
        <f>VALUE(-15.027999999999999)</f>
        <v>0</v>
      </c>
      <c r="I199" s="13">
        <f>VALUE(1547.70082)</f>
        <v>0</v>
      </c>
      <c r="J199" s="13">
        <f>VALUE(-10.774000000000001)</f>
        <v>0</v>
      </c>
      <c r="K199" s="14">
        <f>VALUE(1550.5999)</f>
        <v>0</v>
      </c>
      <c r="L199" s="14">
        <f>VALUE(-11.258)</f>
        <v>0</v>
      </c>
      <c r="M199" s="15">
        <f>VALUE(1556.3201800000002)</f>
        <v>0</v>
      </c>
      <c r="N199" s="15">
        <f>VALUE(-11.574000000000002)</f>
        <v>0</v>
      </c>
      <c r="O199" s="16">
        <f>VALUE(1548.5921)</f>
        <v>0</v>
      </c>
      <c r="P199" s="16">
        <f>VALUE(-21.084)</f>
        <v>0</v>
      </c>
      <c r="Q199" s="17">
        <f>VALUE(521.9485)</f>
        <v>0</v>
      </c>
      <c r="R199">
        <f>VALUE(-0.37021999999979016)</f>
        <v>0</v>
      </c>
      <c r="S199">
        <f>VALUE(-0.2923200000000179)</f>
        <v>0</v>
      </c>
      <c r="T199">
        <f>VALUE(-0.3872400000000198)</f>
        <v>0</v>
      </c>
      <c r="U199">
        <f>VALUE(-0.2678200000000288)</f>
        <v>0</v>
      </c>
      <c r="V199">
        <f>VALUE(-0.2722200000000612)</f>
        <v>0</v>
      </c>
      <c r="W199">
        <f>VALUE(-0.324060000000145)</f>
        <v>0</v>
      </c>
      <c r="X199">
        <f>VALUE(0.007219999999961146)</f>
        <v>0</v>
      </c>
      <c r="Y199" s="17">
        <f>VALUE(-11.653999999999996)</f>
        <v>0</v>
      </c>
      <c r="Z199">
        <f>VALUE(-272.38000000001455)</f>
        <v>0</v>
      </c>
    </row>
    <row r="200" spans="1:26">
      <c r="A200" t="s">
        <v>224</v>
      </c>
      <c r="B200">
        <f>VALUE(4.49067)</f>
        <v>0</v>
      </c>
      <c r="C200" s="10">
        <f>VALUE(1552.6870800000002)</f>
        <v>0</v>
      </c>
      <c r="D200" s="10">
        <f>VALUE(-11.6)</f>
        <v>0</v>
      </c>
      <c r="E200" s="11">
        <f>VALUE(1553.74708)</f>
        <v>0</v>
      </c>
      <c r="F200" s="11">
        <f>VALUE(-18.244)</f>
        <v>0</v>
      </c>
      <c r="G200" s="12">
        <f>VALUE(1556.41558)</f>
        <v>0</v>
      </c>
      <c r="H200" s="12">
        <f>VALUE(-15.01)</f>
        <v>0</v>
      </c>
      <c r="I200" s="13">
        <f>VALUE(1547.70086)</f>
        <v>0</v>
      </c>
      <c r="J200" s="13">
        <f>VALUE(-10.77)</f>
        <v>0</v>
      </c>
      <c r="K200" s="14">
        <f>VALUE(1550.6009800000002)</f>
        <v>0</v>
      </c>
      <c r="L200" s="14">
        <f>VALUE(-11.252)</f>
        <v>0</v>
      </c>
      <c r="M200" s="15">
        <f>VALUE(1556.32036)</f>
        <v>0</v>
      </c>
      <c r="N200" s="15">
        <f>VALUE(-11.564)</f>
        <v>0</v>
      </c>
      <c r="O200" s="16">
        <f>VALUE(1548.5914599999999)</f>
        <v>0</v>
      </c>
      <c r="P200" s="16">
        <f>VALUE(-21.074)</f>
        <v>0</v>
      </c>
      <c r="Q200" s="17">
        <f>VALUE(521.9485)</f>
        <v>0</v>
      </c>
      <c r="R200">
        <f>VALUE(-0.3707799999999679)</f>
        <v>0</v>
      </c>
      <c r="S200">
        <f>VALUE(-0.29179999999996653)</f>
        <v>0</v>
      </c>
      <c r="T200">
        <f>VALUE(-0.3876799999998184)</f>
        <v>0</v>
      </c>
      <c r="U200">
        <f>VALUE(-0.2677800000001298)</f>
        <v>0</v>
      </c>
      <c r="V200">
        <f>VALUE(-0.27114000000005944)</f>
        <v>0</v>
      </c>
      <c r="W200">
        <f>VALUE(-0.3238800000001447)</f>
        <v>0</v>
      </c>
      <c r="X200">
        <f>VALUE(0.006579999999985375)</f>
        <v>0</v>
      </c>
      <c r="Y200" s="17">
        <f>VALUE(-11.653999999999996)</f>
        <v>0</v>
      </c>
      <c r="Z200">
        <f>VALUE(-272.3542857143002)</f>
        <v>0</v>
      </c>
    </row>
    <row r="201" spans="1:26">
      <c r="A201" t="s">
        <v>225</v>
      </c>
      <c r="B201">
        <f>VALUE(4.51477)</f>
        <v>0</v>
      </c>
      <c r="C201" s="10">
        <f>VALUE(1552.68842)</f>
        <v>0</v>
      </c>
      <c r="D201" s="10">
        <f>VALUE(-11.63)</f>
        <v>0</v>
      </c>
      <c r="E201" s="11">
        <f>VALUE(1553.74696)</f>
        <v>0</v>
      </c>
      <c r="F201" s="11">
        <f>VALUE(-18.236)</f>
        <v>0</v>
      </c>
      <c r="G201" s="12">
        <f>VALUE(1556.4153800000001)</f>
        <v>0</v>
      </c>
      <c r="H201" s="12">
        <f>VALUE(-15.112)</f>
        <v>0</v>
      </c>
      <c r="I201" s="13">
        <f>VALUE(1547.70084)</f>
        <v>0</v>
      </c>
      <c r="J201" s="13">
        <f>VALUE(-10.764000000000001)</f>
        <v>0</v>
      </c>
      <c r="K201" s="14">
        <f>VALUE(1550.60076)</f>
        <v>0</v>
      </c>
      <c r="L201" s="14">
        <f>VALUE(-11.2)</f>
        <v>0</v>
      </c>
      <c r="M201" s="15">
        <f>VALUE(1556.32)</f>
        <v>0</v>
      </c>
      <c r="N201" s="15">
        <f>VALUE(-11.687999999999999)</f>
        <v>0</v>
      </c>
      <c r="O201" s="16">
        <f>VALUE(1548.5919)</f>
        <v>0</v>
      </c>
      <c r="P201" s="16">
        <f>VALUE(-21.142)</f>
        <v>0</v>
      </c>
      <c r="Q201" s="17">
        <f>VALUE(521.9544999999999)</f>
        <v>0</v>
      </c>
      <c r="R201">
        <f>VALUE(-0.3694399999999405)</f>
        <v>0</v>
      </c>
      <c r="S201">
        <f>VALUE(-0.2919200000001183)</f>
        <v>0</v>
      </c>
      <c r="T201">
        <f>VALUE(-0.38787999999999556)</f>
        <v>0</v>
      </c>
      <c r="U201">
        <f>VALUE(-0.2678000000000793)</f>
        <v>0</v>
      </c>
      <c r="V201">
        <f>VALUE(-0.27135999999995875)</f>
        <v>0</v>
      </c>
      <c r="W201">
        <f>VALUE(-0.3242400000001453)</f>
        <v>0</v>
      </c>
      <c r="X201">
        <f>VALUE(0.007019999999783977)</f>
        <v>0</v>
      </c>
      <c r="Y201" s="17">
        <f>VALUE(-11.648000000000025)</f>
        <v>0</v>
      </c>
      <c r="Z201">
        <f>VALUE(-272.2314285714934)</f>
        <v>0</v>
      </c>
    </row>
    <row r="202" spans="1:26">
      <c r="A202" t="s">
        <v>226</v>
      </c>
      <c r="B202">
        <f>VALUE(4.53859)</f>
        <v>0</v>
      </c>
      <c r="C202" s="10">
        <f>VALUE(1552.68804)</f>
        <v>0</v>
      </c>
      <c r="D202" s="10">
        <f>VALUE(-11.59)</f>
        <v>0</v>
      </c>
      <c r="E202" s="11">
        <f>VALUE(1553.74738)</f>
        <v>0</v>
      </c>
      <c r="F202" s="11">
        <f>VALUE(-18.227999999999998)</f>
        <v>0</v>
      </c>
      <c r="G202" s="12">
        <f>VALUE(1556.41626)</f>
        <v>0</v>
      </c>
      <c r="H202" s="12">
        <f>VALUE(-15.084000000000001)</f>
        <v>0</v>
      </c>
      <c r="I202" s="13">
        <f>VALUE(1547.70186)</f>
        <v>0</v>
      </c>
      <c r="J202" s="13">
        <f>VALUE(-10.776)</f>
        <v>0</v>
      </c>
      <c r="K202" s="14">
        <f>VALUE(1550.60126)</f>
        <v>0</v>
      </c>
      <c r="L202" s="14">
        <f>VALUE(-11.262)</f>
        <v>0</v>
      </c>
      <c r="M202" s="15">
        <f>VALUE(1556.32068)</f>
        <v>0</v>
      </c>
      <c r="N202" s="15">
        <f>VALUE(-11.67)</f>
        <v>0</v>
      </c>
      <c r="O202" s="16">
        <f>VALUE(1548.5920800000001)</f>
        <v>0</v>
      </c>
      <c r="P202" s="16">
        <f>VALUE(-21.09)</f>
        <v>0</v>
      </c>
      <c r="Q202" s="17">
        <f>VALUE(521.9689999999999)</f>
        <v>0</v>
      </c>
      <c r="R202">
        <f>VALUE(-0.36981999999989057)</f>
        <v>0</v>
      </c>
      <c r="S202">
        <f>VALUE(-0.29150000000004184)</f>
        <v>0</v>
      </c>
      <c r="T202">
        <f>VALUE(-0.3869999999999436)</f>
        <v>0</v>
      </c>
      <c r="U202">
        <f>VALUE(-0.26678000000015345)</f>
        <v>0</v>
      </c>
      <c r="V202">
        <f>VALUE(-0.27086000000008426)</f>
        <v>0</v>
      </c>
      <c r="W202">
        <f>VALUE(-0.32356000000004315)</f>
        <v>0</v>
      </c>
      <c r="X202">
        <f>VALUE(0.007199999999784268)</f>
        <v>0</v>
      </c>
      <c r="Y202" s="17">
        <f>VALUE(-11.633500000000026)</f>
        <v>0</v>
      </c>
      <c r="Z202">
        <f>VALUE(-271.76000000005325)</f>
        <v>0</v>
      </c>
    </row>
    <row r="203" spans="1:26">
      <c r="A203" t="s">
        <v>227</v>
      </c>
      <c r="B203">
        <f>VALUE(4.5622)</f>
        <v>0</v>
      </c>
      <c r="C203" s="10">
        <f>VALUE(1552.68778)</f>
        <v>0</v>
      </c>
      <c r="D203" s="10">
        <f>VALUE(-11.63)</f>
        <v>0</v>
      </c>
      <c r="E203" s="11">
        <f>VALUE(1553.74714)</f>
        <v>0</v>
      </c>
      <c r="F203" s="11">
        <f>VALUE(-18.282)</f>
        <v>0</v>
      </c>
      <c r="G203" s="12">
        <f>VALUE(1556.41578)</f>
        <v>0</v>
      </c>
      <c r="H203" s="12">
        <f>VALUE(-15.09)</f>
        <v>0</v>
      </c>
      <c r="I203" s="13">
        <f>VALUE(1547.7016199999998)</f>
        <v>0</v>
      </c>
      <c r="J203" s="13">
        <f>VALUE(-10.764000000000001)</f>
        <v>0</v>
      </c>
      <c r="K203" s="14">
        <f>VALUE(1550.6008)</f>
        <v>0</v>
      </c>
      <c r="L203" s="14">
        <f>VALUE(-11.254000000000001)</f>
        <v>0</v>
      </c>
      <c r="M203" s="15">
        <f>VALUE(1556.32134)</f>
        <v>0</v>
      </c>
      <c r="N203" s="15">
        <f>VALUE(-11.665999999999999)</f>
        <v>0</v>
      </c>
      <c r="O203" s="16">
        <f>VALUE(1548.59206)</f>
        <v>0</v>
      </c>
      <c r="P203" s="16">
        <f>VALUE(-21.13)</f>
        <v>0</v>
      </c>
      <c r="Q203" s="17">
        <f>VALUE(521.9775)</f>
        <v>0</v>
      </c>
      <c r="R203">
        <f>VALUE(-0.37007999999991625)</f>
        <v>0</v>
      </c>
      <c r="S203">
        <f>VALUE(-0.291740000000118)</f>
        <v>0</v>
      </c>
      <c r="T203">
        <f>VALUE(-0.3874799999998686)</f>
        <v>0</v>
      </c>
      <c r="U203">
        <f>VALUE(-0.26702000000000226)</f>
        <v>0</v>
      </c>
      <c r="V203">
        <f>VALUE(-0.27132000000005974)</f>
        <v>0</v>
      </c>
      <c r="W203">
        <f>VALUE(-0.32290000000011787)</f>
        <v>0</v>
      </c>
      <c r="X203">
        <f>VALUE(0.007179999999834763)</f>
        <v>0</v>
      </c>
      <c r="Y203" s="17">
        <f>VALUE(-11.625)</f>
        <v>0</v>
      </c>
      <c r="Z203">
        <f>VALUE(-271.9085714286069)</f>
        <v>0</v>
      </c>
    </row>
    <row r="204" spans="1:26">
      <c r="A204" t="s">
        <v>228</v>
      </c>
      <c r="B204">
        <f>VALUE(4.58637)</f>
        <v>0</v>
      </c>
      <c r="C204" s="10">
        <f>VALUE(1552.68768)</f>
        <v>0</v>
      </c>
      <c r="D204" s="10">
        <f>VALUE(-11.618)</f>
        <v>0</v>
      </c>
      <c r="E204" s="11">
        <f>VALUE(1553.74656)</f>
        <v>0</v>
      </c>
      <c r="F204" s="11">
        <f>VALUE(-18.234)</f>
        <v>0</v>
      </c>
      <c r="G204" s="12">
        <f>VALUE(1556.4151)</f>
        <v>0</v>
      </c>
      <c r="H204" s="12">
        <f>VALUE(-15.187999999999999)</f>
        <v>0</v>
      </c>
      <c r="I204" s="13">
        <f>VALUE(1547.70136)</f>
        <v>0</v>
      </c>
      <c r="J204" s="13">
        <f>VALUE(-10.77)</f>
        <v>0</v>
      </c>
      <c r="K204" s="14">
        <f>VALUE(1550.6006)</f>
        <v>0</v>
      </c>
      <c r="L204" s="14">
        <f>VALUE(-11.22)</f>
        <v>0</v>
      </c>
      <c r="M204" s="15">
        <f>VALUE(1556.31998)</f>
        <v>0</v>
      </c>
      <c r="N204" s="15">
        <f>VALUE(-11.724)</f>
        <v>0</v>
      </c>
      <c r="O204" s="16">
        <f>VALUE(1548.59168)</f>
        <v>0</v>
      </c>
      <c r="P204" s="16">
        <f>VALUE(-21.124000000000002)</f>
        <v>0</v>
      </c>
      <c r="Q204" s="17">
        <f>VALUE(521.9825)</f>
        <v>0</v>
      </c>
      <c r="R204">
        <f>VALUE(-0.37017999999989115)</f>
        <v>0</v>
      </c>
      <c r="S204">
        <f>VALUE(-0.2923200000000179)</f>
        <v>0</v>
      </c>
      <c r="T204">
        <f>VALUE(-0.38815999999997075)</f>
        <v>0</v>
      </c>
      <c r="U204">
        <f>VALUE(-0.26728000000002794)</f>
        <v>0</v>
      </c>
      <c r="V204">
        <f>VALUE(-0.27152000000000953)</f>
        <v>0</v>
      </c>
      <c r="W204">
        <f>VALUE(-0.3242600000000948)</f>
        <v>0</v>
      </c>
      <c r="X204">
        <f>VALUE(0.006799999999884676)</f>
        <v>0</v>
      </c>
      <c r="Y204" s="17">
        <f>VALUE(-11.620000000000005)</f>
        <v>0</v>
      </c>
      <c r="Z204">
        <f>VALUE(-272.4171428571611)</f>
        <v>0</v>
      </c>
    </row>
    <row r="205" spans="1:26">
      <c r="A205" t="s">
        <v>229</v>
      </c>
      <c r="B205">
        <f>VALUE(4.61012)</f>
        <v>0</v>
      </c>
      <c r="C205" s="10">
        <f>VALUE(1552.6887800000002)</f>
        <v>0</v>
      </c>
      <c r="D205" s="10">
        <f>VALUE(-11.606)</f>
        <v>0</v>
      </c>
      <c r="E205" s="11">
        <f>VALUE(1553.74704)</f>
        <v>0</v>
      </c>
      <c r="F205" s="11">
        <f>VALUE(-18.264)</f>
        <v>0</v>
      </c>
      <c r="G205" s="12">
        <f>VALUE(1556.4138)</f>
        <v>0</v>
      </c>
      <c r="H205" s="12">
        <f>VALUE(-15.126)</f>
        <v>0</v>
      </c>
      <c r="I205" s="13">
        <f>VALUE(1547.7017)</f>
        <v>0</v>
      </c>
      <c r="J205" s="13">
        <f>VALUE(-10.738)</f>
        <v>0</v>
      </c>
      <c r="K205" s="14">
        <f>VALUE(1550.6004)</f>
        <v>0</v>
      </c>
      <c r="L205" s="14">
        <f>VALUE(-11.228)</f>
        <v>0</v>
      </c>
      <c r="M205" s="15">
        <f>VALUE(1556.3199)</f>
        <v>0</v>
      </c>
      <c r="N205" s="15">
        <f>VALUE(-11.718)</f>
        <v>0</v>
      </c>
      <c r="O205" s="16">
        <f>VALUE(1548.59168)</f>
        <v>0</v>
      </c>
      <c r="P205" s="16">
        <f>VALUE(-21.118000000000002)</f>
        <v>0</v>
      </c>
      <c r="Q205" s="17">
        <f>VALUE(521.9894999999999)</f>
        <v>0</v>
      </c>
      <c r="R205">
        <f>VALUE(-0.3690799999999399)</f>
        <v>0</v>
      </c>
      <c r="S205">
        <f>VALUE(-0.2918400000000929)</f>
        <v>0</v>
      </c>
      <c r="T205">
        <f>VALUE(-0.3894599999998718)</f>
        <v>0</v>
      </c>
      <c r="U205">
        <f>VALUE(-0.26693999999997686)</f>
        <v>0</v>
      </c>
      <c r="V205">
        <f>VALUE(-0.2717199999999593)</f>
        <v>0</v>
      </c>
      <c r="W205">
        <f>VALUE(-0.3243400000001202)</f>
        <v>0</v>
      </c>
      <c r="X205">
        <f>VALUE(0.006799999999884676)</f>
        <v>0</v>
      </c>
      <c r="Y205" s="17">
        <f>VALUE(-11.613000000000056)</f>
        <v>0</v>
      </c>
      <c r="Z205">
        <f>VALUE(-272.36857142858236)</f>
        <v>0</v>
      </c>
    </row>
    <row r="206" spans="1:26">
      <c r="A206" t="s">
        <v>230</v>
      </c>
      <c r="B206">
        <f>VALUE(4.63373)</f>
        <v>0</v>
      </c>
      <c r="C206" s="10">
        <f>VALUE(1552.68838)</f>
        <v>0</v>
      </c>
      <c r="D206" s="10">
        <f>VALUE(-11.594000000000001)</f>
        <v>0</v>
      </c>
      <c r="E206" s="11">
        <f>VALUE(1553.74668)</f>
        <v>0</v>
      </c>
      <c r="F206" s="11">
        <f>VALUE(-18.227999999999998)</f>
        <v>0</v>
      </c>
      <c r="G206" s="12">
        <f>VALUE(1556.41514)</f>
        <v>0</v>
      </c>
      <c r="H206" s="12">
        <f>VALUE(-15.072000000000001)</f>
        <v>0</v>
      </c>
      <c r="I206" s="13">
        <f>VALUE(1547.70138)</f>
        <v>0</v>
      </c>
      <c r="J206" s="13">
        <f>VALUE(-10.78)</f>
        <v>0</v>
      </c>
      <c r="K206" s="14">
        <f>VALUE(1550.601)</f>
        <v>0</v>
      </c>
      <c r="L206" s="14">
        <f>VALUE(-11.228)</f>
        <v>0</v>
      </c>
      <c r="M206" s="15">
        <f>VALUE(1556.32052)</f>
        <v>0</v>
      </c>
      <c r="N206" s="15">
        <f>VALUE(-11.626)</f>
        <v>0</v>
      </c>
      <c r="O206" s="16">
        <f>VALUE(1548.59114)</f>
        <v>0</v>
      </c>
      <c r="P206" s="16">
        <f>VALUE(-21.078000000000003)</f>
        <v>0</v>
      </c>
      <c r="Q206" s="17">
        <f>VALUE(521.997)</f>
        <v>0</v>
      </c>
      <c r="R206">
        <f>VALUE(-0.3694799999998395)</f>
        <v>0</v>
      </c>
      <c r="S206">
        <f>VALUE(-0.2922000000000935)</f>
        <v>0</v>
      </c>
      <c r="T206">
        <f>VALUE(-0.38811999999984437)</f>
        <v>0</v>
      </c>
      <c r="U206">
        <f>VALUE(-0.26726000000007843)</f>
        <v>0</v>
      </c>
      <c r="V206">
        <f>VALUE(-0.27111999999988257)</f>
        <v>0</v>
      </c>
      <c r="W206">
        <f>VALUE(-0.32372000000009393)</f>
        <v>0</v>
      </c>
      <c r="X206">
        <f>VALUE(0.006259999999883803)</f>
        <v>0</v>
      </c>
      <c r="Y206" s="17">
        <f>VALUE(-11.605500000000006)</f>
        <v>0</v>
      </c>
      <c r="Z206">
        <f>VALUE(-272.23428571427837)</f>
        <v>0</v>
      </c>
    </row>
    <row r="207" spans="1:26">
      <c r="A207" t="s">
        <v>231</v>
      </c>
      <c r="B207">
        <f>VALUE(4.65804)</f>
        <v>0</v>
      </c>
      <c r="C207" s="10">
        <f>VALUE(1552.68786)</f>
        <v>0</v>
      </c>
      <c r="D207" s="10">
        <f>VALUE(-11.632)</f>
        <v>0</v>
      </c>
      <c r="E207" s="11">
        <f>VALUE(1553.7472599999999)</f>
        <v>0</v>
      </c>
      <c r="F207" s="11">
        <f>VALUE(-18.24)</f>
        <v>0</v>
      </c>
      <c r="G207" s="12">
        <f>VALUE(1556.41512)</f>
        <v>0</v>
      </c>
      <c r="H207" s="12">
        <f>VALUE(-15.128)</f>
        <v>0</v>
      </c>
      <c r="I207" s="13">
        <f>VALUE(1547.70074)</f>
        <v>0</v>
      </c>
      <c r="J207" s="13">
        <f>VALUE(-10.798)</f>
        <v>0</v>
      </c>
      <c r="K207" s="14">
        <f>VALUE(1550.60148)</f>
        <v>0</v>
      </c>
      <c r="L207" s="14">
        <f>VALUE(-11.288)</f>
        <v>0</v>
      </c>
      <c r="M207" s="15">
        <f>VALUE(1556.3203800000001)</f>
        <v>0</v>
      </c>
      <c r="N207" s="15">
        <f>VALUE(-11.677999999999999)</f>
        <v>0</v>
      </c>
      <c r="O207" s="16">
        <f>VALUE(1548.59148)</f>
        <v>0</v>
      </c>
      <c r="P207" s="16">
        <f>VALUE(-21.09)</f>
        <v>0</v>
      </c>
      <c r="Q207" s="17">
        <f>VALUE(522.002)</f>
        <v>0</v>
      </c>
      <c r="R207">
        <f>VALUE(-0.36999999999989086)</f>
        <v>0</v>
      </c>
      <c r="S207">
        <f>VALUE(-0.29161999999996624)</f>
        <v>0</v>
      </c>
      <c r="T207">
        <f>VALUE(-0.38814000000002125)</f>
        <v>0</v>
      </c>
      <c r="U207">
        <f>VALUE(-0.2679000000000542)</f>
        <v>0</v>
      </c>
      <c r="V207">
        <f>VALUE(-0.2706399999999576)</f>
        <v>0</v>
      </c>
      <c r="W207">
        <f>VALUE(-0.3238600000001952)</f>
        <v>0</v>
      </c>
      <c r="X207">
        <f>VALUE(0.00659999999993488)</f>
        <v>0</v>
      </c>
      <c r="Y207" s="17">
        <f>VALUE(-11.600500000000011)</f>
        <v>0</v>
      </c>
      <c r="Z207">
        <f>VALUE(-272.22285714287864)</f>
        <v>0</v>
      </c>
    </row>
    <row r="208" spans="1:26">
      <c r="A208" t="s">
        <v>232</v>
      </c>
      <c r="B208">
        <f>VALUE(4.68184)</f>
        <v>0</v>
      </c>
      <c r="C208" s="10">
        <f>VALUE(1552.68766)</f>
        <v>0</v>
      </c>
      <c r="D208" s="10">
        <f>VALUE(-11.585999999999999)</f>
        <v>0</v>
      </c>
      <c r="E208" s="11">
        <f>VALUE(1553.74694)</f>
        <v>0</v>
      </c>
      <c r="F208" s="11">
        <f>VALUE(-18.215999999999998)</f>
        <v>0</v>
      </c>
      <c r="G208" s="12">
        <f>VALUE(1556.41468)</f>
        <v>0</v>
      </c>
      <c r="H208" s="12">
        <f>VALUE(-15.038)</f>
        <v>0</v>
      </c>
      <c r="I208" s="13">
        <f>VALUE(1547.7008)</f>
        <v>0</v>
      </c>
      <c r="J208" s="13">
        <f>VALUE(-10.767999999999999)</f>
        <v>0</v>
      </c>
      <c r="K208" s="14">
        <f>VALUE(1550.6010199999998)</f>
        <v>0</v>
      </c>
      <c r="L208" s="14">
        <f>VALUE(-11.26)</f>
        <v>0</v>
      </c>
      <c r="M208" s="15">
        <f>VALUE(1556.32056)</f>
        <v>0</v>
      </c>
      <c r="N208" s="15">
        <f>VALUE(-11.645999999999999)</f>
        <v>0</v>
      </c>
      <c r="O208" s="16">
        <f>VALUE(1548.5920800000001)</f>
        <v>0</v>
      </c>
      <c r="P208" s="16">
        <f>VALUE(-21.088)</f>
        <v>0</v>
      </c>
      <c r="Q208" s="17">
        <f>VALUE(522.0005)</f>
        <v>0</v>
      </c>
      <c r="R208">
        <f>VALUE(-0.37019999999984066)</f>
        <v>0</v>
      </c>
      <c r="S208">
        <f>VALUE(-0.2919400000000678)</f>
        <v>0</v>
      </c>
      <c r="T208">
        <f>VALUE(-0.38857999999981985)</f>
        <v>0</v>
      </c>
      <c r="U208">
        <f>VALUE(-0.2678399999999783)</f>
        <v>0</v>
      </c>
      <c r="V208">
        <f>VALUE(-0.27109999999993306)</f>
        <v>0</v>
      </c>
      <c r="W208">
        <f>VALUE(-0.3236800000001949)</f>
        <v>0</v>
      </c>
      <c r="X208">
        <f>VALUE(0.007199999999784268)</f>
        <v>0</v>
      </c>
      <c r="Y208" s="17">
        <f>VALUE(-11.601999999999975)</f>
        <v>0</v>
      </c>
      <c r="Z208">
        <f>VALUE(-272.3057142857215)</f>
        <v>0</v>
      </c>
    </row>
    <row r="209" spans="1:26">
      <c r="A209" t="s">
        <v>233</v>
      </c>
      <c r="B209">
        <f>VALUE(4.70544)</f>
        <v>0</v>
      </c>
      <c r="C209" s="10">
        <f>VALUE(1552.68706)</f>
        <v>0</v>
      </c>
      <c r="D209" s="10">
        <f>VALUE(-11.612)</f>
        <v>0</v>
      </c>
      <c r="E209" s="11">
        <f>VALUE(1553.7469800000001)</f>
        <v>0</v>
      </c>
      <c r="F209" s="11">
        <f>VALUE(-18.262)</f>
        <v>0</v>
      </c>
      <c r="G209" s="12">
        <f>VALUE(1556.4152800000002)</f>
        <v>0</v>
      </c>
      <c r="H209" s="12">
        <f>VALUE(-15.074000000000002)</f>
        <v>0</v>
      </c>
      <c r="I209" s="13">
        <f>VALUE(1547.70046)</f>
        <v>0</v>
      </c>
      <c r="J209" s="13">
        <f>VALUE(-10.782)</f>
        <v>0</v>
      </c>
      <c r="K209" s="14">
        <f>VALUE(1550.60118)</f>
        <v>0</v>
      </c>
      <c r="L209" s="14">
        <f>VALUE(-11.255999999999998)</f>
        <v>0</v>
      </c>
      <c r="M209" s="15">
        <f>VALUE(1556.32056)</f>
        <v>0</v>
      </c>
      <c r="N209" s="15">
        <f>VALUE(-11.665999999999999)</f>
        <v>0</v>
      </c>
      <c r="O209" s="16">
        <f>VALUE(1548.59086)</f>
        <v>0</v>
      </c>
      <c r="P209" s="16">
        <f>VALUE(-21.184)</f>
        <v>0</v>
      </c>
      <c r="Q209" s="17">
        <f>VALUE(521.999)</f>
        <v>0</v>
      </c>
      <c r="R209">
        <f>VALUE(-0.3707999999999174)</f>
        <v>0</v>
      </c>
      <c r="S209">
        <f>VALUE(-0.2919000000001688)</f>
        <v>0</v>
      </c>
      <c r="T209">
        <f>VALUE(-0.38797999999997046)</f>
        <v>0</v>
      </c>
      <c r="U209">
        <f>VALUE(-0.2681800000000294)</f>
        <v>0</v>
      </c>
      <c r="V209">
        <f>VALUE(-0.2709399999998823)</f>
        <v>0</v>
      </c>
      <c r="W209">
        <f>VALUE(-0.3236800000001949)</f>
        <v>0</v>
      </c>
      <c r="X209">
        <f>VALUE(0.005979999999908614)</f>
        <v>0</v>
      </c>
      <c r="Y209" s="17">
        <f>VALUE(-11.60349999999994)</f>
        <v>0</v>
      </c>
      <c r="Z209">
        <f>VALUE(-272.5000000000364)</f>
        <v>0</v>
      </c>
    </row>
    <row r="210" spans="1:26">
      <c r="A210" t="s">
        <v>234</v>
      </c>
      <c r="B210">
        <f>VALUE(4.72932)</f>
        <v>0</v>
      </c>
      <c r="C210" s="10">
        <f>VALUE(1552.68786)</f>
        <v>0</v>
      </c>
      <c r="D210" s="10">
        <f>VALUE(-11.58)</f>
        <v>0</v>
      </c>
      <c r="E210" s="11">
        <f>VALUE(1553.74684)</f>
        <v>0</v>
      </c>
      <c r="F210" s="11">
        <f>VALUE(-18.256)</f>
        <v>0</v>
      </c>
      <c r="G210" s="12">
        <f>VALUE(1556.41646)</f>
        <v>0</v>
      </c>
      <c r="H210" s="12">
        <f>VALUE(-15.038)</f>
        <v>0</v>
      </c>
      <c r="I210" s="13">
        <f>VALUE(1547.7010599999999)</f>
        <v>0</v>
      </c>
      <c r="J210" s="13">
        <f>VALUE(-10.796)</f>
        <v>0</v>
      </c>
      <c r="K210" s="14">
        <f>VALUE(1550.60088)</f>
        <v>0</v>
      </c>
      <c r="L210" s="14">
        <f>VALUE(-11.235999999999999)</f>
        <v>0</v>
      </c>
      <c r="M210" s="15">
        <f>VALUE(1556.32114)</f>
        <v>0</v>
      </c>
      <c r="N210" s="15">
        <f>VALUE(-11.597999999999999)</f>
        <v>0</v>
      </c>
      <c r="O210" s="16">
        <f>VALUE(1548.59134)</f>
        <v>0</v>
      </c>
      <c r="P210" s="16">
        <f>VALUE(-21.108)</f>
        <v>0</v>
      </c>
      <c r="Q210" s="17">
        <f>VALUE(521.9984999999999)</f>
        <v>0</v>
      </c>
      <c r="R210">
        <f>VALUE(-0.36999999999989086)</f>
        <v>0</v>
      </c>
      <c r="S210">
        <f>VALUE(-0.2920400000000427)</f>
        <v>0</v>
      </c>
      <c r="T210">
        <f>VALUE(-0.3867999999999938)</f>
        <v>0</v>
      </c>
      <c r="U210">
        <f>VALUE(-0.26757999999995263)</f>
        <v>0</v>
      </c>
      <c r="V210">
        <f>VALUE(-0.27124000000003434)</f>
        <v>0</v>
      </c>
      <c r="W210">
        <f>VALUE(-0.32310000000006767)</f>
        <v>0</v>
      </c>
      <c r="X210">
        <f>VALUE(0.006459999999833599)</f>
        <v>0</v>
      </c>
      <c r="Y210" s="17">
        <f>VALUE(-11.604000000000042)</f>
        <v>0</v>
      </c>
      <c r="Z210">
        <f>VALUE(-272.04285714287835)</f>
        <v>0</v>
      </c>
    </row>
    <row r="211" spans="1:26">
      <c r="A211" t="s">
        <v>235</v>
      </c>
      <c r="B211">
        <f>VALUE(4.75318)</f>
        <v>0</v>
      </c>
      <c r="C211" s="10">
        <f>VALUE(1552.68834)</f>
        <v>0</v>
      </c>
      <c r="D211" s="10">
        <f>VALUE(-11.61)</f>
        <v>0</v>
      </c>
      <c r="E211" s="11">
        <f>VALUE(1553.7478)</f>
        <v>0</v>
      </c>
      <c r="F211" s="11">
        <f>VALUE(-18.246)</f>
        <v>0</v>
      </c>
      <c r="G211" s="12">
        <f>VALUE(1556.41526)</f>
        <v>0</v>
      </c>
      <c r="H211" s="12">
        <f>VALUE(-15.032)</f>
        <v>0</v>
      </c>
      <c r="I211" s="13">
        <f>VALUE(1547.70102)</f>
        <v>0</v>
      </c>
      <c r="J211" s="13">
        <f>VALUE(-10.732000000000001)</f>
        <v>0</v>
      </c>
      <c r="K211" s="14">
        <f>VALUE(1550.60084)</f>
        <v>0</v>
      </c>
      <c r="L211" s="14">
        <f>VALUE(-11.29)</f>
        <v>0</v>
      </c>
      <c r="M211" s="15">
        <f>VALUE(1556.32086)</f>
        <v>0</v>
      </c>
      <c r="N211" s="15">
        <f>VALUE(-11.65)</f>
        <v>0</v>
      </c>
      <c r="O211" s="16">
        <f>VALUE(1548.5916)</f>
        <v>0</v>
      </c>
      <c r="P211" s="16">
        <f>VALUE(-21.14)</f>
        <v>0</v>
      </c>
      <c r="Q211" s="17">
        <f>VALUE(522.001)</f>
        <v>0</v>
      </c>
      <c r="R211">
        <f>VALUE(-0.3695199999999659)</f>
        <v>0</v>
      </c>
      <c r="S211">
        <f>VALUE(-0.29107999999996537)</f>
        <v>0</v>
      </c>
      <c r="T211">
        <f>VALUE(-0.38799999999991996)</f>
        <v>0</v>
      </c>
      <c r="U211">
        <f>VALUE(-0.267620000000079)</f>
        <v>0</v>
      </c>
      <c r="V211">
        <f>VALUE(-0.27127999999993335)</f>
        <v>0</v>
      </c>
      <c r="W211">
        <f>VALUE(-0.32338000000004286)</f>
        <v>0</v>
      </c>
      <c r="X211">
        <f>VALUE(0.006719999999859283)</f>
        <v>0</v>
      </c>
      <c r="Y211" s="17">
        <f>VALUE(-11.601499999999987)</f>
        <v>0</v>
      </c>
      <c r="Z211">
        <f>VALUE(-272.02285714286387)</f>
        <v>0</v>
      </c>
    </row>
    <row r="212" spans="1:26">
      <c r="A212" t="s">
        <v>236</v>
      </c>
      <c r="B212">
        <f>VALUE(4.77679)</f>
        <v>0</v>
      </c>
      <c r="C212" s="10">
        <f>VALUE(1552.6868)</f>
        <v>0</v>
      </c>
      <c r="D212" s="10">
        <f>VALUE(-11.6)</f>
        <v>0</v>
      </c>
      <c r="E212" s="11">
        <f>VALUE(1553.74658)</f>
        <v>0</v>
      </c>
      <c r="F212" s="11">
        <f>VALUE(-18.256)</f>
        <v>0</v>
      </c>
      <c r="G212" s="12">
        <f>VALUE(1556.41488)</f>
        <v>0</v>
      </c>
      <c r="H212" s="12">
        <f>VALUE(-15.078)</f>
        <v>0</v>
      </c>
      <c r="I212" s="13">
        <f>VALUE(1547.70154)</f>
        <v>0</v>
      </c>
      <c r="J212" s="13">
        <f>VALUE(-10.73)</f>
        <v>0</v>
      </c>
      <c r="K212" s="14">
        <f>VALUE(1550.6010800000001)</f>
        <v>0</v>
      </c>
      <c r="L212" s="14">
        <f>VALUE(-11.234000000000002)</f>
        <v>0</v>
      </c>
      <c r="M212" s="15">
        <f>VALUE(1556.3211)</f>
        <v>0</v>
      </c>
      <c r="N212" s="15">
        <f>VALUE(-11.634)</f>
        <v>0</v>
      </c>
      <c r="O212" s="16">
        <f>VALUE(1548.5908)</f>
        <v>0</v>
      </c>
      <c r="P212" s="16">
        <f>VALUE(-21.112)</f>
        <v>0</v>
      </c>
      <c r="Q212" s="17">
        <f>VALUE(522.0015)</f>
        <v>0</v>
      </c>
      <c r="R212">
        <f>VALUE(-0.3710599999999431)</f>
        <v>0</v>
      </c>
      <c r="S212">
        <f>VALUE(-0.2923000000000684)</f>
        <v>0</v>
      </c>
      <c r="T212">
        <f>VALUE(-0.38837999999987005)</f>
        <v>0</v>
      </c>
      <c r="U212">
        <f>VALUE(-0.26710000000002765)</f>
        <v>0</v>
      </c>
      <c r="V212">
        <f>VALUE(-0.27104000000008455)</f>
        <v>0</v>
      </c>
      <c r="W212">
        <f>VALUE(-0.32314000000019405)</f>
        <v>0</v>
      </c>
      <c r="X212">
        <f>VALUE(0.005919999999832726)</f>
        <v>0</v>
      </c>
      <c r="Y212" s="17">
        <f>VALUE(-11.600999999999999)</f>
        <v>0</v>
      </c>
      <c r="Z212">
        <f>VALUE(-272.4428571429079)</f>
        <v>0</v>
      </c>
    </row>
    <row r="213" spans="1:26">
      <c r="A213" t="s">
        <v>237</v>
      </c>
      <c r="B213">
        <f>VALUE(4.80114)</f>
        <v>0</v>
      </c>
      <c r="C213" s="10">
        <f>VALUE(1552.68796)</f>
        <v>0</v>
      </c>
      <c r="D213" s="10">
        <f>VALUE(-11.592)</f>
        <v>0</v>
      </c>
      <c r="E213" s="11">
        <f>VALUE(1553.7472)</f>
        <v>0</v>
      </c>
      <c r="F213" s="11">
        <f>VALUE(-18.162)</f>
        <v>0</v>
      </c>
      <c r="G213" s="12">
        <f>VALUE(1556.41578)</f>
        <v>0</v>
      </c>
      <c r="H213" s="12">
        <f>VALUE(-15.122)</f>
        <v>0</v>
      </c>
      <c r="I213" s="13">
        <f>VALUE(1547.7017)</f>
        <v>0</v>
      </c>
      <c r="J213" s="13">
        <f>VALUE(-10.75)</f>
        <v>0</v>
      </c>
      <c r="K213" s="14">
        <f>VALUE(1550.60124)</f>
        <v>0</v>
      </c>
      <c r="L213" s="14">
        <f>VALUE(-11.208)</f>
        <v>0</v>
      </c>
      <c r="M213" s="15">
        <f>VALUE(1556.32078)</f>
        <v>0</v>
      </c>
      <c r="N213" s="15">
        <f>VALUE(-11.7)</f>
        <v>0</v>
      </c>
      <c r="O213" s="16">
        <f>VALUE(1548.59162)</f>
        <v>0</v>
      </c>
      <c r="P213" s="16">
        <f>VALUE(-21.125999999999998)</f>
        <v>0</v>
      </c>
      <c r="Q213" s="17">
        <f>VALUE(522.002)</f>
        <v>0</v>
      </c>
      <c r="R213">
        <f>VALUE(-0.36989999999991596)</f>
        <v>0</v>
      </c>
      <c r="S213">
        <f>VALUE(-0.29168000000004213)</f>
        <v>0</v>
      </c>
      <c r="T213">
        <f>VALUE(-0.3874799999998686)</f>
        <v>0</v>
      </c>
      <c r="U213">
        <f>VALUE(-0.26693999999997686)</f>
        <v>0</v>
      </c>
      <c r="V213">
        <f>VALUE(-0.27088000000003376)</f>
        <v>0</v>
      </c>
      <c r="W213">
        <f>VALUE(-0.32346000000006825)</f>
        <v>0</v>
      </c>
      <c r="X213">
        <f>VALUE(0.006739999999808788)</f>
        <v>0</v>
      </c>
      <c r="Y213" s="17">
        <f>VALUE(-11.600500000000011)</f>
        <v>0</v>
      </c>
      <c r="Z213">
        <f>VALUE(-271.942857142871)</f>
        <v>0</v>
      </c>
    </row>
    <row r="214" spans="1:26">
      <c r="A214" t="s">
        <v>238</v>
      </c>
      <c r="B214">
        <f>VALUE(4.82499)</f>
        <v>0</v>
      </c>
      <c r="C214" s="10">
        <f>VALUE(1552.6870199999998)</f>
        <v>0</v>
      </c>
      <c r="D214" s="10">
        <f>VALUE(-11.626)</f>
        <v>0</v>
      </c>
      <c r="E214" s="11">
        <f>VALUE(1553.7468800000001)</f>
        <v>0</v>
      </c>
      <c r="F214" s="11">
        <f>VALUE(-18.215999999999998)</f>
        <v>0</v>
      </c>
      <c r="G214" s="12">
        <f>VALUE(1556.41468)</f>
        <v>0</v>
      </c>
      <c r="H214" s="12">
        <f>VALUE(-15.138)</f>
        <v>0</v>
      </c>
      <c r="I214" s="13">
        <f>VALUE(1547.7003)</f>
        <v>0</v>
      </c>
      <c r="J214" s="13">
        <f>VALUE(-10.754000000000001)</f>
        <v>0</v>
      </c>
      <c r="K214" s="14">
        <f>VALUE(1550.6001199999998)</f>
        <v>0</v>
      </c>
      <c r="L214" s="14">
        <f>VALUE(-11.222000000000001)</f>
        <v>0</v>
      </c>
      <c r="M214" s="15">
        <f>VALUE(1556.32086)</f>
        <v>0</v>
      </c>
      <c r="N214" s="15">
        <f>VALUE(-11.73)</f>
        <v>0</v>
      </c>
      <c r="O214" s="16">
        <f>VALUE(1548.59122)</f>
        <v>0</v>
      </c>
      <c r="P214" s="16">
        <f>VALUE(-21.064)</f>
        <v>0</v>
      </c>
      <c r="Q214" s="17">
        <f>VALUE(521.9975)</f>
        <v>0</v>
      </c>
      <c r="R214">
        <f>VALUE(-0.3708399999998164)</f>
        <v>0</v>
      </c>
      <c r="S214">
        <f>VALUE(-0.2920000000001437)</f>
        <v>0</v>
      </c>
      <c r="T214">
        <f>VALUE(-0.38857999999981985)</f>
        <v>0</v>
      </c>
      <c r="U214">
        <f>VALUE(-0.2683400000000802)</f>
        <v>0</v>
      </c>
      <c r="V214">
        <f>VALUE(-0.2719999999999345)</f>
        <v>0</v>
      </c>
      <c r="W214">
        <f>VALUE(-0.32338000000004286)</f>
        <v>0</v>
      </c>
      <c r="X214">
        <f>VALUE(0.006339999999909196)</f>
        <v>0</v>
      </c>
      <c r="Y214" s="17">
        <f>VALUE(-11.605000000000018)</f>
        <v>0</v>
      </c>
      <c r="Z214">
        <f>VALUE(-272.685714285704)</f>
        <v>0</v>
      </c>
    </row>
    <row r="215" spans="1:26">
      <c r="A215" t="s">
        <v>239</v>
      </c>
      <c r="B215">
        <f>VALUE(4.84888)</f>
        <v>0</v>
      </c>
      <c r="C215" s="10">
        <f>VALUE(1552.68752)</f>
        <v>0</v>
      </c>
      <c r="D215" s="10">
        <f>VALUE(-11.59)</f>
        <v>0</v>
      </c>
      <c r="E215" s="11">
        <f>VALUE(1553.7472)</f>
        <v>0</v>
      </c>
      <c r="F215" s="11">
        <f>VALUE(-18.238)</f>
        <v>0</v>
      </c>
      <c r="G215" s="12">
        <f>VALUE(1556.41436)</f>
        <v>0</v>
      </c>
      <c r="H215" s="12">
        <f>VALUE(-15.05)</f>
        <v>0</v>
      </c>
      <c r="I215" s="13">
        <f>VALUE(1547.70186)</f>
        <v>0</v>
      </c>
      <c r="J215" s="13">
        <f>VALUE(-10.808)</f>
        <v>0</v>
      </c>
      <c r="K215" s="14">
        <f>VALUE(1550.60032)</f>
        <v>0</v>
      </c>
      <c r="L215" s="14">
        <f>VALUE(-11.22)</f>
        <v>0</v>
      </c>
      <c r="M215" s="15">
        <f>VALUE(1556.32058)</f>
        <v>0</v>
      </c>
      <c r="N215" s="15">
        <f>VALUE(-11.672)</f>
        <v>0</v>
      </c>
      <c r="O215" s="16">
        <f>VALUE(1548.59204)</f>
        <v>0</v>
      </c>
      <c r="P215" s="16">
        <f>VALUE(-21.114)</f>
        <v>0</v>
      </c>
      <c r="Q215" s="17">
        <f>VALUE(521.986)</f>
        <v>0</v>
      </c>
      <c r="R215">
        <f>VALUE(-0.37033999999994194)</f>
        <v>0</v>
      </c>
      <c r="S215">
        <f>VALUE(-0.29168000000004213)</f>
        <v>0</v>
      </c>
      <c r="T215">
        <f>VALUE(-0.3888999999999214)</f>
        <v>0</v>
      </c>
      <c r="U215">
        <f>VALUE(-0.26678000000015345)</f>
        <v>0</v>
      </c>
      <c r="V215">
        <f>VALUE(-0.2717999999999847)</f>
        <v>0</v>
      </c>
      <c r="W215">
        <f>VALUE(-0.32366000000001804)</f>
        <v>0</v>
      </c>
      <c r="X215">
        <f>VALUE(0.007159999999885258)</f>
        <v>0</v>
      </c>
      <c r="Y215" s="17">
        <f>VALUE(-11.616499999999974)</f>
        <v>0</v>
      </c>
      <c r="Z215">
        <f>VALUE(-272.2857142857395)</f>
        <v>0</v>
      </c>
    </row>
    <row r="216" spans="1:26">
      <c r="A216" t="s">
        <v>240</v>
      </c>
      <c r="B216">
        <f>VALUE(4.87284)</f>
        <v>0</v>
      </c>
      <c r="C216" s="10">
        <f>VALUE(1552.68756)</f>
        <v>0</v>
      </c>
      <c r="D216" s="10">
        <f>VALUE(-11.622)</f>
        <v>0</v>
      </c>
      <c r="E216" s="11">
        <f>VALUE(1553.747)</f>
        <v>0</v>
      </c>
      <c r="F216" s="11">
        <f>VALUE(-18.226)</f>
        <v>0</v>
      </c>
      <c r="G216" s="12">
        <f>VALUE(1556.4145)</f>
        <v>0</v>
      </c>
      <c r="H216" s="12">
        <f>VALUE(-15.118)</f>
        <v>0</v>
      </c>
      <c r="I216" s="13">
        <f>VALUE(1547.7011400000001)</f>
        <v>0</v>
      </c>
      <c r="J216" s="13">
        <f>VALUE(-10.762)</f>
        <v>0</v>
      </c>
      <c r="K216" s="14">
        <f>VALUE(1550.60004)</f>
        <v>0</v>
      </c>
      <c r="L216" s="14">
        <f>VALUE(-11.265999999999998)</f>
        <v>0</v>
      </c>
      <c r="M216" s="15">
        <f>VALUE(1556.32042)</f>
        <v>0</v>
      </c>
      <c r="N216" s="15">
        <f>VALUE(-11.664000000000001)</f>
        <v>0</v>
      </c>
      <c r="O216" s="16">
        <f>VALUE(1548.59166)</f>
        <v>0</v>
      </c>
      <c r="P216" s="16">
        <f>VALUE(-21.13)</f>
        <v>0</v>
      </c>
      <c r="Q216" s="17">
        <f>VALUE(521.976)</f>
        <v>0</v>
      </c>
      <c r="R216">
        <f>VALUE(-0.37029999999981555)</f>
        <v>0</v>
      </c>
      <c r="S216">
        <f>VALUE(-0.2918799999999919)</f>
        <v>0</v>
      </c>
      <c r="T216">
        <f>VALUE(-0.38875999999982014)</f>
        <v>0</v>
      </c>
      <c r="U216">
        <f>VALUE(-0.2675000000001546)</f>
        <v>0</v>
      </c>
      <c r="V216">
        <f>VALUE(-0.2720799999999599)</f>
        <v>0</v>
      </c>
      <c r="W216">
        <f>VALUE(-0.32382000000006883)</f>
        <v>0</v>
      </c>
      <c r="X216">
        <f>VALUE(0.006779999999935171)</f>
        <v>0</v>
      </c>
      <c r="Y216" s="17">
        <f>VALUE(-11.626499999999965)</f>
        <v>0</v>
      </c>
      <c r="Z216">
        <f>VALUE(-272.5085714285537)</f>
        <v>0</v>
      </c>
    </row>
    <row r="217" spans="1:26">
      <c r="A217" t="s">
        <v>241</v>
      </c>
      <c r="B217">
        <f>VALUE(4.89668)</f>
        <v>0</v>
      </c>
      <c r="C217" s="10">
        <f>VALUE(1552.6873)</f>
        <v>0</v>
      </c>
      <c r="D217" s="10">
        <f>VALUE(-11.606)</f>
        <v>0</v>
      </c>
      <c r="E217" s="11">
        <f>VALUE(1553.7467199999999)</f>
        <v>0</v>
      </c>
      <c r="F217" s="11">
        <f>VALUE(-18.202)</f>
        <v>0</v>
      </c>
      <c r="G217" s="12">
        <f>VALUE(1556.41474)</f>
        <v>0</v>
      </c>
      <c r="H217" s="12">
        <f>VALUE(-15.106)</f>
        <v>0</v>
      </c>
      <c r="I217" s="13">
        <f>VALUE(1547.7007)</f>
        <v>0</v>
      </c>
      <c r="J217" s="13">
        <f>VALUE(-10.74)</f>
        <v>0</v>
      </c>
      <c r="K217" s="14">
        <f>VALUE(1550.6015)</f>
        <v>0</v>
      </c>
      <c r="L217" s="14">
        <f>VALUE(-11.262)</f>
        <v>0</v>
      </c>
      <c r="M217" s="15">
        <f>VALUE(1556.3193)</f>
        <v>0</v>
      </c>
      <c r="N217" s="15">
        <f>VALUE(-11.63)</f>
        <v>0</v>
      </c>
      <c r="O217" s="16">
        <f>VALUE(1548.59164)</f>
        <v>0</v>
      </c>
      <c r="P217" s="16">
        <f>VALUE(-21.17)</f>
        <v>0</v>
      </c>
      <c r="Q217" s="17">
        <f>VALUE(521.9645)</f>
        <v>0</v>
      </c>
      <c r="R217">
        <f>VALUE(-0.37055999999984124)</f>
        <v>0</v>
      </c>
      <c r="S217">
        <f>VALUE(-0.2921599999999671)</f>
        <v>0</v>
      </c>
      <c r="T217">
        <f>VALUE(-0.38851999999997133)</f>
        <v>0</v>
      </c>
      <c r="U217">
        <f>VALUE(-0.2679399999999532)</f>
        <v>0</v>
      </c>
      <c r="V217">
        <f>VALUE(-0.2706200000000081)</f>
        <v>0</v>
      </c>
      <c r="W217">
        <f>VALUE(-0.3249399999999696)</f>
        <v>0</v>
      </c>
      <c r="X217">
        <f>VALUE(0.006759999999985666)</f>
        <v>0</v>
      </c>
      <c r="Y217" s="17">
        <f>VALUE(-11.63799999999992)</f>
        <v>0</v>
      </c>
      <c r="Z217">
        <f>VALUE(-272.56857142853215)</f>
        <v>0</v>
      </c>
    </row>
    <row r="218" spans="1:26">
      <c r="A218" t="s">
        <v>242</v>
      </c>
      <c r="B218">
        <f>VALUE(4.92075)</f>
        <v>0</v>
      </c>
      <c r="C218" s="10">
        <f>VALUE(1552.68748)</f>
        <v>0</v>
      </c>
      <c r="D218" s="10">
        <f>VALUE(-11.616)</f>
        <v>0</v>
      </c>
      <c r="E218" s="11">
        <f>VALUE(1553.7472599999999)</f>
        <v>0</v>
      </c>
      <c r="F218" s="11">
        <f>VALUE(-18.278)</f>
        <v>0</v>
      </c>
      <c r="G218" s="12">
        <f>VALUE(1556.4149)</f>
        <v>0</v>
      </c>
      <c r="H218" s="12">
        <f>VALUE(-15.058)</f>
        <v>0</v>
      </c>
      <c r="I218" s="13">
        <f>VALUE(1547.70018)</f>
        <v>0</v>
      </c>
      <c r="J218" s="13">
        <f>VALUE(-10.752)</f>
        <v>0</v>
      </c>
      <c r="K218" s="14">
        <f>VALUE(1550.5999199999999)</f>
        <v>0</v>
      </c>
      <c r="L218" s="14">
        <f>VALUE(-11.216)</f>
        <v>0</v>
      </c>
      <c r="M218" s="15">
        <f>VALUE(1556.31968)</f>
        <v>0</v>
      </c>
      <c r="N218" s="15">
        <f>VALUE(-11.636)</f>
        <v>0</v>
      </c>
      <c r="O218" s="16">
        <f>VALUE(1548.59174)</f>
        <v>0</v>
      </c>
      <c r="P218" s="16">
        <f>VALUE(-21.164)</f>
        <v>0</v>
      </c>
      <c r="Q218" s="17">
        <f>VALUE(521.9549999999999)</f>
        <v>0</v>
      </c>
      <c r="R218">
        <f>VALUE(-0.37037999999984095)</f>
        <v>0</v>
      </c>
      <c r="S218">
        <f>VALUE(-0.29161999999996624)</f>
        <v>0</v>
      </c>
      <c r="T218">
        <f>VALUE(-0.38835999999992055)</f>
        <v>0</v>
      </c>
      <c r="U218">
        <f>VALUE(-0.2684600000000046)</f>
        <v>0</v>
      </c>
      <c r="V218">
        <f>VALUE(-0.2721999999998843)</f>
        <v>0</v>
      </c>
      <c r="W218">
        <f>VALUE(-0.3245600000000195)</f>
        <v>0</v>
      </c>
      <c r="X218">
        <f>VALUE(0.006859999999960564)</f>
        <v>0</v>
      </c>
      <c r="Y218" s="17">
        <f>VALUE(-11.647500000000036)</f>
        <v>0</v>
      </c>
      <c r="Z218">
        <f>VALUE(-272.6742857142394)</f>
        <v>0</v>
      </c>
    </row>
    <row r="219" spans="1:26">
      <c r="A219" t="s">
        <v>243</v>
      </c>
      <c r="B219">
        <f>VALUE(4.94436)</f>
        <v>0</v>
      </c>
      <c r="C219" s="10">
        <f>VALUE(1552.6880199999998)</f>
        <v>0</v>
      </c>
      <c r="D219" s="10">
        <f>VALUE(-11.51)</f>
        <v>0</v>
      </c>
      <c r="E219" s="11">
        <f>VALUE(1553.74628)</f>
        <v>0</v>
      </c>
      <c r="F219" s="11">
        <f>VALUE(-18.252)</f>
        <v>0</v>
      </c>
      <c r="G219" s="12">
        <f>VALUE(1556.41498)</f>
        <v>0</v>
      </c>
      <c r="H219" s="12">
        <f>VALUE(-15.056)</f>
        <v>0</v>
      </c>
      <c r="I219" s="13">
        <f>VALUE(1547.7003)</f>
        <v>0</v>
      </c>
      <c r="J219" s="13">
        <f>VALUE(-10.772)</f>
        <v>0</v>
      </c>
      <c r="K219" s="14">
        <f>VALUE(1550.59994)</f>
        <v>0</v>
      </c>
      <c r="L219" s="14">
        <f>VALUE(-11.262)</f>
        <v>0</v>
      </c>
      <c r="M219" s="15">
        <f>VALUE(1556.32046)</f>
        <v>0</v>
      </c>
      <c r="N219" s="15">
        <f>VALUE(-11.636)</f>
        <v>0</v>
      </c>
      <c r="O219" s="16">
        <f>VALUE(1548.5915)</f>
        <v>0</v>
      </c>
      <c r="P219" s="16">
        <f>VALUE(-21.176)</f>
        <v>0</v>
      </c>
      <c r="Q219" s="17">
        <f>VALUE(521.9475)</f>
        <v>0</v>
      </c>
      <c r="R219">
        <f>VALUE(-0.3698399999998401)</f>
        <v>0</v>
      </c>
      <c r="S219">
        <f>VALUE(-0.2925999999999931)</f>
        <v>0</v>
      </c>
      <c r="T219">
        <f>VALUE(-0.38827999999989515)</f>
        <v>0</v>
      </c>
      <c r="U219">
        <f>VALUE(-0.2683400000000802)</f>
        <v>0</v>
      </c>
      <c r="V219">
        <f>VALUE(-0.2721799999999348)</f>
        <v>0</v>
      </c>
      <c r="W219">
        <f>VALUE(-0.3237800000001698)</f>
        <v>0</v>
      </c>
      <c r="X219">
        <f>VALUE(0.006619999999884385)</f>
        <v>0</v>
      </c>
      <c r="Y219" s="17">
        <f>VALUE(-11.654999999999973)</f>
        <v>0</v>
      </c>
      <c r="Z219">
        <f>VALUE(-272.6285714285755)</f>
        <v>0</v>
      </c>
    </row>
    <row r="220" spans="1:26">
      <c r="A220" t="s">
        <v>244</v>
      </c>
      <c r="B220">
        <f>VALUE(4.96822)</f>
        <v>0</v>
      </c>
      <c r="C220" s="10">
        <f>VALUE(1552.68812)</f>
        <v>0</v>
      </c>
      <c r="D220" s="10">
        <f>VALUE(-11.585999999999999)</f>
        <v>0</v>
      </c>
      <c r="E220" s="11">
        <f>VALUE(1553.74642)</f>
        <v>0</v>
      </c>
      <c r="F220" s="11">
        <f>VALUE(-18.215999999999998)</f>
        <v>0</v>
      </c>
      <c r="G220" s="12">
        <f>VALUE(1556.415)</f>
        <v>0</v>
      </c>
      <c r="H220" s="12">
        <f>VALUE(-15.09)</f>
        <v>0</v>
      </c>
      <c r="I220" s="13">
        <f>VALUE(1547.6998)</f>
        <v>0</v>
      </c>
      <c r="J220" s="13">
        <f>VALUE(-10.732000000000001)</f>
        <v>0</v>
      </c>
      <c r="K220" s="14">
        <f>VALUE(1550.60052)</f>
        <v>0</v>
      </c>
      <c r="L220" s="14">
        <f>VALUE(-11.248)</f>
        <v>0</v>
      </c>
      <c r="M220" s="15">
        <f>VALUE(1556.32032)</f>
        <v>0</v>
      </c>
      <c r="N220" s="15">
        <f>VALUE(-11.677999999999999)</f>
        <v>0</v>
      </c>
      <c r="O220" s="16">
        <f>VALUE(1548.59174)</f>
        <v>0</v>
      </c>
      <c r="P220" s="16">
        <f>VALUE(-21.171999999999997)</f>
        <v>0</v>
      </c>
      <c r="Q220" s="17">
        <f>VALUE(521.9435)</f>
        <v>0</v>
      </c>
      <c r="R220">
        <f>VALUE(-0.3697399999998652)</f>
        <v>0</v>
      </c>
      <c r="S220">
        <f>VALUE(-0.2924600000001192)</f>
        <v>0</v>
      </c>
      <c r="T220">
        <f>VALUE(-0.38825999999994565)</f>
        <v>0</v>
      </c>
      <c r="U220">
        <f>VALUE(-0.26883999999995467)</f>
        <v>0</v>
      </c>
      <c r="V220">
        <f>VALUE(-0.2716000000000349)</f>
        <v>0</v>
      </c>
      <c r="W220">
        <f>VALUE(-0.32392000000004373)</f>
        <v>0</v>
      </c>
      <c r="X220">
        <f>VALUE(0.006859999999960564)</f>
        <v>0</v>
      </c>
      <c r="Y220" s="17">
        <f>VALUE(-11.658999999999992)</f>
        <v>0</v>
      </c>
      <c r="Z220">
        <f>VALUE(-272.5657142857147)</f>
        <v>0</v>
      </c>
    </row>
    <row r="221" spans="1:26">
      <c r="A221" t="s">
        <v>245</v>
      </c>
      <c r="B221">
        <f>VALUE(4.99209)</f>
        <v>0</v>
      </c>
      <c r="C221" s="10">
        <f>VALUE(1552.6871)</f>
        <v>0</v>
      </c>
      <c r="D221" s="10">
        <f>VALUE(-11.604000000000001)</f>
        <v>0</v>
      </c>
      <c r="E221" s="11">
        <f>VALUE(1553.74666)</f>
        <v>0</v>
      </c>
      <c r="F221" s="11">
        <f>VALUE(-18.26)</f>
        <v>0</v>
      </c>
      <c r="G221" s="12">
        <f>VALUE(1556.4154800000001)</f>
        <v>0</v>
      </c>
      <c r="H221" s="12">
        <f>VALUE(-15.06)</f>
        <v>0</v>
      </c>
      <c r="I221" s="13">
        <f>VALUE(1547.7015800000001)</f>
        <v>0</v>
      </c>
      <c r="J221" s="13">
        <f>VALUE(-10.758)</f>
        <v>0</v>
      </c>
      <c r="K221" s="14">
        <f>VALUE(1550.602)</f>
        <v>0</v>
      </c>
      <c r="L221" s="14">
        <f>VALUE(-11.234000000000002)</f>
        <v>0</v>
      </c>
      <c r="M221" s="15">
        <f>VALUE(1556.3210000000001)</f>
        <v>0</v>
      </c>
      <c r="N221" s="15">
        <f>VALUE(-11.626)</f>
        <v>0</v>
      </c>
      <c r="O221" s="16">
        <f>VALUE(1548.59148)</f>
        <v>0</v>
      </c>
      <c r="P221" s="16">
        <f>VALUE(-21.184)</f>
        <v>0</v>
      </c>
      <c r="Q221" s="17">
        <f>VALUE(521.9459999999999)</f>
        <v>0</v>
      </c>
      <c r="R221">
        <f>VALUE(-0.37075999999979103)</f>
        <v>0</v>
      </c>
      <c r="S221">
        <f>VALUE(-0.292220000000043)</f>
        <v>0</v>
      </c>
      <c r="T221">
        <f>VALUE(-0.38778000000002066)</f>
        <v>0</v>
      </c>
      <c r="U221">
        <f>VALUE(-0.26706000000012864)</f>
        <v>0</v>
      </c>
      <c r="V221">
        <f>VALUE(-0.2701199999999062)</f>
        <v>0</v>
      </c>
      <c r="W221">
        <f>VALUE(-0.32324000000016895)</f>
        <v>0</v>
      </c>
      <c r="X221">
        <f>VALUE(0.00659999999993488)</f>
        <v>0</v>
      </c>
      <c r="Y221" s="17">
        <f>VALUE(-11.656500000000051)</f>
        <v>0</v>
      </c>
      <c r="Z221">
        <f>VALUE(-272.0828571428748)</f>
        <v>0</v>
      </c>
    </row>
    <row r="222" spans="1:26">
      <c r="A222" t="s">
        <v>246</v>
      </c>
      <c r="B222">
        <f>VALUE(5.01586)</f>
        <v>0</v>
      </c>
      <c r="C222" s="10">
        <f>VALUE(1552.6869800000002)</f>
        <v>0</v>
      </c>
      <c r="D222" s="10">
        <f>VALUE(-11.595999999999998)</f>
        <v>0</v>
      </c>
      <c r="E222" s="11">
        <f>VALUE(1553.7462)</f>
        <v>0</v>
      </c>
      <c r="F222" s="11">
        <f>VALUE(-18.232)</f>
        <v>0</v>
      </c>
      <c r="G222" s="12">
        <f>VALUE(1556.41412)</f>
        <v>0</v>
      </c>
      <c r="H222" s="12">
        <f>VALUE(-15.164000000000001)</f>
        <v>0</v>
      </c>
      <c r="I222" s="13">
        <f>VALUE(1547.69994)</f>
        <v>0</v>
      </c>
      <c r="J222" s="13">
        <f>VALUE(-10.774000000000001)</f>
        <v>0</v>
      </c>
      <c r="K222" s="14">
        <f>VALUE(1550.59974)</f>
        <v>0</v>
      </c>
      <c r="L222" s="14">
        <f>VALUE(-11.274000000000001)</f>
        <v>0</v>
      </c>
      <c r="M222" s="15">
        <f>VALUE(1556.31934)</f>
        <v>0</v>
      </c>
      <c r="N222" s="15">
        <f>VALUE(-11.738)</f>
        <v>0</v>
      </c>
      <c r="O222" s="16">
        <f>VALUE(1548.59062)</f>
        <v>0</v>
      </c>
      <c r="P222" s="16">
        <f>VALUE(-21.14)</f>
        <v>0</v>
      </c>
      <c r="Q222" s="17">
        <f>VALUE(521.9459999999999)</f>
        <v>0</v>
      </c>
      <c r="R222">
        <f>VALUE(-0.3708799999999428)</f>
        <v>0</v>
      </c>
      <c r="S222">
        <f>VALUE(-0.2926800000000185)</f>
        <v>0</v>
      </c>
      <c r="T222">
        <f>VALUE(-0.3891399999999976)</f>
        <v>0</v>
      </c>
      <c r="U222">
        <f>VALUE(-0.26870000000008076)</f>
        <v>0</v>
      </c>
      <c r="V222">
        <f>VALUE(-0.2723799999998846)</f>
        <v>0</v>
      </c>
      <c r="W222">
        <f>VALUE(-0.3249000000000706)</f>
        <v>0</v>
      </c>
      <c r="X222">
        <f>VALUE(0.005739999999832435)</f>
        <v>0</v>
      </c>
      <c r="Y222" s="17">
        <f>VALUE(-11.656500000000051)</f>
        <v>0</v>
      </c>
      <c r="Z222">
        <f>VALUE(-273.27714285716604)</f>
        <v>0</v>
      </c>
    </row>
    <row r="223" spans="1:26">
      <c r="A223" t="s">
        <v>247</v>
      </c>
      <c r="B223">
        <f>VALUE(5.03975)</f>
        <v>0</v>
      </c>
      <c r="C223" s="10">
        <f>VALUE(1552.68694)</f>
        <v>0</v>
      </c>
      <c r="D223" s="10">
        <f>VALUE(-11.565999999999999)</f>
        <v>0</v>
      </c>
      <c r="E223" s="11">
        <f>VALUE(1553.74648)</f>
        <v>0</v>
      </c>
      <c r="F223" s="11">
        <f>VALUE(-18.174)</f>
        <v>0</v>
      </c>
      <c r="G223" s="12">
        <f>VALUE(1556.4153800000001)</f>
        <v>0</v>
      </c>
      <c r="H223" s="12">
        <f>VALUE(-14.968)</f>
        <v>0</v>
      </c>
      <c r="I223" s="13">
        <f>VALUE(1547.70038)</f>
        <v>0</v>
      </c>
      <c r="J223" s="13">
        <f>VALUE(-10.794)</f>
        <v>0</v>
      </c>
      <c r="K223" s="14">
        <f>VALUE(1550.59988)</f>
        <v>0</v>
      </c>
      <c r="L223" s="14">
        <f>VALUE(-11.258)</f>
        <v>0</v>
      </c>
      <c r="M223" s="15">
        <f>VALUE(1556.32032)</f>
        <v>0</v>
      </c>
      <c r="N223" s="15">
        <f>VALUE(-11.572000000000001)</f>
        <v>0</v>
      </c>
      <c r="O223" s="16">
        <f>VALUE(1548.5908)</f>
        <v>0</v>
      </c>
      <c r="P223" s="16">
        <f>VALUE(-21.174)</f>
        <v>0</v>
      </c>
      <c r="Q223" s="17">
        <f>VALUE(521.9449999999999)</f>
        <v>0</v>
      </c>
      <c r="R223">
        <f>VALUE(-0.3709199999998418)</f>
        <v>0</v>
      </c>
      <c r="S223">
        <f>VALUE(-0.2924000000000433)</f>
        <v>0</v>
      </c>
      <c r="T223">
        <f>VALUE(-0.38787999999999556)</f>
        <v>0</v>
      </c>
      <c r="U223">
        <f>VALUE(-0.2682600000000548)</f>
        <v>0</v>
      </c>
      <c r="V223">
        <f>VALUE(-0.2722400000000107)</f>
        <v>0</v>
      </c>
      <c r="W223">
        <f>VALUE(-0.32392000000004373)</f>
        <v>0</v>
      </c>
      <c r="X223">
        <f>VALUE(0.005919999999832726)</f>
        <v>0</v>
      </c>
      <c r="Y223" s="17">
        <f>VALUE(-11.657500000000027)</f>
        <v>0</v>
      </c>
      <c r="Z223">
        <f>VALUE(-272.81428571430814)</f>
        <v>0</v>
      </c>
    </row>
    <row r="224" spans="1:26">
      <c r="A224" t="s">
        <v>248</v>
      </c>
      <c r="B224">
        <f>VALUE(5.065)</f>
        <v>0</v>
      </c>
      <c r="C224" s="10">
        <f>VALUE(1552.68738)</f>
        <v>0</v>
      </c>
      <c r="D224" s="10">
        <f>VALUE(-11.597999999999999)</f>
        <v>0</v>
      </c>
      <c r="E224" s="11">
        <f>VALUE(1553.74654)</f>
        <v>0</v>
      </c>
      <c r="F224" s="11">
        <f>VALUE(-18.266)</f>
        <v>0</v>
      </c>
      <c r="G224" s="12">
        <f>VALUE(1556.41454)</f>
        <v>0</v>
      </c>
      <c r="H224" s="12">
        <f>VALUE(-15.084000000000001)</f>
        <v>0</v>
      </c>
      <c r="I224" s="13">
        <f>VALUE(1547.7002400000001)</f>
        <v>0</v>
      </c>
      <c r="J224" s="13">
        <f>VALUE(-10.75)</f>
        <v>0</v>
      </c>
      <c r="K224" s="14">
        <f>VALUE(1550.6001800000001)</f>
        <v>0</v>
      </c>
      <c r="L224" s="14">
        <f>VALUE(-11.228)</f>
        <v>0</v>
      </c>
      <c r="M224" s="15">
        <f>VALUE(1556.31982)</f>
        <v>0</v>
      </c>
      <c r="N224" s="15">
        <f>VALUE(-11.662)</f>
        <v>0</v>
      </c>
      <c r="O224" s="16">
        <f>VALUE(1548.59106)</f>
        <v>0</v>
      </c>
      <c r="P224" s="16">
        <f>VALUE(-21.174)</f>
        <v>0</v>
      </c>
      <c r="Q224" s="17">
        <f>VALUE(521.9445)</f>
        <v>0</v>
      </c>
      <c r="R224">
        <f>VALUE(-0.37047999999981585)</f>
        <v>0</v>
      </c>
      <c r="S224">
        <f>VALUE(-0.2923399999999674)</f>
        <v>0</v>
      </c>
      <c r="T224">
        <f>VALUE(-0.38871999999992113)</f>
        <v>0</v>
      </c>
      <c r="U224">
        <f>VALUE(-0.26840000000015607)</f>
        <v>0</v>
      </c>
      <c r="V224">
        <f>VALUE(-0.271940000000086)</f>
        <v>0</v>
      </c>
      <c r="W224">
        <f>VALUE(-0.3244200000001456)</f>
        <v>0</v>
      </c>
      <c r="X224">
        <f>VALUE(0.00617999999985841)</f>
        <v>0</v>
      </c>
      <c r="Y224" s="17">
        <f>VALUE(-11.658000000000015)</f>
        <v>0</v>
      </c>
      <c r="Z224">
        <f>VALUE(-272.8742857143191)</f>
        <v>0</v>
      </c>
    </row>
    <row r="225" spans="1:26">
      <c r="A225" t="s">
        <v>249</v>
      </c>
      <c r="B225">
        <f>VALUE(5.08878)</f>
        <v>0</v>
      </c>
      <c r="C225" s="10">
        <f>VALUE(1552.68644)</f>
        <v>0</v>
      </c>
      <c r="D225" s="10">
        <f>VALUE(-11.614)</f>
        <v>0</v>
      </c>
      <c r="E225" s="11">
        <f>VALUE(1553.7461)</f>
        <v>0</v>
      </c>
      <c r="F225" s="11">
        <f>VALUE(-18.244)</f>
        <v>0</v>
      </c>
      <c r="G225" s="12">
        <f>VALUE(1556.41456)</f>
        <v>0</v>
      </c>
      <c r="H225" s="12">
        <f>VALUE(-15.114)</f>
        <v>0</v>
      </c>
      <c r="I225" s="13">
        <f>VALUE(1547.7011)</f>
        <v>0</v>
      </c>
      <c r="J225" s="13">
        <f>VALUE(-10.765999999999998)</f>
        <v>0</v>
      </c>
      <c r="K225" s="14">
        <f>VALUE(1550.59972)</f>
        <v>0</v>
      </c>
      <c r="L225" s="14">
        <f>VALUE(-11.2)</f>
        <v>0</v>
      </c>
      <c r="M225" s="15">
        <f>VALUE(1556.31972)</f>
        <v>0</v>
      </c>
      <c r="N225" s="15">
        <f>VALUE(-11.716)</f>
        <v>0</v>
      </c>
      <c r="O225" s="16">
        <f>VALUE(1548.59122)</f>
        <v>0</v>
      </c>
      <c r="P225" s="16">
        <f>VALUE(-21.178)</f>
        <v>0</v>
      </c>
      <c r="Q225" s="17">
        <f>VALUE(521.941)</f>
        <v>0</v>
      </c>
      <c r="R225">
        <f>VALUE(-0.3714199999999437)</f>
        <v>0</v>
      </c>
      <c r="S225">
        <f>VALUE(-0.2927799999999934)</f>
        <v>0</v>
      </c>
      <c r="T225">
        <f>VALUE(-0.3886999999999716)</f>
        <v>0</v>
      </c>
      <c r="U225">
        <f>VALUE(-0.2675400000000536)</f>
        <v>0</v>
      </c>
      <c r="V225">
        <f>VALUE(-0.2724000000000615)</f>
        <v>0</v>
      </c>
      <c r="W225">
        <f>VALUE(-0.3245200000001205)</f>
        <v>0</v>
      </c>
      <c r="X225">
        <f>VALUE(0.006339999999909196)</f>
        <v>0</v>
      </c>
      <c r="Y225" s="17">
        <f>VALUE(-11.661499999999933)</f>
        <v>0</v>
      </c>
      <c r="Z225">
        <f>VALUE(-273.0028571428907)</f>
        <v>0</v>
      </c>
    </row>
    <row r="226" spans="1:26">
      <c r="A226" t="s">
        <v>250</v>
      </c>
      <c r="B226">
        <f>VALUE(5.11278)</f>
        <v>0</v>
      </c>
      <c r="C226" s="10">
        <f>VALUE(1552.68714)</f>
        <v>0</v>
      </c>
      <c r="D226" s="10">
        <f>VALUE(-11.658)</f>
        <v>0</v>
      </c>
      <c r="E226" s="11">
        <f>VALUE(1553.74664)</f>
        <v>0</v>
      </c>
      <c r="F226" s="11">
        <f>VALUE(-18.282)</f>
        <v>0</v>
      </c>
      <c r="G226" s="12">
        <f>VALUE(1556.4152)</f>
        <v>0</v>
      </c>
      <c r="H226" s="12">
        <f>VALUE(-15.05)</f>
        <v>0</v>
      </c>
      <c r="I226" s="13">
        <f>VALUE(1547.70048)</f>
        <v>0</v>
      </c>
      <c r="J226" s="13">
        <f>VALUE(-10.776)</f>
        <v>0</v>
      </c>
      <c r="K226" s="14">
        <f>VALUE(1550.6008)</f>
        <v>0</v>
      </c>
      <c r="L226" s="14">
        <f>VALUE(-11.254000000000001)</f>
        <v>0</v>
      </c>
      <c r="M226" s="15">
        <f>VALUE(1556.31958)</f>
        <v>0</v>
      </c>
      <c r="N226" s="15">
        <f>VALUE(-11.65)</f>
        <v>0</v>
      </c>
      <c r="O226" s="16">
        <f>VALUE(1548.59136)</f>
        <v>0</v>
      </c>
      <c r="P226" s="16">
        <f>VALUE(-21.206)</f>
        <v>0</v>
      </c>
      <c r="Q226" s="17">
        <f>VALUE(521.9399999999999)</f>
        <v>0</v>
      </c>
      <c r="R226">
        <f>VALUE(-0.370719999999892)</f>
        <v>0</v>
      </c>
      <c r="S226">
        <f>VALUE(-0.2922399999999925)</f>
        <v>0</v>
      </c>
      <c r="T226">
        <f>VALUE(-0.38805999999999585)</f>
        <v>0</v>
      </c>
      <c r="U226">
        <f>VALUE(-0.2681600000000799)</f>
        <v>0</v>
      </c>
      <c r="V226">
        <f>VALUE(-0.27132000000005974)</f>
        <v>0</v>
      </c>
      <c r="W226">
        <f>VALUE(-0.3246599999999944)</f>
        <v>0</v>
      </c>
      <c r="X226">
        <f>VALUE(0.006479999999783104)</f>
        <v>0</v>
      </c>
      <c r="Y226" s="17">
        <f>VALUE(-11.662500000000023)</f>
        <v>0</v>
      </c>
      <c r="Z226">
        <f>VALUE(-272.6685714286045)</f>
        <v>0</v>
      </c>
    </row>
    <row r="227" spans="1:26">
      <c r="A227" t="s">
        <v>251</v>
      </c>
      <c r="B227">
        <f>VALUE(5.13724)</f>
        <v>0</v>
      </c>
      <c r="C227" s="10">
        <f>VALUE(1552.68704)</f>
        <v>0</v>
      </c>
      <c r="D227" s="10">
        <f>VALUE(-11.607999999999999)</f>
        <v>0</v>
      </c>
      <c r="E227" s="11">
        <f>VALUE(1553.74614)</f>
        <v>0</v>
      </c>
      <c r="F227" s="11">
        <f>VALUE(-18.28)</f>
        <v>0</v>
      </c>
      <c r="G227" s="12">
        <f>VALUE(1556.41476)</f>
        <v>0</v>
      </c>
      <c r="H227" s="12">
        <f>VALUE(-15.054)</f>
        <v>0</v>
      </c>
      <c r="I227" s="13">
        <f>VALUE(1547.70098)</f>
        <v>0</v>
      </c>
      <c r="J227" s="13">
        <f>VALUE(-10.758)</f>
        <v>0</v>
      </c>
      <c r="K227" s="14">
        <f>VALUE(1550.5995599999999)</f>
        <v>0</v>
      </c>
      <c r="L227" s="14">
        <f>VALUE(-11.245999999999999)</f>
        <v>0</v>
      </c>
      <c r="M227" s="15">
        <f>VALUE(1556.32036)</f>
        <v>0</v>
      </c>
      <c r="N227" s="15">
        <f>VALUE(-11.607999999999999)</f>
        <v>0</v>
      </c>
      <c r="O227" s="16">
        <f>VALUE(1548.5908)</f>
        <v>0</v>
      </c>
      <c r="P227" s="16">
        <f>VALUE(-21.164)</f>
        <v>0</v>
      </c>
      <c r="Q227" s="17">
        <f>VALUE(521.939)</f>
        <v>0</v>
      </c>
      <c r="R227">
        <f>VALUE(-0.3708199999998669)</f>
        <v>0</v>
      </c>
      <c r="S227">
        <f>VALUE(-0.29274000000009437)</f>
        <v>0</v>
      </c>
      <c r="T227">
        <f>VALUE(-0.38850000000002183)</f>
        <v>0</v>
      </c>
      <c r="U227">
        <f>VALUE(-0.267659999999978)</f>
        <v>0</v>
      </c>
      <c r="V227">
        <f>VALUE(-0.2725599999998849)</f>
        <v>0</v>
      </c>
      <c r="W227">
        <f>VALUE(-0.3238800000001447)</f>
        <v>0</v>
      </c>
      <c r="X227">
        <f>VALUE(0.005919999999832726)</f>
        <v>0</v>
      </c>
      <c r="Y227" s="17">
        <f>VALUE(-11.663499999999999)</f>
        <v>0</v>
      </c>
      <c r="Z227">
        <f>VALUE(-272.8914285714512)</f>
        <v>0</v>
      </c>
    </row>
    <row r="228" spans="1:26">
      <c r="A228" t="s">
        <v>252</v>
      </c>
      <c r="B228">
        <f>VALUE(5.16101)</f>
        <v>0</v>
      </c>
      <c r="C228" s="10">
        <f>VALUE(1552.68748)</f>
        <v>0</v>
      </c>
      <c r="D228" s="10">
        <f>VALUE(-11.597999999999999)</f>
        <v>0</v>
      </c>
      <c r="E228" s="11">
        <f>VALUE(1553.7463)</f>
        <v>0</v>
      </c>
      <c r="F228" s="11">
        <f>VALUE(-18.174)</f>
        <v>0</v>
      </c>
      <c r="G228" s="12">
        <f>VALUE(1556.4148599999999)</f>
        <v>0</v>
      </c>
      <c r="H228" s="12">
        <f>VALUE(-15.094000000000001)</f>
        <v>0</v>
      </c>
      <c r="I228" s="13">
        <f>VALUE(1547.7006800000001)</f>
        <v>0</v>
      </c>
      <c r="J228" s="13">
        <f>VALUE(-10.764000000000001)</f>
        <v>0</v>
      </c>
      <c r="K228" s="14">
        <f>VALUE(1550.6001199999998)</f>
        <v>0</v>
      </c>
      <c r="L228" s="14">
        <f>VALUE(-11.196)</f>
        <v>0</v>
      </c>
      <c r="M228" s="15">
        <f>VALUE(1556.31956)</f>
        <v>0</v>
      </c>
      <c r="N228" s="15">
        <f>VALUE(-11.655999999999999)</f>
        <v>0</v>
      </c>
      <c r="O228" s="16">
        <f>VALUE(1548.59134)</f>
        <v>0</v>
      </c>
      <c r="P228" s="16">
        <f>VALUE(-21.17)</f>
        <v>0</v>
      </c>
      <c r="Q228" s="17">
        <f>VALUE(521.939)</f>
        <v>0</v>
      </c>
      <c r="R228">
        <f>VALUE(-0.37037999999984095)</f>
        <v>0</v>
      </c>
      <c r="S228">
        <f>VALUE(-0.2925800000000436)</f>
        <v>0</v>
      </c>
      <c r="T228">
        <f>VALUE(-0.38839999999981956)</f>
        <v>0</v>
      </c>
      <c r="U228">
        <f>VALUE(-0.2679600000001301)</f>
        <v>0</v>
      </c>
      <c r="V228">
        <f>VALUE(-0.2719999999999345)</f>
        <v>0</v>
      </c>
      <c r="W228">
        <f>VALUE(-0.3246800000001713)</f>
        <v>0</v>
      </c>
      <c r="X228">
        <f>VALUE(0.006459999999833599)</f>
        <v>0</v>
      </c>
      <c r="Y228" s="17">
        <f>VALUE(-11.663499999999999)</f>
        <v>0</v>
      </c>
      <c r="Z228">
        <f>VALUE(-272.79142857144376)</f>
        <v>0</v>
      </c>
    </row>
    <row r="229" spans="1:26">
      <c r="A229" t="s">
        <v>253</v>
      </c>
      <c r="B229">
        <f>VALUE(5.1852)</f>
        <v>0</v>
      </c>
      <c r="C229" s="10">
        <f>VALUE(1552.6866400000001)</f>
        <v>0</v>
      </c>
      <c r="D229" s="10">
        <f>VALUE(-11.578)</f>
        <v>0</v>
      </c>
      <c r="E229" s="11">
        <f>VALUE(1553.74624)</f>
        <v>0</v>
      </c>
      <c r="F229" s="11">
        <f>VALUE(-18.26)</f>
        <v>0</v>
      </c>
      <c r="G229" s="12">
        <f>VALUE(1556.4154800000001)</f>
        <v>0</v>
      </c>
      <c r="H229" s="12">
        <f>VALUE(-15.112)</f>
        <v>0</v>
      </c>
      <c r="I229" s="13">
        <f>VALUE(1547.7003)</f>
        <v>0</v>
      </c>
      <c r="J229" s="13">
        <f>VALUE(-10.777999999999999)</f>
        <v>0</v>
      </c>
      <c r="K229" s="14">
        <f>VALUE(1550.6001800000001)</f>
        <v>0</v>
      </c>
      <c r="L229" s="14">
        <f>VALUE(-11.272)</f>
        <v>0</v>
      </c>
      <c r="M229" s="15">
        <f>VALUE(1556.32016)</f>
        <v>0</v>
      </c>
      <c r="N229" s="15">
        <f>VALUE(-11.677999999999999)</f>
        <v>0</v>
      </c>
      <c r="O229" s="16">
        <f>VALUE(1548.59084)</f>
        <v>0</v>
      </c>
      <c r="P229" s="16">
        <f>VALUE(-21.124000000000002)</f>
        <v>0</v>
      </c>
      <c r="Q229" s="17">
        <f>VALUE(521.9355)</f>
        <v>0</v>
      </c>
      <c r="R229">
        <f>VALUE(-0.3712199999999939)</f>
        <v>0</v>
      </c>
      <c r="S229">
        <f>VALUE(-0.29264000000011947)</f>
        <v>0</v>
      </c>
      <c r="T229">
        <f>VALUE(-0.38778000000002066)</f>
        <v>0</v>
      </c>
      <c r="U229">
        <f>VALUE(-0.2683400000000802)</f>
        <v>0</v>
      </c>
      <c r="V229">
        <f>VALUE(-0.271940000000086)</f>
        <v>0</v>
      </c>
      <c r="W229">
        <f>VALUE(-0.3240800000000945)</f>
        <v>0</v>
      </c>
      <c r="X229">
        <f>VALUE(0.005959999999959109)</f>
        <v>0</v>
      </c>
      <c r="Y229" s="17">
        <f>VALUE(-11.666999999999916)</f>
        <v>0</v>
      </c>
      <c r="Z229">
        <f>VALUE(-272.8628571429194)</f>
        <v>0</v>
      </c>
    </row>
    <row r="230" spans="1:26">
      <c r="A230" t="s">
        <v>254</v>
      </c>
      <c r="B230">
        <f>VALUE(5.2092)</f>
        <v>0</v>
      </c>
      <c r="C230" s="10">
        <f>VALUE(1552.6870199999998)</f>
        <v>0</v>
      </c>
      <c r="D230" s="10">
        <f>VALUE(-11.565999999999999)</f>
        <v>0</v>
      </c>
      <c r="E230" s="11">
        <f>VALUE(1553.74576)</f>
        <v>0</v>
      </c>
      <c r="F230" s="11">
        <f>VALUE(-18.248)</f>
        <v>0</v>
      </c>
      <c r="G230" s="12">
        <f>VALUE(1556.4146)</f>
        <v>0</v>
      </c>
      <c r="H230" s="12">
        <f>VALUE(-15.095999999999998)</f>
        <v>0</v>
      </c>
      <c r="I230" s="13">
        <f>VALUE(1547.7004)</f>
        <v>0</v>
      </c>
      <c r="J230" s="13">
        <f>VALUE(-10.754000000000001)</f>
        <v>0</v>
      </c>
      <c r="K230" s="14">
        <f>VALUE(1550.5989)</f>
        <v>0</v>
      </c>
      <c r="L230" s="14">
        <f>VALUE(-11.265999999999998)</f>
        <v>0</v>
      </c>
      <c r="M230" s="15">
        <f>VALUE(1556.31952)</f>
        <v>0</v>
      </c>
      <c r="N230" s="15">
        <f>VALUE(-11.662)</f>
        <v>0</v>
      </c>
      <c r="O230" s="16">
        <f>VALUE(1548.5908)</f>
        <v>0</v>
      </c>
      <c r="P230" s="16">
        <f>VALUE(-21.22)</f>
        <v>0</v>
      </c>
      <c r="Q230" s="17">
        <f>VALUE(521.932)</f>
        <v>0</v>
      </c>
      <c r="R230">
        <f>VALUE(-0.3708399999998164)</f>
        <v>0</v>
      </c>
      <c r="S230">
        <f>VALUE(-0.29312000000004446)</f>
        <v>0</v>
      </c>
      <c r="T230">
        <f>VALUE(-0.38865999999984524)</f>
        <v>0</v>
      </c>
      <c r="U230">
        <f>VALUE(-0.2682400000001053)</f>
        <v>0</v>
      </c>
      <c r="V230">
        <f>VALUE(-0.27322000000003754)</f>
        <v>0</v>
      </c>
      <c r="W230">
        <f>VALUE(-0.3247200000000703)</f>
        <v>0</v>
      </c>
      <c r="X230">
        <f>VALUE(0.005919999999832726)</f>
        <v>0</v>
      </c>
      <c r="Y230" s="17">
        <f>VALUE(-11.670499999999947)</f>
        <v>0</v>
      </c>
      <c r="Z230">
        <f>VALUE(-273.2685714285838)</f>
        <v>0</v>
      </c>
    </row>
    <row r="231" spans="1:26">
      <c r="A231" t="s">
        <v>255</v>
      </c>
      <c r="B231">
        <f>VALUE(5.23305)</f>
        <v>0</v>
      </c>
      <c r="C231" s="10">
        <f>VALUE(1552.68752)</f>
        <v>0</v>
      </c>
      <c r="D231" s="10">
        <f>VALUE(-11.538)</f>
        <v>0</v>
      </c>
      <c r="E231" s="11">
        <f>VALUE(1553.7463599999999)</f>
        <v>0</v>
      </c>
      <c r="F231" s="11">
        <f>VALUE(-18.204)</f>
        <v>0</v>
      </c>
      <c r="G231" s="12">
        <f>VALUE(1556.4152199999999)</f>
        <v>0</v>
      </c>
      <c r="H231" s="12">
        <f>VALUE(-15.06)</f>
        <v>0</v>
      </c>
      <c r="I231" s="13">
        <f>VALUE(1547.7006)</f>
        <v>0</v>
      </c>
      <c r="J231" s="13">
        <f>VALUE(-10.752)</f>
        <v>0</v>
      </c>
      <c r="K231" s="14">
        <f>VALUE(1550.60022)</f>
        <v>0</v>
      </c>
      <c r="L231" s="14">
        <f>VALUE(-11.168)</f>
        <v>0</v>
      </c>
      <c r="M231" s="15">
        <f>VALUE(1556.3197400000001)</f>
        <v>0</v>
      </c>
      <c r="N231" s="15">
        <f>VALUE(-11.628)</f>
        <v>0</v>
      </c>
      <c r="O231" s="16">
        <f>VALUE(1548.5910800000001)</f>
        <v>0</v>
      </c>
      <c r="P231" s="16">
        <f>VALUE(-21.19)</f>
        <v>0</v>
      </c>
      <c r="Q231" s="17">
        <f>VALUE(521.9314999999999)</f>
        <v>0</v>
      </c>
      <c r="R231">
        <f>VALUE(-0.37033999999994194)</f>
        <v>0</v>
      </c>
      <c r="S231">
        <f>VALUE(-0.2925199999999677)</f>
        <v>0</v>
      </c>
      <c r="T231">
        <f>VALUE(-0.388039999999819)</f>
        <v>0</v>
      </c>
      <c r="U231">
        <f>VALUE(-0.2680400000001555)</f>
        <v>0</v>
      </c>
      <c r="V231">
        <f>VALUE(-0.2718999999999596)</f>
        <v>0</v>
      </c>
      <c r="W231">
        <f>VALUE(-0.324500000000171)</f>
        <v>0</v>
      </c>
      <c r="X231">
        <f>VALUE(0.006199999999807915)</f>
        <v>0</v>
      </c>
      <c r="Y231" s="17">
        <f>VALUE(-11.67100000000005)</f>
        <v>0</v>
      </c>
      <c r="Z231">
        <f>VALUE(-272.73428571431526)</f>
        <v>0</v>
      </c>
    </row>
    <row r="232" spans="1:26">
      <c r="A232" t="s">
        <v>256</v>
      </c>
      <c r="B232">
        <f>VALUE(5.2575)</f>
        <v>0</v>
      </c>
      <c r="C232" s="10">
        <f>VALUE(1552.6877)</f>
        <v>0</v>
      </c>
      <c r="D232" s="10">
        <f>VALUE(-11.63)</f>
        <v>0</v>
      </c>
      <c r="E232" s="11">
        <f>VALUE(1553.74652)</f>
        <v>0</v>
      </c>
      <c r="F232" s="11">
        <f>VALUE(-18.264)</f>
        <v>0</v>
      </c>
      <c r="G232" s="12">
        <f>VALUE(1556.41536)</f>
        <v>0</v>
      </c>
      <c r="H232" s="12">
        <f>VALUE(-15.07)</f>
        <v>0</v>
      </c>
      <c r="I232" s="13">
        <f>VALUE(1547.70122)</f>
        <v>0</v>
      </c>
      <c r="J232" s="13">
        <f>VALUE(-10.8)</f>
        <v>0</v>
      </c>
      <c r="K232" s="14">
        <f>VALUE(1550.60086)</f>
        <v>0</v>
      </c>
      <c r="L232" s="14">
        <f>VALUE(-11.277999999999999)</f>
        <v>0</v>
      </c>
      <c r="M232" s="15">
        <f>VALUE(1556.32046)</f>
        <v>0</v>
      </c>
      <c r="N232" s="15">
        <f>VALUE(-11.632)</f>
        <v>0</v>
      </c>
      <c r="O232" s="16">
        <f>VALUE(1548.5910199999998)</f>
        <v>0</v>
      </c>
      <c r="P232" s="16">
        <f>VALUE(-21.246)</f>
        <v>0</v>
      </c>
      <c r="Q232" s="17">
        <f>VALUE(521.9359999999999)</f>
        <v>0</v>
      </c>
      <c r="R232">
        <f>VALUE(-0.37015999999994165)</f>
        <v>0</v>
      </c>
      <c r="S232">
        <f>VALUE(-0.2923600000001443)</f>
        <v>0</v>
      </c>
      <c r="T232">
        <f>VALUE(-0.38789999999994507)</f>
        <v>0</v>
      </c>
      <c r="U232">
        <f>VALUE(-0.2674200000001292)</f>
        <v>0</v>
      </c>
      <c r="V232">
        <f>VALUE(-0.27125999999998385)</f>
        <v>0</v>
      </c>
      <c r="W232">
        <f>VALUE(-0.3237800000001698)</f>
        <v>0</v>
      </c>
      <c r="X232">
        <f>VALUE(0.0061399999999594)</f>
        <v>0</v>
      </c>
      <c r="Y232" s="17">
        <f>VALUE(-11.666500000000042)</f>
        <v>0</v>
      </c>
      <c r="Z232">
        <f>VALUE(-272.3914285714792)</f>
        <v>0</v>
      </c>
    </row>
    <row r="233" spans="1:26">
      <c r="A233" t="s">
        <v>257</v>
      </c>
      <c r="B233">
        <f>VALUE(5.28153)</f>
        <v>0</v>
      </c>
      <c r="C233" s="10">
        <f>VALUE(1552.68668)</f>
        <v>0</v>
      </c>
      <c r="D233" s="10">
        <f>VALUE(-11.614)</f>
        <v>0</v>
      </c>
      <c r="E233" s="11">
        <f>VALUE(1553.74656)</f>
        <v>0</v>
      </c>
      <c r="F233" s="11">
        <f>VALUE(-18.264)</f>
        <v>0</v>
      </c>
      <c r="G233" s="12">
        <f>VALUE(1556.41566)</f>
        <v>0</v>
      </c>
      <c r="H233" s="12">
        <f>VALUE(-15.084000000000001)</f>
        <v>0</v>
      </c>
      <c r="I233" s="13">
        <f>VALUE(1547.6997800000001)</f>
        <v>0</v>
      </c>
      <c r="J233" s="13">
        <f>VALUE(-10.748)</f>
        <v>0</v>
      </c>
      <c r="K233" s="14">
        <f>VALUE(1550.6005400000001)</f>
        <v>0</v>
      </c>
      <c r="L233" s="14">
        <f>VALUE(-11.258)</f>
        <v>0</v>
      </c>
      <c r="M233" s="15">
        <f>VALUE(1556.3205)</f>
        <v>0</v>
      </c>
      <c r="N233" s="15">
        <f>VALUE(-11.644)</f>
        <v>0</v>
      </c>
      <c r="O233" s="16">
        <f>VALUE(1548.59046)</f>
        <v>0</v>
      </c>
      <c r="P233" s="16">
        <f>VALUE(-21.212)</f>
        <v>0</v>
      </c>
      <c r="Q233" s="17">
        <f>VALUE(521.9355)</f>
        <v>0</v>
      </c>
      <c r="R233">
        <f>VALUE(-0.3711799999998675)</f>
        <v>0</v>
      </c>
      <c r="S233">
        <f>VALUE(-0.2923200000000179)</f>
        <v>0</v>
      </c>
      <c r="T233">
        <f>VALUE(-0.3876000000000204)</f>
        <v>0</v>
      </c>
      <c r="U233">
        <f>VALUE(-0.26886000000013155)</f>
        <v>0</v>
      </c>
      <c r="V233">
        <f>VALUE(-0.2715800000000854)</f>
        <v>0</v>
      </c>
      <c r="W233">
        <f>VALUE(-0.32374000000004344)</f>
        <v>0</v>
      </c>
      <c r="X233">
        <f>VALUE(0.0055799999997816485)</f>
        <v>0</v>
      </c>
      <c r="Y233" s="17">
        <f>VALUE(-11.666999999999916)</f>
        <v>0</v>
      </c>
      <c r="Z233">
        <f>VALUE(-272.81428571434066)</f>
        <v>0</v>
      </c>
    </row>
    <row r="234" spans="1:26">
      <c r="A234" t="s">
        <v>258</v>
      </c>
      <c r="B234">
        <f>VALUE(5.30545)</f>
        <v>0</v>
      </c>
      <c r="C234" s="10">
        <f>VALUE(1552.6870199999998)</f>
        <v>0</v>
      </c>
      <c r="D234" s="10">
        <f>VALUE(-11.624)</f>
        <v>0</v>
      </c>
      <c r="E234" s="11">
        <f>VALUE(1553.7467)</f>
        <v>0</v>
      </c>
      <c r="F234" s="11">
        <f>VALUE(-18.234)</f>
        <v>0</v>
      </c>
      <c r="G234" s="12">
        <f>VALUE(1556.4152199999999)</f>
        <v>0</v>
      </c>
      <c r="H234" s="12">
        <f>VALUE(-15.082)</f>
        <v>0</v>
      </c>
      <c r="I234" s="13">
        <f>VALUE(1547.7006)</f>
        <v>0</v>
      </c>
      <c r="J234" s="13">
        <f>VALUE(-10.74)</f>
        <v>0</v>
      </c>
      <c r="K234" s="14">
        <f>VALUE(1550.59986)</f>
        <v>0</v>
      </c>
      <c r="L234" s="14">
        <f>VALUE(-11.248)</f>
        <v>0</v>
      </c>
      <c r="M234" s="15">
        <f>VALUE(1556.3197)</f>
        <v>0</v>
      </c>
      <c r="N234" s="15">
        <f>VALUE(-11.67)</f>
        <v>0</v>
      </c>
      <c r="O234" s="16">
        <f>VALUE(1548.5904)</f>
        <v>0</v>
      </c>
      <c r="P234" s="16">
        <f>VALUE(-21.14)</f>
        <v>0</v>
      </c>
      <c r="Q234" s="17">
        <f>VALUE(521.939)</f>
        <v>0</v>
      </c>
      <c r="R234">
        <f>VALUE(-0.3708399999998164)</f>
        <v>0</v>
      </c>
      <c r="S234">
        <f>VALUE(-0.292180000000144)</f>
        <v>0</v>
      </c>
      <c r="T234">
        <f>VALUE(-0.388039999999819)</f>
        <v>0</v>
      </c>
      <c r="U234">
        <f>VALUE(-0.2680400000001555)</f>
        <v>0</v>
      </c>
      <c r="V234">
        <f>VALUE(-0.2722599999999602)</f>
        <v>0</v>
      </c>
      <c r="W234">
        <f>VALUE(-0.32454000000007)</f>
        <v>0</v>
      </c>
      <c r="X234">
        <f>VALUE(0.005519999999933134)</f>
        <v>0</v>
      </c>
      <c r="Y234" s="17">
        <f>VALUE(-11.663499999999999)</f>
        <v>0</v>
      </c>
      <c r="Z234">
        <f>VALUE(-272.91142857143313)</f>
        <v>0</v>
      </c>
    </row>
    <row r="235" spans="1:26">
      <c r="A235" t="s">
        <v>259</v>
      </c>
      <c r="B235">
        <f>VALUE(5.32959)</f>
        <v>0</v>
      </c>
      <c r="C235" s="10">
        <f>VALUE(1552.68828)</f>
        <v>0</v>
      </c>
      <c r="D235" s="10">
        <f>VALUE(-11.618)</f>
        <v>0</v>
      </c>
      <c r="E235" s="11">
        <f>VALUE(1553.74648)</f>
        <v>0</v>
      </c>
      <c r="F235" s="11">
        <f>VALUE(-18.238)</f>
        <v>0</v>
      </c>
      <c r="G235" s="12">
        <f>VALUE(1556.41586)</f>
        <v>0</v>
      </c>
      <c r="H235" s="12">
        <f>VALUE(-15.072000000000001)</f>
        <v>0</v>
      </c>
      <c r="I235" s="13">
        <f>VALUE(1547.70054)</f>
        <v>0</v>
      </c>
      <c r="J235" s="13">
        <f>VALUE(-10.716)</f>
        <v>0</v>
      </c>
      <c r="K235" s="14">
        <f>VALUE(1550.60034)</f>
        <v>0</v>
      </c>
      <c r="L235" s="14">
        <f>VALUE(-11.254000000000001)</f>
        <v>0</v>
      </c>
      <c r="M235" s="15">
        <f>VALUE(1556.3204)</f>
        <v>0</v>
      </c>
      <c r="N235" s="15">
        <f>VALUE(-11.59)</f>
        <v>0</v>
      </c>
      <c r="O235" s="16">
        <f>VALUE(1548.59078)</f>
        <v>0</v>
      </c>
      <c r="P235" s="16">
        <f>VALUE(-21.206)</f>
        <v>0</v>
      </c>
      <c r="Q235" s="17">
        <f>VALUE(521.9404999999999)</f>
        <v>0</v>
      </c>
      <c r="R235">
        <f>VALUE(-0.3695799999998144)</f>
        <v>0</v>
      </c>
      <c r="S235">
        <f>VALUE(-0.2924000000000433)</f>
        <v>0</v>
      </c>
      <c r="T235">
        <f>VALUE(-0.3873999999998432)</f>
        <v>0</v>
      </c>
      <c r="U235">
        <f>VALUE(-0.268100000000004)</f>
        <v>0</v>
      </c>
      <c r="V235">
        <f>VALUE(-0.2717800000000352)</f>
        <v>0</v>
      </c>
      <c r="W235">
        <f>VALUE(-0.32384000000001834)</f>
        <v>0</v>
      </c>
      <c r="X235">
        <f>VALUE(0.005899999999883221)</f>
        <v>0</v>
      </c>
      <c r="Y235" s="17">
        <f>VALUE(-11.662000000000035)</f>
        <v>0</v>
      </c>
      <c r="Z235">
        <f>VALUE(-272.457142857125)</f>
        <v>0</v>
      </c>
    </row>
    <row r="236" spans="1:26">
      <c r="A236" t="s">
        <v>260</v>
      </c>
      <c r="B236">
        <f>VALUE(5.35364)</f>
        <v>0</v>
      </c>
      <c r="C236" s="10">
        <f>VALUE(1552.68822)</f>
        <v>0</v>
      </c>
      <c r="D236" s="10">
        <f>VALUE(-11.588)</f>
        <v>0</v>
      </c>
      <c r="E236" s="11">
        <f>VALUE(1553.7463)</f>
        <v>0</v>
      </c>
      <c r="F236" s="11">
        <f>VALUE(-18.232)</f>
        <v>0</v>
      </c>
      <c r="G236" s="12">
        <f>VALUE(1556.4153199999998)</f>
        <v>0</v>
      </c>
      <c r="H236" s="12">
        <f>VALUE(-15.1)</f>
        <v>0</v>
      </c>
      <c r="I236" s="13">
        <f>VALUE(1547.70042)</f>
        <v>0</v>
      </c>
      <c r="J236" s="13">
        <f>VALUE(-10.776)</f>
        <v>0</v>
      </c>
      <c r="K236" s="14">
        <f>VALUE(1550.6001199999998)</f>
        <v>0</v>
      </c>
      <c r="L236" s="14">
        <f>VALUE(-11.258)</f>
        <v>0</v>
      </c>
      <c r="M236" s="15">
        <f>VALUE(1556.3196599999999)</f>
        <v>0</v>
      </c>
      <c r="N236" s="15">
        <f>VALUE(-11.66)</f>
        <v>0</v>
      </c>
      <c r="O236" s="16">
        <f>VALUE(1548.5905400000001)</f>
        <v>0</v>
      </c>
      <c r="P236" s="16">
        <f>VALUE(-21.221999999999998)</f>
        <v>0</v>
      </c>
      <c r="Q236" s="17">
        <f>VALUE(521.949)</f>
        <v>0</v>
      </c>
      <c r="R236">
        <f>VALUE(-0.3696399999998903)</f>
        <v>0</v>
      </c>
      <c r="S236">
        <f>VALUE(-0.2925800000000436)</f>
        <v>0</v>
      </c>
      <c r="T236">
        <f>VALUE(-0.3879399999998441)</f>
        <v>0</v>
      </c>
      <c r="U236">
        <f>VALUE(-0.2682200000001558)</f>
        <v>0</v>
      </c>
      <c r="V236">
        <f>VALUE(-0.2719999999999345)</f>
        <v>0</v>
      </c>
      <c r="W236">
        <f>VALUE(-0.324579999999969)</f>
        <v>0</v>
      </c>
      <c r="X236">
        <f>VALUE(0.005659999999807042)</f>
        <v>0</v>
      </c>
      <c r="Y236" s="17">
        <f>VALUE(-11.653500000000008)</f>
        <v>0</v>
      </c>
      <c r="Z236">
        <f>VALUE(-272.7571428571472)</f>
        <v>0</v>
      </c>
    </row>
    <row r="237" spans="1:26">
      <c r="A237" t="s">
        <v>261</v>
      </c>
      <c r="B237">
        <f>VALUE(5.37751)</f>
        <v>0</v>
      </c>
      <c r="C237" s="10">
        <f>VALUE(1552.6883599999999)</f>
        <v>0</v>
      </c>
      <c r="D237" s="10">
        <f>VALUE(-11.572000000000001)</f>
        <v>0</v>
      </c>
      <c r="E237" s="11">
        <f>VALUE(1553.74658)</f>
        <v>0</v>
      </c>
      <c r="F237" s="11">
        <f>VALUE(-18.227999999999998)</f>
        <v>0</v>
      </c>
      <c r="G237" s="12">
        <f>VALUE(1556.4152800000002)</f>
        <v>0</v>
      </c>
      <c r="H237" s="12">
        <f>VALUE(-15.12)</f>
        <v>0</v>
      </c>
      <c r="I237" s="13">
        <f>VALUE(1547.70116)</f>
        <v>0</v>
      </c>
      <c r="J237" s="13">
        <f>VALUE(-10.78)</f>
        <v>0</v>
      </c>
      <c r="K237" s="14">
        <f>VALUE(1550.59942)</f>
        <v>0</v>
      </c>
      <c r="L237" s="14">
        <f>VALUE(-11.206)</f>
        <v>0</v>
      </c>
      <c r="M237" s="15">
        <f>VALUE(1556.3201199999999)</f>
        <v>0</v>
      </c>
      <c r="N237" s="15">
        <f>VALUE(-11.708)</f>
        <v>0</v>
      </c>
      <c r="O237" s="16">
        <f>VALUE(1548.59072)</f>
        <v>0</v>
      </c>
      <c r="P237" s="16">
        <f>VALUE(-21.252)</f>
        <v>0</v>
      </c>
      <c r="Q237" s="17">
        <f>VALUE(521.9525)</f>
        <v>0</v>
      </c>
      <c r="R237">
        <f>VALUE(-0.369499999999789)</f>
        <v>0</v>
      </c>
      <c r="S237">
        <f>VALUE(-0.2923000000000684)</f>
        <v>0</v>
      </c>
      <c r="T237">
        <f>VALUE(-0.38797999999997046)</f>
        <v>0</v>
      </c>
      <c r="U237">
        <f>VALUE(-0.26747999999997774)</f>
        <v>0</v>
      </c>
      <c r="V237">
        <f>VALUE(-0.2726999999999862)</f>
        <v>0</v>
      </c>
      <c r="W237">
        <f>VALUE(-0.3241199999999935)</f>
        <v>0</v>
      </c>
      <c r="X237">
        <f>VALUE(0.005839999999807333)</f>
        <v>0</v>
      </c>
      <c r="Y237" s="17">
        <f>VALUE(-11.649999999999977)</f>
        <v>0</v>
      </c>
      <c r="Z237">
        <f>VALUE(-272.60571428571114)</f>
        <v>0</v>
      </c>
    </row>
    <row r="238" spans="1:26">
      <c r="A238" t="s">
        <v>262</v>
      </c>
      <c r="B238">
        <f>VALUE(5.4013)</f>
        <v>0</v>
      </c>
      <c r="C238" s="10">
        <f>VALUE(1552.68684)</f>
        <v>0</v>
      </c>
      <c r="D238" s="10">
        <f>VALUE(-11.568)</f>
        <v>0</v>
      </c>
      <c r="E238" s="11">
        <f>VALUE(1553.74656)</f>
        <v>0</v>
      </c>
      <c r="F238" s="11">
        <f>VALUE(-18.248)</f>
        <v>0</v>
      </c>
      <c r="G238" s="12">
        <f>VALUE(1556.4154)</f>
        <v>0</v>
      </c>
      <c r="H238" s="12">
        <f>VALUE(-15.1)</f>
        <v>0</v>
      </c>
      <c r="I238" s="13">
        <f>VALUE(1547.7007800000001)</f>
        <v>0</v>
      </c>
      <c r="J238" s="13">
        <f>VALUE(-10.784)</f>
        <v>0</v>
      </c>
      <c r="K238" s="14">
        <f>VALUE(1550.6014400000001)</f>
        <v>0</v>
      </c>
      <c r="L238" s="14">
        <f>VALUE(-11.314)</f>
        <v>0</v>
      </c>
      <c r="M238" s="15">
        <f>VALUE(1556.3202199999998)</f>
        <v>0</v>
      </c>
      <c r="N238" s="15">
        <f>VALUE(-11.648)</f>
        <v>0</v>
      </c>
      <c r="O238" s="16">
        <f>VALUE(1548.5898)</f>
        <v>0</v>
      </c>
      <c r="P238" s="16">
        <f>VALUE(-21.232)</f>
        <v>0</v>
      </c>
      <c r="Q238" s="17">
        <f>VALUE(521.9559999999999)</f>
        <v>0</v>
      </c>
      <c r="R238">
        <f>VALUE(-0.3710199999998167)</f>
        <v>0</v>
      </c>
      <c r="S238">
        <f>VALUE(-0.2923200000000179)</f>
        <v>0</v>
      </c>
      <c r="T238">
        <f>VALUE(-0.3878599999998187)</f>
        <v>0</v>
      </c>
      <c r="U238">
        <f>VALUE(-0.2678600000001552)</f>
        <v>0</v>
      </c>
      <c r="V238">
        <f>VALUE(-0.27068000000008396)</f>
        <v>0</v>
      </c>
      <c r="W238">
        <f>VALUE(-0.3240200000000186)</f>
        <v>0</v>
      </c>
      <c r="X238">
        <f>VALUE(0.004919999999856373)</f>
        <v>0</v>
      </c>
      <c r="Y238" s="17">
        <f>VALUE(-11.64650000000006)</f>
        <v>0</v>
      </c>
      <c r="Z238">
        <f>VALUE(-272.6914285714364)</f>
        <v>0</v>
      </c>
    </row>
    <row r="239" spans="1:26">
      <c r="A239" t="s">
        <v>263</v>
      </c>
      <c r="B239">
        <f>VALUE(5.42517)</f>
        <v>0</v>
      </c>
      <c r="C239" s="10">
        <f>VALUE(1552.68722)</f>
        <v>0</v>
      </c>
      <c r="D239" s="10">
        <f>VALUE(-11.585999999999999)</f>
        <v>0</v>
      </c>
      <c r="E239" s="11">
        <f>VALUE(1553.7465)</f>
        <v>0</v>
      </c>
      <c r="F239" s="11">
        <f>VALUE(-18.234)</f>
        <v>0</v>
      </c>
      <c r="G239" s="12">
        <f>VALUE(1556.4162199999998)</f>
        <v>0</v>
      </c>
      <c r="H239" s="12">
        <f>VALUE(-15.038)</f>
        <v>0</v>
      </c>
      <c r="I239" s="13">
        <f>VALUE(1547.70044)</f>
        <v>0</v>
      </c>
      <c r="J239" s="13">
        <f>VALUE(-10.758)</f>
        <v>0</v>
      </c>
      <c r="K239" s="14">
        <f>VALUE(1550.6010199999998)</f>
        <v>0</v>
      </c>
      <c r="L239" s="14">
        <f>VALUE(-11.25)</f>
        <v>0</v>
      </c>
      <c r="M239" s="15">
        <f>VALUE(1556.31996)</f>
        <v>0</v>
      </c>
      <c r="N239" s="15">
        <f>VALUE(-11.644)</f>
        <v>0</v>
      </c>
      <c r="O239" s="16">
        <f>VALUE(1548.59044)</f>
        <v>0</v>
      </c>
      <c r="P239" s="16">
        <f>VALUE(-21.224)</f>
        <v>0</v>
      </c>
      <c r="Q239" s="17">
        <f>VALUE(521.9549999999999)</f>
        <v>0</v>
      </c>
      <c r="R239">
        <f>VALUE(-0.37063999999986663)</f>
        <v>0</v>
      </c>
      <c r="S239">
        <f>VALUE(-0.2923800000000938)</f>
        <v>0</v>
      </c>
      <c r="T239">
        <f>VALUE(-0.3870399999998426)</f>
        <v>0</v>
      </c>
      <c r="U239">
        <f>VALUE(-0.2681999999999789)</f>
        <v>0</v>
      </c>
      <c r="V239">
        <f>VALUE(-0.27109999999993306)</f>
        <v>0</v>
      </c>
      <c r="W239">
        <f>VALUE(-0.3242800000000443)</f>
        <v>0</v>
      </c>
      <c r="X239">
        <f>VALUE(0.005559999999832144)</f>
        <v>0</v>
      </c>
      <c r="Y239" s="17">
        <f>VALUE(-11.647500000000036)</f>
        <v>0</v>
      </c>
      <c r="Z239">
        <f>VALUE(-272.58285714284676)</f>
        <v>0</v>
      </c>
    </row>
    <row r="240" spans="1:26">
      <c r="A240" t="s">
        <v>264</v>
      </c>
      <c r="B240">
        <f>VALUE(5.44905)</f>
        <v>0</v>
      </c>
      <c r="C240" s="10">
        <f>VALUE(1552.68678)</f>
        <v>0</v>
      </c>
      <c r="D240" s="10">
        <f>VALUE(-11.614)</f>
        <v>0</v>
      </c>
      <c r="E240" s="11">
        <f>VALUE(1553.7467)</f>
        <v>0</v>
      </c>
      <c r="F240" s="11">
        <f>VALUE(-18.25)</f>
        <v>0</v>
      </c>
      <c r="G240" s="12">
        <f>VALUE(1556.41482)</f>
        <v>0</v>
      </c>
      <c r="H240" s="12">
        <f>VALUE(-15.112)</f>
        <v>0</v>
      </c>
      <c r="I240" s="13">
        <f>VALUE(1547.7014800000002)</f>
        <v>0</v>
      </c>
      <c r="J240" s="13">
        <f>VALUE(-10.698)</f>
        <v>0</v>
      </c>
      <c r="K240" s="14">
        <f>VALUE(1550.60088)</f>
        <v>0</v>
      </c>
      <c r="L240" s="14">
        <f>VALUE(-11.208)</f>
        <v>0</v>
      </c>
      <c r="M240" s="15">
        <f>VALUE(1556.3199)</f>
        <v>0</v>
      </c>
      <c r="N240" s="15">
        <f>VALUE(-11.684000000000001)</f>
        <v>0</v>
      </c>
      <c r="O240" s="16">
        <f>VALUE(1548.59066)</f>
        <v>0</v>
      </c>
      <c r="P240" s="16">
        <f>VALUE(-21.244)</f>
        <v>0</v>
      </c>
      <c r="Q240" s="17">
        <f>VALUE(521.9575)</f>
        <v>0</v>
      </c>
      <c r="R240">
        <f>VALUE(-0.3710799999998926)</f>
        <v>0</v>
      </c>
      <c r="S240">
        <f>VALUE(-0.292180000000144)</f>
        <v>0</v>
      </c>
      <c r="T240">
        <f>VALUE(-0.38843999999994594)</f>
        <v>0</v>
      </c>
      <c r="U240">
        <f>VALUE(-0.26716000000010354)</f>
        <v>0</v>
      </c>
      <c r="V240">
        <f>VALUE(-0.27124000000003434)</f>
        <v>0</v>
      </c>
      <c r="W240">
        <f>VALUE(-0.3243400000001202)</f>
        <v>0</v>
      </c>
      <c r="X240">
        <f>VALUE(0.005779999999958818)</f>
        <v>0</v>
      </c>
      <c r="Y240" s="17">
        <f>VALUE(-11.644999999999982)</f>
        <v>0</v>
      </c>
      <c r="Z240">
        <f>VALUE(-272.6657142857545)</f>
        <v>0</v>
      </c>
    </row>
    <row r="241" spans="1:26">
      <c r="A241" t="s">
        <v>265</v>
      </c>
      <c r="B241">
        <f>VALUE(5.47292)</f>
        <v>0</v>
      </c>
      <c r="C241" s="10">
        <f>VALUE(1552.68624)</f>
        <v>0</v>
      </c>
      <c r="D241" s="10">
        <f>VALUE(-11.595999999999998)</f>
        <v>0</v>
      </c>
      <c r="E241" s="11">
        <f>VALUE(1553.7461)</f>
        <v>0</v>
      </c>
      <c r="F241" s="11">
        <f>VALUE(-18.236)</f>
        <v>0</v>
      </c>
      <c r="G241" s="12">
        <f>VALUE(1556.414)</f>
        <v>0</v>
      </c>
      <c r="H241" s="12">
        <f>VALUE(-14.948)</f>
        <v>0</v>
      </c>
      <c r="I241" s="13">
        <f>VALUE(1547.7009)</f>
        <v>0</v>
      </c>
      <c r="J241" s="13">
        <f>VALUE(-10.75)</f>
        <v>0</v>
      </c>
      <c r="K241" s="14">
        <f>VALUE(1550.60024)</f>
        <v>0</v>
      </c>
      <c r="L241" s="14">
        <f>VALUE(-11.198)</f>
        <v>0</v>
      </c>
      <c r="M241" s="15">
        <f>VALUE(1556.31958)</f>
        <v>0</v>
      </c>
      <c r="N241" s="15">
        <f>VALUE(-11.5)</f>
        <v>0</v>
      </c>
      <c r="O241" s="16">
        <f>VALUE(1548.59046)</f>
        <v>0</v>
      </c>
      <c r="P241" s="16">
        <f>VALUE(-21.224)</f>
        <v>0</v>
      </c>
      <c r="Q241" s="17">
        <f>VALUE(521.9455)</f>
        <v>0</v>
      </c>
      <c r="R241">
        <f>VALUE(-0.3716199999998935)</f>
        <v>0</v>
      </c>
      <c r="S241">
        <f>VALUE(-0.2927799999999934)</f>
        <v>0</v>
      </c>
      <c r="T241">
        <f>VALUE(-0.389259999999922)</f>
        <v>0</v>
      </c>
      <c r="U241">
        <f>VALUE(-0.2677400000000034)</f>
        <v>0</v>
      </c>
      <c r="V241">
        <f>VALUE(-0.2718800000000101)</f>
        <v>0</v>
      </c>
      <c r="W241">
        <f>VALUE(-0.3246599999999944)</f>
        <v>0</v>
      </c>
      <c r="X241">
        <f>VALUE(0.0055799999997816485)</f>
        <v>0</v>
      </c>
      <c r="Y241" s="17">
        <f>VALUE(-11.656999999999925)</f>
        <v>0</v>
      </c>
      <c r="Z241">
        <f>VALUE(-273.19428571429074)</f>
        <v>0</v>
      </c>
    </row>
    <row r="242" spans="1:26">
      <c r="A242" t="s">
        <v>266</v>
      </c>
      <c r="B242">
        <f>VALUE(5.4967)</f>
        <v>0</v>
      </c>
      <c r="C242" s="10">
        <f>VALUE(1552.68616)</f>
        <v>0</v>
      </c>
      <c r="D242" s="10">
        <f>VALUE(-11.638)</f>
        <v>0</v>
      </c>
      <c r="E242" s="11">
        <f>VALUE(1553.74594)</f>
        <v>0</v>
      </c>
      <c r="F242" s="11">
        <f>VALUE(-18.208)</f>
        <v>0</v>
      </c>
      <c r="G242" s="12">
        <f>VALUE(1556.41482)</f>
        <v>0</v>
      </c>
      <c r="H242" s="12">
        <f>VALUE(-15.097999999999999)</f>
        <v>0</v>
      </c>
      <c r="I242" s="13">
        <f>VALUE(1547.69952)</f>
        <v>0</v>
      </c>
      <c r="J242" s="13">
        <f>VALUE(-10.765999999999998)</f>
        <v>0</v>
      </c>
      <c r="K242" s="14">
        <f>VALUE(1550.59906)</f>
        <v>0</v>
      </c>
      <c r="L242" s="14">
        <f>VALUE(-11.187999999999999)</f>
        <v>0</v>
      </c>
      <c r="M242" s="15">
        <f>VALUE(1556.31972)</f>
        <v>0</v>
      </c>
      <c r="N242" s="15">
        <f>VALUE(-11.664000000000001)</f>
        <v>0</v>
      </c>
      <c r="O242" s="16">
        <f>VALUE(1548.58944)</f>
        <v>0</v>
      </c>
      <c r="P242" s="16">
        <f>VALUE(-21.24)</f>
        <v>0</v>
      </c>
      <c r="Q242" s="17">
        <f>VALUE(521.9355)</f>
        <v>0</v>
      </c>
      <c r="R242">
        <f>VALUE(-0.3716999999999189)</f>
        <v>0</v>
      </c>
      <c r="S242">
        <f>VALUE(-0.29294000000004417)</f>
        <v>0</v>
      </c>
      <c r="T242">
        <f>VALUE(-0.38843999999994594)</f>
        <v>0</v>
      </c>
      <c r="U242">
        <f>VALUE(-0.26912000000015723)</f>
        <v>0</v>
      </c>
      <c r="V242">
        <f>VALUE(-0.27305999999998676)</f>
        <v>0</v>
      </c>
      <c r="W242">
        <f>VALUE(-0.3245200000001205)</f>
        <v>0</v>
      </c>
      <c r="X242">
        <f>VALUE(0.0045599999998557905)</f>
        <v>0</v>
      </c>
      <c r="Y242" s="17">
        <f>VALUE(-11.666999999999916)</f>
        <v>0</v>
      </c>
      <c r="Z242">
        <f>VALUE(-273.6028571429025)</f>
        <v>0</v>
      </c>
    </row>
    <row r="243" spans="1:26">
      <c r="A243" t="s">
        <v>267</v>
      </c>
      <c r="B243">
        <f>VALUE(5.52043)</f>
        <v>0</v>
      </c>
      <c r="C243" s="10">
        <f>VALUE(1552.68706)</f>
        <v>0</v>
      </c>
      <c r="D243" s="10">
        <f>VALUE(-11.612)</f>
        <v>0</v>
      </c>
      <c r="E243" s="11">
        <f>VALUE(1553.7461)</f>
        <v>0</v>
      </c>
      <c r="F243" s="11">
        <f>VALUE(-18.24)</f>
        <v>0</v>
      </c>
      <c r="G243" s="12">
        <f>VALUE(1556.41506)</f>
        <v>0</v>
      </c>
      <c r="H243" s="12">
        <f>VALUE(-15.052)</f>
        <v>0</v>
      </c>
      <c r="I243" s="13">
        <f>VALUE(1547.70074)</f>
        <v>0</v>
      </c>
      <c r="J243" s="13">
        <f>VALUE(-10.774000000000001)</f>
        <v>0</v>
      </c>
      <c r="K243" s="14">
        <f>VALUE(1550.59974)</f>
        <v>0</v>
      </c>
      <c r="L243" s="14">
        <f>VALUE(-11.234000000000002)</f>
        <v>0</v>
      </c>
      <c r="M243" s="15">
        <f>VALUE(1556.32014)</f>
        <v>0</v>
      </c>
      <c r="N243" s="15">
        <f>VALUE(-11.628)</f>
        <v>0</v>
      </c>
      <c r="O243" s="16">
        <f>VALUE(1548.5902)</f>
        <v>0</v>
      </c>
      <c r="P243" s="16">
        <f>VALUE(-21.244)</f>
        <v>0</v>
      </c>
      <c r="Q243" s="17">
        <f>VALUE(521.929)</f>
        <v>0</v>
      </c>
      <c r="R243">
        <f>VALUE(-0.3707999999999174)</f>
        <v>0</v>
      </c>
      <c r="S243">
        <f>VALUE(-0.2927799999999934)</f>
        <v>0</v>
      </c>
      <c r="T243">
        <f>VALUE(-0.38819999999986976)</f>
        <v>0</v>
      </c>
      <c r="U243">
        <f>VALUE(-0.2679000000000542)</f>
        <v>0</v>
      </c>
      <c r="V243">
        <f>VALUE(-0.2723799999998846)</f>
        <v>0</v>
      </c>
      <c r="W243">
        <f>VALUE(-0.324100000000044)</f>
        <v>0</v>
      </c>
      <c r="X243">
        <f>VALUE(0.005319999999983338)</f>
        <v>0</v>
      </c>
      <c r="Y243" s="17">
        <f>VALUE(-11.67349999999999)</f>
        <v>0</v>
      </c>
      <c r="Z243">
        <f>VALUE(-272.97714285711146)</f>
        <v>0</v>
      </c>
    </row>
    <row r="244" spans="1:26">
      <c r="A244" t="s">
        <v>268</v>
      </c>
      <c r="B244">
        <f>VALUE(5.54448)</f>
        <v>0</v>
      </c>
      <c r="C244" s="10">
        <f>VALUE(1552.68644)</f>
        <v>0</v>
      </c>
      <c r="D244" s="10">
        <f>VALUE(-11.597999999999999)</f>
        <v>0</v>
      </c>
      <c r="E244" s="11">
        <f>VALUE(1553.74614)</f>
        <v>0</v>
      </c>
      <c r="F244" s="11">
        <f>VALUE(-18.285999999999998)</f>
        <v>0</v>
      </c>
      <c r="G244" s="12">
        <f>VALUE(1556.41326)</f>
        <v>0</v>
      </c>
      <c r="H244" s="12">
        <f>VALUE(-15.078)</f>
        <v>0</v>
      </c>
      <c r="I244" s="13">
        <f>VALUE(1547.70084)</f>
        <v>0</v>
      </c>
      <c r="J244" s="13">
        <f>VALUE(-10.762)</f>
        <v>0</v>
      </c>
      <c r="K244" s="14">
        <f>VALUE(1550.5998)</f>
        <v>0</v>
      </c>
      <c r="L244" s="14">
        <f>VALUE(-11.254000000000001)</f>
        <v>0</v>
      </c>
      <c r="M244" s="15">
        <f>VALUE(1556.3188)</f>
        <v>0</v>
      </c>
      <c r="N244" s="15">
        <f>VALUE(-11.662)</f>
        <v>0</v>
      </c>
      <c r="O244" s="16">
        <f>VALUE(1548.5899)</f>
        <v>0</v>
      </c>
      <c r="P244" s="16">
        <f>VALUE(-21.236)</f>
        <v>0</v>
      </c>
      <c r="Q244" s="17">
        <f>VALUE(521.9285)</f>
        <v>0</v>
      </c>
      <c r="R244">
        <f>VALUE(-0.3714199999999437)</f>
        <v>0</v>
      </c>
      <c r="S244">
        <f>VALUE(-0.29274000000009437)</f>
        <v>0</v>
      </c>
      <c r="T244">
        <f>VALUE(-0.38999999999987267)</f>
        <v>0</v>
      </c>
      <c r="U244">
        <f>VALUE(-0.2678000000000793)</f>
        <v>0</v>
      </c>
      <c r="V244">
        <f>VALUE(-0.2723200000000361)</f>
        <v>0</v>
      </c>
      <c r="W244">
        <f>VALUE(-0.32544000000007145)</f>
        <v>0</v>
      </c>
      <c r="X244">
        <f>VALUE(0.0050199999998312705)</f>
        <v>0</v>
      </c>
      <c r="Y244" s="17">
        <f>VALUE(-11.673999999999978)</f>
        <v>0</v>
      </c>
      <c r="Z244">
        <f>VALUE(-273.5285714286095)</f>
        <v>0</v>
      </c>
    </row>
    <row r="245" spans="1:26">
      <c r="A245" t="s">
        <v>269</v>
      </c>
      <c r="B245">
        <f>VALUE(5.5689)</f>
        <v>0</v>
      </c>
      <c r="C245" s="10">
        <f>VALUE(1552.68706)</f>
        <v>0</v>
      </c>
      <c r="D245" s="10">
        <f>VALUE(-11.517999999999999)</f>
        <v>0</v>
      </c>
      <c r="E245" s="11">
        <f>VALUE(1553.7460800000001)</f>
        <v>0</v>
      </c>
      <c r="F245" s="11">
        <f>VALUE(-18.198)</f>
        <v>0</v>
      </c>
      <c r="G245" s="12">
        <f>VALUE(1556.41462)</f>
        <v>0</v>
      </c>
      <c r="H245" s="12">
        <f>VALUE(-15.05)</f>
        <v>0</v>
      </c>
      <c r="I245" s="13">
        <f>VALUE(1547.7011)</f>
        <v>0</v>
      </c>
      <c r="J245" s="13">
        <f>VALUE(-10.71)</f>
        <v>0</v>
      </c>
      <c r="K245" s="14">
        <f>VALUE(1550.6005)</f>
        <v>0</v>
      </c>
      <c r="L245" s="14">
        <f>VALUE(-11.284)</f>
        <v>0</v>
      </c>
      <c r="M245" s="15">
        <f>VALUE(1556.32116)</f>
        <v>0</v>
      </c>
      <c r="N245" s="15">
        <f>VALUE(-11.612)</f>
        <v>0</v>
      </c>
      <c r="O245" s="16">
        <f>VALUE(1548.58984)</f>
        <v>0</v>
      </c>
      <c r="P245" s="16">
        <f>VALUE(-21.238000000000003)</f>
        <v>0</v>
      </c>
      <c r="Q245" s="17">
        <f>VALUE(521.9309999999999)</f>
        <v>0</v>
      </c>
      <c r="R245">
        <f>VALUE(-0.3707999999999174)</f>
        <v>0</v>
      </c>
      <c r="S245">
        <f>VALUE(-0.29280000000017026)</f>
        <v>0</v>
      </c>
      <c r="T245">
        <f>VALUE(-0.38863999999989574)</f>
        <v>0</v>
      </c>
      <c r="U245">
        <f>VALUE(-0.2675400000000536)</f>
        <v>0</v>
      </c>
      <c r="V245">
        <f>VALUE(-0.27161999999998443)</f>
        <v>0</v>
      </c>
      <c r="W245">
        <f>VALUE(-0.32308000000011816)</f>
        <v>0</v>
      </c>
      <c r="X245">
        <f>VALUE(0.004959999999982756)</f>
        <v>0</v>
      </c>
      <c r="Y245" s="17">
        <f>VALUE(-11.671500000000037)</f>
        <v>0</v>
      </c>
      <c r="Z245">
        <f>VALUE(-272.78857142859385)</f>
        <v>0</v>
      </c>
    </row>
    <row r="246" spans="1:26">
      <c r="A246" t="s">
        <v>270</v>
      </c>
      <c r="B246">
        <f>VALUE(5.59367)</f>
        <v>0</v>
      </c>
      <c r="C246" s="10">
        <f>VALUE(1552.68694)</f>
        <v>0</v>
      </c>
      <c r="D246" s="10">
        <f>VALUE(-11.624)</f>
        <v>0</v>
      </c>
      <c r="E246" s="11">
        <f>VALUE(1553.74704)</f>
        <v>0</v>
      </c>
      <c r="F246" s="11">
        <f>VALUE(-18.252)</f>
        <v>0</v>
      </c>
      <c r="G246" s="12">
        <f>VALUE(1556.41452)</f>
        <v>0</v>
      </c>
      <c r="H246" s="12">
        <f>VALUE(-15.094000000000001)</f>
        <v>0</v>
      </c>
      <c r="I246" s="13">
        <f>VALUE(1547.70048)</f>
        <v>0</v>
      </c>
      <c r="J246" s="13">
        <f>VALUE(-10.75)</f>
        <v>0</v>
      </c>
      <c r="K246" s="14">
        <f>VALUE(1550.59904)</f>
        <v>0</v>
      </c>
      <c r="L246" s="14">
        <f>VALUE(-11.262)</f>
        <v>0</v>
      </c>
      <c r="M246" s="15">
        <f>VALUE(1556.32092)</f>
        <v>0</v>
      </c>
      <c r="N246" s="15">
        <f>VALUE(-11.642000000000001)</f>
        <v>0</v>
      </c>
      <c r="O246" s="16">
        <f>VALUE(1548.59038)</f>
        <v>0</v>
      </c>
      <c r="P246" s="16">
        <f>VALUE(-21.228)</f>
        <v>0</v>
      </c>
      <c r="Q246" s="17">
        <f>VALUE(521.9365)</f>
        <v>0</v>
      </c>
      <c r="R246">
        <f>VALUE(-0.3709199999998418)</f>
        <v>0</v>
      </c>
      <c r="S246">
        <f>VALUE(-0.2918400000000929)</f>
        <v>0</v>
      </c>
      <c r="T246">
        <f>VALUE(-0.38873999999987063)</f>
        <v>0</v>
      </c>
      <c r="U246">
        <f>VALUE(-0.2681600000000799)</f>
        <v>0</v>
      </c>
      <c r="V246">
        <f>VALUE(-0.27307999999993626)</f>
        <v>0</v>
      </c>
      <c r="W246">
        <f>VALUE(-0.32332000000019434)</f>
        <v>0</v>
      </c>
      <c r="X246">
        <f>VALUE(0.005499999999983629)</f>
        <v>0</v>
      </c>
      <c r="Y246" s="17">
        <f>VALUE(-11.66599999999994)</f>
        <v>0</v>
      </c>
      <c r="Z246">
        <f>VALUE(-272.9371428571475)</f>
        <v>0</v>
      </c>
    </row>
    <row r="247" spans="1:26">
      <c r="A247" t="s">
        <v>271</v>
      </c>
      <c r="B247">
        <f>VALUE(5.61737)</f>
        <v>0</v>
      </c>
      <c r="C247" s="10">
        <f>VALUE(1552.68704)</f>
        <v>0</v>
      </c>
      <c r="D247" s="10">
        <f>VALUE(-11.614)</f>
        <v>0</v>
      </c>
      <c r="E247" s="11">
        <f>VALUE(1553.746)</f>
        <v>0</v>
      </c>
      <c r="F247" s="11">
        <f>VALUE(-18.27)</f>
        <v>0</v>
      </c>
      <c r="G247" s="12">
        <f>VALUE(1556.4159)</f>
        <v>0</v>
      </c>
      <c r="H247" s="12">
        <f>VALUE(-15.094000000000001)</f>
        <v>0</v>
      </c>
      <c r="I247" s="13">
        <f>VALUE(1547.7005199999999)</f>
        <v>0</v>
      </c>
      <c r="J247" s="13">
        <f>VALUE(-10.744000000000002)</f>
        <v>0</v>
      </c>
      <c r="K247" s="14">
        <f>VALUE(1550.59982)</f>
        <v>0</v>
      </c>
      <c r="L247" s="14">
        <f>VALUE(-11.224)</f>
        <v>0</v>
      </c>
      <c r="M247" s="15">
        <f>VALUE(1556.3215)</f>
        <v>0</v>
      </c>
      <c r="N247" s="15">
        <f>VALUE(-11.66)</f>
        <v>0</v>
      </c>
      <c r="O247" s="16">
        <f>VALUE(1548.59006)</f>
        <v>0</v>
      </c>
      <c r="P247" s="16">
        <f>VALUE(-21.246)</f>
        <v>0</v>
      </c>
      <c r="Q247" s="17">
        <f>VALUE(521.9399999999999)</f>
        <v>0</v>
      </c>
      <c r="R247">
        <f>VALUE(-0.3708199999998669)</f>
        <v>0</v>
      </c>
      <c r="S247">
        <f>VALUE(-0.2928799999999683)</f>
        <v>0</v>
      </c>
      <c r="T247">
        <f>VALUE(-0.3873599999999442)</f>
        <v>0</v>
      </c>
      <c r="U247">
        <f>VALUE(-0.2681199999999535)</f>
        <v>0</v>
      </c>
      <c r="V247">
        <f>VALUE(-0.2723000000000866)</f>
        <v>0</v>
      </c>
      <c r="W247">
        <f>VALUE(-0.3227400000000671)</f>
        <v>0</v>
      </c>
      <c r="X247">
        <f>VALUE(0.005179999999882057)</f>
        <v>0</v>
      </c>
      <c r="Y247" s="17">
        <f>VALUE(-11.662500000000023)</f>
        <v>0</v>
      </c>
      <c r="Z247">
        <f>VALUE(-272.72000000000065)</f>
        <v>0</v>
      </c>
    </row>
    <row r="248" spans="1:26">
      <c r="A248" t="s">
        <v>272</v>
      </c>
      <c r="B248">
        <f>VALUE(5.6417)</f>
        <v>0</v>
      </c>
      <c r="C248" s="10">
        <f>VALUE(1552.68706)</f>
        <v>0</v>
      </c>
      <c r="D248" s="10">
        <f>VALUE(-11.585999999999999)</f>
        <v>0</v>
      </c>
      <c r="E248" s="11">
        <f>VALUE(1553.7467)</f>
        <v>0</v>
      </c>
      <c r="F248" s="11">
        <f>VALUE(-18.22)</f>
        <v>0</v>
      </c>
      <c r="G248" s="12">
        <f>VALUE(1556.41406)</f>
        <v>0</v>
      </c>
      <c r="H248" s="12">
        <f>VALUE(-15.048)</f>
        <v>0</v>
      </c>
      <c r="I248" s="13">
        <f>VALUE(1547.70076)</f>
        <v>0</v>
      </c>
      <c r="J248" s="13">
        <f>VALUE(-10.745999999999999)</f>
        <v>0</v>
      </c>
      <c r="K248" s="14">
        <f>VALUE(1550.5996)</f>
        <v>0</v>
      </c>
      <c r="L248" s="14">
        <f>VALUE(-11.168)</f>
        <v>0</v>
      </c>
      <c r="M248" s="15">
        <f>VALUE(1556.32094)</f>
        <v>0</v>
      </c>
      <c r="N248" s="15">
        <f>VALUE(-11.63)</f>
        <v>0</v>
      </c>
      <c r="O248" s="16">
        <f>VALUE(1548.58986)</f>
        <v>0</v>
      </c>
      <c r="P248" s="16">
        <f>VALUE(-21.232)</f>
        <v>0</v>
      </c>
      <c r="Q248" s="17">
        <f>VALUE(521.947)</f>
        <v>0</v>
      </c>
      <c r="R248">
        <f>VALUE(-0.3707999999999174)</f>
        <v>0</v>
      </c>
      <c r="S248">
        <f>VALUE(-0.292180000000144)</f>
        <v>0</v>
      </c>
      <c r="T248">
        <f>VALUE(-0.3891999999998461)</f>
        <v>0</v>
      </c>
      <c r="U248">
        <f>VALUE(-0.2678800000001047)</f>
        <v>0</v>
      </c>
      <c r="V248">
        <f>VALUE(-0.2725199999999859)</f>
        <v>0</v>
      </c>
      <c r="W248">
        <f>VALUE(-0.32330000000001746)</f>
        <v>0</v>
      </c>
      <c r="X248">
        <f>VALUE(0.004979999999932261)</f>
        <v>0</v>
      </c>
      <c r="Y248" s="17">
        <f>VALUE(-11.655499999999961)</f>
        <v>0</v>
      </c>
      <c r="Z248">
        <f>VALUE(-272.9857142857262)</f>
        <v>0</v>
      </c>
    </row>
    <row r="249" spans="1:26">
      <c r="A249" t="s">
        <v>273</v>
      </c>
      <c r="B249">
        <f>VALUE(5.66589)</f>
        <v>0</v>
      </c>
      <c r="C249" s="10">
        <f>VALUE(1552.6862)</f>
        <v>0</v>
      </c>
      <c r="D249" s="10">
        <f>VALUE(-11.527999999999999)</f>
        <v>0</v>
      </c>
      <c r="E249" s="11">
        <f>VALUE(1553.74666)</f>
        <v>0</v>
      </c>
      <c r="F249" s="11">
        <f>VALUE(-18.262)</f>
        <v>0</v>
      </c>
      <c r="G249" s="12">
        <f>VALUE(1556.41426)</f>
        <v>0</v>
      </c>
      <c r="H249" s="12">
        <f>VALUE(-15.136)</f>
        <v>0</v>
      </c>
      <c r="I249" s="13">
        <f>VALUE(1547.7008)</f>
        <v>0</v>
      </c>
      <c r="J249" s="13">
        <f>VALUE(-10.744000000000002)</f>
        <v>0</v>
      </c>
      <c r="K249" s="14">
        <f>VALUE(1550.60036)</f>
        <v>0</v>
      </c>
      <c r="L249" s="14">
        <f>VALUE(-11.22)</f>
        <v>0</v>
      </c>
      <c r="M249" s="15">
        <f>VALUE(1556.32126)</f>
        <v>0</v>
      </c>
      <c r="N249" s="15">
        <f>VALUE(-11.706)</f>
        <v>0</v>
      </c>
      <c r="O249" s="16">
        <f>VALUE(1548.58978)</f>
        <v>0</v>
      </c>
      <c r="P249" s="16">
        <f>VALUE(-21.224)</f>
        <v>0</v>
      </c>
      <c r="Q249" s="17">
        <f>VALUE(521.9515)</f>
        <v>0</v>
      </c>
      <c r="R249">
        <f>VALUE(-0.3716599999997925)</f>
        <v>0</v>
      </c>
      <c r="S249">
        <f>VALUE(-0.292220000000043)</f>
        <v>0</v>
      </c>
      <c r="T249">
        <f>VALUE(-0.3889999999998963)</f>
        <v>0</v>
      </c>
      <c r="U249">
        <f>VALUE(-0.2678399999999783)</f>
        <v>0</v>
      </c>
      <c r="V249">
        <f>VALUE(-0.2717600000000857)</f>
        <v>0</v>
      </c>
      <c r="W249">
        <f>VALUE(-0.32298000000014326)</f>
        <v>0</v>
      </c>
      <c r="X249">
        <f>VALUE(0.004899999999906868)</f>
        <v>0</v>
      </c>
      <c r="Y249" s="17">
        <f>VALUE(-11.650999999999954)</f>
        <v>0</v>
      </c>
      <c r="Z249">
        <f>VALUE(-272.9371428571475)</f>
        <v>0</v>
      </c>
    </row>
    <row r="250" spans="1:26">
      <c r="A250" t="s">
        <v>274</v>
      </c>
      <c r="B250">
        <f>VALUE(5.68978)</f>
        <v>0</v>
      </c>
      <c r="C250" s="10">
        <f>VALUE(1552.68644)</f>
        <v>0</v>
      </c>
      <c r="D250" s="10">
        <f>VALUE(-11.594000000000001)</f>
        <v>0</v>
      </c>
      <c r="E250" s="11">
        <f>VALUE(1553.7469199999998)</f>
        <v>0</v>
      </c>
      <c r="F250" s="11">
        <f>VALUE(-18.242)</f>
        <v>0</v>
      </c>
      <c r="G250" s="12">
        <f>VALUE(1556.4145800000001)</f>
        <v>0</v>
      </c>
      <c r="H250" s="12">
        <f>VALUE(-15.122)</f>
        <v>0</v>
      </c>
      <c r="I250" s="13">
        <f>VALUE(1547.70028)</f>
        <v>0</v>
      </c>
      <c r="J250" s="13">
        <f>VALUE(-10.764000000000001)</f>
        <v>0</v>
      </c>
      <c r="K250" s="14">
        <f>VALUE(1550.5994)</f>
        <v>0</v>
      </c>
      <c r="L250" s="14">
        <f>VALUE(-11.218)</f>
        <v>0</v>
      </c>
      <c r="M250" s="15">
        <f>VALUE(1556.32178)</f>
        <v>0</v>
      </c>
      <c r="N250" s="15">
        <f>VALUE(-11.665999999999999)</f>
        <v>0</v>
      </c>
      <c r="O250" s="16">
        <f>VALUE(1548.59)</f>
        <v>0</v>
      </c>
      <c r="P250" s="16">
        <f>VALUE(-21.232)</f>
        <v>0</v>
      </c>
      <c r="Q250" s="17">
        <f>VALUE(521.9615)</f>
        <v>0</v>
      </c>
      <c r="R250">
        <f>VALUE(-0.3714199999999437)</f>
        <v>0</v>
      </c>
      <c r="S250">
        <f>VALUE(-0.2919600000000173)</f>
        <v>0</v>
      </c>
      <c r="T250">
        <f>VALUE(-0.3886800000000221)</f>
        <v>0</v>
      </c>
      <c r="U250">
        <f>VALUE(-0.2683600000000297)</f>
        <v>0</v>
      </c>
      <c r="V250">
        <f>VALUE(-0.2727199999999357)</f>
        <v>0</v>
      </c>
      <c r="W250">
        <f>VALUE(-0.3224600000000919)</f>
        <v>0</v>
      </c>
      <c r="X250">
        <f>VALUE(0.0051199999998061685)</f>
        <v>0</v>
      </c>
      <c r="Y250" s="17">
        <f>VALUE(-11.640999999999963)</f>
        <v>0</v>
      </c>
      <c r="Z250">
        <f>VALUE(-272.92571428574774)</f>
        <v>0</v>
      </c>
    </row>
    <row r="251" spans="1:26">
      <c r="A251" t="s">
        <v>275</v>
      </c>
      <c r="B251">
        <f>VALUE(5.71342)</f>
        <v>0</v>
      </c>
      <c r="C251" s="10">
        <f>VALUE(1552.6864)</f>
        <v>0</v>
      </c>
      <c r="D251" s="10">
        <f>VALUE(-11.564)</f>
        <v>0</v>
      </c>
      <c r="E251" s="11">
        <f>VALUE(1553.74716)</f>
        <v>0</v>
      </c>
      <c r="F251" s="11">
        <f>VALUE(-18.195999999999998)</f>
        <v>0</v>
      </c>
      <c r="G251" s="12">
        <f>VALUE(1556.4154)</f>
        <v>0</v>
      </c>
      <c r="H251" s="12">
        <f>VALUE(-15.058)</f>
        <v>0</v>
      </c>
      <c r="I251" s="13">
        <f>VALUE(1547.701)</f>
        <v>0</v>
      </c>
      <c r="J251" s="13">
        <f>VALUE(-10.744000000000002)</f>
        <v>0</v>
      </c>
      <c r="K251" s="14">
        <f>VALUE(1550.6012)</f>
        <v>0</v>
      </c>
      <c r="L251" s="14">
        <f>VALUE(-11.308)</f>
        <v>0</v>
      </c>
      <c r="M251" s="15">
        <f>VALUE(1556.3220199999998)</f>
        <v>0</v>
      </c>
      <c r="N251" s="15">
        <f>VALUE(-11.624)</f>
        <v>0</v>
      </c>
      <c r="O251" s="16">
        <f>VALUE(1548.5901800000001)</f>
        <v>0</v>
      </c>
      <c r="P251" s="16">
        <f>VALUE(-21.246)</f>
        <v>0</v>
      </c>
      <c r="Q251" s="17">
        <f>VALUE(521.9735)</f>
        <v>0</v>
      </c>
      <c r="R251">
        <f>VALUE(-0.3714599999998427)</f>
        <v>0</v>
      </c>
      <c r="S251">
        <f>VALUE(-0.2917200000001685)</f>
        <v>0</v>
      </c>
      <c r="T251">
        <f>VALUE(-0.3878599999998187)</f>
        <v>0</v>
      </c>
      <c r="U251">
        <f>VALUE(-0.2676400000000285)</f>
        <v>0</v>
      </c>
      <c r="V251">
        <f>VALUE(-0.27091999999993277)</f>
        <v>0</v>
      </c>
      <c r="W251">
        <f>VALUE(-0.3222200000000157)</f>
        <v>0</v>
      </c>
      <c r="X251">
        <f>VALUE(0.0052999999998064595)</f>
        <v>0</v>
      </c>
      <c r="Y251" s="17">
        <f>VALUE(-11.629000000000019)</f>
        <v>0</v>
      </c>
      <c r="Z251">
        <f>VALUE(-272.36000000000007)</f>
        <v>0</v>
      </c>
    </row>
    <row r="252" spans="1:26">
      <c r="A252" t="s">
        <v>276</v>
      </c>
      <c r="B252">
        <f>VALUE(5.73756)</f>
        <v>0</v>
      </c>
      <c r="C252" s="10">
        <f>VALUE(1552.6875)</f>
        <v>0</v>
      </c>
      <c r="D252" s="10">
        <f>VALUE(-11.64)</f>
        <v>0</v>
      </c>
      <c r="E252" s="11">
        <f>VALUE(1553.74786)</f>
        <v>0</v>
      </c>
      <c r="F252" s="11">
        <f>VALUE(-18.242)</f>
        <v>0</v>
      </c>
      <c r="G252" s="12">
        <f>VALUE(1556.41476)</f>
        <v>0</v>
      </c>
      <c r="H252" s="12">
        <f>VALUE(-15.038)</f>
        <v>0</v>
      </c>
      <c r="I252" s="13">
        <f>VALUE(1547.70086)</f>
        <v>0</v>
      </c>
      <c r="J252" s="13">
        <f>VALUE(-10.745999999999999)</f>
        <v>0</v>
      </c>
      <c r="K252" s="14">
        <f>VALUE(1550.60048)</f>
        <v>0</v>
      </c>
      <c r="L252" s="14">
        <f>VALUE(-11.222000000000001)</f>
        <v>0</v>
      </c>
      <c r="M252" s="15">
        <f>VALUE(1556.32272)</f>
        <v>0</v>
      </c>
      <c r="N252" s="15">
        <f>VALUE(-11.624)</f>
        <v>0</v>
      </c>
      <c r="O252" s="16">
        <f>VALUE(1548.58948)</f>
        <v>0</v>
      </c>
      <c r="P252" s="16">
        <f>VALUE(-21.28)</f>
        <v>0</v>
      </c>
      <c r="Q252" s="17">
        <f>VALUE(521.982)</f>
        <v>0</v>
      </c>
      <c r="R252">
        <f>VALUE(-0.37035999999989144)</f>
        <v>0</v>
      </c>
      <c r="S252">
        <f>VALUE(-0.29102000000011685)</f>
        <v>0</v>
      </c>
      <c r="T252">
        <f>VALUE(-0.38850000000002183)</f>
        <v>0</v>
      </c>
      <c r="U252">
        <f>VALUE(-0.2677800000001298)</f>
        <v>0</v>
      </c>
      <c r="V252">
        <f>VALUE(-0.27163999999993393)</f>
        <v>0</v>
      </c>
      <c r="W252">
        <f>VALUE(-0.32152000000019143)</f>
        <v>0</v>
      </c>
      <c r="X252">
        <f>VALUE(0.004599999999982174)</f>
        <v>0</v>
      </c>
      <c r="Y252" s="17">
        <f>VALUE(-11.620499999999993)</f>
        <v>0</v>
      </c>
      <c r="Z252">
        <f>VALUE(-272.3171428571862)</f>
        <v>0</v>
      </c>
    </row>
    <row r="253" spans="1:26">
      <c r="A253" t="s">
        <v>277</v>
      </c>
      <c r="B253">
        <f>VALUE(5.76154)</f>
        <v>0</v>
      </c>
      <c r="C253" s="10">
        <f>VALUE(1552.6871199999998)</f>
        <v>0</v>
      </c>
      <c r="D253" s="10">
        <f>VALUE(-11.61)</f>
        <v>0</v>
      </c>
      <c r="E253" s="11">
        <f>VALUE(1553.7472599999999)</f>
        <v>0</v>
      </c>
      <c r="F253" s="11">
        <f>VALUE(-18.234)</f>
        <v>0</v>
      </c>
      <c r="G253" s="12">
        <f>VALUE(1556.41572)</f>
        <v>0</v>
      </c>
      <c r="H253" s="12">
        <f>VALUE(-15.09)</f>
        <v>0</v>
      </c>
      <c r="I253" s="13">
        <f>VALUE(1547.7015)</f>
        <v>0</v>
      </c>
      <c r="J253" s="13">
        <f>VALUE(-10.77)</f>
        <v>0</v>
      </c>
      <c r="K253" s="14">
        <f>VALUE(1550.6008)</f>
        <v>0</v>
      </c>
      <c r="L253" s="14">
        <f>VALUE(-11.28)</f>
        <v>0</v>
      </c>
      <c r="M253" s="15">
        <f>VALUE(1556.32364)</f>
        <v>0</v>
      </c>
      <c r="N253" s="15">
        <f>VALUE(-11.634)</f>
        <v>0</v>
      </c>
      <c r="O253" s="16">
        <f>VALUE(1548.59)</f>
        <v>0</v>
      </c>
      <c r="P253" s="16">
        <f>VALUE(-21.261999999999997)</f>
        <v>0</v>
      </c>
      <c r="Q253" s="17">
        <f>VALUE(521.9915)</f>
        <v>0</v>
      </c>
      <c r="R253">
        <f>VALUE(-0.37073999999984153)</f>
        <v>0</v>
      </c>
      <c r="S253">
        <f>VALUE(-0.29161999999996624)</f>
        <v>0</v>
      </c>
      <c r="T253">
        <f>VALUE(-0.3875399999999445)</f>
        <v>0</v>
      </c>
      <c r="U253">
        <f>VALUE(-0.26714000000015403)</f>
        <v>0</v>
      </c>
      <c r="V253">
        <f>VALUE(-0.27132000000005974)</f>
        <v>0</v>
      </c>
      <c r="W253">
        <f>VALUE(-0.3206000000000131)</f>
        <v>0</v>
      </c>
      <c r="X253">
        <f>VALUE(0.0051199999998061685)</f>
        <v>0</v>
      </c>
      <c r="Y253" s="17">
        <f>VALUE(-11.61099999999999)</f>
        <v>0</v>
      </c>
      <c r="Z253">
        <f>VALUE(-271.97714285716756)</f>
        <v>0</v>
      </c>
    </row>
    <row r="254" spans="1:26">
      <c r="A254" t="s">
        <v>278</v>
      </c>
      <c r="B254">
        <f>VALUE(5.78571)</f>
        <v>0</v>
      </c>
      <c r="C254" s="10">
        <f>VALUE(1552.6871)</f>
        <v>0</v>
      </c>
      <c r="D254" s="10">
        <f>VALUE(-11.654000000000002)</f>
        <v>0</v>
      </c>
      <c r="E254" s="11">
        <f>VALUE(1553.74752)</f>
        <v>0</v>
      </c>
      <c r="F254" s="11">
        <f>VALUE(-18.258)</f>
        <v>0</v>
      </c>
      <c r="G254" s="12">
        <f>VALUE(1556.41474)</f>
        <v>0</v>
      </c>
      <c r="H254" s="12">
        <f>VALUE(-15.112)</f>
        <v>0</v>
      </c>
      <c r="I254" s="13">
        <f>VALUE(1547.70038)</f>
        <v>0</v>
      </c>
      <c r="J254" s="13">
        <f>VALUE(-10.754000000000001)</f>
        <v>0</v>
      </c>
      <c r="K254" s="14">
        <f>VALUE(1550.6010800000001)</f>
        <v>0</v>
      </c>
      <c r="L254" s="14">
        <f>VALUE(-11.234000000000002)</f>
        <v>0</v>
      </c>
      <c r="M254" s="15">
        <f>VALUE(1556.3223)</f>
        <v>0</v>
      </c>
      <c r="N254" s="15">
        <f>VALUE(-11.702)</f>
        <v>0</v>
      </c>
      <c r="O254" s="16">
        <f>VALUE(1548.58968)</f>
        <v>0</v>
      </c>
      <c r="P254" s="16">
        <f>VALUE(-21.31)</f>
        <v>0</v>
      </c>
      <c r="Q254" s="17">
        <f>VALUE(522.0035)</f>
        <v>0</v>
      </c>
      <c r="R254">
        <f>VALUE(-0.37075999999979103)</f>
        <v>0</v>
      </c>
      <c r="S254">
        <f>VALUE(-0.29136000000016793)</f>
        <v>0</v>
      </c>
      <c r="T254">
        <f>VALUE(-0.38851999999997133)</f>
        <v>0</v>
      </c>
      <c r="U254">
        <f>VALUE(-0.2682600000000548)</f>
        <v>0</v>
      </c>
      <c r="V254">
        <f>VALUE(-0.27104000000008455)</f>
        <v>0</v>
      </c>
      <c r="W254">
        <f>VALUE(-0.3219400000000405)</f>
        <v>0</v>
      </c>
      <c r="X254">
        <f>VALUE(0.00479999999993197)</f>
        <v>0</v>
      </c>
      <c r="Y254" s="17">
        <f>VALUE(-11.598999999999933)</f>
        <v>0</v>
      </c>
      <c r="Z254">
        <f>VALUE(-272.44000000002546)</f>
        <v>0</v>
      </c>
    </row>
    <row r="255" spans="1:26">
      <c r="A255" t="s">
        <v>279</v>
      </c>
      <c r="B255">
        <f>VALUE(5.80995)</f>
        <v>0</v>
      </c>
      <c r="C255" s="10">
        <f>VALUE(1552.68732)</f>
        <v>0</v>
      </c>
      <c r="D255" s="10">
        <f>VALUE(-11.602)</f>
        <v>0</v>
      </c>
      <c r="E255" s="11">
        <f>VALUE(1553.7476199999999)</f>
        <v>0</v>
      </c>
      <c r="F255" s="11">
        <f>VALUE(-18.232)</f>
        <v>0</v>
      </c>
      <c r="G255" s="12">
        <f>VALUE(1556.4153800000001)</f>
        <v>0</v>
      </c>
      <c r="H255" s="12">
        <f>VALUE(-15.094000000000001)</f>
        <v>0</v>
      </c>
      <c r="I255" s="13">
        <f>VALUE(1547.70026)</f>
        <v>0</v>
      </c>
      <c r="J255" s="13">
        <f>VALUE(-10.73)</f>
        <v>0</v>
      </c>
      <c r="K255" s="14">
        <f>VALUE(1550.60148)</f>
        <v>0</v>
      </c>
      <c r="L255" s="14">
        <f>VALUE(-11.298)</f>
        <v>0</v>
      </c>
      <c r="M255" s="15">
        <f>VALUE(1556.32274)</f>
        <v>0</v>
      </c>
      <c r="N255" s="15">
        <f>VALUE(-11.622)</f>
        <v>0</v>
      </c>
      <c r="O255" s="16">
        <f>VALUE(1548.59004)</f>
        <v>0</v>
      </c>
      <c r="P255" s="16">
        <f>VALUE(-21.354)</f>
        <v>0</v>
      </c>
      <c r="Q255" s="17">
        <f>VALUE(522.0065)</f>
        <v>0</v>
      </c>
      <c r="R255">
        <f>VALUE(-0.37053999999989173)</f>
        <v>0</v>
      </c>
      <c r="S255">
        <f>VALUE(-0.29125999999996566)</f>
        <v>0</v>
      </c>
      <c r="T255">
        <f>VALUE(-0.38787999999999556)</f>
        <v>0</v>
      </c>
      <c r="U255">
        <f>VALUE(-0.2683799999999792)</f>
        <v>0</v>
      </c>
      <c r="V255">
        <f>VALUE(-0.2706399999999576)</f>
        <v>0</v>
      </c>
      <c r="W255">
        <f>VALUE(-0.32150000000001455)</f>
        <v>0</v>
      </c>
      <c r="X255">
        <f>VALUE(0.005159999999932552)</f>
        <v>0</v>
      </c>
      <c r="Y255" s="17">
        <f>VALUE(-11.596000000000004)</f>
        <v>0</v>
      </c>
      <c r="Z255">
        <f>VALUE(-272.1485714285531)</f>
        <v>0</v>
      </c>
    </row>
    <row r="256" spans="1:26">
      <c r="A256" t="s">
        <v>280</v>
      </c>
      <c r="B256">
        <f>VALUE(5.83377)</f>
        <v>0</v>
      </c>
      <c r="C256" s="10">
        <f>VALUE(1552.6865)</f>
        <v>0</v>
      </c>
      <c r="D256" s="10">
        <f>VALUE(-11.59)</f>
        <v>0</v>
      </c>
      <c r="E256" s="11">
        <f>VALUE(1553.74754)</f>
        <v>0</v>
      </c>
      <c r="F256" s="11">
        <f>VALUE(-18.285999999999998)</f>
        <v>0</v>
      </c>
      <c r="G256" s="12">
        <f>VALUE(1556.4147)</f>
        <v>0</v>
      </c>
      <c r="H256" s="12">
        <f>VALUE(-15.12)</f>
        <v>0</v>
      </c>
      <c r="I256" s="13">
        <f>VALUE(1547.70076)</f>
        <v>0</v>
      </c>
      <c r="J256" s="13">
        <f>VALUE(-10.767999999999999)</f>
        <v>0</v>
      </c>
      <c r="K256" s="14">
        <f>VALUE(1550.60116)</f>
        <v>0</v>
      </c>
      <c r="L256" s="14">
        <f>VALUE(-11.175999999999998)</f>
        <v>0</v>
      </c>
      <c r="M256" s="15">
        <f>VALUE(1556.32286)</f>
        <v>0</v>
      </c>
      <c r="N256" s="15">
        <f>VALUE(-11.658)</f>
        <v>0</v>
      </c>
      <c r="O256" s="16">
        <f>VALUE(1548.59016)</f>
        <v>0</v>
      </c>
      <c r="P256" s="16">
        <f>VALUE(-21.291999999999998)</f>
        <v>0</v>
      </c>
      <c r="Q256" s="17">
        <f>VALUE(522.0095)</f>
        <v>0</v>
      </c>
      <c r="R256">
        <f>VALUE(-0.3713599999998678)</f>
        <v>0</v>
      </c>
      <c r="S256">
        <f>VALUE(-0.29133999999999105)</f>
        <v>0</v>
      </c>
      <c r="T256">
        <f>VALUE(-0.38855999999987034)</f>
        <v>0</v>
      </c>
      <c r="U256">
        <f>VALUE(-0.2678800000001047)</f>
        <v>0</v>
      </c>
      <c r="V256">
        <f>VALUE(-0.27096000000005915)</f>
        <v>0</v>
      </c>
      <c r="W256">
        <f>VALUE(-0.32138000000009015)</f>
        <v>0</v>
      </c>
      <c r="X256">
        <f>VALUE(0.005279999999856955)</f>
        <v>0</v>
      </c>
      <c r="Y256" s="17">
        <f>VALUE(-11.592999999999961)</f>
        <v>0</v>
      </c>
      <c r="Z256">
        <f>VALUE(-272.31428571430376)</f>
        <v>0</v>
      </c>
    </row>
    <row r="257" spans="1:26">
      <c r="A257" t="s">
        <v>281</v>
      </c>
      <c r="B257">
        <f>VALUE(5.85808)</f>
        <v>0</v>
      </c>
      <c r="C257" s="10">
        <f>VALUE(1552.68762)</f>
        <v>0</v>
      </c>
      <c r="D257" s="10">
        <f>VALUE(-11.564)</f>
        <v>0</v>
      </c>
      <c r="E257" s="11">
        <f>VALUE(1553.74754)</f>
        <v>0</v>
      </c>
      <c r="F257" s="11">
        <f>VALUE(-18.254)</f>
        <v>0</v>
      </c>
      <c r="G257" s="12">
        <f>VALUE(1556.4152)</f>
        <v>0</v>
      </c>
      <c r="H257" s="12">
        <f>VALUE(-15.01)</f>
        <v>0</v>
      </c>
      <c r="I257" s="13">
        <f>VALUE(1547.70102)</f>
        <v>0</v>
      </c>
      <c r="J257" s="13">
        <f>VALUE(-10.755999999999998)</f>
        <v>0</v>
      </c>
      <c r="K257" s="14">
        <f>VALUE(1550.59986)</f>
        <v>0</v>
      </c>
      <c r="L257" s="14">
        <f>VALUE(-11.258)</f>
        <v>0</v>
      </c>
      <c r="M257" s="15">
        <f>VALUE(1556.32222)</f>
        <v>0</v>
      </c>
      <c r="N257" s="15">
        <f>VALUE(-11.6)</f>
        <v>0</v>
      </c>
      <c r="O257" s="16">
        <f>VALUE(1548.5898)</f>
        <v>0</v>
      </c>
      <c r="P257" s="16">
        <f>VALUE(-21.291999999999998)</f>
        <v>0</v>
      </c>
      <c r="Q257" s="17">
        <f>VALUE(522.0095)</f>
        <v>0</v>
      </c>
      <c r="R257">
        <f>VALUE(-0.37023999999996704)</f>
        <v>0</v>
      </c>
      <c r="S257">
        <f>VALUE(-0.29133999999999105)</f>
        <v>0</v>
      </c>
      <c r="T257">
        <f>VALUE(-0.38805999999999585)</f>
        <v>0</v>
      </c>
      <c r="U257">
        <f>VALUE(-0.267620000000079)</f>
        <v>0</v>
      </c>
      <c r="V257">
        <f>VALUE(-0.2722599999999602)</f>
        <v>0</v>
      </c>
      <c r="W257">
        <f>VALUE(-0.3220200000000659)</f>
        <v>0</v>
      </c>
      <c r="X257">
        <f>VALUE(0.004919999999856373)</f>
        <v>0</v>
      </c>
      <c r="Y257" s="17">
        <f>VALUE(-11.592999999999961)</f>
        <v>0</v>
      </c>
      <c r="Z257">
        <f>VALUE(-272.3742857143147)</f>
        <v>0</v>
      </c>
    </row>
    <row r="258" spans="1:26">
      <c r="A258" t="s">
        <v>282</v>
      </c>
      <c r="B258">
        <f>VALUE(5.88238)</f>
        <v>0</v>
      </c>
      <c r="C258" s="10">
        <f>VALUE(1552.6875)</f>
        <v>0</v>
      </c>
      <c r="D258" s="10">
        <f>VALUE(-11.59)</f>
        <v>0</v>
      </c>
      <c r="E258" s="11">
        <f>VALUE(1553.74774)</f>
        <v>0</v>
      </c>
      <c r="F258" s="11">
        <f>VALUE(-18.226)</f>
        <v>0</v>
      </c>
      <c r="G258" s="12">
        <f>VALUE(1556.41462)</f>
        <v>0</v>
      </c>
      <c r="H258" s="12">
        <f>VALUE(-15.102)</f>
        <v>0</v>
      </c>
      <c r="I258" s="13">
        <f>VALUE(1547.70028)</f>
        <v>0</v>
      </c>
      <c r="J258" s="13">
        <f>VALUE(-10.767999999999999)</f>
        <v>0</v>
      </c>
      <c r="K258" s="14">
        <f>VALUE(1550.60032)</f>
        <v>0</v>
      </c>
      <c r="L258" s="14">
        <f>VALUE(-11.28)</f>
        <v>0</v>
      </c>
      <c r="M258" s="15">
        <f>VALUE(1556.32238)</f>
        <v>0</v>
      </c>
      <c r="N258" s="15">
        <f>VALUE(-11.638)</f>
        <v>0</v>
      </c>
      <c r="O258" s="16">
        <f>VALUE(1548.58988)</f>
        <v>0</v>
      </c>
      <c r="P258" s="16">
        <f>VALUE(-21.318)</f>
        <v>0</v>
      </c>
      <c r="Q258" s="17">
        <f>VALUE(522.012)</f>
        <v>0</v>
      </c>
      <c r="R258">
        <f>VALUE(-0.37035999999989144)</f>
        <v>0</v>
      </c>
      <c r="S258">
        <f>VALUE(-0.29114000000004125)</f>
        <v>0</v>
      </c>
      <c r="T258">
        <f>VALUE(-0.38863999999989574)</f>
        <v>0</v>
      </c>
      <c r="U258">
        <f>VALUE(-0.2683600000000297)</f>
        <v>0</v>
      </c>
      <c r="V258">
        <f>VALUE(-0.2717999999999847)</f>
        <v>0</v>
      </c>
      <c r="W258">
        <f>VALUE(-0.32186000000001513)</f>
        <v>0</v>
      </c>
      <c r="X258">
        <f>VALUE(0.004999999999881766)</f>
        <v>0</v>
      </c>
      <c r="Y258" s="17">
        <f>VALUE(-11.59050000000002)</f>
        <v>0</v>
      </c>
      <c r="Z258">
        <f>VALUE(-272.4514285714252)</f>
        <v>0</v>
      </c>
    </row>
    <row r="259" spans="1:26">
      <c r="A259" t="s">
        <v>283</v>
      </c>
      <c r="B259">
        <f>VALUE(5.90628)</f>
        <v>0</v>
      </c>
      <c r="C259" s="10">
        <f>VALUE(1552.68736)</f>
        <v>0</v>
      </c>
      <c r="D259" s="10">
        <f>VALUE(-11.58)</f>
        <v>0</v>
      </c>
      <c r="E259" s="11">
        <f>VALUE(1553.74756)</f>
        <v>0</v>
      </c>
      <c r="F259" s="11">
        <f>VALUE(-18.25)</f>
        <v>0</v>
      </c>
      <c r="G259" s="12">
        <f>VALUE(1556.41452)</f>
        <v>0</v>
      </c>
      <c r="H259" s="12">
        <f>VALUE(-15.1)</f>
        <v>0</v>
      </c>
      <c r="I259" s="13">
        <f>VALUE(1547.70118)</f>
        <v>0</v>
      </c>
      <c r="J259" s="13">
        <f>VALUE(-10.804)</f>
        <v>0</v>
      </c>
      <c r="K259" s="14">
        <f>VALUE(1550.6001199999998)</f>
        <v>0</v>
      </c>
      <c r="L259" s="14">
        <f>VALUE(-11.265999999999998)</f>
        <v>0</v>
      </c>
      <c r="M259" s="15">
        <f>VALUE(1556.32224)</f>
        <v>0</v>
      </c>
      <c r="N259" s="15">
        <f>VALUE(-11.655999999999999)</f>
        <v>0</v>
      </c>
      <c r="O259" s="16">
        <f>VALUE(1548.5900800000002)</f>
        <v>0</v>
      </c>
      <c r="P259" s="16">
        <f>VALUE(-21.278000000000002)</f>
        <v>0</v>
      </c>
      <c r="Q259" s="17">
        <f>VALUE(522.005)</f>
        <v>0</v>
      </c>
      <c r="R259">
        <f>VALUE(-0.3704999999999927)</f>
        <v>0</v>
      </c>
      <c r="S259">
        <f>VALUE(-0.29132000000004155)</f>
        <v>0</v>
      </c>
      <c r="T259">
        <f>VALUE(-0.38873999999987063)</f>
        <v>0</v>
      </c>
      <c r="U259">
        <f>VALUE(-0.26746000000002823)</f>
        <v>0</v>
      </c>
      <c r="V259">
        <f>VALUE(-0.2719999999999345)</f>
        <v>0</v>
      </c>
      <c r="W259">
        <f>VALUE(-0.3220000000001164)</f>
        <v>0</v>
      </c>
      <c r="X259">
        <f>VALUE(0.005199999999831562)</f>
        <v>0</v>
      </c>
      <c r="Y259" s="17">
        <f>VALUE(-11.597499999999968)</f>
        <v>0</v>
      </c>
      <c r="Z259">
        <f>VALUE(-272.40285714287893)</f>
        <v>0</v>
      </c>
    </row>
    <row r="260" spans="1:26">
      <c r="A260" t="s">
        <v>284</v>
      </c>
      <c r="B260">
        <f>VALUE(5.92978)</f>
        <v>0</v>
      </c>
      <c r="C260" s="10">
        <f>VALUE(1552.68636)</f>
        <v>0</v>
      </c>
      <c r="D260" s="10">
        <f>VALUE(-11.604000000000001)</f>
        <v>0</v>
      </c>
      <c r="E260" s="11">
        <f>VALUE(1553.74748)</f>
        <v>0</v>
      </c>
      <c r="F260" s="11">
        <f>VALUE(-18.22)</f>
        <v>0</v>
      </c>
      <c r="G260" s="12">
        <f>VALUE(1556.41398)</f>
        <v>0</v>
      </c>
      <c r="H260" s="12">
        <f>VALUE(-15.064)</f>
        <v>0</v>
      </c>
      <c r="I260" s="13">
        <f>VALUE(1547.7005)</f>
        <v>0</v>
      </c>
      <c r="J260" s="13">
        <f>VALUE(-10.738)</f>
        <v>0</v>
      </c>
      <c r="K260" s="14">
        <f>VALUE(1550.59972)</f>
        <v>0</v>
      </c>
      <c r="L260" s="14">
        <f>VALUE(-11.242)</f>
        <v>0</v>
      </c>
      <c r="M260" s="15">
        <f>VALUE(1556.3219)</f>
        <v>0</v>
      </c>
      <c r="N260" s="15">
        <f>VALUE(-11.588)</f>
        <v>0</v>
      </c>
      <c r="O260" s="16">
        <f>VALUE(1548.58948)</f>
        <v>0</v>
      </c>
      <c r="P260" s="16">
        <f>VALUE(-21.278000000000002)</f>
        <v>0</v>
      </c>
      <c r="Q260" s="17">
        <f>VALUE(522.0029999999999)</f>
        <v>0</v>
      </c>
      <c r="R260">
        <f>VALUE(-0.3714999999999691)</f>
        <v>0</v>
      </c>
      <c r="S260">
        <f>VALUE(-0.29140000000006694)</f>
        <v>0</v>
      </c>
      <c r="T260">
        <f>VALUE(-0.3892799999998715)</f>
        <v>0</v>
      </c>
      <c r="U260">
        <f>VALUE(-0.2681400000001304)</f>
        <v>0</v>
      </c>
      <c r="V260">
        <f>VALUE(-0.2724000000000615)</f>
        <v>0</v>
      </c>
      <c r="W260">
        <f>VALUE(-0.3223400000001675)</f>
        <v>0</v>
      </c>
      <c r="X260">
        <f>VALUE(0.004599999999982174)</f>
        <v>0</v>
      </c>
      <c r="Y260" s="17">
        <f>VALUE(-11.599500000000035)</f>
        <v>0</v>
      </c>
      <c r="Z260">
        <f>VALUE(-272.92285714289784)</f>
        <v>0</v>
      </c>
    </row>
    <row r="261" spans="1:26">
      <c r="A261" t="s">
        <v>285</v>
      </c>
      <c r="B261">
        <f>VALUE(5.95343)</f>
        <v>0</v>
      </c>
      <c r="C261" s="10">
        <f>VALUE(1552.68716)</f>
        <v>0</v>
      </c>
      <c r="D261" s="10">
        <f>VALUE(-11.574000000000002)</f>
        <v>0</v>
      </c>
      <c r="E261" s="11">
        <f>VALUE(1553.74702)</f>
        <v>0</v>
      </c>
      <c r="F261" s="11">
        <f>VALUE(-18.252)</f>
        <v>0</v>
      </c>
      <c r="G261" s="12">
        <f>VALUE(1556.41444)</f>
        <v>0</v>
      </c>
      <c r="H261" s="12">
        <f>VALUE(-15.08)</f>
        <v>0</v>
      </c>
      <c r="I261" s="13">
        <f>VALUE(1547.7006)</f>
        <v>0</v>
      </c>
      <c r="J261" s="13">
        <f>VALUE(-10.814)</f>
        <v>0</v>
      </c>
      <c r="K261" s="14">
        <f>VALUE(1550.60058)</f>
        <v>0</v>
      </c>
      <c r="L261" s="14">
        <f>VALUE(-11.265999999999998)</f>
        <v>0</v>
      </c>
      <c r="M261" s="15">
        <f>VALUE(1556.32238)</f>
        <v>0</v>
      </c>
      <c r="N261" s="15">
        <f>VALUE(-11.662)</f>
        <v>0</v>
      </c>
      <c r="O261" s="16">
        <f>VALUE(1548.58972)</f>
        <v>0</v>
      </c>
      <c r="P261" s="16">
        <f>VALUE(-21.294)</f>
        <v>0</v>
      </c>
      <c r="Q261" s="17">
        <f>VALUE(521.9979999999999)</f>
        <v>0</v>
      </c>
      <c r="R261">
        <f>VALUE(-0.3706999999999425)</f>
        <v>0</v>
      </c>
      <c r="S261">
        <f>VALUE(-0.2918600000000424)</f>
        <v>0</v>
      </c>
      <c r="T261">
        <f>VALUE(-0.388819999999896)</f>
        <v>0</v>
      </c>
      <c r="U261">
        <f>VALUE(-0.2680400000001555)</f>
        <v>0</v>
      </c>
      <c r="V261">
        <f>VALUE(-0.27153999999995904)</f>
        <v>0</v>
      </c>
      <c r="W261">
        <f>VALUE(-0.32186000000001513)</f>
        <v>0</v>
      </c>
      <c r="X261">
        <f>VALUE(0.0048399999998309795)</f>
        <v>0</v>
      </c>
      <c r="Y261" s="17">
        <f>VALUE(-11.60450000000003)</f>
        <v>0</v>
      </c>
      <c r="Z261">
        <f>VALUE(-272.56857142859707)</f>
        <v>0</v>
      </c>
    </row>
    <row r="262" spans="1:26">
      <c r="A262" t="s">
        <v>286</v>
      </c>
      <c r="B262">
        <f>VALUE(5.97729)</f>
        <v>0</v>
      </c>
      <c r="C262" s="10">
        <f>VALUE(1552.68784)</f>
        <v>0</v>
      </c>
      <c r="D262" s="10">
        <f>VALUE(-11.62)</f>
        <v>0</v>
      </c>
      <c r="E262" s="11">
        <f>VALUE(1553.74798)</f>
        <v>0</v>
      </c>
      <c r="F262" s="11">
        <f>VALUE(-18.242)</f>
        <v>0</v>
      </c>
      <c r="G262" s="12">
        <f>VALUE(1556.41558)</f>
        <v>0</v>
      </c>
      <c r="H262" s="12">
        <f>VALUE(-15.042)</f>
        <v>0</v>
      </c>
      <c r="I262" s="13">
        <f>VALUE(1547.7010599999999)</f>
        <v>0</v>
      </c>
      <c r="J262" s="13">
        <f>VALUE(-10.728)</f>
        <v>0</v>
      </c>
      <c r="K262" s="14">
        <f>VALUE(1550.60084)</f>
        <v>0</v>
      </c>
      <c r="L262" s="14">
        <f>VALUE(-11.206)</f>
        <v>0</v>
      </c>
      <c r="M262" s="15">
        <f>VALUE(1556.3224599999999)</f>
        <v>0</v>
      </c>
      <c r="N262" s="15">
        <f>VALUE(-11.607999999999999)</f>
        <v>0</v>
      </c>
      <c r="O262" s="16">
        <f>VALUE(1548.5896)</f>
        <v>0</v>
      </c>
      <c r="P262" s="16">
        <f>VALUE(-21.3)</f>
        <v>0</v>
      </c>
      <c r="Q262" s="17">
        <f>VALUE(522.001)</f>
        <v>0</v>
      </c>
      <c r="R262">
        <f>VALUE(-0.37001999999984037)</f>
        <v>0</v>
      </c>
      <c r="S262">
        <f>VALUE(-0.2908999999999651)</f>
        <v>0</v>
      </c>
      <c r="T262">
        <f>VALUE(-0.3876799999998184)</f>
        <v>0</v>
      </c>
      <c r="U262">
        <f>VALUE(-0.26757999999995263)</f>
        <v>0</v>
      </c>
      <c r="V262">
        <f>VALUE(-0.27127999999993335)</f>
        <v>0</v>
      </c>
      <c r="W262">
        <f>VALUE(-0.32177999999998974)</f>
        <v>0</v>
      </c>
      <c r="X262">
        <f>VALUE(0.004719999999906577)</f>
        <v>0</v>
      </c>
      <c r="Y262" s="17">
        <f>VALUE(-11.601499999999987)</f>
        <v>0</v>
      </c>
      <c r="Z262">
        <f>VALUE(-272.0742857142276)</f>
        <v>0</v>
      </c>
    </row>
    <row r="263" spans="1:26">
      <c r="A263" t="s">
        <v>287</v>
      </c>
      <c r="B263">
        <f>VALUE(6.00089)</f>
        <v>0</v>
      </c>
      <c r="C263" s="10">
        <f>VALUE(1552.68658)</f>
        <v>0</v>
      </c>
      <c r="D263" s="10">
        <f>VALUE(-11.604000000000001)</f>
        <v>0</v>
      </c>
      <c r="E263" s="11">
        <f>VALUE(1553.74722)</f>
        <v>0</v>
      </c>
      <c r="F263" s="11">
        <f>VALUE(-18.27)</f>
        <v>0</v>
      </c>
      <c r="G263" s="12">
        <f>VALUE(1556.41552)</f>
        <v>0</v>
      </c>
      <c r="H263" s="12">
        <f>VALUE(-15.112)</f>
        <v>0</v>
      </c>
      <c r="I263" s="13">
        <f>VALUE(1547.70028)</f>
        <v>0</v>
      </c>
      <c r="J263" s="13">
        <f>VALUE(-10.758)</f>
        <v>0</v>
      </c>
      <c r="K263" s="14">
        <f>VALUE(1550.6001199999998)</f>
        <v>0</v>
      </c>
      <c r="L263" s="14">
        <f>VALUE(-11.216)</f>
        <v>0</v>
      </c>
      <c r="M263" s="15">
        <f>VALUE(1556.3230800000001)</f>
        <v>0</v>
      </c>
      <c r="N263" s="15">
        <f>VALUE(-11.672)</f>
        <v>0</v>
      </c>
      <c r="O263" s="16">
        <f>VALUE(1548.5891)</f>
        <v>0</v>
      </c>
      <c r="P263" s="16">
        <f>VALUE(-21.26)</f>
        <v>0</v>
      </c>
      <c r="Q263" s="17">
        <f>VALUE(522.0105)</f>
        <v>0</v>
      </c>
      <c r="R263">
        <f>VALUE(-0.3712799999998424)</f>
        <v>0</v>
      </c>
      <c r="S263">
        <f>VALUE(-0.2916600000000926)</f>
        <v>0</v>
      </c>
      <c r="T263">
        <f>VALUE(-0.3877399999998943)</f>
        <v>0</v>
      </c>
      <c r="U263">
        <f>VALUE(-0.2683600000000297)</f>
        <v>0</v>
      </c>
      <c r="V263">
        <f>VALUE(-0.2719999999999345)</f>
        <v>0</v>
      </c>
      <c r="W263">
        <f>VALUE(-0.32116000000019085)</f>
        <v>0</v>
      </c>
      <c r="X263">
        <f>VALUE(0.004219999999804713)</f>
        <v>0</v>
      </c>
      <c r="Y263" s="17">
        <f>VALUE(-11.591999999999985)</f>
        <v>0</v>
      </c>
      <c r="Z263">
        <f>VALUE(-272.56857142859707)</f>
        <v>0</v>
      </c>
    </row>
    <row r="264" spans="1:26">
      <c r="A264" t="s">
        <v>288</v>
      </c>
      <c r="B264">
        <f>VALUE(6.02477)</f>
        <v>0</v>
      </c>
      <c r="C264" s="10">
        <f>VALUE(1552.68704)</f>
        <v>0</v>
      </c>
      <c r="D264" s="10">
        <f>VALUE(-11.565999999999999)</f>
        <v>0</v>
      </c>
      <c r="E264" s="11">
        <f>VALUE(1553.74746)</f>
        <v>0</v>
      </c>
      <c r="F264" s="11">
        <f>VALUE(-18.23)</f>
        <v>0</v>
      </c>
      <c r="G264" s="12">
        <f>VALUE(1556.4144199999998)</f>
        <v>0</v>
      </c>
      <c r="H264" s="12">
        <f>VALUE(-15.082)</f>
        <v>0</v>
      </c>
      <c r="I264" s="13">
        <f>VALUE(1547.70036)</f>
        <v>0</v>
      </c>
      <c r="J264" s="13">
        <f>VALUE(-10.728)</f>
        <v>0</v>
      </c>
      <c r="K264" s="14">
        <f>VALUE(1550.59914)</f>
        <v>0</v>
      </c>
      <c r="L264" s="14">
        <f>VALUE(-11.194)</f>
        <v>0</v>
      </c>
      <c r="M264" s="15">
        <f>VALUE(1556.3219800000002)</f>
        <v>0</v>
      </c>
      <c r="N264" s="15">
        <f>VALUE(-11.66)</f>
        <v>0</v>
      </c>
      <c r="O264" s="16">
        <f>VALUE(1548.5891800000002)</f>
        <v>0</v>
      </c>
      <c r="P264" s="16">
        <f>VALUE(-21.238000000000003)</f>
        <v>0</v>
      </c>
      <c r="Q264" s="17">
        <f>VALUE(522.0165)</f>
        <v>0</v>
      </c>
      <c r="R264">
        <f>VALUE(-0.3708199999998669)</f>
        <v>0</v>
      </c>
      <c r="S264">
        <f>VALUE(-0.29142000000001644)</f>
        <v>0</v>
      </c>
      <c r="T264">
        <f>VALUE(-0.38883999999984553)</f>
        <v>0</v>
      </c>
      <c r="U264">
        <f>VALUE(-0.2682800000000043)</f>
        <v>0</v>
      </c>
      <c r="V264">
        <f>VALUE(-0.27297999999996136)</f>
        <v>0</v>
      </c>
      <c r="W264">
        <f>VALUE(-0.3222600000001421)</f>
        <v>0</v>
      </c>
      <c r="X264">
        <f>VALUE(0.004299999999830106)</f>
        <v>0</v>
      </c>
      <c r="Y264" s="17">
        <f>VALUE(-11.586000000000013)</f>
        <v>0</v>
      </c>
      <c r="Z264">
        <f>VALUE(-272.90000000000094)</f>
        <v>0</v>
      </c>
    </row>
    <row r="265" spans="1:26">
      <c r="A265" t="s">
        <v>289</v>
      </c>
      <c r="B265">
        <f>VALUE(6.04854)</f>
        <v>0</v>
      </c>
      <c r="C265" s="10">
        <f>VALUE(1552.6862800000001)</f>
        <v>0</v>
      </c>
      <c r="D265" s="10">
        <f>VALUE(-11.616)</f>
        <v>0</v>
      </c>
      <c r="E265" s="11">
        <f>VALUE(1553.7479)</f>
        <v>0</v>
      </c>
      <c r="F265" s="11">
        <f>VALUE(-18.294)</f>
        <v>0</v>
      </c>
      <c r="G265" s="12">
        <f>VALUE(1556.41502)</f>
        <v>0</v>
      </c>
      <c r="H265" s="12">
        <f>VALUE(-15.095999999999998)</f>
        <v>0</v>
      </c>
      <c r="I265" s="13">
        <f>VALUE(1547.70112)</f>
        <v>0</v>
      </c>
      <c r="J265" s="13">
        <f>VALUE(-10.772)</f>
        <v>0</v>
      </c>
      <c r="K265" s="14">
        <f>VALUE(1550.60006)</f>
        <v>0</v>
      </c>
      <c r="L265" s="14">
        <f>VALUE(-11.228)</f>
        <v>0</v>
      </c>
      <c r="M265" s="15">
        <f>VALUE(1556.3230800000001)</f>
        <v>0</v>
      </c>
      <c r="N265" s="15">
        <f>VALUE(-11.644)</f>
        <v>0</v>
      </c>
      <c r="O265" s="16">
        <f>VALUE(1548.5891800000002)</f>
        <v>0</v>
      </c>
      <c r="P265" s="16">
        <f>VALUE(-21.281999999999996)</f>
        <v>0</v>
      </c>
      <c r="Q265" s="17">
        <f>VALUE(522.0125)</f>
        <v>0</v>
      </c>
      <c r="R265">
        <f>VALUE(-0.37157999999999447)</f>
        <v>0</v>
      </c>
      <c r="S265">
        <f>VALUE(-0.29097999999999047)</f>
        <v>0</v>
      </c>
      <c r="T265">
        <f>VALUE(-0.38823999999999614)</f>
        <v>0</v>
      </c>
      <c r="U265">
        <f>VALUE(-0.2675200000001041)</f>
        <v>0</v>
      </c>
      <c r="V265">
        <f>VALUE(-0.2720600000000104)</f>
        <v>0</v>
      </c>
      <c r="W265">
        <f>VALUE(-0.32116000000019085)</f>
        <v>0</v>
      </c>
      <c r="X265">
        <f>VALUE(0.004299999999830106)</f>
        <v>0</v>
      </c>
      <c r="Y265" s="17">
        <f>VALUE(-11.589999999999918)</f>
        <v>0</v>
      </c>
      <c r="Z265">
        <f>VALUE(-272.46285714292236)</f>
        <v>0</v>
      </c>
    </row>
    <row r="266" spans="1:26">
      <c r="A266" t="s">
        <v>290</v>
      </c>
      <c r="B266">
        <f>VALUE(6.07241)</f>
        <v>0</v>
      </c>
      <c r="C266" s="10">
        <f>VALUE(1552.6870000000001)</f>
        <v>0</v>
      </c>
      <c r="D266" s="10">
        <f>VALUE(-11.622)</f>
        <v>0</v>
      </c>
      <c r="E266" s="11">
        <f>VALUE(1553.74694)</f>
        <v>0</v>
      </c>
      <c r="F266" s="11">
        <f>VALUE(-18.198)</f>
        <v>0</v>
      </c>
      <c r="G266" s="12">
        <f>VALUE(1556.4142)</f>
        <v>0</v>
      </c>
      <c r="H266" s="12">
        <f>VALUE(-15.094000000000001)</f>
        <v>0</v>
      </c>
      <c r="I266" s="13">
        <f>VALUE(1547.69992)</f>
        <v>0</v>
      </c>
      <c r="J266" s="13">
        <f>VALUE(-10.744000000000002)</f>
        <v>0</v>
      </c>
      <c r="K266" s="14">
        <f>VALUE(1550.5992800000001)</f>
        <v>0</v>
      </c>
      <c r="L266" s="14">
        <f>VALUE(-11.212)</f>
        <v>0</v>
      </c>
      <c r="M266" s="15">
        <f>VALUE(1556.3215400000001)</f>
        <v>0</v>
      </c>
      <c r="N266" s="15">
        <f>VALUE(-11.592)</f>
        <v>0</v>
      </c>
      <c r="O266" s="16">
        <f>VALUE(1548.58886)</f>
        <v>0</v>
      </c>
      <c r="P266" s="16">
        <f>VALUE(-21.31)</f>
        <v>0</v>
      </c>
      <c r="Q266" s="17">
        <f>VALUE(522.0105)</f>
        <v>0</v>
      </c>
      <c r="R266">
        <f>VALUE(-0.3708599999999933)</f>
        <v>0</v>
      </c>
      <c r="S266">
        <f>VALUE(-0.2919400000000678)</f>
        <v>0</v>
      </c>
      <c r="T266">
        <f>VALUE(-0.3890599999999722)</f>
        <v>0</v>
      </c>
      <c r="U266">
        <f>VALUE(-0.26872000000003027)</f>
        <v>0</v>
      </c>
      <c r="V266">
        <f>VALUE(-0.27284000000008746)</f>
        <v>0</v>
      </c>
      <c r="W266">
        <f>VALUE(-0.3227000000001681)</f>
        <v>0</v>
      </c>
      <c r="X266">
        <f>VALUE(0.003979999999955908)</f>
        <v>0</v>
      </c>
      <c r="Y266" s="17">
        <f>VALUE(-11.591999999999985)</f>
        <v>0</v>
      </c>
      <c r="Z266">
        <f>VALUE(-273.16285714290905)</f>
        <v>0</v>
      </c>
    </row>
    <row r="267" spans="1:26">
      <c r="A267" t="s">
        <v>291</v>
      </c>
      <c r="B267">
        <f>VALUE(6.09628)</f>
        <v>0</v>
      </c>
      <c r="C267" s="10">
        <f>VALUE(1552.6867)</f>
        <v>0</v>
      </c>
      <c r="D267" s="10">
        <f>VALUE(-11.6)</f>
        <v>0</v>
      </c>
      <c r="E267" s="11">
        <f>VALUE(1553.74744)</f>
        <v>0</v>
      </c>
      <c r="F267" s="11">
        <f>VALUE(-18.254)</f>
        <v>0</v>
      </c>
      <c r="G267" s="12">
        <f>VALUE(1556.414)</f>
        <v>0</v>
      </c>
      <c r="H267" s="12">
        <f>VALUE(-15.104000000000001)</f>
        <v>0</v>
      </c>
      <c r="I267" s="13">
        <f>VALUE(1547.70034)</f>
        <v>0</v>
      </c>
      <c r="J267" s="13">
        <f>VALUE(-10.776)</f>
        <v>0</v>
      </c>
      <c r="K267" s="14">
        <f>VALUE(1550.5991800000002)</f>
        <v>0</v>
      </c>
      <c r="L267" s="14">
        <f>VALUE(-11.22)</f>
        <v>0</v>
      </c>
      <c r="M267" s="15">
        <f>VALUE(1556.3219)</f>
        <v>0</v>
      </c>
      <c r="N267" s="15">
        <f>VALUE(-11.654000000000002)</f>
        <v>0</v>
      </c>
      <c r="O267" s="16">
        <f>VALUE(1548.58834)</f>
        <v>0</v>
      </c>
      <c r="P267" s="16">
        <f>VALUE(-21.314)</f>
        <v>0</v>
      </c>
      <c r="Q267" s="17">
        <f>VALUE(522.016)</f>
        <v>0</v>
      </c>
      <c r="R267">
        <f>VALUE(-0.371159999999918)</f>
        <v>0</v>
      </c>
      <c r="S267">
        <f>VALUE(-0.29143999999996595)</f>
        <v>0</v>
      </c>
      <c r="T267">
        <f>VALUE(-0.389259999999922)</f>
        <v>0</v>
      </c>
      <c r="U267">
        <f>VALUE(-0.2682999999999538)</f>
        <v>0</v>
      </c>
      <c r="V267">
        <f>VALUE(-0.27294000000006235)</f>
        <v>0</v>
      </c>
      <c r="W267">
        <f>VALUE(-0.3223400000001675)</f>
        <v>0</v>
      </c>
      <c r="X267">
        <f>VALUE(0.0034599999999045394)</f>
        <v>0</v>
      </c>
      <c r="Y267" s="17">
        <f>VALUE(-11.586500000000001)</f>
        <v>0</v>
      </c>
      <c r="Z267">
        <f>VALUE(-273.14000000001215)</f>
        <v>0</v>
      </c>
    </row>
    <row r="268" spans="1:26">
      <c r="A268" t="s">
        <v>292</v>
      </c>
      <c r="B268">
        <f>VALUE(6.12086)</f>
        <v>0</v>
      </c>
      <c r="C268" s="10">
        <f>VALUE(1552.68632)</f>
        <v>0</v>
      </c>
      <c r="D268" s="10">
        <f>VALUE(-11.624)</f>
        <v>0</v>
      </c>
      <c r="E268" s="11">
        <f>VALUE(1553.74776)</f>
        <v>0</v>
      </c>
      <c r="F268" s="11">
        <f>VALUE(-18.25)</f>
        <v>0</v>
      </c>
      <c r="G268" s="12">
        <f>VALUE(1556.41454)</f>
        <v>0</v>
      </c>
      <c r="H268" s="12">
        <f>VALUE(-15.085999999999999)</f>
        <v>0</v>
      </c>
      <c r="I268" s="13">
        <f>VALUE(1547.7005)</f>
        <v>0</v>
      </c>
      <c r="J268" s="13">
        <f>VALUE(-10.76)</f>
        <v>0</v>
      </c>
      <c r="K268" s="14">
        <f>VALUE(1550.60088)</f>
        <v>0</v>
      </c>
      <c r="L268" s="14">
        <f>VALUE(-11.304)</f>
        <v>0</v>
      </c>
      <c r="M268" s="15">
        <f>VALUE(1556.32306)</f>
        <v>0</v>
      </c>
      <c r="N268" s="15">
        <f>VALUE(-11.664000000000001)</f>
        <v>0</v>
      </c>
      <c r="O268" s="16">
        <f>VALUE(1548.5887599999999)</f>
        <v>0</v>
      </c>
      <c r="P268" s="16">
        <f>VALUE(-21.31)</f>
        <v>0</v>
      </c>
      <c r="Q268" s="17">
        <f>VALUE(522.017)</f>
        <v>0</v>
      </c>
      <c r="R268">
        <f>VALUE(-0.3715399999998681)</f>
        <v>0</v>
      </c>
      <c r="S268">
        <f>VALUE(-0.29112000000009175)</f>
        <v>0</v>
      </c>
      <c r="T268">
        <f>VALUE(-0.38871999999992113)</f>
        <v>0</v>
      </c>
      <c r="U268">
        <f>VALUE(-0.2681400000001304)</f>
        <v>0</v>
      </c>
      <c r="V268">
        <f>VALUE(-0.27124000000003434)</f>
        <v>0</v>
      </c>
      <c r="W268">
        <f>VALUE(-0.32118000000014035)</f>
        <v>0</v>
      </c>
      <c r="X268">
        <f>VALUE(0.0038799999999810098)</f>
        <v>0</v>
      </c>
      <c r="Y268" s="17">
        <f>VALUE(-11.58549999999991)</f>
        <v>0</v>
      </c>
      <c r="Z268">
        <f>VALUE(-272.5800000000293)</f>
        <v>0</v>
      </c>
    </row>
    <row r="269" spans="1:26">
      <c r="A269" t="s">
        <v>293</v>
      </c>
      <c r="B269">
        <f>VALUE(6.14489)</f>
        <v>0</v>
      </c>
      <c r="C269" s="10">
        <f>VALUE(1552.68722)</f>
        <v>0</v>
      </c>
      <c r="D269" s="10">
        <f>VALUE(-11.607999999999999)</f>
        <v>0</v>
      </c>
      <c r="E269" s="11">
        <f>VALUE(1553.74748)</f>
        <v>0</v>
      </c>
      <c r="F269" s="11">
        <f>VALUE(-18.206)</f>
        <v>0</v>
      </c>
      <c r="G269" s="12">
        <f>VALUE(1556.41462)</f>
        <v>0</v>
      </c>
      <c r="H269" s="12">
        <f>VALUE(-15.075999999999999)</f>
        <v>0</v>
      </c>
      <c r="I269" s="13">
        <f>VALUE(1547.70064)</f>
        <v>0</v>
      </c>
      <c r="J269" s="13">
        <f>VALUE(-10.772)</f>
        <v>0</v>
      </c>
      <c r="K269" s="14">
        <f>VALUE(1550.6001800000001)</f>
        <v>0</v>
      </c>
      <c r="L269" s="14">
        <f>VALUE(-11.244000000000002)</f>
        <v>0</v>
      </c>
      <c r="M269" s="15">
        <f>VALUE(1556.32176)</f>
        <v>0</v>
      </c>
      <c r="N269" s="15">
        <f>VALUE(-11.674000000000001)</f>
        <v>0</v>
      </c>
      <c r="O269" s="16">
        <f>VALUE(1548.58956)</f>
        <v>0</v>
      </c>
      <c r="P269" s="16">
        <f>VALUE(-21.316)</f>
        <v>0</v>
      </c>
      <c r="Q269" s="17">
        <f>VALUE(522.007)</f>
        <v>0</v>
      </c>
      <c r="R269">
        <f>VALUE(-0.37063999999986663)</f>
        <v>0</v>
      </c>
      <c r="S269">
        <f>VALUE(-0.29140000000006694)</f>
        <v>0</v>
      </c>
      <c r="T269">
        <f>VALUE(-0.38863999999989574)</f>
        <v>0</v>
      </c>
      <c r="U269">
        <f>VALUE(-0.2680000000000291)</f>
        <v>0</v>
      </c>
      <c r="V269">
        <f>VALUE(-0.271940000000086)</f>
        <v>0</v>
      </c>
      <c r="W269">
        <f>VALUE(-0.3224800000000414)</f>
        <v>0</v>
      </c>
      <c r="X269">
        <f>VALUE(0.004679999999780193)</f>
        <v>0</v>
      </c>
      <c r="Y269" s="17">
        <f>VALUE(-11.595500000000015)</f>
        <v>0</v>
      </c>
      <c r="Z269">
        <f>VALUE(-272.63142857145795)</f>
        <v>0</v>
      </c>
    </row>
    <row r="270" spans="1:26">
      <c r="A270" t="s">
        <v>294</v>
      </c>
      <c r="B270">
        <f>VALUE(6.16871)</f>
        <v>0</v>
      </c>
      <c r="C270" s="10">
        <f>VALUE(1552.68684)</f>
        <v>0</v>
      </c>
      <c r="D270" s="10">
        <f>VALUE(-11.61)</f>
        <v>0</v>
      </c>
      <c r="E270" s="11">
        <f>VALUE(1553.74714)</f>
        <v>0</v>
      </c>
      <c r="F270" s="11">
        <f>VALUE(-18.288)</f>
        <v>0</v>
      </c>
      <c r="G270" s="12">
        <f>VALUE(1556.41534)</f>
        <v>0</v>
      </c>
      <c r="H270" s="12">
        <f>VALUE(-15.068)</f>
        <v>0</v>
      </c>
      <c r="I270" s="13">
        <f>VALUE(1547.70026)</f>
        <v>0</v>
      </c>
      <c r="J270" s="13">
        <f>VALUE(-10.802)</f>
        <v>0</v>
      </c>
      <c r="K270" s="14">
        <f>VALUE(1550.60024)</f>
        <v>0</v>
      </c>
      <c r="L270" s="14">
        <f>VALUE(-11.224)</f>
        <v>0</v>
      </c>
      <c r="M270" s="15">
        <f>VALUE(1556.3220800000001)</f>
        <v>0</v>
      </c>
      <c r="N270" s="15">
        <f>VALUE(-11.65)</f>
        <v>0</v>
      </c>
      <c r="O270" s="16">
        <f>VALUE(1548.58936)</f>
        <v>0</v>
      </c>
      <c r="P270" s="16">
        <f>VALUE(-21.224)</f>
        <v>0</v>
      </c>
      <c r="Q270" s="17">
        <f>VALUE(521.9984999999999)</f>
        <v>0</v>
      </c>
      <c r="R270">
        <f>VALUE(-0.3710199999998167)</f>
        <v>0</v>
      </c>
      <c r="S270">
        <f>VALUE(-0.291740000000118)</f>
        <v>0</v>
      </c>
      <c r="T270">
        <f>VALUE(-0.38791999999989457)</f>
        <v>0</v>
      </c>
      <c r="U270">
        <f>VALUE(-0.2683799999999792)</f>
        <v>0</v>
      </c>
      <c r="V270">
        <f>VALUE(-0.2718800000000101)</f>
        <v>0</v>
      </c>
      <c r="W270">
        <f>VALUE(-0.3221600000001672)</f>
        <v>0</v>
      </c>
      <c r="X270">
        <f>VALUE(0.004479999999830397)</f>
        <v>0</v>
      </c>
      <c r="Y270" s="17">
        <f>VALUE(-11.604000000000042)</f>
        <v>0</v>
      </c>
      <c r="Z270">
        <f>VALUE(-272.6600000000222)</f>
        <v>0</v>
      </c>
    </row>
    <row r="271" spans="1:26">
      <c r="A271" t="s">
        <v>295</v>
      </c>
      <c r="B271">
        <f>VALUE(6.1926)</f>
        <v>0</v>
      </c>
      <c r="C271" s="10">
        <f>VALUE(1552.68678)</f>
        <v>0</v>
      </c>
      <c r="D271" s="10">
        <f>VALUE(-11.544)</f>
        <v>0</v>
      </c>
      <c r="E271" s="11">
        <f>VALUE(1553.74706)</f>
        <v>0</v>
      </c>
      <c r="F271" s="11">
        <f>VALUE(-18.226)</f>
        <v>0</v>
      </c>
      <c r="G271" s="12">
        <f>VALUE(1556.4144800000001)</f>
        <v>0</v>
      </c>
      <c r="H271" s="12">
        <f>VALUE(-15.09)</f>
        <v>0</v>
      </c>
      <c r="I271" s="13">
        <f>VALUE(1547.69986)</f>
        <v>0</v>
      </c>
      <c r="J271" s="13">
        <f>VALUE(-10.767999999999999)</f>
        <v>0</v>
      </c>
      <c r="K271" s="14">
        <f>VALUE(1550.59994)</f>
        <v>0</v>
      </c>
      <c r="L271" s="14">
        <f>VALUE(-11.238)</f>
        <v>0</v>
      </c>
      <c r="M271" s="15">
        <f>VALUE(1556.3224400000001)</f>
        <v>0</v>
      </c>
      <c r="N271" s="15">
        <f>VALUE(-11.644)</f>
        <v>0</v>
      </c>
      <c r="O271" s="16">
        <f>VALUE(1548.5887599999999)</f>
        <v>0</v>
      </c>
      <c r="P271" s="16">
        <f>VALUE(-21.33)</f>
        <v>0</v>
      </c>
      <c r="Q271" s="17">
        <f>VALUE(521.9955)</f>
        <v>0</v>
      </c>
      <c r="R271">
        <f>VALUE(-0.3710799999998926)</f>
        <v>0</v>
      </c>
      <c r="S271">
        <f>VALUE(-0.2918200000001434)</f>
        <v>0</v>
      </c>
      <c r="T271">
        <f>VALUE(-0.388779999999997)</f>
        <v>0</v>
      </c>
      <c r="U271">
        <f>VALUE(-0.26878000000010616)</f>
        <v>0</v>
      </c>
      <c r="V271">
        <f>VALUE(-0.2721799999999348)</f>
        <v>0</v>
      </c>
      <c r="W271">
        <f>VALUE(-0.3218000000001666)</f>
        <v>0</v>
      </c>
      <c r="X271">
        <f>VALUE(0.0038799999999810098)</f>
        <v>0</v>
      </c>
      <c r="Y271" s="17">
        <f>VALUE(-11.606999999999971)</f>
        <v>0</v>
      </c>
      <c r="Z271">
        <f>VALUE(-272.93714285717994)</f>
        <v>0</v>
      </c>
    </row>
    <row r="272" spans="1:26">
      <c r="A272" t="s">
        <v>296</v>
      </c>
      <c r="B272">
        <f>VALUE(6.21661)</f>
        <v>0</v>
      </c>
      <c r="C272" s="10">
        <f>VALUE(1552.68706)</f>
        <v>0</v>
      </c>
      <c r="D272" s="10">
        <f>VALUE(-11.574000000000002)</f>
        <v>0</v>
      </c>
      <c r="E272" s="11">
        <f>VALUE(1553.7467800000002)</f>
        <v>0</v>
      </c>
      <c r="F272" s="11">
        <f>VALUE(-18.252)</f>
        <v>0</v>
      </c>
      <c r="G272" s="12">
        <f>VALUE(1556.41564)</f>
        <v>0</v>
      </c>
      <c r="H272" s="12">
        <f>VALUE(-15.058)</f>
        <v>0</v>
      </c>
      <c r="I272" s="13">
        <f>VALUE(1547.7002400000001)</f>
        <v>0</v>
      </c>
      <c r="J272" s="13">
        <f>VALUE(-10.764000000000001)</f>
        <v>0</v>
      </c>
      <c r="K272" s="14">
        <f>VALUE(1550.60016)</f>
        <v>0</v>
      </c>
      <c r="L272" s="14">
        <f>VALUE(-11.208)</f>
        <v>0</v>
      </c>
      <c r="M272" s="15">
        <f>VALUE(1556.32236)</f>
        <v>0</v>
      </c>
      <c r="N272" s="15">
        <f>VALUE(-11.62)</f>
        <v>0</v>
      </c>
      <c r="O272" s="16">
        <f>VALUE(1548.58886)</f>
        <v>0</v>
      </c>
      <c r="P272" s="16">
        <f>VALUE(-21.296)</f>
        <v>0</v>
      </c>
      <c r="Q272" s="17">
        <f>VALUE(521.9995)</f>
        <v>0</v>
      </c>
      <c r="R272">
        <f>VALUE(-0.3707999999999174)</f>
        <v>0</v>
      </c>
      <c r="S272">
        <f>VALUE(-0.2921000000001186)</f>
        <v>0</v>
      </c>
      <c r="T272">
        <f>VALUE(-0.3876199999999699)</f>
        <v>0</v>
      </c>
      <c r="U272">
        <f>VALUE(-0.26840000000015607)</f>
        <v>0</v>
      </c>
      <c r="V272">
        <f>VALUE(-0.2719600000000355)</f>
        <v>0</v>
      </c>
      <c r="W272">
        <f>VALUE(-0.321880000000192)</f>
        <v>0</v>
      </c>
      <c r="X272">
        <f>VALUE(0.003979999999955908)</f>
        <v>0</v>
      </c>
      <c r="Y272" s="17">
        <f>VALUE(-11.602999999999952)</f>
        <v>0</v>
      </c>
      <c r="Z272">
        <f>VALUE(-272.6828571429191)</f>
        <v>0</v>
      </c>
    </row>
    <row r="273" spans="1:26">
      <c r="A273" t="s">
        <v>297</v>
      </c>
      <c r="B273">
        <f>VALUE(6.24047)</f>
        <v>0</v>
      </c>
      <c r="C273" s="10">
        <f>VALUE(1552.68766)</f>
        <v>0</v>
      </c>
      <c r="D273" s="10">
        <f>VALUE(-11.595999999999998)</f>
        <v>0</v>
      </c>
      <c r="E273" s="11">
        <f>VALUE(1553.74694)</f>
        <v>0</v>
      </c>
      <c r="F273" s="11">
        <f>VALUE(-18.242)</f>
        <v>0</v>
      </c>
      <c r="G273" s="12">
        <f>VALUE(1556.41586)</f>
        <v>0</v>
      </c>
      <c r="H273" s="12">
        <f>VALUE(-15.017999999999999)</f>
        <v>0</v>
      </c>
      <c r="I273" s="13">
        <f>VALUE(1547.70042)</f>
        <v>0</v>
      </c>
      <c r="J273" s="13">
        <f>VALUE(-10.772)</f>
        <v>0</v>
      </c>
      <c r="K273" s="14">
        <f>VALUE(1550.5991800000002)</f>
        <v>0</v>
      </c>
      <c r="L273" s="14">
        <f>VALUE(-11.216)</f>
        <v>0</v>
      </c>
      <c r="M273" s="15">
        <f>VALUE(1556.32342)</f>
        <v>0</v>
      </c>
      <c r="N273" s="15">
        <f>VALUE(-11.606)</f>
        <v>0</v>
      </c>
      <c r="O273" s="16">
        <f>VALUE(1548.58852)</f>
        <v>0</v>
      </c>
      <c r="P273" s="16">
        <f>VALUE(-21.34)</f>
        <v>0</v>
      </c>
      <c r="Q273" s="17">
        <f>VALUE(522.005)</f>
        <v>0</v>
      </c>
      <c r="R273">
        <f>VALUE(-0.37019999999984066)</f>
        <v>0</v>
      </c>
      <c r="S273">
        <f>VALUE(-0.2919400000000678)</f>
        <v>0</v>
      </c>
      <c r="T273">
        <f>VALUE(-0.3873999999998432)</f>
        <v>0</v>
      </c>
      <c r="U273">
        <f>VALUE(-0.2682200000001558)</f>
        <v>0</v>
      </c>
      <c r="V273">
        <f>VALUE(-0.27294000000006235)</f>
        <v>0</v>
      </c>
      <c r="W273">
        <f>VALUE(-0.32082000000013977)</f>
        <v>0</v>
      </c>
      <c r="X273">
        <f>VALUE(0.0036399999999048305)</f>
        <v>0</v>
      </c>
      <c r="Y273" s="17">
        <f>VALUE(-11.597499999999968)</f>
        <v>0</v>
      </c>
      <c r="Z273">
        <f>VALUE(-272.554285714315)</f>
        <v>0</v>
      </c>
    </row>
    <row r="274" spans="1:26">
      <c r="A274" t="s">
        <v>298</v>
      </c>
      <c r="B274">
        <f>VALUE(6.26436)</f>
        <v>0</v>
      </c>
      <c r="C274" s="10">
        <f>VALUE(1552.68832)</f>
        <v>0</v>
      </c>
      <c r="D274" s="10">
        <f>VALUE(-11.606)</f>
        <v>0</v>
      </c>
      <c r="E274" s="11">
        <f>VALUE(1553.7479)</f>
        <v>0</v>
      </c>
      <c r="F274" s="11">
        <f>VALUE(-18.256)</f>
        <v>0</v>
      </c>
      <c r="G274" s="12">
        <f>VALUE(1556.4152)</f>
        <v>0</v>
      </c>
      <c r="H274" s="12">
        <f>VALUE(-15.095999999999998)</f>
        <v>0</v>
      </c>
      <c r="I274" s="13">
        <f>VALUE(1547.7012)</f>
        <v>0</v>
      </c>
      <c r="J274" s="13">
        <f>VALUE(-10.725999999999999)</f>
        <v>0</v>
      </c>
      <c r="K274" s="14">
        <f>VALUE(1550.6005599999999)</f>
        <v>0</v>
      </c>
      <c r="L274" s="14">
        <f>VALUE(-11.265999999999998)</f>
        <v>0</v>
      </c>
      <c r="M274" s="15">
        <f>VALUE(1556.32252)</f>
        <v>0</v>
      </c>
      <c r="N274" s="15">
        <f>VALUE(-11.614)</f>
        <v>0</v>
      </c>
      <c r="O274" s="16">
        <f>VALUE(1548.58844)</f>
        <v>0</v>
      </c>
      <c r="P274" s="16">
        <f>VALUE(-21.308000000000003)</f>
        <v>0</v>
      </c>
      <c r="Q274" s="17">
        <f>VALUE(522.02)</f>
        <v>0</v>
      </c>
      <c r="R274">
        <f>VALUE(-0.3695399999999154)</f>
        <v>0</v>
      </c>
      <c r="S274">
        <f>VALUE(-0.29097999999999047)</f>
        <v>0</v>
      </c>
      <c r="T274">
        <f>VALUE(-0.38805999999999585)</f>
        <v>0</v>
      </c>
      <c r="U274">
        <f>VALUE(-0.2674400000000787)</f>
        <v>0</v>
      </c>
      <c r="V274">
        <f>VALUE(-0.27155999999990854)</f>
        <v>0</v>
      </c>
      <c r="W274">
        <f>VALUE(-0.3217200000001412)</f>
        <v>0</v>
      </c>
      <c r="X274">
        <f>VALUE(0.0035599999998794374)</f>
        <v>0</v>
      </c>
      <c r="Y274" s="17">
        <f>VALUE(-11.582499999999982)</f>
        <v>0</v>
      </c>
      <c r="Z274">
        <f>VALUE(-272.248571428593)</f>
        <v>0</v>
      </c>
    </row>
    <row r="275" spans="1:26">
      <c r="A275" t="s">
        <v>299</v>
      </c>
      <c r="B275">
        <f>VALUE(6.28839)</f>
        <v>0</v>
      </c>
      <c r="C275" s="10">
        <f>VALUE(1552.6879)</f>
        <v>0</v>
      </c>
      <c r="D275" s="10">
        <f>VALUE(-11.632)</f>
        <v>0</v>
      </c>
      <c r="E275" s="11">
        <f>VALUE(1553.74792)</f>
        <v>0</v>
      </c>
      <c r="F275" s="11">
        <f>VALUE(-18.26)</f>
        <v>0</v>
      </c>
      <c r="G275" s="12">
        <f>VALUE(1556.41508)</f>
        <v>0</v>
      </c>
      <c r="H275" s="12">
        <f>VALUE(-15.084000000000001)</f>
        <v>0</v>
      </c>
      <c r="I275" s="13">
        <f>VALUE(1547.7013)</f>
        <v>0</v>
      </c>
      <c r="J275" s="13">
        <f>VALUE(-10.758)</f>
        <v>0</v>
      </c>
      <c r="K275" s="14">
        <f>VALUE(1550.60064)</f>
        <v>0</v>
      </c>
      <c r="L275" s="14">
        <f>VALUE(-11.218)</f>
        <v>0</v>
      </c>
      <c r="M275" s="15">
        <f>VALUE(1556.32358)</f>
        <v>0</v>
      </c>
      <c r="N275" s="15">
        <f>VALUE(-11.658)</f>
        <v>0</v>
      </c>
      <c r="O275" s="16">
        <f>VALUE(1548.58906)</f>
        <v>0</v>
      </c>
      <c r="P275" s="16">
        <f>VALUE(-21.291999999999998)</f>
        <v>0</v>
      </c>
      <c r="Q275" s="17">
        <f>VALUE(522.035)</f>
        <v>0</v>
      </c>
      <c r="R275">
        <f>VALUE(-0.36995999999999185)</f>
        <v>0</v>
      </c>
      <c r="S275">
        <f>VALUE(-0.29096000000004096)</f>
        <v>0</v>
      </c>
      <c r="T275">
        <f>VALUE(-0.38817999999992026)</f>
        <v>0</v>
      </c>
      <c r="U275">
        <f>VALUE(-0.26734000000010383)</f>
        <v>0</v>
      </c>
      <c r="V275">
        <f>VALUE(-0.27147999999988315)</f>
        <v>0</v>
      </c>
      <c r="W275">
        <f>VALUE(-0.320660000000089)</f>
        <v>0</v>
      </c>
      <c r="X275">
        <f>VALUE(0.004179999999905704)</f>
        <v>0</v>
      </c>
      <c r="Y275" s="17">
        <f>VALUE(-11.567499999999995)</f>
        <v>0</v>
      </c>
      <c r="Z275">
        <f>VALUE(-272.0571428571605)</f>
        <v>0</v>
      </c>
    </row>
    <row r="276" spans="1:26">
      <c r="A276" t="s">
        <v>300</v>
      </c>
      <c r="B276">
        <f>VALUE(6.31253)</f>
        <v>0</v>
      </c>
      <c r="C276" s="10">
        <f>VALUE(1552.68776)</f>
        <v>0</v>
      </c>
      <c r="D276" s="10">
        <f>VALUE(-11.565999999999999)</f>
        <v>0</v>
      </c>
      <c r="E276" s="11">
        <f>VALUE(1553.74774)</f>
        <v>0</v>
      </c>
      <c r="F276" s="11">
        <f>VALUE(-18.218)</f>
        <v>0</v>
      </c>
      <c r="G276" s="12">
        <f>VALUE(1556.41566)</f>
        <v>0</v>
      </c>
      <c r="H276" s="12">
        <f>VALUE(-15.094000000000001)</f>
        <v>0</v>
      </c>
      <c r="I276" s="13">
        <f>VALUE(1547.7014199999999)</f>
        <v>0</v>
      </c>
      <c r="J276" s="13">
        <f>VALUE(-10.788)</f>
        <v>0</v>
      </c>
      <c r="K276" s="14">
        <f>VALUE(1550.6008)</f>
        <v>0</v>
      </c>
      <c r="L276" s="14">
        <f>VALUE(-11.238)</f>
        <v>0</v>
      </c>
      <c r="M276" s="15">
        <f>VALUE(1556.32256)</f>
        <v>0</v>
      </c>
      <c r="N276" s="15">
        <f>VALUE(-11.622)</f>
        <v>0</v>
      </c>
      <c r="O276" s="16">
        <f>VALUE(1548.5886)</f>
        <v>0</v>
      </c>
      <c r="P276" s="16">
        <f>VALUE(-21.351999999999997)</f>
        <v>0</v>
      </c>
      <c r="Q276" s="17">
        <f>VALUE(522.0385)</f>
        <v>0</v>
      </c>
      <c r="R276">
        <f>VALUE(-0.37009999999986576)</f>
        <v>0</v>
      </c>
      <c r="S276">
        <f>VALUE(-0.29114000000004125)</f>
        <v>0</v>
      </c>
      <c r="T276">
        <f>VALUE(-0.3876000000000204)</f>
        <v>0</v>
      </c>
      <c r="U276">
        <f>VALUE(-0.26721999999995205)</f>
        <v>0</v>
      </c>
      <c r="V276">
        <f>VALUE(-0.27132000000005974)</f>
        <v>0</v>
      </c>
      <c r="W276">
        <f>VALUE(-0.32168000000001484)</f>
        <v>0</v>
      </c>
      <c r="X276">
        <f>VALUE(0.0037199999999302236)</f>
        <v>0</v>
      </c>
      <c r="Y276" s="17">
        <f>VALUE(-11.563999999999965)</f>
        <v>0</v>
      </c>
      <c r="Z276">
        <f>VALUE(-272.19142857143197)</f>
        <v>0</v>
      </c>
    </row>
    <row r="277" spans="1:26">
      <c r="A277" t="s">
        <v>301</v>
      </c>
      <c r="B277">
        <f>VALUE(6.33657)</f>
        <v>0</v>
      </c>
      <c r="C277" s="10">
        <f>VALUE(1552.68796)</f>
        <v>0</v>
      </c>
      <c r="D277" s="10">
        <f>VALUE(-11.607999999999999)</f>
        <v>0</v>
      </c>
      <c r="E277" s="11">
        <f>VALUE(1553.74776)</f>
        <v>0</v>
      </c>
      <c r="F277" s="11">
        <f>VALUE(-18.227999999999998)</f>
        <v>0</v>
      </c>
      <c r="G277" s="12">
        <f>VALUE(1556.4154199999998)</f>
        <v>0</v>
      </c>
      <c r="H277" s="12">
        <f>VALUE(-15.11)</f>
        <v>0</v>
      </c>
      <c r="I277" s="13">
        <f>VALUE(1547.70044)</f>
        <v>0</v>
      </c>
      <c r="J277" s="13">
        <f>VALUE(-10.734000000000002)</f>
        <v>0</v>
      </c>
      <c r="K277" s="14">
        <f>VALUE(1550.6009800000002)</f>
        <v>0</v>
      </c>
      <c r="L277" s="14">
        <f>VALUE(-11.228)</f>
        <v>0</v>
      </c>
      <c r="M277" s="15">
        <f>VALUE(1556.3229199999998)</f>
        <v>0</v>
      </c>
      <c r="N277" s="15">
        <f>VALUE(-11.694)</f>
        <v>0</v>
      </c>
      <c r="O277" s="16">
        <f>VALUE(1548.5884800000001)</f>
        <v>0</v>
      </c>
      <c r="P277" s="16">
        <f>VALUE(-21.284000000000002)</f>
        <v>0</v>
      </c>
      <c r="Q277" s="17">
        <f>VALUE(522.0435)</f>
        <v>0</v>
      </c>
      <c r="R277">
        <f>VALUE(-0.36989999999991596)</f>
        <v>0</v>
      </c>
      <c r="S277">
        <f>VALUE(-0.29112000000009175)</f>
        <v>0</v>
      </c>
      <c r="T277">
        <f>VALUE(-0.3878399999998692)</f>
        <v>0</v>
      </c>
      <c r="U277">
        <f>VALUE(-0.2681999999999789)</f>
        <v>0</v>
      </c>
      <c r="V277">
        <f>VALUE(-0.27114000000005944)</f>
        <v>0</v>
      </c>
      <c r="W277">
        <f>VALUE(-0.32132000000001426)</f>
        <v>0</v>
      </c>
      <c r="X277">
        <f>VALUE(0.003599999999778447)</f>
        <v>0</v>
      </c>
      <c r="Y277" s="17">
        <f>VALUE(-11.558999999999969)</f>
        <v>0</v>
      </c>
      <c r="Z277">
        <f>VALUE(-272.27428571430727)</f>
        <v>0</v>
      </c>
    </row>
    <row r="278" spans="1:26">
      <c r="A278" t="s">
        <v>302</v>
      </c>
      <c r="B278">
        <f>VALUE(6.36087)</f>
        <v>0</v>
      </c>
      <c r="C278" s="10">
        <f>VALUE(1552.68768)</f>
        <v>0</v>
      </c>
      <c r="D278" s="10">
        <f>VALUE(-11.56)</f>
        <v>0</v>
      </c>
      <c r="E278" s="11">
        <f>VALUE(1553.7483)</f>
        <v>0</v>
      </c>
      <c r="F278" s="11">
        <f>VALUE(-18.224)</f>
        <v>0</v>
      </c>
      <c r="G278" s="12">
        <f>VALUE(1556.415)</f>
        <v>0</v>
      </c>
      <c r="H278" s="12">
        <f>VALUE(-15.075999999999999)</f>
        <v>0</v>
      </c>
      <c r="I278" s="13">
        <f>VALUE(1547.7013)</f>
        <v>0</v>
      </c>
      <c r="J278" s="13">
        <f>VALUE(-10.76)</f>
        <v>0</v>
      </c>
      <c r="K278" s="14">
        <f>VALUE(1550.6010800000001)</f>
        <v>0</v>
      </c>
      <c r="L278" s="14">
        <f>VALUE(-11.242)</f>
        <v>0</v>
      </c>
      <c r="M278" s="15">
        <f>VALUE(1556.32268)</f>
        <v>0</v>
      </c>
      <c r="N278" s="15">
        <f>VALUE(-11.64)</f>
        <v>0</v>
      </c>
      <c r="O278" s="16">
        <f>VALUE(1548.5882)</f>
        <v>0</v>
      </c>
      <c r="P278" s="16">
        <f>VALUE(-21.344)</f>
        <v>0</v>
      </c>
      <c r="Q278" s="17">
        <f>VALUE(522.047)</f>
        <v>0</v>
      </c>
      <c r="R278">
        <f>VALUE(-0.37017999999989115)</f>
        <v>0</v>
      </c>
      <c r="S278">
        <f>VALUE(-0.2905800000000909)</f>
        <v>0</v>
      </c>
      <c r="T278">
        <f>VALUE(-0.38825999999994565)</f>
        <v>0</v>
      </c>
      <c r="U278">
        <f>VALUE(-0.26734000000010383)</f>
        <v>0</v>
      </c>
      <c r="V278">
        <f>VALUE(-0.27104000000008455)</f>
        <v>0</v>
      </c>
      <c r="W278">
        <f>VALUE(-0.32156000000009044)</f>
        <v>0</v>
      </c>
      <c r="X278">
        <f>VALUE(0.003319999999803258)</f>
        <v>0</v>
      </c>
      <c r="Y278" s="17">
        <f>VALUE(-11.555499999999938)</f>
        <v>0</v>
      </c>
      <c r="Z278">
        <f>VALUE(-272.23428571434334)</f>
        <v>0</v>
      </c>
    </row>
    <row r="279" spans="1:26">
      <c r="A279" t="s">
        <v>303</v>
      </c>
      <c r="B279">
        <f>VALUE(6.38523)</f>
        <v>0</v>
      </c>
      <c r="C279" s="10">
        <f>VALUE(1552.68756)</f>
        <v>0</v>
      </c>
      <c r="D279" s="10">
        <f>VALUE(-11.602)</f>
        <v>0</v>
      </c>
      <c r="E279" s="11">
        <f>VALUE(1553.74818)</f>
        <v>0</v>
      </c>
      <c r="F279" s="11">
        <f>VALUE(-18.218)</f>
        <v>0</v>
      </c>
      <c r="G279" s="12">
        <f>VALUE(1556.41452)</f>
        <v>0</v>
      </c>
      <c r="H279" s="12">
        <f>VALUE(-15.07)</f>
        <v>0</v>
      </c>
      <c r="I279" s="13">
        <f>VALUE(1547.70108)</f>
        <v>0</v>
      </c>
      <c r="J279" s="13">
        <f>VALUE(-10.782)</f>
        <v>0</v>
      </c>
      <c r="K279" s="14">
        <f>VALUE(1550.60024)</f>
        <v>0</v>
      </c>
      <c r="L279" s="14">
        <f>VALUE(-11.228)</f>
        <v>0</v>
      </c>
      <c r="M279" s="15">
        <f>VALUE(1556.3227)</f>
        <v>0</v>
      </c>
      <c r="N279" s="15">
        <f>VALUE(-11.572000000000001)</f>
        <v>0</v>
      </c>
      <c r="O279" s="16">
        <f>VALUE(1548.58904)</f>
        <v>0</v>
      </c>
      <c r="P279" s="16">
        <f>VALUE(-21.36)</f>
        <v>0</v>
      </c>
      <c r="Q279" s="17">
        <f>VALUE(522.0485)</f>
        <v>0</v>
      </c>
      <c r="R279">
        <f>VALUE(-0.37029999999981555)</f>
        <v>0</v>
      </c>
      <c r="S279">
        <f>VALUE(-0.2907000000000153)</f>
        <v>0</v>
      </c>
      <c r="T279">
        <f>VALUE(-0.38873999999987063)</f>
        <v>0</v>
      </c>
      <c r="U279">
        <f>VALUE(-0.26756000000000313)</f>
        <v>0</v>
      </c>
      <c r="V279">
        <f>VALUE(-0.2718800000000101)</f>
        <v>0</v>
      </c>
      <c r="W279">
        <f>VALUE(-0.32154000000014094)</f>
        <v>0</v>
      </c>
      <c r="X279">
        <f>VALUE(0.004159999999956199)</f>
        <v>0</v>
      </c>
      <c r="Y279" s="17">
        <f>VALUE(-11.553999999999974)</f>
        <v>0</v>
      </c>
      <c r="Z279">
        <f>VALUE(-272.36571428569994)</f>
        <v>0</v>
      </c>
    </row>
    <row r="280" spans="1:26">
      <c r="A280" t="s">
        <v>304</v>
      </c>
      <c r="B280">
        <f>VALUE(6.40948)</f>
        <v>0</v>
      </c>
      <c r="C280" s="10">
        <f>VALUE(1552.68722)</f>
        <v>0</v>
      </c>
      <c r="D280" s="10">
        <f>VALUE(-11.626)</f>
        <v>0</v>
      </c>
      <c r="E280" s="11">
        <f>VALUE(1553.74806)</f>
        <v>0</v>
      </c>
      <c r="F280" s="11">
        <f>VALUE(-18.222)</f>
        <v>0</v>
      </c>
      <c r="G280" s="12">
        <f>VALUE(1556.4158400000001)</f>
        <v>0</v>
      </c>
      <c r="H280" s="12">
        <f>VALUE(-15.064)</f>
        <v>0</v>
      </c>
      <c r="I280" s="13">
        <f>VALUE(1547.70074)</f>
        <v>0</v>
      </c>
      <c r="J280" s="13">
        <f>VALUE(-10.744000000000002)</f>
        <v>0</v>
      </c>
      <c r="K280" s="14">
        <f>VALUE(1550.60106)</f>
        <v>0</v>
      </c>
      <c r="L280" s="14">
        <f>VALUE(-11.234000000000002)</f>
        <v>0</v>
      </c>
      <c r="M280" s="15">
        <f>VALUE(1556.3229999999999)</f>
        <v>0</v>
      </c>
      <c r="N280" s="15">
        <f>VALUE(-11.664000000000001)</f>
        <v>0</v>
      </c>
      <c r="O280" s="16">
        <f>VALUE(1548.58858)</f>
        <v>0</v>
      </c>
      <c r="P280" s="16">
        <f>VALUE(-21.358)</f>
        <v>0</v>
      </c>
      <c r="Q280" s="17">
        <f>VALUE(522.0464999999999)</f>
        <v>0</v>
      </c>
      <c r="R280">
        <f>VALUE(-0.37063999999986663)</f>
        <v>0</v>
      </c>
      <c r="S280">
        <f>VALUE(-0.29082000000016706)</f>
        <v>0</v>
      </c>
      <c r="T280">
        <f>VALUE(-0.3874200000000201)</f>
        <v>0</v>
      </c>
      <c r="U280">
        <f>VALUE(-0.2679000000000542)</f>
        <v>0</v>
      </c>
      <c r="V280">
        <f>VALUE(-0.27106000000003405)</f>
        <v>0</v>
      </c>
      <c r="W280">
        <f>VALUE(-0.32123999999998887)</f>
        <v>0</v>
      </c>
      <c r="X280">
        <f>VALUE(0.0036999999999807187)</f>
        <v>0</v>
      </c>
      <c r="Y280" s="17">
        <f>VALUE(-11.55600000000004)</f>
        <v>0</v>
      </c>
      <c r="Z280">
        <f>VALUE(-272.1971428571643)</f>
        <v>0</v>
      </c>
    </row>
    <row r="281" spans="1:26">
      <c r="A281" t="s">
        <v>305</v>
      </c>
      <c r="B281">
        <f>VALUE(6.43381)</f>
        <v>0</v>
      </c>
      <c r="C281" s="10">
        <f>VALUE(1552.68778)</f>
        <v>0</v>
      </c>
      <c r="D281" s="10">
        <f>VALUE(-11.554)</f>
        <v>0</v>
      </c>
      <c r="E281" s="11">
        <f>VALUE(1553.7477800000001)</f>
        <v>0</v>
      </c>
      <c r="F281" s="11">
        <f>VALUE(-18.3)</f>
        <v>0</v>
      </c>
      <c r="G281" s="12">
        <f>VALUE(1556.4152800000002)</f>
        <v>0</v>
      </c>
      <c r="H281" s="12">
        <f>VALUE(-15.106)</f>
        <v>0</v>
      </c>
      <c r="I281" s="13">
        <f>VALUE(1547.7009)</f>
        <v>0</v>
      </c>
      <c r="J281" s="13">
        <f>VALUE(-10.762)</f>
        <v>0</v>
      </c>
      <c r="K281" s="14">
        <f>VALUE(1550.59968)</f>
        <v>0</v>
      </c>
      <c r="L281" s="14">
        <f>VALUE(-11.212)</f>
        <v>0</v>
      </c>
      <c r="M281" s="15">
        <f>VALUE(1556.3229999999999)</f>
        <v>0</v>
      </c>
      <c r="N281" s="15">
        <f>VALUE(-11.66)</f>
        <v>0</v>
      </c>
      <c r="O281" s="16">
        <f>VALUE(1548.58892)</f>
        <v>0</v>
      </c>
      <c r="P281" s="16">
        <f>VALUE(-21.404)</f>
        <v>0</v>
      </c>
      <c r="Q281" s="17">
        <f>VALUE(522.043)</f>
        <v>0</v>
      </c>
      <c r="R281">
        <f>VALUE(-0.37007999999991625)</f>
        <v>0</v>
      </c>
      <c r="S281">
        <f>VALUE(-0.29110000000014224)</f>
        <v>0</v>
      </c>
      <c r="T281">
        <f>VALUE(-0.38797999999997046)</f>
        <v>0</v>
      </c>
      <c r="U281">
        <f>VALUE(-0.2677400000000034)</f>
        <v>0</v>
      </c>
      <c r="V281">
        <f>VALUE(-0.2724399999999605)</f>
        <v>0</v>
      </c>
      <c r="W281">
        <f>VALUE(-0.32123999999998887)</f>
        <v>0</v>
      </c>
      <c r="X281">
        <f>VALUE(0.004039999999804422)</f>
        <v>0</v>
      </c>
      <c r="Y281" s="17">
        <f>VALUE(-11.559499999999957)</f>
        <v>0</v>
      </c>
      <c r="Z281">
        <f>VALUE(-272.3628571428825)</f>
        <v>0</v>
      </c>
    </row>
    <row r="282" spans="1:26">
      <c r="A282" t="s">
        <v>306</v>
      </c>
      <c r="B282">
        <f>VALUE(6.45827)</f>
        <v>0</v>
      </c>
      <c r="C282" s="10">
        <f>VALUE(1552.6879199999998)</f>
        <v>0</v>
      </c>
      <c r="D282" s="10">
        <f>VALUE(-11.554)</f>
        <v>0</v>
      </c>
      <c r="E282" s="11">
        <f>VALUE(1553.74752)</f>
        <v>0</v>
      </c>
      <c r="F282" s="11">
        <f>VALUE(-18.186)</f>
        <v>0</v>
      </c>
      <c r="G282" s="12">
        <f>VALUE(1556.4149400000001)</f>
        <v>0</v>
      </c>
      <c r="H282" s="12">
        <f>VALUE(-15.046)</f>
        <v>0</v>
      </c>
      <c r="I282" s="13">
        <f>VALUE(1547.70112)</f>
        <v>0</v>
      </c>
      <c r="J282" s="13">
        <f>VALUE(-10.72)</f>
        <v>0</v>
      </c>
      <c r="K282" s="14">
        <f>VALUE(1550.60026)</f>
        <v>0</v>
      </c>
      <c r="L282" s="14">
        <f>VALUE(-11.214)</f>
        <v>0</v>
      </c>
      <c r="M282" s="15">
        <f>VALUE(1556.3220199999998)</f>
        <v>0</v>
      </c>
      <c r="N282" s="15">
        <f>VALUE(-11.662)</f>
        <v>0</v>
      </c>
      <c r="O282" s="16">
        <f>VALUE(1548.58862)</f>
        <v>0</v>
      </c>
      <c r="P282" s="16">
        <f>VALUE(-21.344)</f>
        <v>0</v>
      </c>
      <c r="Q282" s="17">
        <f>VALUE(522.036)</f>
        <v>0</v>
      </c>
      <c r="R282">
        <f>VALUE(-0.369939999999815)</f>
        <v>0</v>
      </c>
      <c r="S282">
        <f>VALUE(-0.29136000000016793)</f>
        <v>0</v>
      </c>
      <c r="T282">
        <f>VALUE(-0.38832000000002154)</f>
        <v>0</v>
      </c>
      <c r="U282">
        <f>VALUE(-0.2675200000001041)</f>
        <v>0</v>
      </c>
      <c r="V282">
        <f>VALUE(-0.2718600000000606)</f>
        <v>0</v>
      </c>
      <c r="W282">
        <f>VALUE(-0.3222200000000157)</f>
        <v>0</v>
      </c>
      <c r="X282">
        <f>VALUE(0.0037399999998797284)</f>
        <v>0</v>
      </c>
      <c r="Y282" s="17">
        <f>VALUE(-11.566500000000019)</f>
        <v>0</v>
      </c>
      <c r="Z282">
        <f>VALUE(-272.4971428571865)</f>
        <v>0</v>
      </c>
    </row>
    <row r="283" spans="1:26">
      <c r="A283" t="s">
        <v>307</v>
      </c>
      <c r="B283">
        <f>VALUE(6.4824)</f>
        <v>0</v>
      </c>
      <c r="C283" s="10">
        <f>VALUE(1552.68774)</f>
        <v>0</v>
      </c>
      <c r="D283" s="10">
        <f>VALUE(-11.548)</f>
        <v>0</v>
      </c>
      <c r="E283" s="11">
        <f>VALUE(1553.74758)</f>
        <v>0</v>
      </c>
      <c r="F283" s="11">
        <f>VALUE(-18.23)</f>
        <v>0</v>
      </c>
      <c r="G283" s="12">
        <f>VALUE(1556.41578)</f>
        <v>0</v>
      </c>
      <c r="H283" s="12">
        <f>VALUE(-15.097999999999999)</f>
        <v>0</v>
      </c>
      <c r="I283" s="13">
        <f>VALUE(1547.70184)</f>
        <v>0</v>
      </c>
      <c r="J283" s="13">
        <f>VALUE(-10.735999999999999)</f>
        <v>0</v>
      </c>
      <c r="K283" s="14">
        <f>VALUE(1550.60068)</f>
        <v>0</v>
      </c>
      <c r="L283" s="14">
        <f>VALUE(-11.24)</f>
        <v>0</v>
      </c>
      <c r="M283" s="15">
        <f>VALUE(1556.3227)</f>
        <v>0</v>
      </c>
      <c r="N283" s="15">
        <f>VALUE(-11.696)</f>
        <v>0</v>
      </c>
      <c r="O283" s="16">
        <f>VALUE(1548.58854)</f>
        <v>0</v>
      </c>
      <c r="P283" s="16">
        <f>VALUE(-21.348000000000003)</f>
        <v>0</v>
      </c>
      <c r="Q283" s="17">
        <f>VALUE(522.0364999999999)</f>
        <v>0</v>
      </c>
      <c r="R283">
        <f>VALUE(-0.37011999999981526)</f>
        <v>0</v>
      </c>
      <c r="S283">
        <f>VALUE(-0.29130000000009204)</f>
        <v>0</v>
      </c>
      <c r="T283">
        <f>VALUE(-0.3874799999998686)</f>
        <v>0</v>
      </c>
      <c r="U283">
        <f>VALUE(-0.26680000000010295)</f>
        <v>0</v>
      </c>
      <c r="V283">
        <f>VALUE(-0.27143999999998414)</f>
        <v>0</v>
      </c>
      <c r="W283">
        <f>VALUE(-0.32154000000014094)</f>
        <v>0</v>
      </c>
      <c r="X283">
        <f>VALUE(0.0036599999998543353)</f>
        <v>0</v>
      </c>
      <c r="Y283" s="17">
        <f>VALUE(-11.566000000000031)</f>
        <v>0</v>
      </c>
      <c r="Z283">
        <f>VALUE(-272.14571428573566)</f>
        <v>0</v>
      </c>
    </row>
    <row r="284" spans="1:26">
      <c r="A284" t="s">
        <v>308</v>
      </c>
      <c r="B284">
        <f>VALUE(6.50601)</f>
        <v>0</v>
      </c>
      <c r="C284" s="10">
        <f>VALUE(1552.6882)</f>
        <v>0</v>
      </c>
      <c r="D284" s="10">
        <f>VALUE(-11.578)</f>
        <v>0</v>
      </c>
      <c r="E284" s="11">
        <f>VALUE(1553.7482)</f>
        <v>0</v>
      </c>
      <c r="F284" s="11">
        <f>VALUE(-18.252)</f>
        <v>0</v>
      </c>
      <c r="G284" s="12">
        <f>VALUE(1556.41606)</f>
        <v>0</v>
      </c>
      <c r="H284" s="12">
        <f>VALUE(-15.09)</f>
        <v>0</v>
      </c>
      <c r="I284" s="13">
        <f>VALUE(1547.70132)</f>
        <v>0</v>
      </c>
      <c r="J284" s="13">
        <f>VALUE(-10.744000000000002)</f>
        <v>0</v>
      </c>
      <c r="K284" s="14">
        <f>VALUE(1550.6002)</f>
        <v>0</v>
      </c>
      <c r="L284" s="14">
        <f>VALUE(-11.22)</f>
        <v>0</v>
      </c>
      <c r="M284" s="15">
        <f>VALUE(1556.3228199999999)</f>
        <v>0</v>
      </c>
      <c r="N284" s="15">
        <f>VALUE(-11.686)</f>
        <v>0</v>
      </c>
      <c r="O284" s="16">
        <f>VALUE(1548.5887)</f>
        <v>0</v>
      </c>
      <c r="P284" s="16">
        <f>VALUE(-21.35)</f>
        <v>0</v>
      </c>
      <c r="Q284" s="17">
        <f>VALUE(522.0319999999999)</f>
        <v>0</v>
      </c>
      <c r="R284">
        <f>VALUE(-0.3696599999998398)</f>
        <v>0</v>
      </c>
      <c r="S284">
        <f>VALUE(-0.2906800000000658)</f>
        <v>0</v>
      </c>
      <c r="T284">
        <f>VALUE(-0.3871999999998934)</f>
        <v>0</v>
      </c>
      <c r="U284">
        <f>VALUE(-0.2673200000001543)</f>
        <v>0</v>
      </c>
      <c r="V284">
        <f>VALUE(-0.2719199999999091)</f>
        <v>0</v>
      </c>
      <c r="W284">
        <f>VALUE(-0.32141999999998916)</f>
        <v>0</v>
      </c>
      <c r="X284">
        <f>VALUE(0.0038199999999051215)</f>
        <v>0</v>
      </c>
      <c r="Y284" s="17">
        <f>VALUE(-11.570500000000038)</f>
        <v>0</v>
      </c>
      <c r="Z284">
        <f>VALUE(-272.0542857142781)</f>
        <v>0</v>
      </c>
    </row>
    <row r="285" spans="1:26">
      <c r="A285" t="s">
        <v>309</v>
      </c>
      <c r="B285">
        <f>VALUE(6.53032)</f>
        <v>0</v>
      </c>
      <c r="C285" s="10">
        <f>VALUE(1552.68764)</f>
        <v>0</v>
      </c>
      <c r="D285" s="10">
        <f>VALUE(-11.606)</f>
        <v>0</v>
      </c>
      <c r="E285" s="11">
        <f>VALUE(1553.74828)</f>
        <v>0</v>
      </c>
      <c r="F285" s="11">
        <f>VALUE(-18.204)</f>
        <v>0</v>
      </c>
      <c r="G285" s="12">
        <f>VALUE(1556.4143800000002)</f>
        <v>0</v>
      </c>
      <c r="H285" s="12">
        <f>VALUE(-15.068)</f>
        <v>0</v>
      </c>
      <c r="I285" s="13">
        <f>VALUE(1547.7015800000001)</f>
        <v>0</v>
      </c>
      <c r="J285" s="13">
        <f>VALUE(-10.77)</f>
        <v>0</v>
      </c>
      <c r="K285" s="14">
        <f>VALUE(1550.60124)</f>
        <v>0</v>
      </c>
      <c r="L285" s="14">
        <f>VALUE(-11.255999999999998)</f>
        <v>0</v>
      </c>
      <c r="M285" s="15">
        <f>VALUE(1556.32232)</f>
        <v>0</v>
      </c>
      <c r="N285" s="15">
        <f>VALUE(-11.65)</f>
        <v>0</v>
      </c>
      <c r="O285" s="16">
        <f>VALUE(1548.58836)</f>
        <v>0</v>
      </c>
      <c r="P285" s="16">
        <f>VALUE(-21.364)</f>
        <v>0</v>
      </c>
      <c r="Q285" s="17">
        <f>VALUE(522.04)</f>
        <v>0</v>
      </c>
      <c r="R285">
        <f>VALUE(-0.37021999999979016)</f>
        <v>0</v>
      </c>
      <c r="S285">
        <f>VALUE(-0.2906000000000404)</f>
        <v>0</v>
      </c>
      <c r="T285">
        <f>VALUE(-0.3888799999999719)</f>
        <v>0</v>
      </c>
      <c r="U285">
        <f>VALUE(-0.26706000000012864)</f>
        <v>0</v>
      </c>
      <c r="V285">
        <f>VALUE(-0.27088000000003376)</f>
        <v>0</v>
      </c>
      <c r="W285">
        <f>VALUE(-0.321920000000091)</f>
        <v>0</v>
      </c>
      <c r="X285">
        <f>VALUE(0.0034799999998540443)</f>
        <v>0</v>
      </c>
      <c r="Y285" s="17">
        <f>VALUE(-11.5625)</f>
        <v>0</v>
      </c>
      <c r="Z285">
        <f>VALUE(-272.2971428571717)</f>
        <v>0</v>
      </c>
    </row>
    <row r="286" spans="1:26">
      <c r="A286" t="s">
        <v>310</v>
      </c>
      <c r="B286">
        <f>VALUE(6.55421)</f>
        <v>0</v>
      </c>
      <c r="C286" s="10">
        <f>VALUE(1552.68714)</f>
        <v>0</v>
      </c>
      <c r="D286" s="10">
        <f>VALUE(-11.592)</f>
        <v>0</v>
      </c>
      <c r="E286" s="11">
        <f>VALUE(1553.7475)</f>
        <v>0</v>
      </c>
      <c r="F286" s="11">
        <f>VALUE(-18.232)</f>
        <v>0</v>
      </c>
      <c r="G286" s="12">
        <f>VALUE(1556.4148599999999)</f>
        <v>0</v>
      </c>
      <c r="H286" s="12">
        <f>VALUE(-15.04)</f>
        <v>0</v>
      </c>
      <c r="I286" s="13">
        <f>VALUE(1547.70116)</f>
        <v>0</v>
      </c>
      <c r="J286" s="13">
        <f>VALUE(-10.724)</f>
        <v>0</v>
      </c>
      <c r="K286" s="14">
        <f>VALUE(1550.60026)</f>
        <v>0</v>
      </c>
      <c r="L286" s="14">
        <f>VALUE(-11.175999999999998)</f>
        <v>0</v>
      </c>
      <c r="M286" s="15">
        <f>VALUE(1556.32352)</f>
        <v>0</v>
      </c>
      <c r="N286" s="15">
        <f>VALUE(-11.645999999999999)</f>
        <v>0</v>
      </c>
      <c r="O286" s="16">
        <f>VALUE(1548.58852)</f>
        <v>0</v>
      </c>
      <c r="P286" s="16">
        <f>VALUE(-21.392)</f>
        <v>0</v>
      </c>
      <c r="Q286" s="17">
        <f>VALUE(522.0409999999999)</f>
        <v>0</v>
      </c>
      <c r="R286">
        <f>VALUE(-0.370719999999892)</f>
        <v>0</v>
      </c>
      <c r="S286">
        <f>VALUE(-0.29138000000011743)</f>
        <v>0</v>
      </c>
      <c r="T286">
        <f>VALUE(-0.38839999999981956)</f>
        <v>0</v>
      </c>
      <c r="U286">
        <f>VALUE(-0.26747999999997774)</f>
        <v>0</v>
      </c>
      <c r="V286">
        <f>VALUE(-0.2718600000000606)</f>
        <v>0</v>
      </c>
      <c r="W286">
        <f>VALUE(-0.3207200000001649)</f>
        <v>0</v>
      </c>
      <c r="X286">
        <f>VALUE(0.0036399999999048305)</f>
        <v>0</v>
      </c>
      <c r="Y286" s="17">
        <f>VALUE(-11.561500000000024)</f>
        <v>0</v>
      </c>
      <c r="Z286">
        <f>VALUE(-272.4171428571611)</f>
        <v>0</v>
      </c>
    </row>
    <row r="287" spans="1:26">
      <c r="A287" t="s">
        <v>311</v>
      </c>
      <c r="B287">
        <f>VALUE(6.57798)</f>
        <v>0</v>
      </c>
      <c r="C287" s="10">
        <f>VALUE(1552.68756)</f>
        <v>0</v>
      </c>
      <c r="D287" s="10">
        <f>VALUE(-11.558)</f>
        <v>0</v>
      </c>
      <c r="E287" s="11">
        <f>VALUE(1553.74822)</f>
        <v>0</v>
      </c>
      <c r="F287" s="11">
        <f>VALUE(-18.254)</f>
        <v>0</v>
      </c>
      <c r="G287" s="12">
        <f>VALUE(1556.4157400000001)</f>
        <v>0</v>
      </c>
      <c r="H287" s="12">
        <f>VALUE(-15.097999999999999)</f>
        <v>0</v>
      </c>
      <c r="I287" s="13">
        <f>VALUE(1547.70124)</f>
        <v>0</v>
      </c>
      <c r="J287" s="13">
        <f>VALUE(-10.735999999999999)</f>
        <v>0</v>
      </c>
      <c r="K287" s="14">
        <f>VALUE(1550.60166)</f>
        <v>0</v>
      </c>
      <c r="L287" s="14">
        <f>VALUE(-11.228)</f>
        <v>0</v>
      </c>
      <c r="M287" s="15">
        <f>VALUE(1556.3238)</f>
        <v>0</v>
      </c>
      <c r="N287" s="15">
        <f>VALUE(-11.648)</f>
        <v>0</v>
      </c>
      <c r="O287" s="16">
        <f>VALUE(1548.58888)</f>
        <v>0</v>
      </c>
      <c r="P287" s="16">
        <f>VALUE(-21.355999999999998)</f>
        <v>0</v>
      </c>
      <c r="Q287" s="17">
        <f>VALUE(522.0419999999999)</f>
        <v>0</v>
      </c>
      <c r="R287">
        <f>VALUE(-0.37029999999981555)</f>
        <v>0</v>
      </c>
      <c r="S287">
        <f>VALUE(-0.29066000000011627)</f>
        <v>0</v>
      </c>
      <c r="T287">
        <f>VALUE(-0.387519999999995)</f>
        <v>0</v>
      </c>
      <c r="U287">
        <f>VALUE(-0.26739999999995234)</f>
        <v>0</v>
      </c>
      <c r="V287">
        <f>VALUE(-0.2704599999999573)</f>
        <v>0</v>
      </c>
      <c r="W287">
        <f>VALUE(-0.3204400000001897)</f>
        <v>0</v>
      </c>
      <c r="X287">
        <f>VALUE(0.0039999999999054126)</f>
        <v>0</v>
      </c>
      <c r="Y287" s="17">
        <f>VALUE(-11.560500000000047)</f>
        <v>0</v>
      </c>
      <c r="Z287">
        <f>VALUE(-271.8257142857315)</f>
        <v>0</v>
      </c>
    </row>
    <row r="288" spans="1:26">
      <c r="A288" t="s">
        <v>312</v>
      </c>
      <c r="B288">
        <f>VALUE(6.60202)</f>
        <v>0</v>
      </c>
      <c r="C288" s="10">
        <f>VALUE(1552.68752)</f>
        <v>0</v>
      </c>
      <c r="D288" s="10">
        <f>VALUE(-11.552)</f>
        <v>0</v>
      </c>
      <c r="E288" s="11">
        <f>VALUE(1553.7476)</f>
        <v>0</v>
      </c>
      <c r="F288" s="11">
        <f>VALUE(-18.226)</f>
        <v>0</v>
      </c>
      <c r="G288" s="12">
        <f>VALUE(1556.4157400000001)</f>
        <v>0</v>
      </c>
      <c r="H288" s="12">
        <f>VALUE(-15.06)</f>
        <v>0</v>
      </c>
      <c r="I288" s="13">
        <f>VALUE(1547.70144)</f>
        <v>0</v>
      </c>
      <c r="J288" s="13">
        <f>VALUE(-10.752)</f>
        <v>0</v>
      </c>
      <c r="K288" s="14">
        <f>VALUE(1550.6011)</f>
        <v>0</v>
      </c>
      <c r="L288" s="14">
        <f>VALUE(-11.228)</f>
        <v>0</v>
      </c>
      <c r="M288" s="15">
        <f>VALUE(1556.32294)</f>
        <v>0</v>
      </c>
      <c r="N288" s="15">
        <f>VALUE(-11.616)</f>
        <v>0</v>
      </c>
      <c r="O288" s="16">
        <f>VALUE(1548.5883800000001)</f>
        <v>0</v>
      </c>
      <c r="P288" s="16">
        <f>VALUE(-21.37)</f>
        <v>0</v>
      </c>
      <c r="Q288" s="17">
        <f>VALUE(522.044)</f>
        <v>0</v>
      </c>
      <c r="R288">
        <f>VALUE(-0.37033999999994194)</f>
        <v>0</v>
      </c>
      <c r="S288">
        <f>VALUE(-0.29128000000014254)</f>
        <v>0</v>
      </c>
      <c r="T288">
        <f>VALUE(-0.387519999999995)</f>
        <v>0</v>
      </c>
      <c r="U288">
        <f>VALUE(-0.26720000000000255)</f>
        <v>0</v>
      </c>
      <c r="V288">
        <f>VALUE(-0.27101999999990767)</f>
        <v>0</v>
      </c>
      <c r="W288">
        <f>VALUE(-0.32130000000006476)</f>
        <v>0</v>
      </c>
      <c r="X288">
        <f>VALUE(0.003499999999803549)</f>
        <v>0</v>
      </c>
      <c r="Y288" s="17">
        <f>VALUE(-11.558499999999981)</f>
        <v>0</v>
      </c>
      <c r="Z288">
        <f>VALUE(-272.16571428575014)</f>
        <v>0</v>
      </c>
    </row>
    <row r="289" spans="1:26">
      <c r="A289" t="s">
        <v>313</v>
      </c>
      <c r="B289">
        <f>VALUE(6.62592)</f>
        <v>0</v>
      </c>
      <c r="C289" s="10">
        <f>VALUE(1552.68684)</f>
        <v>0</v>
      </c>
      <c r="D289" s="10">
        <f>VALUE(-11.574000000000002)</f>
        <v>0</v>
      </c>
      <c r="E289" s="11">
        <f>VALUE(1553.74818)</f>
        <v>0</v>
      </c>
      <c r="F289" s="11">
        <f>VALUE(-18.242)</f>
        <v>0</v>
      </c>
      <c r="G289" s="12">
        <f>VALUE(1556.4162199999998)</f>
        <v>0</v>
      </c>
      <c r="H289" s="12">
        <f>VALUE(-15.056)</f>
        <v>0</v>
      </c>
      <c r="I289" s="13">
        <f>VALUE(1547.70186)</f>
        <v>0</v>
      </c>
      <c r="J289" s="13">
        <f>VALUE(-10.755999999999998)</f>
        <v>0</v>
      </c>
      <c r="K289" s="14">
        <f>VALUE(1550.60076)</f>
        <v>0</v>
      </c>
      <c r="L289" s="14">
        <f>VALUE(-11.204)</f>
        <v>0</v>
      </c>
      <c r="M289" s="15">
        <f>VALUE(1556.32364)</f>
        <v>0</v>
      </c>
      <c r="N289" s="15">
        <f>VALUE(-11.665999999999999)</f>
        <v>0</v>
      </c>
      <c r="O289" s="16">
        <f>VALUE(1548.58814)</f>
        <v>0</v>
      </c>
      <c r="P289" s="16">
        <f>VALUE(-21.338)</f>
        <v>0</v>
      </c>
      <c r="Q289" s="17">
        <f>VALUE(522.0435)</f>
        <v>0</v>
      </c>
      <c r="R289">
        <f>VALUE(-0.3710199999998167)</f>
        <v>0</v>
      </c>
      <c r="S289">
        <f>VALUE(-0.2907000000000153)</f>
        <v>0</v>
      </c>
      <c r="T289">
        <f>VALUE(-0.3870399999998426)</f>
        <v>0</v>
      </c>
      <c r="U289">
        <f>VALUE(-0.26678000000015345)</f>
        <v>0</v>
      </c>
      <c r="V289">
        <f>VALUE(-0.27135999999995875)</f>
        <v>0</v>
      </c>
      <c r="W289">
        <f>VALUE(-0.3206000000000131)</f>
        <v>0</v>
      </c>
      <c r="X289">
        <f>VALUE(0.0032599999999547435)</f>
        <v>0</v>
      </c>
      <c r="Y289" s="17">
        <f>VALUE(-11.558999999999969)</f>
        <v>0</v>
      </c>
      <c r="Z289">
        <f>VALUE(-272.0342857142636)</f>
        <v>0</v>
      </c>
    </row>
    <row r="290" spans="1:26">
      <c r="A290" t="s">
        <v>314</v>
      </c>
      <c r="B290">
        <f>VALUE(6.65025)</f>
        <v>0</v>
      </c>
      <c r="C290" s="10">
        <f>VALUE(1552.68732)</f>
        <v>0</v>
      </c>
      <c r="D290" s="10">
        <f>VALUE(-11.556)</f>
        <v>0</v>
      </c>
      <c r="E290" s="11">
        <f>VALUE(1553.74808)</f>
        <v>0</v>
      </c>
      <c r="F290" s="11">
        <f>VALUE(-18.23)</f>
        <v>0</v>
      </c>
      <c r="G290" s="12">
        <f>VALUE(1556.41626)</f>
        <v>0</v>
      </c>
      <c r="H290" s="12">
        <f>VALUE(-15.075999999999999)</f>
        <v>0</v>
      </c>
      <c r="I290" s="13">
        <f>VALUE(1547.7018)</f>
        <v>0</v>
      </c>
      <c r="J290" s="13">
        <f>VALUE(-10.716)</f>
        <v>0</v>
      </c>
      <c r="K290" s="14">
        <f>VALUE(1550.6011)</f>
        <v>0</v>
      </c>
      <c r="L290" s="14">
        <f>VALUE(-11.26)</f>
        <v>0</v>
      </c>
      <c r="M290" s="15">
        <f>VALUE(1556.32262)</f>
        <v>0</v>
      </c>
      <c r="N290" s="15">
        <f>VALUE(-11.63)</f>
        <v>0</v>
      </c>
      <c r="O290" s="16">
        <f>VALUE(1548.58788)</f>
        <v>0</v>
      </c>
      <c r="P290" s="16">
        <f>VALUE(-21.388)</f>
        <v>0</v>
      </c>
      <c r="Q290" s="17">
        <f>VALUE(522.0459999999999)</f>
        <v>0</v>
      </c>
      <c r="R290">
        <f>VALUE(-0.37053999999989173)</f>
        <v>0</v>
      </c>
      <c r="S290">
        <f>VALUE(-0.2907999999999902)</f>
        <v>0</v>
      </c>
      <c r="T290">
        <f>VALUE(-0.3869999999999436)</f>
        <v>0</v>
      </c>
      <c r="U290">
        <f>VALUE(-0.26684000000000196)</f>
        <v>0</v>
      </c>
      <c r="V290">
        <f>VALUE(-0.27101999999990767)</f>
        <v>0</v>
      </c>
      <c r="W290">
        <f>VALUE(-0.32162000000016633)</f>
        <v>0</v>
      </c>
      <c r="X290">
        <f>VALUE(0.0029999999999290594)</f>
        <v>0</v>
      </c>
      <c r="Y290" s="17">
        <f>VALUE(-11.556500000000028)</f>
        <v>0</v>
      </c>
      <c r="Z290">
        <f>VALUE(-272.1171428571389)</f>
        <v>0</v>
      </c>
    </row>
    <row r="291" spans="1:26">
      <c r="A291" t="s">
        <v>315</v>
      </c>
      <c r="B291">
        <f>VALUE(6.67409)</f>
        <v>0</v>
      </c>
      <c r="C291" s="10">
        <f>VALUE(1552.6869199999999)</f>
        <v>0</v>
      </c>
      <c r="D291" s="10">
        <f>VALUE(-11.61)</f>
        <v>0</v>
      </c>
      <c r="E291" s="11">
        <f>VALUE(1553.74776)</f>
        <v>0</v>
      </c>
      <c r="F291" s="11">
        <f>VALUE(-18.234)</f>
        <v>0</v>
      </c>
      <c r="G291" s="12">
        <f>VALUE(1556.41608)</f>
        <v>0</v>
      </c>
      <c r="H291" s="12">
        <f>VALUE(-15.065999999999999)</f>
        <v>0</v>
      </c>
      <c r="I291" s="13">
        <f>VALUE(1547.7006)</f>
        <v>0</v>
      </c>
      <c r="J291" s="13">
        <f>VALUE(-10.734000000000002)</f>
        <v>0</v>
      </c>
      <c r="K291" s="14">
        <f>VALUE(1550.60072)</f>
        <v>0</v>
      </c>
      <c r="L291" s="14">
        <f>VALUE(-11.216)</f>
        <v>0</v>
      </c>
      <c r="M291" s="15">
        <f>VALUE(1556.3230199999998)</f>
        <v>0</v>
      </c>
      <c r="N291" s="15">
        <f>VALUE(-11.616)</f>
        <v>0</v>
      </c>
      <c r="O291" s="16">
        <f>VALUE(1548.58724)</f>
        <v>0</v>
      </c>
      <c r="P291" s="16">
        <f>VALUE(-21.378)</f>
        <v>0</v>
      </c>
      <c r="Q291" s="17">
        <f>VALUE(522.0504999999999)</f>
        <v>0</v>
      </c>
      <c r="R291">
        <f>VALUE(-0.3709399999997913)</f>
        <v>0</v>
      </c>
      <c r="S291">
        <f>VALUE(-0.29112000000009175)</f>
        <v>0</v>
      </c>
      <c r="T291">
        <f>VALUE(-0.3871799999999439)</f>
        <v>0</v>
      </c>
      <c r="U291">
        <f>VALUE(-0.2680400000001555)</f>
        <v>0</v>
      </c>
      <c r="V291">
        <f>VALUE(-0.27140000000008513)</f>
        <v>0</v>
      </c>
      <c r="W291">
        <f>VALUE(-0.32122000000003936)</f>
        <v>0</v>
      </c>
      <c r="X291">
        <f>VALUE(0.0023599999999532884)</f>
        <v>0</v>
      </c>
      <c r="Y291" s="17">
        <f>VALUE(-11.552000000000021)</f>
        <v>0</v>
      </c>
      <c r="Z291">
        <f>VALUE(-272.50571428573625)</f>
        <v>0</v>
      </c>
    </row>
    <row r="292" spans="1:26">
      <c r="A292" t="s">
        <v>316</v>
      </c>
      <c r="B292">
        <f>VALUE(6.69812)</f>
        <v>0</v>
      </c>
      <c r="C292" s="10">
        <f>VALUE(1552.68658)</f>
        <v>0</v>
      </c>
      <c r="D292" s="10">
        <f>VALUE(-11.574000000000002)</f>
        <v>0</v>
      </c>
      <c r="E292" s="11">
        <f>VALUE(1553.74746)</f>
        <v>0</v>
      </c>
      <c r="F292" s="11">
        <f>VALUE(-18.238)</f>
        <v>0</v>
      </c>
      <c r="G292" s="12">
        <f>VALUE(1556.41498)</f>
        <v>0</v>
      </c>
      <c r="H292" s="12">
        <f>VALUE(-15.07)</f>
        <v>0</v>
      </c>
      <c r="I292" s="13">
        <f>VALUE(1547.7016)</f>
        <v>0</v>
      </c>
      <c r="J292" s="13">
        <f>VALUE(-10.738)</f>
        <v>0</v>
      </c>
      <c r="K292" s="14">
        <f>VALUE(1550.6004599999999)</f>
        <v>0</v>
      </c>
      <c r="L292" s="14">
        <f>VALUE(-11.248)</f>
        <v>0</v>
      </c>
      <c r="M292" s="15">
        <f>VALUE(1556.32322)</f>
        <v>0</v>
      </c>
      <c r="N292" s="15">
        <f>VALUE(-11.655999999999999)</f>
        <v>0</v>
      </c>
      <c r="O292" s="16">
        <f>VALUE(1548.5873800000002)</f>
        <v>0</v>
      </c>
      <c r="P292" s="16">
        <f>VALUE(-21.388)</f>
        <v>0</v>
      </c>
      <c r="Q292" s="17">
        <f>VALUE(522.05)</f>
        <v>0</v>
      </c>
      <c r="R292">
        <f>VALUE(-0.3712799999998424)</f>
        <v>0</v>
      </c>
      <c r="S292">
        <f>VALUE(-0.29142000000001644)</f>
        <v>0</v>
      </c>
      <c r="T292">
        <f>VALUE(-0.38827999999989515)</f>
        <v>0</v>
      </c>
      <c r="U292">
        <f>VALUE(-0.26703999999995176)</f>
        <v>0</v>
      </c>
      <c r="V292">
        <f>VALUE(-0.27165999999988344)</f>
        <v>0</v>
      </c>
      <c r="W292">
        <f>VALUE(-0.32102000000008957)</f>
        <v>0</v>
      </c>
      <c r="X292">
        <f>VALUE(0.002499999999827196)</f>
        <v>0</v>
      </c>
      <c r="Y292" s="17">
        <f>VALUE(-11.552500000000009)</f>
        <v>0</v>
      </c>
      <c r="Z292">
        <f>VALUE(-272.5999999999788)</f>
        <v>0</v>
      </c>
    </row>
    <row r="293" spans="1:26">
      <c r="A293" t="s">
        <v>317</v>
      </c>
      <c r="B293">
        <f>VALUE(6.72227)</f>
        <v>0</v>
      </c>
      <c r="C293" s="10">
        <f>VALUE(1552.6877)</f>
        <v>0</v>
      </c>
      <c r="D293" s="10">
        <f>VALUE(-11.61)</f>
        <v>0</v>
      </c>
      <c r="E293" s="11">
        <f>VALUE(1553.7478199999998)</f>
        <v>0</v>
      </c>
      <c r="F293" s="11">
        <f>VALUE(-18.262)</f>
        <v>0</v>
      </c>
      <c r="G293" s="12">
        <f>VALUE(1556.41642)</f>
        <v>0</v>
      </c>
      <c r="H293" s="12">
        <f>VALUE(-15.134)</f>
        <v>0</v>
      </c>
      <c r="I293" s="13">
        <f>VALUE(1547.70098)</f>
        <v>0</v>
      </c>
      <c r="J293" s="13">
        <f>VALUE(-10.777999999999999)</f>
        <v>0</v>
      </c>
      <c r="K293" s="14">
        <f>VALUE(1550.6014400000001)</f>
        <v>0</v>
      </c>
      <c r="L293" s="14">
        <f>VALUE(-11.277999999999999)</f>
        <v>0</v>
      </c>
      <c r="M293" s="15">
        <f>VALUE(1556.32294)</f>
        <v>0</v>
      </c>
      <c r="N293" s="15">
        <f>VALUE(-11.69)</f>
        <v>0</v>
      </c>
      <c r="O293" s="16">
        <f>VALUE(1548.5882800000002)</f>
        <v>0</v>
      </c>
      <c r="P293" s="16">
        <f>VALUE(-21.388)</f>
        <v>0</v>
      </c>
      <c r="Q293" s="17">
        <f>VALUE(522.045)</f>
        <v>0</v>
      </c>
      <c r="R293">
        <f>VALUE(-0.37015999999994165)</f>
        <v>0</v>
      </c>
      <c r="S293">
        <f>VALUE(-0.29106000000001586)</f>
        <v>0</v>
      </c>
      <c r="T293">
        <f>VALUE(-0.3868399999998928)</f>
        <v>0</v>
      </c>
      <c r="U293">
        <f>VALUE(-0.267659999999978)</f>
        <v>0</v>
      </c>
      <c r="V293">
        <f>VALUE(-0.27068000000008396)</f>
        <v>0</v>
      </c>
      <c r="W293">
        <f>VALUE(-0.32130000000006476)</f>
        <v>0</v>
      </c>
      <c r="X293">
        <f>VALUE(0.003399999999828651)</f>
        <v>0</v>
      </c>
      <c r="Y293" s="17">
        <f>VALUE(-11.557500000000005)</f>
        <v>0</v>
      </c>
      <c r="Z293">
        <f>VALUE(-272.04285714287835)</f>
        <v>0</v>
      </c>
    </row>
    <row r="294" spans="1:26">
      <c r="A294" t="s">
        <v>318</v>
      </c>
      <c r="B294">
        <f>VALUE(6.74604)</f>
        <v>0</v>
      </c>
      <c r="C294" s="10">
        <f>VALUE(1552.6866)</f>
        <v>0</v>
      </c>
      <c r="D294" s="10">
        <f>VALUE(-11.654000000000002)</f>
        <v>0</v>
      </c>
      <c r="E294" s="11">
        <f>VALUE(1553.74774)</f>
        <v>0</v>
      </c>
      <c r="F294" s="11">
        <f>VALUE(-18.285999999999998)</f>
        <v>0</v>
      </c>
      <c r="G294" s="12">
        <f>VALUE(1556.41478)</f>
        <v>0</v>
      </c>
      <c r="H294" s="12">
        <f>VALUE(-15.104000000000001)</f>
        <v>0</v>
      </c>
      <c r="I294" s="13">
        <f>VALUE(1547.70102)</f>
        <v>0</v>
      </c>
      <c r="J294" s="13">
        <f>VALUE(-10.718)</f>
        <v>0</v>
      </c>
      <c r="K294" s="14">
        <f>VALUE(1550.60064)</f>
        <v>0</v>
      </c>
      <c r="L294" s="14">
        <f>VALUE(-11.22)</f>
        <v>0</v>
      </c>
      <c r="M294" s="15">
        <f>VALUE(1556.32262)</f>
        <v>0</v>
      </c>
      <c r="N294" s="15">
        <f>VALUE(-11.655999999999999)</f>
        <v>0</v>
      </c>
      <c r="O294" s="16">
        <f>VALUE(1548.58788)</f>
        <v>0</v>
      </c>
      <c r="P294" s="16">
        <f>VALUE(-21.388)</f>
        <v>0</v>
      </c>
      <c r="Q294" s="17">
        <f>VALUE(522.045)</f>
        <v>0</v>
      </c>
      <c r="R294">
        <f>VALUE(-0.3712599999998929)</f>
        <v>0</v>
      </c>
      <c r="S294">
        <f>VALUE(-0.29114000000004125)</f>
        <v>0</v>
      </c>
      <c r="T294">
        <f>VALUE(-0.38847999999984495)</f>
        <v>0</v>
      </c>
      <c r="U294">
        <f>VALUE(-0.267620000000079)</f>
        <v>0</v>
      </c>
      <c r="V294">
        <f>VALUE(-0.27147999999988315)</f>
        <v>0</v>
      </c>
      <c r="W294">
        <f>VALUE(-0.32162000000016633)</f>
        <v>0</v>
      </c>
      <c r="X294">
        <f>VALUE(0.0029999999999290594)</f>
        <v>0</v>
      </c>
      <c r="Y294" s="17">
        <f>VALUE(-11.557500000000005)</f>
        <v>0</v>
      </c>
      <c r="Z294">
        <f>VALUE(-272.6571428571398)</f>
        <v>0</v>
      </c>
    </row>
    <row r="295" spans="1:26">
      <c r="A295" t="s">
        <v>319</v>
      </c>
      <c r="B295">
        <f>VALUE(6.76965)</f>
        <v>0</v>
      </c>
      <c r="C295" s="10">
        <f>VALUE(1552.68694)</f>
        <v>0</v>
      </c>
      <c r="D295" s="10">
        <f>VALUE(-11.602)</f>
        <v>0</v>
      </c>
      <c r="E295" s="11">
        <f>VALUE(1553.7472)</f>
        <v>0</v>
      </c>
      <c r="F295" s="11">
        <f>VALUE(-18.19)</f>
        <v>0</v>
      </c>
      <c r="G295" s="12">
        <f>VALUE(1556.41468)</f>
        <v>0</v>
      </c>
      <c r="H295" s="12">
        <f>VALUE(-15.058)</f>
        <v>0</v>
      </c>
      <c r="I295" s="13">
        <f>VALUE(1547.70084)</f>
        <v>0</v>
      </c>
      <c r="J295" s="13">
        <f>VALUE(-10.767999999999999)</f>
        <v>0</v>
      </c>
      <c r="K295" s="14">
        <f>VALUE(1550.60004)</f>
        <v>0</v>
      </c>
      <c r="L295" s="14">
        <f>VALUE(-11.172)</f>
        <v>0</v>
      </c>
      <c r="M295" s="15">
        <f>VALUE(1556.32258)</f>
        <v>0</v>
      </c>
      <c r="N295" s="15">
        <f>VALUE(-11.674000000000001)</f>
        <v>0</v>
      </c>
      <c r="O295" s="16">
        <f>VALUE(1548.58674)</f>
        <v>0</v>
      </c>
      <c r="P295" s="16">
        <f>VALUE(-21.342)</f>
        <v>0</v>
      </c>
      <c r="Q295" s="17">
        <f>VALUE(522.0395)</f>
        <v>0</v>
      </c>
      <c r="R295">
        <f>VALUE(-0.3709199999998418)</f>
        <v>0</v>
      </c>
      <c r="S295">
        <f>VALUE(-0.29168000000004213)</f>
        <v>0</v>
      </c>
      <c r="T295">
        <f>VALUE(-0.38857999999981985)</f>
        <v>0</v>
      </c>
      <c r="U295">
        <f>VALUE(-0.2678000000000793)</f>
        <v>0</v>
      </c>
      <c r="V295">
        <f>VALUE(-0.2720799999999599)</f>
        <v>0</v>
      </c>
      <c r="W295">
        <f>VALUE(-0.32166000000006534)</f>
        <v>0</v>
      </c>
      <c r="X295">
        <f>VALUE(0.001859999999851425)</f>
        <v>0</v>
      </c>
      <c r="Y295" s="17">
        <f>VALUE(-11.562999999999988)</f>
        <v>0</v>
      </c>
      <c r="Z295">
        <f>VALUE(-272.9799999999938)</f>
        <v>0</v>
      </c>
    </row>
    <row r="296" spans="1:26">
      <c r="A296" t="s">
        <v>320</v>
      </c>
      <c r="B296">
        <f>VALUE(6.79373)</f>
        <v>0</v>
      </c>
      <c r="C296" s="10">
        <f>VALUE(1552.68756)</f>
        <v>0</v>
      </c>
      <c r="D296" s="10">
        <f>VALUE(-11.597999999999999)</f>
        <v>0</v>
      </c>
      <c r="E296" s="11">
        <f>VALUE(1553.74808)</f>
        <v>0</v>
      </c>
      <c r="F296" s="11">
        <f>VALUE(-18.23)</f>
        <v>0</v>
      </c>
      <c r="G296" s="12">
        <f>VALUE(1556.4151)</f>
        <v>0</v>
      </c>
      <c r="H296" s="12">
        <f>VALUE(-15.152000000000001)</f>
        <v>0</v>
      </c>
      <c r="I296" s="13">
        <f>VALUE(1547.70202)</f>
        <v>0</v>
      </c>
      <c r="J296" s="13">
        <f>VALUE(-10.782)</f>
        <v>0</v>
      </c>
      <c r="K296" s="14">
        <f>VALUE(1550.59954)</f>
        <v>0</v>
      </c>
      <c r="L296" s="14">
        <f>VALUE(-11.192)</f>
        <v>0</v>
      </c>
      <c r="M296" s="15">
        <f>VALUE(1556.32276)</f>
        <v>0</v>
      </c>
      <c r="N296" s="15">
        <f>VALUE(-11.662)</f>
        <v>0</v>
      </c>
      <c r="O296" s="16">
        <f>VALUE(1548.5873199999999)</f>
        <v>0</v>
      </c>
      <c r="P296" s="16">
        <f>VALUE(-21.37)</f>
        <v>0</v>
      </c>
      <c r="Q296" s="17">
        <f>VALUE(522.035)</f>
        <v>0</v>
      </c>
      <c r="R296">
        <f>VALUE(-0.37029999999981555)</f>
        <v>0</v>
      </c>
      <c r="S296">
        <f>VALUE(-0.2907999999999902)</f>
        <v>0</v>
      </c>
      <c r="T296">
        <f>VALUE(-0.38815999999997075)</f>
        <v>0</v>
      </c>
      <c r="U296">
        <f>VALUE(-0.26662000000010266)</f>
        <v>0</v>
      </c>
      <c r="V296">
        <f>VALUE(-0.2725800000000618)</f>
        <v>0</v>
      </c>
      <c r="W296">
        <f>VALUE(-0.32148000000006505)</f>
        <v>0</v>
      </c>
      <c r="X296">
        <f>VALUE(0.0024399999999786814)</f>
        <v>0</v>
      </c>
      <c r="Y296" s="17">
        <f>VALUE(-11.567499999999995)</f>
        <v>0</v>
      </c>
      <c r="Z296">
        <f>VALUE(-272.5000000000039)</f>
        <v>0</v>
      </c>
    </row>
    <row r="297" spans="1:26">
      <c r="A297" t="s">
        <v>321</v>
      </c>
      <c r="B297">
        <f>VALUE(6.81732)</f>
        <v>0</v>
      </c>
      <c r="C297" s="10">
        <f>VALUE(1552.68822)</f>
        <v>0</v>
      </c>
      <c r="D297" s="10">
        <f>VALUE(-11.584000000000001)</f>
        <v>0</v>
      </c>
      <c r="E297" s="11">
        <f>VALUE(1553.7479)</f>
        <v>0</v>
      </c>
      <c r="F297" s="11">
        <f>VALUE(-18.254)</f>
        <v>0</v>
      </c>
      <c r="G297" s="12">
        <f>VALUE(1556.41598)</f>
        <v>0</v>
      </c>
      <c r="H297" s="12">
        <f>VALUE(-15.078)</f>
        <v>0</v>
      </c>
      <c r="I297" s="13">
        <f>VALUE(1547.70178)</f>
        <v>0</v>
      </c>
      <c r="J297" s="13">
        <f>VALUE(-10.72)</f>
        <v>0</v>
      </c>
      <c r="K297" s="14">
        <f>VALUE(1550.6004599999999)</f>
        <v>0</v>
      </c>
      <c r="L297" s="14">
        <f>VALUE(-11.216)</f>
        <v>0</v>
      </c>
      <c r="M297" s="15">
        <f>VALUE(1556.32342)</f>
        <v>0</v>
      </c>
      <c r="N297" s="15">
        <f>VALUE(-11.654000000000002)</f>
        <v>0</v>
      </c>
      <c r="O297" s="16">
        <f>VALUE(1548.5873800000002)</f>
        <v>0</v>
      </c>
      <c r="P297" s="16">
        <f>VALUE(-21.37)</f>
        <v>0</v>
      </c>
      <c r="Q297" s="17">
        <f>VALUE(522.039)</f>
        <v>0</v>
      </c>
      <c r="R297">
        <f>VALUE(-0.3696399999998903)</f>
        <v>0</v>
      </c>
      <c r="S297">
        <f>VALUE(-0.29097999999999047)</f>
        <v>0</v>
      </c>
      <c r="T297">
        <f>VALUE(-0.3872799999999188)</f>
        <v>0</v>
      </c>
      <c r="U297">
        <f>VALUE(-0.26685999999995147)</f>
        <v>0</v>
      </c>
      <c r="V297">
        <f>VALUE(-0.27165999999988344)</f>
        <v>0</v>
      </c>
      <c r="W297">
        <f>VALUE(-0.32082000000013977)</f>
        <v>0</v>
      </c>
      <c r="X297">
        <f>VALUE(0.002499999999827196)</f>
        <v>0</v>
      </c>
      <c r="Y297" s="17">
        <f>VALUE(-11.563499999999976)</f>
        <v>0</v>
      </c>
      <c r="Z297">
        <f>VALUE(-272.1057142857067)</f>
        <v>0</v>
      </c>
    </row>
    <row r="298" spans="1:26">
      <c r="A298" t="s">
        <v>322</v>
      </c>
      <c r="B298">
        <f>VALUE(6.84118)</f>
        <v>0</v>
      </c>
      <c r="C298" s="10">
        <f>VALUE(1552.68742)</f>
        <v>0</v>
      </c>
      <c r="D298" s="10">
        <f>VALUE(-11.602)</f>
        <v>0</v>
      </c>
      <c r="E298" s="11">
        <f>VALUE(1553.74806)</f>
        <v>0</v>
      </c>
      <c r="F298" s="11">
        <f>VALUE(-18.244)</f>
        <v>0</v>
      </c>
      <c r="G298" s="12">
        <f>VALUE(1556.41554)</f>
        <v>0</v>
      </c>
      <c r="H298" s="12">
        <f>VALUE(-15.094000000000001)</f>
        <v>0</v>
      </c>
      <c r="I298" s="13">
        <f>VALUE(1547.7006199999998)</f>
        <v>0</v>
      </c>
      <c r="J298" s="13">
        <f>VALUE(-10.8)</f>
        <v>0</v>
      </c>
      <c r="K298" s="14">
        <f>VALUE(1550.6004)</f>
        <v>0</v>
      </c>
      <c r="L298" s="14">
        <f>VALUE(-11.216)</f>
        <v>0</v>
      </c>
      <c r="M298" s="15">
        <f>VALUE(1556.3221800000001)</f>
        <v>0</v>
      </c>
      <c r="N298" s="15">
        <f>VALUE(-11.655999999999999)</f>
        <v>0</v>
      </c>
      <c r="O298" s="16">
        <f>VALUE(1548.58764)</f>
        <v>0</v>
      </c>
      <c r="P298" s="16">
        <f>VALUE(-21.432)</f>
        <v>0</v>
      </c>
      <c r="Q298" s="17">
        <f>VALUE(522.039)</f>
        <v>0</v>
      </c>
      <c r="R298">
        <f>VALUE(-0.37043999999991684)</f>
        <v>0</v>
      </c>
      <c r="S298">
        <f>VALUE(-0.29082000000016706)</f>
        <v>0</v>
      </c>
      <c r="T298">
        <f>VALUE(-0.3877199999999448)</f>
        <v>0</v>
      </c>
      <c r="U298">
        <f>VALUE(-0.2680199999999786)</f>
        <v>0</v>
      </c>
      <c r="V298">
        <f>VALUE(-0.2717199999999593)</f>
        <v>0</v>
      </c>
      <c r="W298">
        <f>VALUE(-0.3220600000001923)</f>
        <v>0</v>
      </c>
      <c r="X298">
        <f>VALUE(0.00275999999985288)</f>
        <v>0</v>
      </c>
      <c r="Y298" s="17">
        <f>VALUE(-11.563499999999976)</f>
        <v>0</v>
      </c>
      <c r="Z298">
        <f>VALUE(-272.57428571432945)</f>
        <v>0</v>
      </c>
    </row>
    <row r="299" spans="1:26">
      <c r="A299" t="s">
        <v>323</v>
      </c>
      <c r="B299">
        <f>VALUE(6.86523)</f>
        <v>0</v>
      </c>
      <c r="C299" s="10">
        <f>VALUE(1552.68756)</f>
        <v>0</v>
      </c>
      <c r="D299" s="10">
        <f>VALUE(-11.564)</f>
        <v>0</v>
      </c>
      <c r="E299" s="11">
        <f>VALUE(1553.74774)</f>
        <v>0</v>
      </c>
      <c r="F299" s="11">
        <f>VALUE(-18.258)</f>
        <v>0</v>
      </c>
      <c r="G299" s="12">
        <f>VALUE(1556.41572)</f>
        <v>0</v>
      </c>
      <c r="H299" s="12">
        <f>VALUE(-15.034)</f>
        <v>0</v>
      </c>
      <c r="I299" s="13">
        <f>VALUE(1547.70094)</f>
        <v>0</v>
      </c>
      <c r="J299" s="13">
        <f>VALUE(-10.788)</f>
        <v>0</v>
      </c>
      <c r="K299" s="14">
        <f>VALUE(1550.60072)</f>
        <v>0</v>
      </c>
      <c r="L299" s="14">
        <f>VALUE(-11.218)</f>
        <v>0</v>
      </c>
      <c r="M299" s="15">
        <f>VALUE(1556.32332)</f>
        <v>0</v>
      </c>
      <c r="N299" s="15">
        <f>VALUE(-11.61)</f>
        <v>0</v>
      </c>
      <c r="O299" s="16">
        <f>VALUE(1548.5878400000001)</f>
        <v>0</v>
      </c>
      <c r="P299" s="16">
        <f>VALUE(-21.41)</f>
        <v>0</v>
      </c>
      <c r="Q299" s="17">
        <f>VALUE(522.039)</f>
        <v>0</v>
      </c>
      <c r="R299">
        <f>VALUE(-0.37029999999981555)</f>
        <v>0</v>
      </c>
      <c r="S299">
        <f>VALUE(-0.29114000000004125)</f>
        <v>0</v>
      </c>
      <c r="T299">
        <f>VALUE(-0.3875399999999445)</f>
        <v>0</v>
      </c>
      <c r="U299">
        <f>VALUE(-0.2677000000001044)</f>
        <v>0</v>
      </c>
      <c r="V299">
        <f>VALUE(-0.27140000000008513)</f>
        <v>0</v>
      </c>
      <c r="W299">
        <f>VALUE(-0.32092000000011467)</f>
        <v>0</v>
      </c>
      <c r="X299">
        <f>VALUE(0.002959999999802676)</f>
        <v>0</v>
      </c>
      <c r="Y299" s="17">
        <f>VALUE(-11.563499999999976)</f>
        <v>0</v>
      </c>
      <c r="Z299">
        <f>VALUE(-272.29142857147184)</f>
        <v>0</v>
      </c>
    </row>
    <row r="300" spans="1:26">
      <c r="A300" t="s">
        <v>324</v>
      </c>
      <c r="B300">
        <f>VALUE(6.89005)</f>
        <v>0</v>
      </c>
      <c r="C300" s="10">
        <f>VALUE(1552.6874599999999)</f>
        <v>0</v>
      </c>
      <c r="D300" s="10">
        <f>VALUE(-11.62)</f>
        <v>0</v>
      </c>
      <c r="E300" s="11">
        <f>VALUE(1553.74746)</f>
        <v>0</v>
      </c>
      <c r="F300" s="11">
        <f>VALUE(-18.264)</f>
        <v>0</v>
      </c>
      <c r="G300" s="12">
        <f>VALUE(1556.41524)</f>
        <v>0</v>
      </c>
      <c r="H300" s="12">
        <f>VALUE(-15.107999999999999)</f>
        <v>0</v>
      </c>
      <c r="I300" s="13">
        <f>VALUE(1547.7016)</f>
        <v>0</v>
      </c>
      <c r="J300" s="13">
        <f>VALUE(-10.732000000000001)</f>
        <v>0</v>
      </c>
      <c r="K300" s="14">
        <f>VALUE(1550.60062)</f>
        <v>0</v>
      </c>
      <c r="L300" s="14">
        <f>VALUE(-11.272)</f>
        <v>0</v>
      </c>
      <c r="M300" s="15">
        <f>VALUE(1556.3226)</f>
        <v>0</v>
      </c>
      <c r="N300" s="15">
        <f>VALUE(-11.7)</f>
        <v>0</v>
      </c>
      <c r="O300" s="16">
        <f>VALUE(1548.58754)</f>
        <v>0</v>
      </c>
      <c r="P300" s="16">
        <f>VALUE(-21.398000000000003)</f>
        <v>0</v>
      </c>
      <c r="Q300" s="17">
        <f>VALUE(522.037)</f>
        <v>0</v>
      </c>
      <c r="R300">
        <f>VALUE(-0.37039999999979045)</f>
        <v>0</v>
      </c>
      <c r="S300">
        <f>VALUE(-0.29142000000001644)</f>
        <v>0</v>
      </c>
      <c r="T300">
        <f>VALUE(-0.38801999999986947)</f>
        <v>0</v>
      </c>
      <c r="U300">
        <f>VALUE(-0.26703999999995176)</f>
        <v>0</v>
      </c>
      <c r="V300">
        <f>VALUE(-0.27150000000006)</f>
        <v>0</v>
      </c>
      <c r="W300">
        <f>VALUE(-0.32164000000011583)</f>
        <v>0</v>
      </c>
      <c r="X300">
        <f>VALUE(0.002659999999877982)</f>
        <v>0</v>
      </c>
      <c r="Y300" s="17">
        <f>VALUE(-11.565499999999929)</f>
        <v>0</v>
      </c>
      <c r="Z300">
        <f>VALUE(-272.47999999998945)</f>
        <v>0</v>
      </c>
    </row>
    <row r="301" spans="1:26">
      <c r="A301" t="s">
        <v>325</v>
      </c>
      <c r="B301">
        <f>VALUE(6.91441)</f>
        <v>0</v>
      </c>
      <c r="C301" s="10">
        <f>VALUE(1552.6874)</f>
        <v>0</v>
      </c>
      <c r="D301" s="10">
        <f>VALUE(-11.578)</f>
        <v>0</v>
      </c>
      <c r="E301" s="11">
        <f>VALUE(1553.74802)</f>
        <v>0</v>
      </c>
      <c r="F301" s="11">
        <f>VALUE(-18.227999999999998)</f>
        <v>0</v>
      </c>
      <c r="G301" s="12">
        <f>VALUE(1556.4158)</f>
        <v>0</v>
      </c>
      <c r="H301" s="12">
        <f>VALUE(-15.062000000000001)</f>
        <v>0</v>
      </c>
      <c r="I301" s="13">
        <f>VALUE(1547.7012)</f>
        <v>0</v>
      </c>
      <c r="J301" s="13">
        <f>VALUE(-10.752)</f>
        <v>0</v>
      </c>
      <c r="K301" s="14">
        <f>VALUE(1550.60128)</f>
        <v>0</v>
      </c>
      <c r="L301" s="14">
        <f>VALUE(-11.206)</f>
        <v>0</v>
      </c>
      <c r="M301" s="15">
        <f>VALUE(1556.32442)</f>
        <v>0</v>
      </c>
      <c r="N301" s="15">
        <f>VALUE(-11.634)</f>
        <v>0</v>
      </c>
      <c r="O301" s="16">
        <f>VALUE(1548.58802)</f>
        <v>0</v>
      </c>
      <c r="P301" s="16">
        <f>VALUE(-21.4)</f>
        <v>0</v>
      </c>
      <c r="Q301" s="17">
        <f>VALUE(522.0335)</f>
        <v>0</v>
      </c>
      <c r="R301">
        <f>VALUE(-0.37045999999986634)</f>
        <v>0</v>
      </c>
      <c r="S301">
        <f>VALUE(-0.29086000000006607)</f>
        <v>0</v>
      </c>
      <c r="T301">
        <f>VALUE(-0.3874599999999191)</f>
        <v>0</v>
      </c>
      <c r="U301">
        <f>VALUE(-0.2674400000000787)</f>
        <v>0</v>
      </c>
      <c r="V301">
        <f>VALUE(-0.2708399999999074)</f>
        <v>0</v>
      </c>
      <c r="W301">
        <f>VALUE(-0.3198200000001634)</f>
        <v>0</v>
      </c>
      <c r="X301">
        <f>VALUE(0.003139999999802967)</f>
        <v>0</v>
      </c>
      <c r="Y301" s="17">
        <f>VALUE(-11.56899999999996)</f>
        <v>0</v>
      </c>
      <c r="Z301">
        <f>VALUE(-271.9628571428854)</f>
        <v>0</v>
      </c>
    </row>
    <row r="302" spans="1:26">
      <c r="A302" t="s">
        <v>326</v>
      </c>
      <c r="B302">
        <f>VALUE(6.9384)</f>
        <v>0</v>
      </c>
      <c r="C302" s="10">
        <f>VALUE(1552.68704)</f>
        <v>0</v>
      </c>
      <c r="D302" s="10">
        <f>VALUE(-11.618)</f>
        <v>0</v>
      </c>
      <c r="E302" s="11">
        <f>VALUE(1553.7476)</f>
        <v>0</v>
      </c>
      <c r="F302" s="11">
        <f>VALUE(-18.27)</f>
        <v>0</v>
      </c>
      <c r="G302" s="12">
        <f>VALUE(1556.41558)</f>
        <v>0</v>
      </c>
      <c r="H302" s="12">
        <f>VALUE(-15.058)</f>
        <v>0</v>
      </c>
      <c r="I302" s="13">
        <f>VALUE(1547.7002)</f>
        <v>0</v>
      </c>
      <c r="J302" s="13">
        <f>VALUE(-10.716)</f>
        <v>0</v>
      </c>
      <c r="K302" s="14">
        <f>VALUE(1550.60042)</f>
        <v>0</v>
      </c>
      <c r="L302" s="14">
        <f>VALUE(-11.224)</f>
        <v>0</v>
      </c>
      <c r="M302" s="15">
        <f>VALUE(1556.3231)</f>
        <v>0</v>
      </c>
      <c r="N302" s="15">
        <f>VALUE(-11.618)</f>
        <v>0</v>
      </c>
      <c r="O302" s="16">
        <f>VALUE(1548.5869599999999)</f>
        <v>0</v>
      </c>
      <c r="P302" s="16">
        <f>VALUE(-21.406)</f>
        <v>0</v>
      </c>
      <c r="Q302" s="17">
        <f>VALUE(522.0345)</f>
        <v>0</v>
      </c>
      <c r="R302">
        <f>VALUE(-0.3708199999998669)</f>
        <v>0</v>
      </c>
      <c r="S302">
        <f>VALUE(-0.29128000000014254)</f>
        <v>0</v>
      </c>
      <c r="T302">
        <f>VALUE(-0.3876799999998184)</f>
        <v>0</v>
      </c>
      <c r="U302">
        <f>VALUE(-0.2684400000000551)</f>
        <v>0</v>
      </c>
      <c r="V302">
        <f>VALUE(-0.2717000000000098)</f>
        <v>0</v>
      </c>
      <c r="W302">
        <f>VALUE(-0.32114000000001397)</f>
        <v>0</v>
      </c>
      <c r="X302">
        <f>VALUE(0.0020799999999780994)</f>
        <v>0</v>
      </c>
      <c r="Y302" s="17">
        <f>VALUE(-11.567999999999984)</f>
        <v>0</v>
      </c>
      <c r="Z302">
        <f>VALUE(-272.71142857141837)</f>
        <v>0</v>
      </c>
    </row>
    <row r="303" spans="1:26">
      <c r="A303" t="s">
        <v>327</v>
      </c>
      <c r="B303">
        <f>VALUE(6.96228)</f>
        <v>0</v>
      </c>
      <c r="C303" s="10">
        <f>VALUE(1552.68756)</f>
        <v>0</v>
      </c>
      <c r="D303" s="10">
        <f>VALUE(-11.602)</f>
        <v>0</v>
      </c>
      <c r="E303" s="11">
        <f>VALUE(1553.74822)</f>
        <v>0</v>
      </c>
      <c r="F303" s="11">
        <f>VALUE(-18.248)</f>
        <v>0</v>
      </c>
      <c r="G303" s="12">
        <f>VALUE(1556.41562)</f>
        <v>0</v>
      </c>
      <c r="H303" s="12">
        <f>VALUE(-15.12)</f>
        <v>0</v>
      </c>
      <c r="I303" s="13">
        <f>VALUE(1547.7014199999999)</f>
        <v>0</v>
      </c>
      <c r="J303" s="13">
        <f>VALUE(-10.765999999999998)</f>
        <v>0</v>
      </c>
      <c r="K303" s="14">
        <f>VALUE(1550.60078)</f>
        <v>0</v>
      </c>
      <c r="L303" s="14">
        <f>VALUE(-11.245999999999999)</f>
        <v>0</v>
      </c>
      <c r="M303" s="15">
        <f>VALUE(1556.32248)</f>
        <v>0</v>
      </c>
      <c r="N303" s="15">
        <f>VALUE(-11.66)</f>
        <v>0</v>
      </c>
      <c r="O303" s="16">
        <f>VALUE(1548.58746)</f>
        <v>0</v>
      </c>
      <c r="P303" s="16">
        <f>VALUE(-21.41)</f>
        <v>0</v>
      </c>
      <c r="Q303" s="17">
        <f>VALUE(522.0415)</f>
        <v>0</v>
      </c>
      <c r="R303">
        <f>VALUE(-0.37029999999981555)</f>
        <v>0</v>
      </c>
      <c r="S303">
        <f>VALUE(-0.29066000000011627)</f>
        <v>0</v>
      </c>
      <c r="T303">
        <f>VALUE(-0.3876399999999194)</f>
        <v>0</v>
      </c>
      <c r="U303">
        <f>VALUE(-0.26721999999995205)</f>
        <v>0</v>
      </c>
      <c r="V303">
        <f>VALUE(-0.27134000000000924)</f>
        <v>0</v>
      </c>
      <c r="W303">
        <f>VALUE(-0.32176000000004024)</f>
        <v>0</v>
      </c>
      <c r="X303">
        <f>VALUE(0.002579999999852589)</f>
        <v>0</v>
      </c>
      <c r="Y303" s="17">
        <f>VALUE(-11.560999999999922)</f>
        <v>0</v>
      </c>
      <c r="Z303">
        <f>VALUE(-272.3342857142857)</f>
        <v>0</v>
      </c>
    </row>
    <row r="304" spans="1:26">
      <c r="A304" t="s">
        <v>328</v>
      </c>
      <c r="B304">
        <f>VALUE(6.98672)</f>
        <v>0</v>
      </c>
      <c r="C304" s="10">
        <f>VALUE(1552.6870800000002)</f>
        <v>0</v>
      </c>
      <c r="D304" s="10">
        <f>VALUE(-11.607999999999999)</f>
        <v>0</v>
      </c>
      <c r="E304" s="11">
        <f>VALUE(1553.74794)</f>
        <v>0</v>
      </c>
      <c r="F304" s="11">
        <f>VALUE(-18.252)</f>
        <v>0</v>
      </c>
      <c r="G304" s="12">
        <f>VALUE(1556.4144800000001)</f>
        <v>0</v>
      </c>
      <c r="H304" s="12">
        <f>VALUE(-15.042)</f>
        <v>0</v>
      </c>
      <c r="I304" s="13">
        <f>VALUE(1547.70098)</f>
        <v>0</v>
      </c>
      <c r="J304" s="13">
        <f>VALUE(-10.762)</f>
        <v>0</v>
      </c>
      <c r="K304" s="14">
        <f>VALUE(1550.6013)</f>
        <v>0</v>
      </c>
      <c r="L304" s="14">
        <f>VALUE(-11.255999999999998)</f>
        <v>0</v>
      </c>
      <c r="M304" s="15">
        <f>VALUE(1556.32188)</f>
        <v>0</v>
      </c>
      <c r="N304" s="15">
        <f>VALUE(-11.628)</f>
        <v>0</v>
      </c>
      <c r="O304" s="16">
        <f>VALUE(1548.5874)</f>
        <v>0</v>
      </c>
      <c r="P304" s="16">
        <f>VALUE(-21.43)</f>
        <v>0</v>
      </c>
      <c r="Q304" s="17">
        <f>VALUE(522.0425)</f>
        <v>0</v>
      </c>
      <c r="R304">
        <f>VALUE(-0.3707799999999679)</f>
        <v>0</v>
      </c>
      <c r="S304">
        <f>VALUE(-0.29094000000009146)</f>
        <v>0</v>
      </c>
      <c r="T304">
        <f>VALUE(-0.388779999999997)</f>
        <v>0</v>
      </c>
      <c r="U304">
        <f>VALUE(-0.267659999999978)</f>
        <v>0</v>
      </c>
      <c r="V304">
        <f>VALUE(-0.27081999999995787)</f>
        <v>0</v>
      </c>
      <c r="W304">
        <f>VALUE(-0.322360000000117)</f>
        <v>0</v>
      </c>
      <c r="X304">
        <f>VALUE(0.002519999999776701)</f>
        <v>0</v>
      </c>
      <c r="Y304" s="17">
        <f>VALUE(-11.559999999999945)</f>
        <v>0</v>
      </c>
      <c r="Z304">
        <f>VALUE(-272.68857142861896)</f>
        <v>0</v>
      </c>
    </row>
    <row r="305" spans="1:26">
      <c r="A305" t="s">
        <v>329</v>
      </c>
      <c r="B305">
        <f>VALUE(7.01063)</f>
        <v>0</v>
      </c>
      <c r="C305" s="10">
        <f>VALUE(1552.6879800000002)</f>
        <v>0</v>
      </c>
      <c r="D305" s="10">
        <f>VALUE(-11.57)</f>
        <v>0</v>
      </c>
      <c r="E305" s="11">
        <f>VALUE(1553.74826)</f>
        <v>0</v>
      </c>
      <c r="F305" s="11">
        <f>VALUE(-18.248)</f>
        <v>0</v>
      </c>
      <c r="G305" s="12">
        <f>VALUE(1556.41506)</f>
        <v>0</v>
      </c>
      <c r="H305" s="12">
        <f>VALUE(-15.107999999999999)</f>
        <v>0</v>
      </c>
      <c r="I305" s="13">
        <f>VALUE(1547.70092)</f>
        <v>0</v>
      </c>
      <c r="J305" s="13">
        <f>VALUE(-10.74)</f>
        <v>0</v>
      </c>
      <c r="K305" s="14">
        <f>VALUE(1550.60128)</f>
        <v>0</v>
      </c>
      <c r="L305" s="14">
        <f>VALUE(-11.204)</f>
        <v>0</v>
      </c>
      <c r="M305" s="15">
        <f>VALUE(1556.3219)</f>
        <v>0</v>
      </c>
      <c r="N305" s="15">
        <f>VALUE(-11.694)</f>
        <v>0</v>
      </c>
      <c r="O305" s="16">
        <f>VALUE(1548.5876)</f>
        <v>0</v>
      </c>
      <c r="P305" s="16">
        <f>VALUE(-21.366)</f>
        <v>0</v>
      </c>
      <c r="Q305" s="17">
        <f>VALUE(522.0405)</f>
        <v>0</v>
      </c>
      <c r="R305">
        <f>VALUE(-0.36987999999996646)</f>
        <v>0</v>
      </c>
      <c r="S305">
        <f>VALUE(-0.2906199999999899)</f>
        <v>0</v>
      </c>
      <c r="T305">
        <f>VALUE(-0.38819999999986976)</f>
        <v>0</v>
      </c>
      <c r="U305">
        <f>VALUE(-0.2677200000000539)</f>
        <v>0</v>
      </c>
      <c r="V305">
        <f>VALUE(-0.2708399999999074)</f>
        <v>0</v>
      </c>
      <c r="W305">
        <f>VALUE(-0.3223400000001675)</f>
        <v>0</v>
      </c>
      <c r="X305">
        <f>VALUE(0.0027199999999538704)</f>
        <v>0</v>
      </c>
      <c r="Y305" s="17">
        <f>VALUE(-11.562000000000012)</f>
        <v>0</v>
      </c>
      <c r="Z305">
        <f>VALUE(-272.4114285714287)</f>
        <v>0</v>
      </c>
    </row>
    <row r="306" spans="1:26">
      <c r="A306" t="s">
        <v>330</v>
      </c>
      <c r="B306">
        <f>VALUE(7.0347)</f>
        <v>0</v>
      </c>
      <c r="C306" s="10">
        <f>VALUE(1552.68818)</f>
        <v>0</v>
      </c>
      <c r="D306" s="10">
        <f>VALUE(-11.628)</f>
        <v>0</v>
      </c>
      <c r="E306" s="11">
        <f>VALUE(1553.7481)</f>
        <v>0</v>
      </c>
      <c r="F306" s="11">
        <f>VALUE(-18.215999999999998)</f>
        <v>0</v>
      </c>
      <c r="G306" s="12">
        <f>VALUE(1556.4159)</f>
        <v>0</v>
      </c>
      <c r="H306" s="12">
        <f>VALUE(-15.074000000000002)</f>
        <v>0</v>
      </c>
      <c r="I306" s="13">
        <f>VALUE(1547.70188)</f>
        <v>0</v>
      </c>
      <c r="J306" s="13">
        <f>VALUE(-10.71)</f>
        <v>0</v>
      </c>
      <c r="K306" s="14">
        <f>VALUE(1550.5990800000002)</f>
        <v>0</v>
      </c>
      <c r="L306" s="14">
        <f>VALUE(-11.16)</f>
        <v>0</v>
      </c>
      <c r="M306" s="15">
        <f>VALUE(1556.3229199999998)</f>
        <v>0</v>
      </c>
      <c r="N306" s="15">
        <f>VALUE(-11.69)</f>
        <v>0</v>
      </c>
      <c r="O306" s="16">
        <f>VALUE(1548.5873199999999)</f>
        <v>0</v>
      </c>
      <c r="P306" s="16">
        <f>VALUE(-21.396)</f>
        <v>0</v>
      </c>
      <c r="Q306" s="17">
        <f>VALUE(522.0409999999999)</f>
        <v>0</v>
      </c>
      <c r="R306">
        <f>VALUE(-0.3696799999997893)</f>
        <v>0</v>
      </c>
      <c r="S306">
        <f>VALUE(-0.2907800000000407)</f>
        <v>0</v>
      </c>
      <c r="T306">
        <f>VALUE(-0.3873599999999442)</f>
        <v>0</v>
      </c>
      <c r="U306">
        <f>VALUE(-0.26675999999997657)</f>
        <v>0</v>
      </c>
      <c r="V306">
        <f>VALUE(-0.27304000000003725)</f>
        <v>0</v>
      </c>
      <c r="W306">
        <f>VALUE(-0.32132000000001426)</f>
        <v>0</v>
      </c>
      <c r="X306">
        <f>VALUE(0.0024399999999786814)</f>
        <v>0</v>
      </c>
      <c r="Y306" s="17">
        <f>VALUE(-11.561500000000024)</f>
        <v>0</v>
      </c>
      <c r="Z306">
        <f>VALUE(-272.35714285711765)</f>
        <v>0</v>
      </c>
    </row>
    <row r="307" spans="1:26">
      <c r="A307" t="s">
        <v>331</v>
      </c>
      <c r="B307">
        <f>VALUE(7.05883)</f>
        <v>0</v>
      </c>
      <c r="C307" s="10">
        <f>VALUE(1552.6865599999999)</f>
        <v>0</v>
      </c>
      <c r="D307" s="10">
        <f>VALUE(-11.622)</f>
        <v>0</v>
      </c>
      <c r="E307" s="11">
        <f>VALUE(1553.74796)</f>
        <v>0</v>
      </c>
      <c r="F307" s="11">
        <f>VALUE(-18.23)</f>
        <v>0</v>
      </c>
      <c r="G307" s="12">
        <f>VALUE(1556.41544)</f>
        <v>0</v>
      </c>
      <c r="H307" s="12">
        <f>VALUE(-15.126)</f>
        <v>0</v>
      </c>
      <c r="I307" s="13">
        <f>VALUE(1547.7009)</f>
        <v>0</v>
      </c>
      <c r="J307" s="13">
        <f>VALUE(-10.755999999999998)</f>
        <v>0</v>
      </c>
      <c r="K307" s="14">
        <f>VALUE(1550.60062)</f>
        <v>0</v>
      </c>
      <c r="L307" s="14">
        <f>VALUE(-11.228)</f>
        <v>0</v>
      </c>
      <c r="M307" s="15">
        <f>VALUE(1556.32262)</f>
        <v>0</v>
      </c>
      <c r="N307" s="15">
        <f>VALUE(-11.704)</f>
        <v>0</v>
      </c>
      <c r="O307" s="16">
        <f>VALUE(1548.58724)</f>
        <v>0</v>
      </c>
      <c r="P307" s="16">
        <f>VALUE(-21.406)</f>
        <v>0</v>
      </c>
      <c r="Q307" s="17">
        <f>VALUE(522.0409999999999)</f>
        <v>0</v>
      </c>
      <c r="R307">
        <f>VALUE(-0.3712999999997919)</f>
        <v>0</v>
      </c>
      <c r="S307">
        <f>VALUE(-0.29092000000014195)</f>
        <v>0</v>
      </c>
      <c r="T307">
        <f>VALUE(-0.3878199999999197)</f>
        <v>0</v>
      </c>
      <c r="U307">
        <f>VALUE(-0.2677400000000034)</f>
        <v>0</v>
      </c>
      <c r="V307">
        <f>VALUE(-0.27150000000006)</f>
        <v>0</v>
      </c>
      <c r="W307">
        <f>VALUE(-0.32162000000016633)</f>
        <v>0</v>
      </c>
      <c r="X307">
        <f>VALUE(0.0023599999999532884)</f>
        <v>0</v>
      </c>
      <c r="Y307" s="17">
        <f>VALUE(-11.561500000000024)</f>
        <v>0</v>
      </c>
      <c r="Z307">
        <f>VALUE(-272.64857142859)</f>
        <v>0</v>
      </c>
    </row>
    <row r="308" spans="1:26">
      <c r="A308" t="s">
        <v>332</v>
      </c>
      <c r="B308">
        <f>VALUE(7.0826)</f>
        <v>0</v>
      </c>
      <c r="C308" s="10">
        <f>VALUE(1552.68626)</f>
        <v>0</v>
      </c>
      <c r="D308" s="10">
        <f>VALUE(-11.548)</f>
        <v>0</v>
      </c>
      <c r="E308" s="11">
        <f>VALUE(1553.7476199999999)</f>
        <v>0</v>
      </c>
      <c r="F308" s="11">
        <f>VALUE(-18.25)</f>
        <v>0</v>
      </c>
      <c r="G308" s="12">
        <f>VALUE(1556.41478)</f>
        <v>0</v>
      </c>
      <c r="H308" s="12">
        <f>VALUE(-15.04)</f>
        <v>0</v>
      </c>
      <c r="I308" s="13">
        <f>VALUE(1547.7009)</f>
        <v>0</v>
      </c>
      <c r="J308" s="13">
        <f>VALUE(-10.752)</f>
        <v>0</v>
      </c>
      <c r="K308" s="14">
        <f>VALUE(1550.59924)</f>
        <v>0</v>
      </c>
      <c r="L308" s="14">
        <f>VALUE(-11.136)</f>
        <v>0</v>
      </c>
      <c r="M308" s="15">
        <f>VALUE(1556.3228)</f>
        <v>0</v>
      </c>
      <c r="N308" s="15">
        <f>VALUE(-11.597999999999999)</f>
        <v>0</v>
      </c>
      <c r="O308" s="16">
        <f>VALUE(1548.5868)</f>
        <v>0</v>
      </c>
      <c r="P308" s="16">
        <f>VALUE(-21.401999999999997)</f>
        <v>0</v>
      </c>
      <c r="Q308" s="17">
        <f>VALUE(522.0335)</f>
        <v>0</v>
      </c>
      <c r="R308">
        <f>VALUE(-0.371599999999944)</f>
        <v>0</v>
      </c>
      <c r="S308">
        <f>VALUE(-0.29125999999996566)</f>
        <v>0</v>
      </c>
      <c r="T308">
        <f>VALUE(-0.38847999999984495)</f>
        <v>0</v>
      </c>
      <c r="U308">
        <f>VALUE(-0.2677400000000034)</f>
        <v>0</v>
      </c>
      <c r="V308">
        <f>VALUE(-0.27287999999998647)</f>
        <v>0</v>
      </c>
      <c r="W308">
        <f>VALUE(-0.32144000000016604)</f>
        <v>0</v>
      </c>
      <c r="X308">
        <f>VALUE(0.0019199999999273132)</f>
        <v>0</v>
      </c>
      <c r="Y308" s="17">
        <f>VALUE(-11.56899999999996)</f>
        <v>0</v>
      </c>
      <c r="Z308">
        <f>VALUE(-273.06857142856904)</f>
        <v>0</v>
      </c>
    </row>
    <row r="309" spans="1:26">
      <c r="A309" t="s">
        <v>333</v>
      </c>
      <c r="B309">
        <f>VALUE(7.10619)</f>
        <v>0</v>
      </c>
      <c r="C309" s="10">
        <f>VALUE(1552.68762)</f>
        <v>0</v>
      </c>
      <c r="D309" s="10">
        <f>VALUE(-11.6)</f>
        <v>0</v>
      </c>
      <c r="E309" s="11">
        <f>VALUE(1553.74784)</f>
        <v>0</v>
      </c>
      <c r="F309" s="11">
        <f>VALUE(-18.248)</f>
        <v>0</v>
      </c>
      <c r="G309" s="12">
        <f>VALUE(1556.4162)</f>
        <v>0</v>
      </c>
      <c r="H309" s="12">
        <f>VALUE(-15.082)</f>
        <v>0</v>
      </c>
      <c r="I309" s="13">
        <f>VALUE(1547.70156)</f>
        <v>0</v>
      </c>
      <c r="J309" s="13">
        <f>VALUE(-10.786)</f>
        <v>0</v>
      </c>
      <c r="K309" s="14">
        <f>VALUE(1550.59948)</f>
        <v>0</v>
      </c>
      <c r="L309" s="14">
        <f>VALUE(-11.18)</f>
        <v>0</v>
      </c>
      <c r="M309" s="15">
        <f>VALUE(1556.32188)</f>
        <v>0</v>
      </c>
      <c r="N309" s="15">
        <f>VALUE(-11.69)</f>
        <v>0</v>
      </c>
      <c r="O309" s="16">
        <f>VALUE(1548.58746)</f>
        <v>0</v>
      </c>
      <c r="P309" s="16">
        <f>VALUE(-21.41)</f>
        <v>0</v>
      </c>
      <c r="Q309" s="17">
        <f>VALUE(522.0314999999999)</f>
        <v>0</v>
      </c>
      <c r="R309">
        <f>VALUE(-0.37023999999996704)</f>
        <v>0</v>
      </c>
      <c r="S309">
        <f>VALUE(-0.29104000000006636)</f>
        <v>0</v>
      </c>
      <c r="T309">
        <f>VALUE(-0.3870600000000195)</f>
        <v>0</v>
      </c>
      <c r="U309">
        <f>VALUE(-0.26708000000007814)</f>
        <v>0</v>
      </c>
      <c r="V309">
        <f>VALUE(-0.2726399999999103)</f>
        <v>0</v>
      </c>
      <c r="W309">
        <f>VALUE(-0.322360000000117)</f>
        <v>0</v>
      </c>
      <c r="X309">
        <f>VALUE(0.002579999999852589)</f>
        <v>0</v>
      </c>
      <c r="Y309" s="17">
        <f>VALUE(-11.571000000000026)</f>
        <v>0</v>
      </c>
      <c r="Z309">
        <f>VALUE(-272.5485714286151)</f>
        <v>0</v>
      </c>
    </row>
    <row r="310" spans="1:26">
      <c r="A310" t="s">
        <v>334</v>
      </c>
      <c r="B310">
        <f>VALUE(7.13013)</f>
        <v>0</v>
      </c>
      <c r="C310" s="10">
        <f>VALUE(1552.68598)</f>
        <v>0</v>
      </c>
      <c r="D310" s="10">
        <f>VALUE(-11.616)</f>
        <v>0</v>
      </c>
      <c r="E310" s="11">
        <f>VALUE(1553.74754)</f>
        <v>0</v>
      </c>
      <c r="F310" s="11">
        <f>VALUE(-18.274)</f>
        <v>0</v>
      </c>
      <c r="G310" s="12">
        <f>VALUE(1556.41578)</f>
        <v>0</v>
      </c>
      <c r="H310" s="12">
        <f>VALUE(-15.112)</f>
        <v>0</v>
      </c>
      <c r="I310" s="13">
        <f>VALUE(1547.70088)</f>
        <v>0</v>
      </c>
      <c r="J310" s="13">
        <f>VALUE(-10.762)</f>
        <v>0</v>
      </c>
      <c r="K310" s="14">
        <f>VALUE(1550.6013599999999)</f>
        <v>0</v>
      </c>
      <c r="L310" s="14">
        <f>VALUE(-11.254000000000001)</f>
        <v>0</v>
      </c>
      <c r="M310" s="15">
        <f>VALUE(1556.3229)</f>
        <v>0</v>
      </c>
      <c r="N310" s="15">
        <f>VALUE(-11.604000000000001)</f>
        <v>0</v>
      </c>
      <c r="O310" s="16">
        <f>VALUE(1548.58612)</f>
        <v>0</v>
      </c>
      <c r="P310" s="16">
        <f>VALUE(-21.434)</f>
        <v>0</v>
      </c>
      <c r="Q310" s="17">
        <f>VALUE(522.0355)</f>
        <v>0</v>
      </c>
      <c r="R310">
        <f>VALUE(-0.37187999999991916)</f>
        <v>0</v>
      </c>
      <c r="S310">
        <f>VALUE(-0.29133999999999105)</f>
        <v>0</v>
      </c>
      <c r="T310">
        <f>VALUE(-0.3874799999998686)</f>
        <v>0</v>
      </c>
      <c r="U310">
        <f>VALUE(-0.2677599999999529)</f>
        <v>0</v>
      </c>
      <c r="V310">
        <f>VALUE(-0.270759999999882)</f>
        <v>0</v>
      </c>
      <c r="W310">
        <f>VALUE(-0.32134000000019114)</f>
        <v>0</v>
      </c>
      <c r="X310">
        <f>VALUE(0.0012399999998251587)</f>
        <v>0</v>
      </c>
      <c r="Y310" s="17">
        <f>VALUE(-11.567000000000007)</f>
        <v>0</v>
      </c>
      <c r="Z310">
        <f>VALUE(-272.7599999999971)</f>
        <v>0</v>
      </c>
    </row>
    <row r="311" spans="1:26">
      <c r="A311" t="s">
        <v>335</v>
      </c>
      <c r="B311">
        <f>VALUE(7.15369)</f>
        <v>0</v>
      </c>
      <c r="C311" s="10">
        <f>VALUE(1552.68744)</f>
        <v>0</v>
      </c>
      <c r="D311" s="10">
        <f>VALUE(-11.57)</f>
        <v>0</v>
      </c>
      <c r="E311" s="11">
        <f>VALUE(1553.7478800000001)</f>
        <v>0</v>
      </c>
      <c r="F311" s="11">
        <f>VALUE(-18.238)</f>
        <v>0</v>
      </c>
      <c r="G311" s="12">
        <f>VALUE(1556.41482)</f>
        <v>0</v>
      </c>
      <c r="H311" s="12">
        <f>VALUE(-15.056)</f>
        <v>0</v>
      </c>
      <c r="I311" s="13">
        <f>VALUE(1547.7014)</f>
        <v>0</v>
      </c>
      <c r="J311" s="13">
        <f>VALUE(-10.804)</f>
        <v>0</v>
      </c>
      <c r="K311" s="14">
        <f>VALUE(1550.6008)</f>
        <v>0</v>
      </c>
      <c r="L311" s="14">
        <f>VALUE(-11.235999999999999)</f>
        <v>0</v>
      </c>
      <c r="M311" s="15">
        <f>VALUE(1556.32322)</f>
        <v>0</v>
      </c>
      <c r="N311" s="15">
        <f>VALUE(-11.65)</f>
        <v>0</v>
      </c>
      <c r="O311" s="16">
        <f>VALUE(1548.58762)</f>
        <v>0</v>
      </c>
      <c r="P311" s="16">
        <f>VALUE(-21.4)</f>
        <v>0</v>
      </c>
      <c r="Q311" s="17">
        <f>VALUE(522.0445)</f>
        <v>0</v>
      </c>
      <c r="R311">
        <f>VALUE(-0.37041999999996733)</f>
        <v>0</v>
      </c>
      <c r="S311">
        <f>VALUE(-0.29100000000016735)</f>
        <v>0</v>
      </c>
      <c r="T311">
        <f>VALUE(-0.38843999999994594)</f>
        <v>0</v>
      </c>
      <c r="U311">
        <f>VALUE(-0.26724000000012893)</f>
        <v>0</v>
      </c>
      <c r="V311">
        <f>VALUE(-0.27132000000005974)</f>
        <v>0</v>
      </c>
      <c r="W311">
        <f>VALUE(-0.32102000000008957)</f>
        <v>0</v>
      </c>
      <c r="X311">
        <f>VALUE(0.0027399999999033753)</f>
        <v>0</v>
      </c>
      <c r="Y311" s="17">
        <f>VALUE(-11.557999999999993)</f>
        <v>0</v>
      </c>
      <c r="Z311">
        <f>VALUE(-272.38571428577933)</f>
        <v>0</v>
      </c>
    </row>
    <row r="312" spans="1:26">
      <c r="A312" t="s">
        <v>336</v>
      </c>
      <c r="B312">
        <f>VALUE(7.17804)</f>
        <v>0</v>
      </c>
      <c r="C312" s="10">
        <f>VALUE(1552.68626)</f>
        <v>0</v>
      </c>
      <c r="D312" s="10">
        <f>VALUE(-11.592)</f>
        <v>0</v>
      </c>
      <c r="E312" s="11">
        <f>VALUE(1553.7472)</f>
        <v>0</v>
      </c>
      <c r="F312" s="11">
        <f>VALUE(-18.248)</f>
        <v>0</v>
      </c>
      <c r="G312" s="12">
        <f>VALUE(1556.4148400000001)</f>
        <v>0</v>
      </c>
      <c r="H312" s="12">
        <f>VALUE(-15.032)</f>
        <v>0</v>
      </c>
      <c r="I312" s="13">
        <f>VALUE(1547.7011400000001)</f>
        <v>0</v>
      </c>
      <c r="J312" s="13">
        <f>VALUE(-10.78)</f>
        <v>0</v>
      </c>
      <c r="K312" s="14">
        <f>VALUE(1550.6009800000002)</f>
        <v>0</v>
      </c>
      <c r="L312" s="14">
        <f>VALUE(-11.276)</f>
        <v>0</v>
      </c>
      <c r="M312" s="15">
        <f>VALUE(1556.3228199999999)</f>
        <v>0</v>
      </c>
      <c r="N312" s="15">
        <f>VALUE(-11.618)</f>
        <v>0</v>
      </c>
      <c r="O312" s="16">
        <f>VALUE(1548.58656)</f>
        <v>0</v>
      </c>
      <c r="P312" s="16">
        <f>VALUE(-21.386)</f>
        <v>0</v>
      </c>
      <c r="Q312" s="17">
        <f>VALUE(522.04)</f>
        <v>0</v>
      </c>
      <c r="R312">
        <f>VALUE(-0.371599999999944)</f>
        <v>0</v>
      </c>
      <c r="S312">
        <f>VALUE(-0.29168000000004213)</f>
        <v>0</v>
      </c>
      <c r="T312">
        <f>VALUE(-0.38841999999999643)</f>
        <v>0</v>
      </c>
      <c r="U312">
        <f>VALUE(-0.2675000000001546)</f>
        <v>0</v>
      </c>
      <c r="V312">
        <f>VALUE(-0.27114000000005944)</f>
        <v>0</v>
      </c>
      <c r="W312">
        <f>VALUE(-0.32141999999998916)</f>
        <v>0</v>
      </c>
      <c r="X312">
        <f>VALUE(0.001679999999851134)</f>
        <v>0</v>
      </c>
      <c r="Y312" s="17">
        <f>VALUE(-11.5625)</f>
        <v>0</v>
      </c>
      <c r="Z312">
        <f>VALUE(-272.86857142861925)</f>
        <v>0</v>
      </c>
    </row>
    <row r="313" spans="1:26">
      <c r="A313" t="s">
        <v>337</v>
      </c>
      <c r="B313">
        <f>VALUE(7.20204)</f>
        <v>0</v>
      </c>
      <c r="C313" s="10">
        <f>VALUE(1552.6873)</f>
        <v>0</v>
      </c>
      <c r="D313" s="10">
        <f>VALUE(-11.595999999999998)</f>
        <v>0</v>
      </c>
      <c r="E313" s="11">
        <f>VALUE(1553.7478800000001)</f>
        <v>0</v>
      </c>
      <c r="F313" s="11">
        <f>VALUE(-18.227999999999998)</f>
        <v>0</v>
      </c>
      <c r="G313" s="12">
        <f>VALUE(1556.41508)</f>
        <v>0</v>
      </c>
      <c r="H313" s="12">
        <f>VALUE(-15.116)</f>
        <v>0</v>
      </c>
      <c r="I313" s="13">
        <f>VALUE(1547.70084)</f>
        <v>0</v>
      </c>
      <c r="J313" s="13">
        <f>VALUE(-10.714)</f>
        <v>0</v>
      </c>
      <c r="K313" s="14">
        <f>VALUE(1550.6010199999998)</f>
        <v>0</v>
      </c>
      <c r="L313" s="14">
        <f>VALUE(-11.22)</f>
        <v>0</v>
      </c>
      <c r="M313" s="15">
        <f>VALUE(1556.3219)</f>
        <v>0</v>
      </c>
      <c r="N313" s="15">
        <f>VALUE(-11.658)</f>
        <v>0</v>
      </c>
      <c r="O313" s="16">
        <f>VALUE(1548.58736)</f>
        <v>0</v>
      </c>
      <c r="P313" s="16">
        <f>VALUE(-21.416)</f>
        <v>0</v>
      </c>
      <c r="Q313" s="17">
        <f>VALUE(522.0395)</f>
        <v>0</v>
      </c>
      <c r="R313">
        <f>VALUE(-0.37055999999984124)</f>
        <v>0</v>
      </c>
      <c r="S313">
        <f>VALUE(-0.29100000000016735)</f>
        <v>0</v>
      </c>
      <c r="T313">
        <f>VALUE(-0.38817999999992026)</f>
        <v>0</v>
      </c>
      <c r="U313">
        <f>VALUE(-0.2678000000000793)</f>
        <v>0</v>
      </c>
      <c r="V313">
        <f>VALUE(-0.27109999999993306)</f>
        <v>0</v>
      </c>
      <c r="W313">
        <f>VALUE(-0.3223400000001675)</f>
        <v>0</v>
      </c>
      <c r="X313">
        <f>VALUE(0.002479999999877691)</f>
        <v>0</v>
      </c>
      <c r="Y313" s="17">
        <f>VALUE(-11.562999999999988)</f>
        <v>0</v>
      </c>
      <c r="Z313">
        <f>VALUE(-272.64285714289014)</f>
        <v>0</v>
      </c>
    </row>
    <row r="314" spans="1:26">
      <c r="A314" t="s">
        <v>338</v>
      </c>
      <c r="B314">
        <f>VALUE(7.22591)</f>
        <v>0</v>
      </c>
      <c r="C314" s="10">
        <f>VALUE(1552.6867)</f>
        <v>0</v>
      </c>
      <c r="D314" s="10">
        <f>VALUE(-11.607999999999999)</f>
        <v>0</v>
      </c>
      <c r="E314" s="11">
        <f>VALUE(1553.74806)</f>
        <v>0</v>
      </c>
      <c r="F314" s="11">
        <f>VALUE(-18.215999999999998)</f>
        <v>0</v>
      </c>
      <c r="G314" s="12">
        <f>VALUE(1556.41514)</f>
        <v>0</v>
      </c>
      <c r="H314" s="12">
        <f>VALUE(-15.08)</f>
        <v>0</v>
      </c>
      <c r="I314" s="13">
        <f>VALUE(1547.70128)</f>
        <v>0</v>
      </c>
      <c r="J314" s="13">
        <f>VALUE(-10.694)</f>
        <v>0</v>
      </c>
      <c r="K314" s="14">
        <f>VALUE(1550.6004)</f>
        <v>0</v>
      </c>
      <c r="L314" s="14">
        <f>VALUE(-11.216)</f>
        <v>0</v>
      </c>
      <c r="M314" s="15">
        <f>VALUE(1556.32174)</f>
        <v>0</v>
      </c>
      <c r="N314" s="15">
        <f>VALUE(-11.665999999999999)</f>
        <v>0</v>
      </c>
      <c r="O314" s="16">
        <f>VALUE(1548.58684)</f>
        <v>0</v>
      </c>
      <c r="P314" s="16">
        <f>VALUE(-21.412)</f>
        <v>0</v>
      </c>
      <c r="Q314" s="17">
        <f>VALUE(522.035)</f>
        <v>0</v>
      </c>
      <c r="R314">
        <f>VALUE(-0.371159999999918)</f>
        <v>0</v>
      </c>
      <c r="S314">
        <f>VALUE(-0.29082000000016706)</f>
        <v>0</v>
      </c>
      <c r="T314">
        <f>VALUE(-0.38811999999984437)</f>
        <v>0</v>
      </c>
      <c r="U314">
        <f>VALUE(-0.26736000000005333)</f>
        <v>0</v>
      </c>
      <c r="V314">
        <f>VALUE(-0.2717199999999593)</f>
        <v>0</v>
      </c>
      <c r="W314">
        <f>VALUE(-0.3224999999999909)</f>
        <v>0</v>
      </c>
      <c r="X314">
        <f>VALUE(0.001959999999826323)</f>
        <v>0</v>
      </c>
      <c r="Y314" s="17">
        <f>VALUE(-11.567499999999995)</f>
        <v>0</v>
      </c>
      <c r="Z314">
        <f>VALUE(-272.8171428571581)</f>
        <v>0</v>
      </c>
    </row>
    <row r="315" spans="1:26">
      <c r="A315" t="s">
        <v>339</v>
      </c>
      <c r="B315">
        <f>VALUE(7.25048)</f>
        <v>0</v>
      </c>
      <c r="C315" s="10">
        <f>VALUE(1552.68672)</f>
        <v>0</v>
      </c>
      <c r="D315" s="10">
        <f>VALUE(-11.595999999999998)</f>
        <v>0</v>
      </c>
      <c r="E315" s="11">
        <f>VALUE(1553.74808)</f>
        <v>0</v>
      </c>
      <c r="F315" s="11">
        <f>VALUE(-18.258)</f>
        <v>0</v>
      </c>
      <c r="G315" s="12">
        <f>VALUE(1556.4162800000001)</f>
        <v>0</v>
      </c>
      <c r="H315" s="12">
        <f>VALUE(-15.132)</f>
        <v>0</v>
      </c>
      <c r="I315" s="13">
        <f>VALUE(1547.7006800000001)</f>
        <v>0</v>
      </c>
      <c r="J315" s="13">
        <f>VALUE(-10.742)</f>
        <v>0</v>
      </c>
      <c r="K315" s="14">
        <f>VALUE(1550.6009199999999)</f>
        <v>0</v>
      </c>
      <c r="L315" s="14">
        <f>VALUE(-11.235999999999999)</f>
        <v>0</v>
      </c>
      <c r="M315" s="15">
        <f>VALUE(1556.3232)</f>
        <v>0</v>
      </c>
      <c r="N315" s="15">
        <f>VALUE(-11.66)</f>
        <v>0</v>
      </c>
      <c r="O315" s="16">
        <f>VALUE(1548.5866800000001)</f>
        <v>0</v>
      </c>
      <c r="P315" s="16">
        <f>VALUE(-21.465999999999998)</f>
        <v>0</v>
      </c>
      <c r="Q315" s="17">
        <f>VALUE(522.034)</f>
        <v>0</v>
      </c>
      <c r="R315">
        <f>VALUE(-0.3711399999999685)</f>
        <v>0</v>
      </c>
      <c r="S315">
        <f>VALUE(-0.2907999999999902)</f>
        <v>0</v>
      </c>
      <c r="T315">
        <f>VALUE(-0.3869799999999941)</f>
        <v>0</v>
      </c>
      <c r="U315">
        <f>VALUE(-0.2679600000001301)</f>
        <v>0</v>
      </c>
      <c r="V315">
        <f>VALUE(-0.27119999999990796)</f>
        <v>0</v>
      </c>
      <c r="W315">
        <f>VALUE(-0.32104000000003907)</f>
        <v>0</v>
      </c>
      <c r="X315">
        <f>VALUE(0.0017999999997755367)</f>
        <v>0</v>
      </c>
      <c r="Y315" s="17">
        <f>VALUE(-11.568499999999972)</f>
        <v>0</v>
      </c>
      <c r="Z315">
        <f>VALUE(-272.47428571432204)</f>
        <v>0</v>
      </c>
    </row>
    <row r="316" spans="1:26">
      <c r="A316" t="s">
        <v>340</v>
      </c>
      <c r="B316">
        <f>VALUE(7.27428)</f>
        <v>0</v>
      </c>
      <c r="C316" s="10">
        <f>VALUE(1552.68606)</f>
        <v>0</v>
      </c>
      <c r="D316" s="10">
        <f>VALUE(-11.56)</f>
        <v>0</v>
      </c>
      <c r="E316" s="11">
        <f>VALUE(1553.7476)</f>
        <v>0</v>
      </c>
      <c r="F316" s="11">
        <f>VALUE(-18.22)</f>
        <v>0</v>
      </c>
      <c r="G316" s="12">
        <f>VALUE(1556.41562)</f>
        <v>0</v>
      </c>
      <c r="H316" s="12">
        <f>VALUE(-14.985999999999999)</f>
        <v>0</v>
      </c>
      <c r="I316" s="13">
        <f>VALUE(1547.70108)</f>
        <v>0</v>
      </c>
      <c r="J316" s="13">
        <f>VALUE(-10.765999999999998)</f>
        <v>0</v>
      </c>
      <c r="K316" s="14">
        <f>VALUE(1550.6014)</f>
        <v>0</v>
      </c>
      <c r="L316" s="14">
        <f>VALUE(-11.208)</f>
        <v>0</v>
      </c>
      <c r="M316" s="15">
        <f>VALUE(1556.3230800000001)</f>
        <v>0</v>
      </c>
      <c r="N316" s="15">
        <f>VALUE(-11.585999999999999)</f>
        <v>0</v>
      </c>
      <c r="O316" s="16">
        <f>VALUE(1548.5866800000001)</f>
        <v>0</v>
      </c>
      <c r="P316" s="16">
        <f>VALUE(-21.426)</f>
        <v>0</v>
      </c>
      <c r="Q316" s="17">
        <f>VALUE(522.035)</f>
        <v>0</v>
      </c>
      <c r="R316">
        <f>VALUE(-0.37179999999989377)</f>
        <v>0</v>
      </c>
      <c r="S316">
        <f>VALUE(-0.29128000000014254)</f>
        <v>0</v>
      </c>
      <c r="T316">
        <f>VALUE(-0.3876399999999194)</f>
        <v>0</v>
      </c>
      <c r="U316">
        <f>VALUE(-0.26756000000000313)</f>
        <v>0</v>
      </c>
      <c r="V316">
        <f>VALUE(-0.270719999999983)</f>
        <v>0</v>
      </c>
      <c r="W316">
        <f>VALUE(-0.32116000000019085)</f>
        <v>0</v>
      </c>
      <c r="X316">
        <f>VALUE(0.0017999999997755367)</f>
        <v>0</v>
      </c>
      <c r="Y316" s="17">
        <f>VALUE(-11.567499999999995)</f>
        <v>0</v>
      </c>
      <c r="Z316">
        <f>VALUE(-272.6228571429082)</f>
        <v>0</v>
      </c>
    </row>
    <row r="317" spans="1:26">
      <c r="A317" t="s">
        <v>341</v>
      </c>
      <c r="B317">
        <f>VALUE(7.2984)</f>
        <v>0</v>
      </c>
      <c r="C317" s="10">
        <f>VALUE(1552.68668)</f>
        <v>0</v>
      </c>
      <c r="D317" s="10">
        <f>VALUE(-11.594000000000001)</f>
        <v>0</v>
      </c>
      <c r="E317" s="11">
        <f>VALUE(1553.74766)</f>
        <v>0</v>
      </c>
      <c r="F317" s="11">
        <f>VALUE(-18.215999999999998)</f>
        <v>0</v>
      </c>
      <c r="G317" s="12">
        <f>VALUE(1556.41642)</f>
        <v>0</v>
      </c>
      <c r="H317" s="12">
        <f>VALUE(-15.078)</f>
        <v>0</v>
      </c>
      <c r="I317" s="13">
        <f>VALUE(1547.70022)</f>
        <v>0</v>
      </c>
      <c r="J317" s="13">
        <f>VALUE(-10.8)</f>
        <v>0</v>
      </c>
      <c r="K317" s="14">
        <f>VALUE(1550.60032)</f>
        <v>0</v>
      </c>
      <c r="L317" s="14">
        <f>VALUE(-11.252)</f>
        <v>0</v>
      </c>
      <c r="M317" s="15">
        <f>VALUE(1556.3233599999999)</f>
        <v>0</v>
      </c>
      <c r="N317" s="15">
        <f>VALUE(-11.65)</f>
        <v>0</v>
      </c>
      <c r="O317" s="16">
        <f>VALUE(1548.58702)</f>
        <v>0</v>
      </c>
      <c r="P317" s="16">
        <f>VALUE(-21.48)</f>
        <v>0</v>
      </c>
      <c r="Q317" s="17">
        <f>VALUE(522.034)</f>
        <v>0</v>
      </c>
      <c r="R317">
        <f>VALUE(-0.3711799999998675)</f>
        <v>0</v>
      </c>
      <c r="S317">
        <f>VALUE(-0.29122000000006665)</f>
        <v>0</v>
      </c>
      <c r="T317">
        <f>VALUE(-0.3868399999998928)</f>
        <v>0</v>
      </c>
      <c r="U317">
        <f>VALUE(-0.2684200000001056)</f>
        <v>0</v>
      </c>
      <c r="V317">
        <f>VALUE(-0.2717999999999847)</f>
        <v>0</v>
      </c>
      <c r="W317">
        <f>VALUE(-0.3208799999999883)</f>
        <v>0</v>
      </c>
      <c r="X317">
        <f>VALUE(0.002139999999826614)</f>
        <v>0</v>
      </c>
      <c r="Y317" s="17">
        <f>VALUE(-11.568499999999972)</f>
        <v>0</v>
      </c>
      <c r="Z317">
        <f>VALUE(-272.6000000000113)</f>
        <v>0</v>
      </c>
    </row>
    <row r="318" spans="1:26">
      <c r="A318" t="s">
        <v>342</v>
      </c>
      <c r="B318">
        <f>VALUE(7.32242)</f>
        <v>0</v>
      </c>
      <c r="C318" s="10">
        <f>VALUE(1552.68684)</f>
        <v>0</v>
      </c>
      <c r="D318" s="10">
        <f>VALUE(-11.585999999999999)</f>
        <v>0</v>
      </c>
      <c r="E318" s="11">
        <f>VALUE(1553.74808)</f>
        <v>0</v>
      </c>
      <c r="F318" s="11">
        <f>VALUE(-18.234)</f>
        <v>0</v>
      </c>
      <c r="G318" s="12">
        <f>VALUE(1556.4154)</f>
        <v>0</v>
      </c>
      <c r="H318" s="12">
        <f>VALUE(-15.112)</f>
        <v>0</v>
      </c>
      <c r="I318" s="13">
        <f>VALUE(1547.70096)</f>
        <v>0</v>
      </c>
      <c r="J318" s="13">
        <f>VALUE(-10.725999999999999)</f>
        <v>0</v>
      </c>
      <c r="K318" s="14">
        <f>VALUE(1550.60042)</f>
        <v>0</v>
      </c>
      <c r="L318" s="14">
        <f>VALUE(-11.248)</f>
        <v>0</v>
      </c>
      <c r="M318" s="15">
        <f>VALUE(1556.32242)</f>
        <v>0</v>
      </c>
      <c r="N318" s="15">
        <f>VALUE(-11.655999999999999)</f>
        <v>0</v>
      </c>
      <c r="O318" s="16">
        <f>VALUE(1548.58728)</f>
        <v>0</v>
      </c>
      <c r="P318" s="16">
        <f>VALUE(-21.451999999999998)</f>
        <v>0</v>
      </c>
      <c r="Q318" s="17">
        <f>VALUE(522.0374999999999)</f>
        <v>0</v>
      </c>
      <c r="R318">
        <f>VALUE(-0.3710199999998167)</f>
        <v>0</v>
      </c>
      <c r="S318">
        <f>VALUE(-0.2907999999999902)</f>
        <v>0</v>
      </c>
      <c r="T318">
        <f>VALUE(-0.3878599999998187)</f>
        <v>0</v>
      </c>
      <c r="U318">
        <f>VALUE(-0.2676800000001549)</f>
        <v>0</v>
      </c>
      <c r="V318">
        <f>VALUE(-0.2717000000000098)</f>
        <v>0</v>
      </c>
      <c r="W318">
        <f>VALUE(-0.3218200000001161)</f>
        <v>0</v>
      </c>
      <c r="X318">
        <f>VALUE(0.002399999999852298)</f>
        <v>0</v>
      </c>
      <c r="Y318" s="17">
        <f>VALUE(-11.565000000000055)</f>
        <v>0</v>
      </c>
      <c r="Z318">
        <f>VALUE(-272.6400000000077)</f>
        <v>0</v>
      </c>
    </row>
    <row r="319" spans="1:26">
      <c r="A319" t="s">
        <v>343</v>
      </c>
      <c r="B319">
        <f>VALUE(7.34606)</f>
        <v>0</v>
      </c>
      <c r="C319" s="10">
        <f>VALUE(1552.68672)</f>
        <v>0</v>
      </c>
      <c r="D319" s="10">
        <f>VALUE(-11.556)</f>
        <v>0</v>
      </c>
      <c r="E319" s="11">
        <f>VALUE(1553.74752)</f>
        <v>0</v>
      </c>
      <c r="F319" s="11">
        <f>VALUE(-18.206)</f>
        <v>0</v>
      </c>
      <c r="G319" s="12">
        <f>VALUE(1556.4149400000001)</f>
        <v>0</v>
      </c>
      <c r="H319" s="12">
        <f>VALUE(-15.078)</f>
        <v>0</v>
      </c>
      <c r="I319" s="13">
        <f>VALUE(1547.7009)</f>
        <v>0</v>
      </c>
      <c r="J319" s="13">
        <f>VALUE(-10.732000000000001)</f>
        <v>0</v>
      </c>
      <c r="K319" s="14">
        <f>VALUE(1550.60094)</f>
        <v>0</v>
      </c>
      <c r="L319" s="14">
        <f>VALUE(-11.235999999999999)</f>
        <v>0</v>
      </c>
      <c r="M319" s="15">
        <f>VALUE(1556.3220000000001)</f>
        <v>0</v>
      </c>
      <c r="N319" s="15">
        <f>VALUE(-11.634)</f>
        <v>0</v>
      </c>
      <c r="O319" s="16">
        <f>VALUE(1548.58674)</f>
        <v>0</v>
      </c>
      <c r="P319" s="16">
        <f>VALUE(-21.506)</f>
        <v>0</v>
      </c>
      <c r="Q319" s="17">
        <f>VALUE(522.036)</f>
        <v>0</v>
      </c>
      <c r="R319">
        <f>VALUE(-0.3711399999999685)</f>
        <v>0</v>
      </c>
      <c r="S319">
        <f>VALUE(-0.29136000000016793)</f>
        <v>0</v>
      </c>
      <c r="T319">
        <f>VALUE(-0.38832000000002154)</f>
        <v>0</v>
      </c>
      <c r="U319">
        <f>VALUE(-0.2677400000000034)</f>
        <v>0</v>
      </c>
      <c r="V319">
        <f>VALUE(-0.27117999999995845)</f>
        <v>0</v>
      </c>
      <c r="W319">
        <f>VALUE(-0.3222400000001926)</f>
        <v>0</v>
      </c>
      <c r="X319">
        <f>VALUE(0.001859999999851425)</f>
        <v>0</v>
      </c>
      <c r="Y319" s="17">
        <f>VALUE(-11.566500000000019)</f>
        <v>0</v>
      </c>
      <c r="Z319">
        <f>VALUE(-272.8742857143516)</f>
        <v>0</v>
      </c>
    </row>
    <row r="320" spans="1:26">
      <c r="A320" t="s">
        <v>344</v>
      </c>
      <c r="B320">
        <f>VALUE(7.37009)</f>
        <v>0</v>
      </c>
      <c r="C320" s="10">
        <f>VALUE(1552.6861)</f>
        <v>0</v>
      </c>
      <c r="D320" s="10">
        <f>VALUE(-11.584000000000001)</f>
        <v>0</v>
      </c>
      <c r="E320" s="11">
        <f>VALUE(1553.74694)</f>
        <v>0</v>
      </c>
      <c r="F320" s="11">
        <f>VALUE(-18.206)</f>
        <v>0</v>
      </c>
      <c r="G320" s="12">
        <f>VALUE(1556.41428)</f>
        <v>0</v>
      </c>
      <c r="H320" s="12">
        <f>VALUE(-15.092)</f>
        <v>0</v>
      </c>
      <c r="I320" s="13">
        <f>VALUE(1547.70048)</f>
        <v>0</v>
      </c>
      <c r="J320" s="13">
        <f>VALUE(-10.774000000000001)</f>
        <v>0</v>
      </c>
      <c r="K320" s="14">
        <f>VALUE(1550.59952)</f>
        <v>0</v>
      </c>
      <c r="L320" s="14">
        <f>VALUE(-11.232000000000001)</f>
        <v>0</v>
      </c>
      <c r="M320" s="15">
        <f>VALUE(1556.32172)</f>
        <v>0</v>
      </c>
      <c r="N320" s="15">
        <f>VALUE(-11.638)</f>
        <v>0</v>
      </c>
      <c r="O320" s="16">
        <f>VALUE(1548.58578)</f>
        <v>0</v>
      </c>
      <c r="P320" s="16">
        <f>VALUE(-21.4)</f>
        <v>0</v>
      </c>
      <c r="Q320" s="17">
        <f>VALUE(522.0355)</f>
        <v>0</v>
      </c>
      <c r="R320">
        <f>VALUE(-0.37175999999999476)</f>
        <v>0</v>
      </c>
      <c r="S320">
        <f>VALUE(-0.2919400000000678)</f>
        <v>0</v>
      </c>
      <c r="T320">
        <f>VALUE(-0.3889799999999468)</f>
        <v>0</v>
      </c>
      <c r="U320">
        <f>VALUE(-0.2681600000000799)</f>
        <v>0</v>
      </c>
      <c r="V320">
        <f>VALUE(-0.2726000000000113)</f>
        <v>0</v>
      </c>
      <c r="W320">
        <f>VALUE(-0.3225200000001678)</f>
        <v>0</v>
      </c>
      <c r="X320">
        <f>VALUE(0.0009000000000014552)</f>
        <v>0</v>
      </c>
      <c r="Y320" s="17">
        <f>VALUE(-11.567000000000007)</f>
        <v>0</v>
      </c>
      <c r="Z320">
        <f>VALUE(-273.5800000000381)</f>
        <v>0</v>
      </c>
    </row>
    <row r="321" spans="1:26">
      <c r="A321" t="s">
        <v>345</v>
      </c>
      <c r="B321">
        <f>VALUE(7.394)</f>
        <v>0</v>
      </c>
      <c r="C321" s="10">
        <f>VALUE(1552.6877)</f>
        <v>0</v>
      </c>
      <c r="D321" s="10">
        <f>VALUE(-11.65)</f>
        <v>0</v>
      </c>
      <c r="E321" s="11">
        <f>VALUE(1553.7481599999999)</f>
        <v>0</v>
      </c>
      <c r="F321" s="11">
        <f>VALUE(-18.24)</f>
        <v>0</v>
      </c>
      <c r="G321" s="12">
        <f>VALUE(1556.41516)</f>
        <v>0</v>
      </c>
      <c r="H321" s="12">
        <f>VALUE(-15.065999999999999)</f>
        <v>0</v>
      </c>
      <c r="I321" s="13">
        <f>VALUE(1547.70126)</f>
        <v>0</v>
      </c>
      <c r="J321" s="13">
        <f>VALUE(-10.73)</f>
        <v>0</v>
      </c>
      <c r="K321" s="14">
        <f>VALUE(1550.60156)</f>
        <v>0</v>
      </c>
      <c r="L321" s="14">
        <f>VALUE(-11.216)</f>
        <v>0</v>
      </c>
      <c r="M321" s="15">
        <f>VALUE(1556.32206)</f>
        <v>0</v>
      </c>
      <c r="N321" s="15">
        <f>VALUE(-11.642000000000001)</f>
        <v>0</v>
      </c>
      <c r="O321" s="16">
        <f>VALUE(1548.5867)</f>
        <v>0</v>
      </c>
      <c r="P321" s="16">
        <f>VALUE(-21.42)</f>
        <v>0</v>
      </c>
      <c r="Q321" s="17">
        <f>VALUE(522.037)</f>
        <v>0</v>
      </c>
      <c r="R321">
        <f>VALUE(-0.37015999999994165)</f>
        <v>0</v>
      </c>
      <c r="S321">
        <f>VALUE(-0.2907199999999648)</f>
        <v>0</v>
      </c>
      <c r="T321">
        <f>VALUE(-0.38809999999989486)</f>
        <v>0</v>
      </c>
      <c r="U321">
        <f>VALUE(-0.26738000000000284)</f>
        <v>0</v>
      </c>
      <c r="V321">
        <f>VALUE(-0.2705599999999322)</f>
        <v>0</v>
      </c>
      <c r="W321">
        <f>VALUE(-0.3221800000001167)</f>
        <v>0</v>
      </c>
      <c r="X321">
        <f>VALUE(0.0018199999999524152)</f>
        <v>0</v>
      </c>
      <c r="Y321" s="17">
        <f>VALUE(-11.565499999999929)</f>
        <v>0</v>
      </c>
      <c r="Z321">
        <f>VALUE(-272.46857142855725)</f>
        <v>0</v>
      </c>
    </row>
    <row r="322" spans="1:26">
      <c r="A322" t="s">
        <v>346</v>
      </c>
      <c r="B322">
        <f>VALUE(7.41784)</f>
        <v>0</v>
      </c>
      <c r="C322" s="10">
        <f>VALUE(1552.68688)</f>
        <v>0</v>
      </c>
      <c r="D322" s="10">
        <f>VALUE(-11.62)</f>
        <v>0</v>
      </c>
      <c r="E322" s="11">
        <f>VALUE(1553.74794)</f>
        <v>0</v>
      </c>
      <c r="F322" s="11">
        <f>VALUE(-18.242)</f>
        <v>0</v>
      </c>
      <c r="G322" s="12">
        <f>VALUE(1556.41488)</f>
        <v>0</v>
      </c>
      <c r="H322" s="12">
        <f>VALUE(-15.102)</f>
        <v>0</v>
      </c>
      <c r="I322" s="13">
        <f>VALUE(1547.70102)</f>
        <v>0</v>
      </c>
      <c r="J322" s="13">
        <f>VALUE(-10.774000000000001)</f>
        <v>0</v>
      </c>
      <c r="K322" s="14">
        <f>VALUE(1550.59984)</f>
        <v>0</v>
      </c>
      <c r="L322" s="14">
        <f>VALUE(-11.187999999999999)</f>
        <v>0</v>
      </c>
      <c r="M322" s="15">
        <f>VALUE(1556.3219199999999)</f>
        <v>0</v>
      </c>
      <c r="N322" s="15">
        <f>VALUE(-11.672)</f>
        <v>0</v>
      </c>
      <c r="O322" s="16">
        <f>VALUE(1548.58666)</f>
        <v>0</v>
      </c>
      <c r="P322" s="16">
        <f>VALUE(-21.396)</f>
        <v>0</v>
      </c>
      <c r="Q322" s="17">
        <f>VALUE(522.036)</f>
        <v>0</v>
      </c>
      <c r="R322">
        <f>VALUE(-0.3709799999999177)</f>
        <v>0</v>
      </c>
      <c r="S322">
        <f>VALUE(-0.29094000000009146)</f>
        <v>0</v>
      </c>
      <c r="T322">
        <f>VALUE(-0.38837999999987005)</f>
        <v>0</v>
      </c>
      <c r="U322">
        <f>VALUE(-0.267620000000079)</f>
        <v>0</v>
      </c>
      <c r="V322">
        <f>VALUE(-0.2722799999999097)</f>
        <v>0</v>
      </c>
      <c r="W322">
        <f>VALUE(-0.3223199999999906)</f>
        <v>0</v>
      </c>
      <c r="X322">
        <f>VALUE(0.0017799999998260319)</f>
        <v>0</v>
      </c>
      <c r="Y322" s="17">
        <f>VALUE(-11.566500000000019)</f>
        <v>0</v>
      </c>
      <c r="Z322">
        <f>VALUE(-272.96285714286176)</f>
        <v>0</v>
      </c>
    </row>
    <row r="323" spans="1:26">
      <c r="A323" t="s">
        <v>347</v>
      </c>
      <c r="B323">
        <f>VALUE(7.44174)</f>
        <v>0</v>
      </c>
      <c r="C323" s="10">
        <f>VALUE(1552.68742)</f>
        <v>0</v>
      </c>
      <c r="D323" s="10">
        <f>VALUE(-11.574000000000002)</f>
        <v>0</v>
      </c>
      <c r="E323" s="11">
        <f>VALUE(1553.74822)</f>
        <v>0</v>
      </c>
      <c r="F323" s="11">
        <f>VALUE(-18.206)</f>
        <v>0</v>
      </c>
      <c r="G323" s="12">
        <f>VALUE(1556.4146)</f>
        <v>0</v>
      </c>
      <c r="H323" s="12">
        <f>VALUE(-15.092)</f>
        <v>0</v>
      </c>
      <c r="I323" s="13">
        <f>VALUE(1547.70092)</f>
        <v>0</v>
      </c>
      <c r="J323" s="13">
        <f>VALUE(-10.76)</f>
        <v>0</v>
      </c>
      <c r="K323" s="14">
        <f>VALUE(1550.60086)</f>
        <v>0</v>
      </c>
      <c r="L323" s="14">
        <f>VALUE(-11.202)</f>
        <v>0</v>
      </c>
      <c r="M323" s="15">
        <f>VALUE(1556.3224400000001)</f>
        <v>0</v>
      </c>
      <c r="N323" s="15">
        <f>VALUE(-11.664000000000001)</f>
        <v>0</v>
      </c>
      <c r="O323" s="16">
        <f>VALUE(1548.5873199999999)</f>
        <v>0</v>
      </c>
      <c r="P323" s="16">
        <f>VALUE(-21.445999999999998)</f>
        <v>0</v>
      </c>
      <c r="Q323" s="17">
        <f>VALUE(522.039)</f>
        <v>0</v>
      </c>
      <c r="R323">
        <f>VALUE(-0.37043999999991684)</f>
        <v>0</v>
      </c>
      <c r="S323">
        <f>VALUE(-0.29066000000011627)</f>
        <v>0</v>
      </c>
      <c r="T323">
        <f>VALUE(-0.38865999999984524)</f>
        <v>0</v>
      </c>
      <c r="U323">
        <f>VALUE(-0.2677200000000539)</f>
        <v>0</v>
      </c>
      <c r="V323">
        <f>VALUE(-0.27125999999998385)</f>
        <v>0</v>
      </c>
      <c r="W323">
        <f>VALUE(-0.3218000000001666)</f>
        <v>0</v>
      </c>
      <c r="X323">
        <f>VALUE(0.0024399999999786814)</f>
        <v>0</v>
      </c>
      <c r="Y323" s="17">
        <f>VALUE(-11.563499999999976)</f>
        <v>0</v>
      </c>
      <c r="Z323">
        <f>VALUE(-272.5857142857291)</f>
        <v>0</v>
      </c>
    </row>
    <row r="324" spans="1:26">
      <c r="A324" t="s">
        <v>348</v>
      </c>
      <c r="B324">
        <f>VALUE(7.46597)</f>
        <v>0</v>
      </c>
      <c r="C324" s="10">
        <f>VALUE(1552.68662)</f>
        <v>0</v>
      </c>
      <c r="D324" s="10">
        <f>VALUE(-11.572000000000001)</f>
        <v>0</v>
      </c>
      <c r="E324" s="11">
        <f>VALUE(1553.74834)</f>
        <v>0</v>
      </c>
      <c r="F324" s="11">
        <f>VALUE(-18.194000000000003)</f>
        <v>0</v>
      </c>
      <c r="G324" s="12">
        <f>VALUE(1556.4158)</f>
        <v>0</v>
      </c>
      <c r="H324" s="12">
        <f>VALUE(-15.15)</f>
        <v>0</v>
      </c>
      <c r="I324" s="13">
        <f>VALUE(1547.70136)</f>
        <v>0</v>
      </c>
      <c r="J324" s="13">
        <f>VALUE(-10.776)</f>
        <v>0</v>
      </c>
      <c r="K324" s="14">
        <f>VALUE(1550.60072)</f>
        <v>0</v>
      </c>
      <c r="L324" s="14">
        <f>VALUE(-11.234000000000002)</f>
        <v>0</v>
      </c>
      <c r="M324" s="15">
        <f>VALUE(1556.32278)</f>
        <v>0</v>
      </c>
      <c r="N324" s="15">
        <f>VALUE(-11.714)</f>
        <v>0</v>
      </c>
      <c r="O324" s="16">
        <f>VALUE(1548.5869599999999)</f>
        <v>0</v>
      </c>
      <c r="P324" s="16">
        <f>VALUE(-21.484)</f>
        <v>0</v>
      </c>
      <c r="Q324" s="17">
        <f>VALUE(522.0425)</f>
        <v>0</v>
      </c>
      <c r="R324">
        <f>VALUE(-0.3712399999999434)</f>
        <v>0</v>
      </c>
      <c r="S324">
        <f>VALUE(-0.2905399999999645)</f>
        <v>0</v>
      </c>
      <c r="T324">
        <f>VALUE(-0.3874599999999191)</f>
        <v>0</v>
      </c>
      <c r="U324">
        <f>VALUE(-0.26728000000002794)</f>
        <v>0</v>
      </c>
      <c r="V324">
        <f>VALUE(-0.27140000000008513)</f>
        <v>0</v>
      </c>
      <c r="W324">
        <f>VALUE(-0.32146000000011554)</f>
        <v>0</v>
      </c>
      <c r="X324">
        <f>VALUE(0.0020799999999780994)</f>
        <v>0</v>
      </c>
      <c r="Y324" s="17">
        <f>VALUE(-11.559999999999945)</f>
        <v>0</v>
      </c>
      <c r="Z324">
        <f>VALUE(-272.4714285714396)</f>
        <v>0</v>
      </c>
    </row>
    <row r="325" spans="1:26">
      <c r="A325" t="s">
        <v>349</v>
      </c>
      <c r="B325">
        <f>VALUE(7.48956)</f>
        <v>0</v>
      </c>
      <c r="C325" s="10">
        <f>VALUE(1552.6861199999998)</f>
        <v>0</v>
      </c>
      <c r="D325" s="10">
        <f>VALUE(-11.574000000000002)</f>
        <v>0</v>
      </c>
      <c r="E325" s="11">
        <f>VALUE(1553.7478199999998)</f>
        <v>0</v>
      </c>
      <c r="F325" s="11">
        <f>VALUE(-18.186)</f>
        <v>0</v>
      </c>
      <c r="G325" s="12">
        <f>VALUE(1556.4148)</f>
        <v>0</v>
      </c>
      <c r="H325" s="12">
        <f>VALUE(-15.058)</f>
        <v>0</v>
      </c>
      <c r="I325" s="13">
        <f>VALUE(1547.70034)</f>
        <v>0</v>
      </c>
      <c r="J325" s="13">
        <f>VALUE(-10.735999999999999)</f>
        <v>0</v>
      </c>
      <c r="K325" s="14">
        <f>VALUE(1550.59848)</f>
        <v>0</v>
      </c>
      <c r="L325" s="14">
        <f>VALUE(-11.208)</f>
        <v>0</v>
      </c>
      <c r="M325" s="15">
        <f>VALUE(1556.3217)</f>
        <v>0</v>
      </c>
      <c r="N325" s="15">
        <f>VALUE(-11.65)</f>
        <v>0</v>
      </c>
      <c r="O325" s="16">
        <f>VALUE(1548.5861)</f>
        <v>0</v>
      </c>
      <c r="P325" s="16">
        <f>VALUE(-21.396)</f>
        <v>0</v>
      </c>
      <c r="Q325" s="17">
        <f>VALUE(522.0445)</f>
        <v>0</v>
      </c>
      <c r="R325">
        <f>VALUE(-0.3717399999998179)</f>
        <v>0</v>
      </c>
      <c r="S325">
        <f>VALUE(-0.29106000000001586)</f>
        <v>0</v>
      </c>
      <c r="T325">
        <f>VALUE(-0.38845999999989544)</f>
        <v>0</v>
      </c>
      <c r="U325">
        <f>VALUE(-0.2682999999999538)</f>
        <v>0</v>
      </c>
      <c r="V325">
        <f>VALUE(-0.27363999999988664)</f>
        <v>0</v>
      </c>
      <c r="W325">
        <f>VALUE(-0.3225400000001173)</f>
        <v>0</v>
      </c>
      <c r="X325">
        <f>VALUE(0.0012199999998756539)</f>
        <v>0</v>
      </c>
      <c r="Y325" s="17">
        <f>VALUE(-11.557999999999993)</f>
        <v>0</v>
      </c>
      <c r="Z325">
        <f>VALUE(-273.5028571428302)</f>
        <v>0</v>
      </c>
    </row>
    <row r="326" spans="1:26">
      <c r="A326" t="s">
        <v>350</v>
      </c>
      <c r="B326">
        <f>VALUE(7.51345)</f>
        <v>0</v>
      </c>
      <c r="C326" s="10">
        <f>VALUE(1552.68588)</f>
        <v>0</v>
      </c>
      <c r="D326" s="10">
        <f>VALUE(-11.606)</f>
        <v>0</v>
      </c>
      <c r="E326" s="11">
        <f>VALUE(1553.7477199999998)</f>
        <v>0</v>
      </c>
      <c r="F326" s="11">
        <f>VALUE(-18.246)</f>
        <v>0</v>
      </c>
      <c r="G326" s="12">
        <f>VALUE(1556.4152199999999)</f>
        <v>0</v>
      </c>
      <c r="H326" s="12">
        <f>VALUE(-15.07)</f>
        <v>0</v>
      </c>
      <c r="I326" s="13">
        <f>VALUE(1547.7006)</f>
        <v>0</v>
      </c>
      <c r="J326" s="13">
        <f>VALUE(-10.767999999999999)</f>
        <v>0</v>
      </c>
      <c r="K326" s="14">
        <f>VALUE(1550.60068)</f>
        <v>0</v>
      </c>
      <c r="L326" s="14">
        <f>VALUE(-11.26)</f>
        <v>0</v>
      </c>
      <c r="M326" s="15">
        <f>VALUE(1556.3231)</f>
        <v>0</v>
      </c>
      <c r="N326" s="15">
        <f>VALUE(-11.638)</f>
        <v>0</v>
      </c>
      <c r="O326" s="16">
        <f>VALUE(1548.5865199999998)</f>
        <v>0</v>
      </c>
      <c r="P326" s="16">
        <f>VALUE(-21.49)</f>
        <v>0</v>
      </c>
      <c r="Q326" s="17">
        <f>VALUE(522.0385)</f>
        <v>0</v>
      </c>
      <c r="R326">
        <f>VALUE(-0.37197999999989406)</f>
        <v>0</v>
      </c>
      <c r="S326">
        <f>VALUE(-0.29115999999999076)</f>
        <v>0</v>
      </c>
      <c r="T326">
        <f>VALUE(-0.388039999999819)</f>
        <v>0</v>
      </c>
      <c r="U326">
        <f>VALUE(-0.2680400000001555)</f>
        <v>0</v>
      </c>
      <c r="V326">
        <f>VALUE(-0.27143999999998414)</f>
        <v>0</v>
      </c>
      <c r="W326">
        <f>VALUE(-0.32114000000001397)</f>
        <v>0</v>
      </c>
      <c r="X326">
        <f>VALUE(0.0016399999999521242)</f>
        <v>0</v>
      </c>
      <c r="Y326" s="17">
        <f>VALUE(-11.563999999999965)</f>
        <v>0</v>
      </c>
      <c r="Z326">
        <f>VALUE(-272.87999999998647)</f>
        <v>0</v>
      </c>
    </row>
    <row r="327" spans="1:26">
      <c r="A327" t="s">
        <v>351</v>
      </c>
      <c r="B327">
        <f>VALUE(7.53747)</f>
        <v>0</v>
      </c>
      <c r="C327" s="10">
        <f>VALUE(1552.6872)</f>
        <v>0</v>
      </c>
      <c r="D327" s="10">
        <f>VALUE(-11.602)</f>
        <v>0</v>
      </c>
      <c r="E327" s="11">
        <f>VALUE(1553.74784)</f>
        <v>0</v>
      </c>
      <c r="F327" s="11">
        <f>VALUE(-18.266)</f>
        <v>0</v>
      </c>
      <c r="G327" s="12">
        <f>VALUE(1556.4154)</f>
        <v>0</v>
      </c>
      <c r="H327" s="12">
        <f>VALUE(-15.097999999999999)</f>
        <v>0</v>
      </c>
      <c r="I327" s="13">
        <f>VALUE(1547.70112)</f>
        <v>0</v>
      </c>
      <c r="J327" s="13">
        <f>VALUE(-10.687999999999999)</f>
        <v>0</v>
      </c>
      <c r="K327" s="14">
        <f>VALUE(1550.5995)</f>
        <v>0</v>
      </c>
      <c r="L327" s="14">
        <f>VALUE(-11.22)</f>
        <v>0</v>
      </c>
      <c r="M327" s="15">
        <f>VALUE(1556.32252)</f>
        <v>0</v>
      </c>
      <c r="N327" s="15">
        <f>VALUE(-11.66)</f>
        <v>0</v>
      </c>
      <c r="O327" s="16">
        <f>VALUE(1548.58666)</f>
        <v>0</v>
      </c>
      <c r="P327" s="16">
        <f>VALUE(-21.454)</f>
        <v>0</v>
      </c>
      <c r="Q327" s="17">
        <f>VALUE(522.0374999999999)</f>
        <v>0</v>
      </c>
      <c r="R327">
        <f>VALUE(-0.37065999999981614)</f>
        <v>0</v>
      </c>
      <c r="S327">
        <f>VALUE(-0.29104000000006636)</f>
        <v>0</v>
      </c>
      <c r="T327">
        <f>VALUE(-0.3878599999998187)</f>
        <v>0</v>
      </c>
      <c r="U327">
        <f>VALUE(-0.2675200000001041)</f>
        <v>0</v>
      </c>
      <c r="V327">
        <f>VALUE(-0.2726199999999608)</f>
        <v>0</v>
      </c>
      <c r="W327">
        <f>VALUE(-0.3217200000001412)</f>
        <v>0</v>
      </c>
      <c r="X327">
        <f>VALUE(0.0017799999998260319)</f>
        <v>0</v>
      </c>
      <c r="Y327" s="17">
        <f>VALUE(-11.565000000000055)</f>
        <v>0</v>
      </c>
      <c r="Z327">
        <f>VALUE(-272.8057142857259)</f>
        <v>0</v>
      </c>
    </row>
    <row r="328" spans="1:26">
      <c r="A328" t="s">
        <v>352</v>
      </c>
      <c r="B328">
        <f>VALUE(7.56166)</f>
        <v>0</v>
      </c>
      <c r="C328" s="10">
        <f>VALUE(1552.6873)</f>
        <v>0</v>
      </c>
      <c r="D328" s="10">
        <f>VALUE(-11.597999999999999)</f>
        <v>0</v>
      </c>
      <c r="E328" s="11">
        <f>VALUE(1553.7486199999998)</f>
        <v>0</v>
      </c>
      <c r="F328" s="11">
        <f>VALUE(-18.258)</f>
        <v>0</v>
      </c>
      <c r="G328" s="12">
        <f>VALUE(1556.4170000000001)</f>
        <v>0</v>
      </c>
      <c r="H328" s="12">
        <f>VALUE(-15.036)</f>
        <v>0</v>
      </c>
      <c r="I328" s="13">
        <f>VALUE(1547.7014800000002)</f>
        <v>0</v>
      </c>
      <c r="J328" s="13">
        <f>VALUE(-10.8)</f>
        <v>0</v>
      </c>
      <c r="K328" s="14">
        <f>VALUE(1550.6008199999999)</f>
        <v>0</v>
      </c>
      <c r="L328" s="14">
        <f>VALUE(-11.196)</f>
        <v>0</v>
      </c>
      <c r="M328" s="15">
        <f>VALUE(1556.3237800000002)</f>
        <v>0</v>
      </c>
      <c r="N328" s="15">
        <f>VALUE(-11.616)</f>
        <v>0</v>
      </c>
      <c r="O328" s="16">
        <f>VALUE(1548.58624)</f>
        <v>0</v>
      </c>
      <c r="P328" s="16">
        <f>VALUE(-21.5)</f>
        <v>0</v>
      </c>
      <c r="Q328" s="17">
        <f>VALUE(522.039)</f>
        <v>0</v>
      </c>
      <c r="R328">
        <f>VALUE(-0.37055999999984124)</f>
        <v>0</v>
      </c>
      <c r="S328">
        <f>VALUE(-0.2902599999999893)</f>
        <v>0</v>
      </c>
      <c r="T328">
        <f>VALUE(-0.38625999999999294)</f>
        <v>0</v>
      </c>
      <c r="U328">
        <f>VALUE(-0.26716000000010354)</f>
        <v>0</v>
      </c>
      <c r="V328">
        <f>VALUE(-0.27129999999988286)</f>
        <v>0</v>
      </c>
      <c r="W328">
        <f>VALUE(-0.3204600000001392)</f>
        <v>0</v>
      </c>
      <c r="X328">
        <f>VALUE(0.0013599999999769352)</f>
        <v>0</v>
      </c>
      <c r="Y328" s="17">
        <f>VALUE(-11.563499999999976)</f>
        <v>0</v>
      </c>
      <c r="Z328">
        <f>VALUE(-272.0914285714246)</f>
        <v>0</v>
      </c>
    </row>
    <row r="329" spans="1:26">
      <c r="A329" t="s">
        <v>353</v>
      </c>
      <c r="B329">
        <f>VALUE(7.58577)</f>
        <v>0</v>
      </c>
      <c r="C329" s="10">
        <f>VALUE(1552.6874)</f>
        <v>0</v>
      </c>
      <c r="D329" s="10">
        <f>VALUE(-11.607999999999999)</f>
        <v>0</v>
      </c>
      <c r="E329" s="11">
        <f>VALUE(1553.7481)</f>
        <v>0</v>
      </c>
      <c r="F329" s="11">
        <f>VALUE(-18.202)</f>
        <v>0</v>
      </c>
      <c r="G329" s="12">
        <f>VALUE(1556.41572)</f>
        <v>0</v>
      </c>
      <c r="H329" s="12">
        <f>VALUE(-15.107999999999999)</f>
        <v>0</v>
      </c>
      <c r="I329" s="13">
        <f>VALUE(1547.70154)</f>
        <v>0</v>
      </c>
      <c r="J329" s="13">
        <f>VALUE(-10.722000000000001)</f>
        <v>0</v>
      </c>
      <c r="K329" s="14">
        <f>VALUE(1550.60154)</f>
        <v>0</v>
      </c>
      <c r="L329" s="14">
        <f>VALUE(-11.228)</f>
        <v>0</v>
      </c>
      <c r="M329" s="15">
        <f>VALUE(1556.32352)</f>
        <v>0</v>
      </c>
      <c r="N329" s="15">
        <f>VALUE(-11.634)</f>
        <v>0</v>
      </c>
      <c r="O329" s="16">
        <f>VALUE(1548.58608)</f>
        <v>0</v>
      </c>
      <c r="P329" s="16">
        <f>VALUE(-21.47)</f>
        <v>0</v>
      </c>
      <c r="Q329" s="17">
        <f>VALUE(522.052)</f>
        <v>0</v>
      </c>
      <c r="R329">
        <f>VALUE(-0.37045999999986634)</f>
        <v>0</v>
      </c>
      <c r="S329">
        <f>VALUE(-0.2907800000000407)</f>
        <v>0</v>
      </c>
      <c r="T329">
        <f>VALUE(-0.3875399999999445)</f>
        <v>0</v>
      </c>
      <c r="U329">
        <f>VALUE(-0.26710000000002765)</f>
        <v>0</v>
      </c>
      <c r="V329">
        <f>VALUE(-0.2705799999998817)</f>
        <v>0</v>
      </c>
      <c r="W329">
        <f>VALUE(-0.3207200000001649)</f>
        <v>0</v>
      </c>
      <c r="X329">
        <f>VALUE(0.001199999999926149)</f>
        <v>0</v>
      </c>
      <c r="Y329" s="17">
        <f>VALUE(-11.550499999999943)</f>
        <v>0</v>
      </c>
      <c r="Z329">
        <f>VALUE(-272.2828571428571)</f>
        <v>0</v>
      </c>
    </row>
    <row r="330" spans="1:26">
      <c r="A330" t="s">
        <v>354</v>
      </c>
      <c r="B330">
        <f>VALUE(7.60952)</f>
        <v>0</v>
      </c>
      <c r="C330" s="10">
        <f>VALUE(1552.6870800000002)</f>
        <v>0</v>
      </c>
      <c r="D330" s="10">
        <f>VALUE(-11.582)</f>
        <v>0</v>
      </c>
      <c r="E330" s="11">
        <f>VALUE(1553.74812)</f>
        <v>0</v>
      </c>
      <c r="F330" s="11">
        <f>VALUE(-18.192)</f>
        <v>0</v>
      </c>
      <c r="G330" s="12">
        <f>VALUE(1556.41564)</f>
        <v>0</v>
      </c>
      <c r="H330" s="12">
        <f>VALUE(-15.1)</f>
        <v>0</v>
      </c>
      <c r="I330" s="13">
        <f>VALUE(1547.7009)</f>
        <v>0</v>
      </c>
      <c r="J330" s="13">
        <f>VALUE(-10.716)</f>
        <v>0</v>
      </c>
      <c r="K330" s="14">
        <f>VALUE(1550.6008)</f>
        <v>0</v>
      </c>
      <c r="L330" s="14">
        <f>VALUE(-11.235999999999999)</f>
        <v>0</v>
      </c>
      <c r="M330" s="15">
        <f>VALUE(1556.32304)</f>
        <v>0</v>
      </c>
      <c r="N330" s="15">
        <f>VALUE(-11.672)</f>
        <v>0</v>
      </c>
      <c r="O330" s="16">
        <f>VALUE(1548.5857)</f>
        <v>0</v>
      </c>
      <c r="P330" s="16">
        <f>VALUE(-21.464000000000002)</f>
        <v>0</v>
      </c>
      <c r="Q330" s="17">
        <f>VALUE(522.0605)</f>
        <v>0</v>
      </c>
      <c r="R330">
        <f>VALUE(-0.3707799999999679)</f>
        <v>0</v>
      </c>
      <c r="S330">
        <f>VALUE(-0.29076000000009117)</f>
        <v>0</v>
      </c>
      <c r="T330">
        <f>VALUE(-0.3876199999999699)</f>
        <v>0</v>
      </c>
      <c r="U330">
        <f>VALUE(-0.2677400000000034)</f>
        <v>0</v>
      </c>
      <c r="V330">
        <f>VALUE(-0.27132000000005974)</f>
        <v>0</v>
      </c>
      <c r="W330">
        <f>VALUE(-0.32120000000008986)</f>
        <v>0</v>
      </c>
      <c r="X330">
        <f>VALUE(0.0008199999999760621)</f>
        <v>0</v>
      </c>
      <c r="Y330" s="17">
        <f>VALUE(-11.541999999999916)</f>
        <v>0</v>
      </c>
      <c r="Z330">
        <f>VALUE(-272.6571428571723)</f>
        <v>0</v>
      </c>
    </row>
    <row r="331" spans="1:26">
      <c r="A331" t="s">
        <v>355</v>
      </c>
      <c r="B331">
        <f>VALUE(7.63332)</f>
        <v>0</v>
      </c>
      <c r="C331" s="10">
        <f>VALUE(1552.68658)</f>
        <v>0</v>
      </c>
      <c r="D331" s="10">
        <f>VALUE(-11.62)</f>
        <v>0</v>
      </c>
      <c r="E331" s="11">
        <f>VALUE(1553.74846)</f>
        <v>0</v>
      </c>
      <c r="F331" s="11">
        <f>VALUE(-18.292)</f>
        <v>0</v>
      </c>
      <c r="G331" s="12">
        <f>VALUE(1556.41594)</f>
        <v>0</v>
      </c>
      <c r="H331" s="12">
        <f>VALUE(-15.034)</f>
        <v>0</v>
      </c>
      <c r="I331" s="13">
        <f>VALUE(1547.70098)</f>
        <v>0</v>
      </c>
      <c r="J331" s="13">
        <f>VALUE(-10.765999999999998)</f>
        <v>0</v>
      </c>
      <c r="K331" s="14">
        <f>VALUE(1550.60032)</f>
        <v>0</v>
      </c>
      <c r="L331" s="14">
        <f>VALUE(-11.212)</f>
        <v>0</v>
      </c>
      <c r="M331" s="15">
        <f>VALUE(1556.32368)</f>
        <v>0</v>
      </c>
      <c r="N331" s="15">
        <f>VALUE(-11.61)</f>
        <v>0</v>
      </c>
      <c r="O331" s="16">
        <f>VALUE(1548.5856)</f>
        <v>0</v>
      </c>
      <c r="P331" s="16">
        <f>VALUE(-21.496)</f>
        <v>0</v>
      </c>
      <c r="Q331" s="17">
        <f>VALUE(522.0609999999999)</f>
        <v>0</v>
      </c>
      <c r="R331">
        <f>VALUE(-0.3712799999998424)</f>
        <v>0</v>
      </c>
      <c r="S331">
        <f>VALUE(-0.2904200000000401)</f>
        <v>0</v>
      </c>
      <c r="T331">
        <f>VALUE(-0.3873199999998178)</f>
        <v>0</v>
      </c>
      <c r="U331">
        <f>VALUE(-0.267659999999978)</f>
        <v>0</v>
      </c>
      <c r="V331">
        <f>VALUE(-0.2717999999999847)</f>
        <v>0</v>
      </c>
      <c r="W331">
        <f>VALUE(-0.3205600000001141)</f>
        <v>0</v>
      </c>
      <c r="X331">
        <f>VALUE(0.0007200000000011642)</f>
        <v>0</v>
      </c>
      <c r="Y331" s="17">
        <f>VALUE(-11.541500000000042)</f>
        <v>0</v>
      </c>
      <c r="Z331">
        <f>VALUE(-272.6171428571109)</f>
        <v>0</v>
      </c>
    </row>
    <row r="332" spans="1:26">
      <c r="A332" t="s">
        <v>356</v>
      </c>
      <c r="B332">
        <f>VALUE(7.65763)</f>
        <v>0</v>
      </c>
      <c r="C332" s="10">
        <f>VALUE(1552.68736)</f>
        <v>0</v>
      </c>
      <c r="D332" s="10">
        <f>VALUE(-11.595999999999998)</f>
        <v>0</v>
      </c>
      <c r="E332" s="11">
        <f>VALUE(1553.74746)</f>
        <v>0</v>
      </c>
      <c r="F332" s="11">
        <f>VALUE(-18.284000000000002)</f>
        <v>0</v>
      </c>
      <c r="G332" s="12">
        <f>VALUE(1556.4156)</f>
        <v>0</v>
      </c>
      <c r="H332" s="12">
        <f>VALUE(-15.046)</f>
        <v>0</v>
      </c>
      <c r="I332" s="13">
        <f>VALUE(1547.70228)</f>
        <v>0</v>
      </c>
      <c r="J332" s="13">
        <f>VALUE(-10.76)</f>
        <v>0</v>
      </c>
      <c r="K332" s="14">
        <f>VALUE(1550.60142)</f>
        <v>0</v>
      </c>
      <c r="L332" s="14">
        <f>VALUE(-11.235999999999999)</f>
        <v>0</v>
      </c>
      <c r="M332" s="15">
        <f>VALUE(1556.3224400000001)</f>
        <v>0</v>
      </c>
      <c r="N332" s="15">
        <f>VALUE(-11.622)</f>
        <v>0</v>
      </c>
      <c r="O332" s="16">
        <f>VALUE(1548.5861400000001)</f>
        <v>0</v>
      </c>
      <c r="P332" s="16">
        <f>VALUE(-21.471999999999998)</f>
        <v>0</v>
      </c>
      <c r="Q332" s="17">
        <f>VALUE(522.057)</f>
        <v>0</v>
      </c>
      <c r="R332">
        <f>VALUE(-0.3704999999999927)</f>
        <v>0</v>
      </c>
      <c r="S332">
        <f>VALUE(-0.29142000000001644)</f>
        <v>0</v>
      </c>
      <c r="T332">
        <f>VALUE(-0.3876599999998689)</f>
        <v>0</v>
      </c>
      <c r="U332">
        <f>VALUE(-0.266360000000077)</f>
        <v>0</v>
      </c>
      <c r="V332">
        <f>VALUE(-0.27070000000003347)</f>
        <v>0</v>
      </c>
      <c r="W332">
        <f>VALUE(-0.3218000000001666)</f>
        <v>0</v>
      </c>
      <c r="X332">
        <f>VALUE(0.0012599999997746636)</f>
        <v>0</v>
      </c>
      <c r="Y332" s="17">
        <f>VALUE(-11.545499999999947)</f>
        <v>0</v>
      </c>
      <c r="Z332">
        <f>VALUE(-272.4542857143401)</f>
        <v>0</v>
      </c>
    </row>
    <row r="333" spans="1:26">
      <c r="A333" t="s">
        <v>357</v>
      </c>
      <c r="B333">
        <f>VALUE(7.68149)</f>
        <v>0</v>
      </c>
      <c r="C333" s="10">
        <f>VALUE(1552.68662)</f>
        <v>0</v>
      </c>
      <c r="D333" s="10">
        <f>VALUE(-11.592)</f>
        <v>0</v>
      </c>
      <c r="E333" s="11">
        <f>VALUE(1553.7476199999999)</f>
        <v>0</v>
      </c>
      <c r="F333" s="11">
        <f>VALUE(-18.232)</f>
        <v>0</v>
      </c>
      <c r="G333" s="12">
        <f>VALUE(1556.41524)</f>
        <v>0</v>
      </c>
      <c r="H333" s="12">
        <f>VALUE(-15.02)</f>
        <v>0</v>
      </c>
      <c r="I333" s="13">
        <f>VALUE(1547.7011)</f>
        <v>0</v>
      </c>
      <c r="J333" s="13">
        <f>VALUE(-10.71)</f>
        <v>0</v>
      </c>
      <c r="K333" s="14">
        <f>VALUE(1550.59986)</f>
        <v>0</v>
      </c>
      <c r="L333" s="14">
        <f>VALUE(-11.172)</f>
        <v>0</v>
      </c>
      <c r="M333" s="15">
        <f>VALUE(1556.32248)</f>
        <v>0</v>
      </c>
      <c r="N333" s="15">
        <f>VALUE(-11.575999999999999)</f>
        <v>0</v>
      </c>
      <c r="O333" s="16">
        <f>VALUE(1548.58584)</f>
        <v>0</v>
      </c>
      <c r="P333" s="16">
        <f>VALUE(-21.51)</f>
        <v>0</v>
      </c>
      <c r="Q333" s="17">
        <f>VALUE(522.048)</f>
        <v>0</v>
      </c>
      <c r="R333">
        <f>VALUE(-0.3712399999999434)</f>
        <v>0</v>
      </c>
      <c r="S333">
        <f>VALUE(-0.29125999999996566)</f>
        <v>0</v>
      </c>
      <c r="T333">
        <f>VALUE(-0.38801999999986947)</f>
        <v>0</v>
      </c>
      <c r="U333">
        <f>VALUE(-0.2675400000000536)</f>
        <v>0</v>
      </c>
      <c r="V333">
        <f>VALUE(-0.2722599999999602)</f>
        <v>0</v>
      </c>
      <c r="W333">
        <f>VALUE(-0.32176000000004024)</f>
        <v>0</v>
      </c>
      <c r="X333">
        <f>VALUE(0.0009599999998499698)</f>
        <v>0</v>
      </c>
      <c r="Y333" s="17">
        <f>VALUE(-11.554499999999962)</f>
        <v>0</v>
      </c>
      <c r="Z333">
        <f>VALUE(-273.01714285714036)</f>
        <v>0</v>
      </c>
    </row>
    <row r="334" spans="1:26">
      <c r="A334" t="s">
        <v>358</v>
      </c>
      <c r="B334">
        <f>VALUE(7.70554)</f>
        <v>0</v>
      </c>
      <c r="C334" s="10">
        <f>VALUE(1552.68674)</f>
        <v>0</v>
      </c>
      <c r="D334" s="10">
        <f>VALUE(-11.588)</f>
        <v>0</v>
      </c>
      <c r="E334" s="11">
        <f>VALUE(1553.7478199999998)</f>
        <v>0</v>
      </c>
      <c r="F334" s="11">
        <f>VALUE(-18.182000000000002)</f>
        <v>0</v>
      </c>
      <c r="G334" s="12">
        <f>VALUE(1556.4153800000001)</f>
        <v>0</v>
      </c>
      <c r="H334" s="12">
        <f>VALUE(-15.134)</f>
        <v>0</v>
      </c>
      <c r="I334" s="13">
        <f>VALUE(1547.70138)</f>
        <v>0</v>
      </c>
      <c r="J334" s="13">
        <f>VALUE(-10.772)</f>
        <v>0</v>
      </c>
      <c r="K334" s="14">
        <f>VALUE(1550.60038)</f>
        <v>0</v>
      </c>
      <c r="L334" s="14">
        <f>VALUE(-11.23)</f>
        <v>0</v>
      </c>
      <c r="M334" s="15">
        <f>VALUE(1556.3216)</f>
        <v>0</v>
      </c>
      <c r="N334" s="15">
        <f>VALUE(-11.68)</f>
        <v>0</v>
      </c>
      <c r="O334" s="16">
        <f>VALUE(1548.5859)</f>
        <v>0</v>
      </c>
      <c r="P334" s="16">
        <f>VALUE(-21.462)</f>
        <v>0</v>
      </c>
      <c r="Q334" s="17">
        <f>VALUE(522.0464999999999)</f>
        <v>0</v>
      </c>
      <c r="R334">
        <f>VALUE(-0.3711199999997916)</f>
        <v>0</v>
      </c>
      <c r="S334">
        <f>VALUE(-0.29106000000001586)</f>
        <v>0</v>
      </c>
      <c r="T334">
        <f>VALUE(-0.38787999999999556)</f>
        <v>0</v>
      </c>
      <c r="U334">
        <f>VALUE(-0.26726000000007843)</f>
        <v>0</v>
      </c>
      <c r="V334">
        <f>VALUE(-0.27173999999990883)</f>
        <v>0</v>
      </c>
      <c r="W334">
        <f>VALUE(-0.3226400000000922)</f>
        <v>0</v>
      </c>
      <c r="X334">
        <f>VALUE(0.001019999999925858)</f>
        <v>0</v>
      </c>
      <c r="Y334" s="17">
        <f>VALUE(-11.55600000000004)</f>
        <v>0</v>
      </c>
      <c r="Z334">
        <f>VALUE(-272.95428571427954)</f>
        <v>0</v>
      </c>
    </row>
    <row r="335" spans="1:26">
      <c r="A335" t="s">
        <v>359</v>
      </c>
      <c r="B335">
        <f>VALUE(7.72941)</f>
        <v>0</v>
      </c>
      <c r="C335" s="10">
        <f>VALUE(1552.6862)</f>
        <v>0</v>
      </c>
      <c r="D335" s="10">
        <f>VALUE(-11.614)</f>
        <v>0</v>
      </c>
      <c r="E335" s="11">
        <f>VALUE(1553.74798)</f>
        <v>0</v>
      </c>
      <c r="F335" s="11">
        <f>VALUE(-18.188)</f>
        <v>0</v>
      </c>
      <c r="G335" s="12">
        <f>VALUE(1556.41472)</f>
        <v>0</v>
      </c>
      <c r="H335" s="12">
        <f>VALUE(-15.128)</f>
        <v>0</v>
      </c>
      <c r="I335" s="13">
        <f>VALUE(1547.7014199999999)</f>
        <v>0</v>
      </c>
      <c r="J335" s="13">
        <f>VALUE(-10.767999999999999)</f>
        <v>0</v>
      </c>
      <c r="K335" s="14">
        <f>VALUE(1550.60122)</f>
        <v>0</v>
      </c>
      <c r="L335" s="14">
        <f>VALUE(-11.22)</f>
        <v>0</v>
      </c>
      <c r="M335" s="15">
        <f>VALUE(1556.32204)</f>
        <v>0</v>
      </c>
      <c r="N335" s="15">
        <f>VALUE(-11.684000000000001)</f>
        <v>0</v>
      </c>
      <c r="O335" s="16">
        <f>VALUE(1548.5858)</f>
        <v>0</v>
      </c>
      <c r="P335" s="16">
        <f>VALUE(-21.518)</f>
        <v>0</v>
      </c>
      <c r="Q335" s="17">
        <f>VALUE(522.037)</f>
        <v>0</v>
      </c>
      <c r="R335">
        <f>VALUE(-0.3716599999997925)</f>
        <v>0</v>
      </c>
      <c r="S335">
        <f>VALUE(-0.2908999999999651)</f>
        <v>0</v>
      </c>
      <c r="T335">
        <f>VALUE(-0.38853999999992084)</f>
        <v>0</v>
      </c>
      <c r="U335">
        <f>VALUE(-0.26721999999995205)</f>
        <v>0</v>
      </c>
      <c r="V335">
        <f>VALUE(-0.27089999999998327)</f>
        <v>0</v>
      </c>
      <c r="W335">
        <f>VALUE(-0.3222000000000662)</f>
        <v>0</v>
      </c>
      <c r="X335">
        <f>VALUE(0.00091999999995096)</f>
        <v>0</v>
      </c>
      <c r="Y335" s="17">
        <f>VALUE(-11.565499999999929)</f>
        <v>0</v>
      </c>
      <c r="Z335">
        <f>VALUE(-272.92857142853273)</f>
        <v>0</v>
      </c>
    </row>
    <row r="336" spans="1:26">
      <c r="A336" t="s">
        <v>360</v>
      </c>
      <c r="B336">
        <f>VALUE(7.75341)</f>
        <v>0</v>
      </c>
      <c r="C336" s="10">
        <f>VALUE(1552.68694)</f>
        <v>0</v>
      </c>
      <c r="D336" s="10">
        <f>VALUE(-11.575999999999999)</f>
        <v>0</v>
      </c>
      <c r="E336" s="11">
        <f>VALUE(1553.74742)</f>
        <v>0</v>
      </c>
      <c r="F336" s="11">
        <f>VALUE(-18.214000000000002)</f>
        <v>0</v>
      </c>
      <c r="G336" s="12">
        <f>VALUE(1556.41468)</f>
        <v>0</v>
      </c>
      <c r="H336" s="12">
        <f>VALUE(-15.095999999999998)</f>
        <v>0</v>
      </c>
      <c r="I336" s="13">
        <f>VALUE(1547.70164)</f>
        <v>0</v>
      </c>
      <c r="J336" s="13">
        <f>VALUE(-10.784)</f>
        <v>0</v>
      </c>
      <c r="K336" s="14">
        <f>VALUE(1550.60034)</f>
        <v>0</v>
      </c>
      <c r="L336" s="14">
        <f>VALUE(-11.28)</f>
        <v>0</v>
      </c>
      <c r="M336" s="15">
        <f>VALUE(1556.32184)</f>
        <v>0</v>
      </c>
      <c r="N336" s="15">
        <f>VALUE(-11.684000000000001)</f>
        <v>0</v>
      </c>
      <c r="O336" s="16">
        <f>VALUE(1548.58608)</f>
        <v>0</v>
      </c>
      <c r="P336" s="16">
        <f>VALUE(-21.535999999999998)</f>
        <v>0</v>
      </c>
      <c r="Q336" s="17">
        <f>VALUE(522.033)</f>
        <v>0</v>
      </c>
      <c r="R336">
        <f>VALUE(-0.3709199999998418)</f>
        <v>0</v>
      </c>
      <c r="S336">
        <f>VALUE(-0.2914600000001428)</f>
        <v>0</v>
      </c>
      <c r="T336">
        <f>VALUE(-0.38857999999981985)</f>
        <v>0</v>
      </c>
      <c r="U336">
        <f>VALUE(-0.26700000000005275)</f>
        <v>0</v>
      </c>
      <c r="V336">
        <f>VALUE(-0.2717800000000352)</f>
        <v>0</v>
      </c>
      <c r="W336">
        <f>VALUE(-0.322400000000016)</f>
        <v>0</v>
      </c>
      <c r="X336">
        <f>VALUE(0.001199999999926149)</f>
        <v>0</v>
      </c>
      <c r="Y336" s="17">
        <f>VALUE(-11.569499999999948)</f>
        <v>0</v>
      </c>
      <c r="Z336">
        <f>VALUE(-272.99142857142607)</f>
        <v>0</v>
      </c>
    </row>
    <row r="337" spans="1:26">
      <c r="A337" t="s">
        <v>361</v>
      </c>
      <c r="B337">
        <f>VALUE(7.77707)</f>
        <v>0</v>
      </c>
      <c r="C337" s="10">
        <f>VALUE(1552.68648)</f>
        <v>0</v>
      </c>
      <c r="D337" s="10">
        <f>VALUE(-11.575999999999999)</f>
        <v>0</v>
      </c>
      <c r="E337" s="11">
        <f>VALUE(1553.74796)</f>
        <v>0</v>
      </c>
      <c r="F337" s="11">
        <f>VALUE(-18.252)</f>
        <v>0</v>
      </c>
      <c r="G337" s="12">
        <f>VALUE(1556.4161800000002)</f>
        <v>0</v>
      </c>
      <c r="H337" s="12">
        <f>VALUE(-15.112)</f>
        <v>0</v>
      </c>
      <c r="I337" s="13">
        <f>VALUE(1547.7013)</f>
        <v>0</v>
      </c>
      <c r="J337" s="13">
        <f>VALUE(-10.69)</f>
        <v>0</v>
      </c>
      <c r="K337" s="14">
        <f>VALUE(1550.6004599999999)</f>
        <v>0</v>
      </c>
      <c r="L337" s="14">
        <f>VALUE(-11.258)</f>
        <v>0</v>
      </c>
      <c r="M337" s="15">
        <f>VALUE(1556.32274)</f>
        <v>0</v>
      </c>
      <c r="N337" s="15">
        <f>VALUE(-11.687999999999999)</f>
        <v>0</v>
      </c>
      <c r="O337" s="16">
        <f>VALUE(1548.5856)</f>
        <v>0</v>
      </c>
      <c r="P337" s="16">
        <f>VALUE(-21.458000000000002)</f>
        <v>0</v>
      </c>
      <c r="Q337" s="17">
        <f>VALUE(522.035)</f>
        <v>0</v>
      </c>
      <c r="R337">
        <f>VALUE(-0.3713799999998173)</f>
        <v>0</v>
      </c>
      <c r="S337">
        <f>VALUE(-0.29092000000014195)</f>
        <v>0</v>
      </c>
      <c r="T337">
        <f>VALUE(-0.387079999999969)</f>
        <v>0</v>
      </c>
      <c r="U337">
        <f>VALUE(-0.26734000000010383)</f>
        <v>0</v>
      </c>
      <c r="V337">
        <f>VALUE(-0.27165999999988344)</f>
        <v>0</v>
      </c>
      <c r="W337">
        <f>VALUE(-0.32150000000001455)</f>
        <v>0</v>
      </c>
      <c r="X337">
        <f>VALUE(0.0007200000000011642)</f>
        <v>0</v>
      </c>
      <c r="Y337" s="17">
        <f>VALUE(-11.567499999999995)</f>
        <v>0</v>
      </c>
      <c r="Z337">
        <f>VALUE(-272.7371428571327)</f>
        <v>0</v>
      </c>
    </row>
    <row r="338" spans="1:26">
      <c r="A338" t="s">
        <v>362</v>
      </c>
      <c r="B338">
        <f>VALUE(7.80119)</f>
        <v>0</v>
      </c>
      <c r="C338" s="10">
        <f>VALUE(1552.6875400000001)</f>
        <v>0</v>
      </c>
      <c r="D338" s="10">
        <f>VALUE(-11.574000000000002)</f>
        <v>0</v>
      </c>
      <c r="E338" s="11">
        <f>VALUE(1553.74798)</f>
        <v>0</v>
      </c>
      <c r="F338" s="11">
        <f>VALUE(-18.238)</f>
        <v>0</v>
      </c>
      <c r="G338" s="12">
        <f>VALUE(1556.4156)</f>
        <v>0</v>
      </c>
      <c r="H338" s="12">
        <f>VALUE(-15.102)</f>
        <v>0</v>
      </c>
      <c r="I338" s="13">
        <f>VALUE(1547.70126)</f>
        <v>0</v>
      </c>
      <c r="J338" s="13">
        <f>VALUE(-10.765999999999998)</f>
        <v>0</v>
      </c>
      <c r="K338" s="14">
        <f>VALUE(1550.6005)</f>
        <v>0</v>
      </c>
      <c r="L338" s="14">
        <f>VALUE(-11.212)</f>
        <v>0</v>
      </c>
      <c r="M338" s="15">
        <f>VALUE(1556.3231)</f>
        <v>0</v>
      </c>
      <c r="N338" s="15">
        <f>VALUE(-11.662)</f>
        <v>0</v>
      </c>
      <c r="O338" s="16">
        <f>VALUE(1548.58626)</f>
        <v>0</v>
      </c>
      <c r="P338" s="16">
        <f>VALUE(-21.486)</f>
        <v>0</v>
      </c>
      <c r="Q338" s="17">
        <f>VALUE(522.031)</f>
        <v>0</v>
      </c>
      <c r="R338">
        <f>VALUE(-0.37031999999999243)</f>
        <v>0</v>
      </c>
      <c r="S338">
        <f>VALUE(-0.2908999999999651)</f>
        <v>0</v>
      </c>
      <c r="T338">
        <f>VALUE(-0.3876599999998689)</f>
        <v>0</v>
      </c>
      <c r="U338">
        <f>VALUE(-0.26738000000000284)</f>
        <v>0</v>
      </c>
      <c r="V338">
        <f>VALUE(-0.27161999999998443)</f>
        <v>0</v>
      </c>
      <c r="W338">
        <f>VALUE(-0.32114000000001397)</f>
        <v>0</v>
      </c>
      <c r="X338">
        <f>VALUE(0.00137999999992644)</f>
        <v>0</v>
      </c>
      <c r="Y338" s="17">
        <f>VALUE(-11.571500000000015)</f>
        <v>0</v>
      </c>
      <c r="Z338">
        <f>VALUE(-272.5199999999859)</f>
        <v>0</v>
      </c>
    </row>
    <row r="339" spans="1:26">
      <c r="A339" t="s">
        <v>363</v>
      </c>
      <c r="B339">
        <f>VALUE(7.82524)</f>
        <v>0</v>
      </c>
      <c r="C339" s="10">
        <f>VALUE(1552.68632)</f>
        <v>0</v>
      </c>
      <c r="D339" s="10">
        <f>VALUE(-11.585999999999999)</f>
        <v>0</v>
      </c>
      <c r="E339" s="11">
        <f>VALUE(1553.74798)</f>
        <v>0</v>
      </c>
      <c r="F339" s="11">
        <f>VALUE(-18.256)</f>
        <v>0</v>
      </c>
      <c r="G339" s="12">
        <f>VALUE(1556.41492)</f>
        <v>0</v>
      </c>
      <c r="H339" s="12">
        <f>VALUE(-15.122)</f>
        <v>0</v>
      </c>
      <c r="I339" s="13">
        <f>VALUE(1547.7024)</f>
        <v>0</v>
      </c>
      <c r="J339" s="13">
        <f>VALUE(-10.734000000000002)</f>
        <v>0</v>
      </c>
      <c r="K339" s="14">
        <f>VALUE(1550.59988)</f>
        <v>0</v>
      </c>
      <c r="L339" s="14">
        <f>VALUE(-11.182)</f>
        <v>0</v>
      </c>
      <c r="M339" s="15">
        <f>VALUE(1556.3228199999999)</f>
        <v>0</v>
      </c>
      <c r="N339" s="15">
        <f>VALUE(-11.66)</f>
        <v>0</v>
      </c>
      <c r="O339" s="16">
        <f>VALUE(1548.5858)</f>
        <v>0</v>
      </c>
      <c r="P339" s="16">
        <f>VALUE(-21.506)</f>
        <v>0</v>
      </c>
      <c r="Q339" s="17">
        <f>VALUE(522.031)</f>
        <v>0</v>
      </c>
      <c r="R339">
        <f>VALUE(-0.3715399999998681)</f>
        <v>0</v>
      </c>
      <c r="S339">
        <f>VALUE(-0.2908999999999651)</f>
        <v>0</v>
      </c>
      <c r="T339">
        <f>VALUE(-0.38833999999997104)</f>
        <v>0</v>
      </c>
      <c r="U339">
        <f>VALUE(-0.2662400000001526)</f>
        <v>0</v>
      </c>
      <c r="V339">
        <f>VALUE(-0.2722400000000107)</f>
        <v>0</v>
      </c>
      <c r="W339">
        <f>VALUE(-0.32141999999998916)</f>
        <v>0</v>
      </c>
      <c r="X339">
        <f>VALUE(0.00091999999995096)</f>
        <v>0</v>
      </c>
      <c r="Y339" s="17">
        <f>VALUE(-11.571500000000015)</f>
        <v>0</v>
      </c>
      <c r="Z339">
        <f>VALUE(-272.82285714285797)</f>
        <v>0</v>
      </c>
    </row>
    <row r="340" spans="1:26">
      <c r="A340" t="s">
        <v>364</v>
      </c>
      <c r="B340">
        <f>VALUE(7.84981)</f>
        <v>0</v>
      </c>
      <c r="C340" s="10">
        <f>VALUE(1552.68642)</f>
        <v>0</v>
      </c>
      <c r="D340" s="10">
        <f>VALUE(-11.602)</f>
        <v>0</v>
      </c>
      <c r="E340" s="11">
        <f>VALUE(1553.74706)</f>
        <v>0</v>
      </c>
      <c r="F340" s="11">
        <f>VALUE(-18.206)</f>
        <v>0</v>
      </c>
      <c r="G340" s="12">
        <f>VALUE(1556.4146)</f>
        <v>0</v>
      </c>
      <c r="H340" s="12">
        <f>VALUE(-15.08)</f>
        <v>0</v>
      </c>
      <c r="I340" s="13">
        <f>VALUE(1547.701)</f>
        <v>0</v>
      </c>
      <c r="J340" s="13">
        <f>VALUE(-10.732000000000001)</f>
        <v>0</v>
      </c>
      <c r="K340" s="14">
        <f>VALUE(1550.60072)</f>
        <v>0</v>
      </c>
      <c r="L340" s="14">
        <f>VALUE(-11.262)</f>
        <v>0</v>
      </c>
      <c r="M340" s="15">
        <f>VALUE(1556.3219)</f>
        <v>0</v>
      </c>
      <c r="N340" s="15">
        <f>VALUE(-11.628)</f>
        <v>0</v>
      </c>
      <c r="O340" s="16">
        <f>VALUE(1548.5857)</f>
        <v>0</v>
      </c>
      <c r="P340" s="16">
        <f>VALUE(-21.445999999999998)</f>
        <v>0</v>
      </c>
      <c r="Q340" s="17">
        <f>VALUE(522.0345)</f>
        <v>0</v>
      </c>
      <c r="R340">
        <f>VALUE(-0.3714399999998932)</f>
        <v>0</v>
      </c>
      <c r="S340">
        <f>VALUE(-0.2918200000001434)</f>
        <v>0</v>
      </c>
      <c r="T340">
        <f>VALUE(-0.38865999999984524)</f>
        <v>0</v>
      </c>
      <c r="U340">
        <f>VALUE(-0.2676400000000285)</f>
        <v>0</v>
      </c>
      <c r="V340">
        <f>VALUE(-0.27140000000008513)</f>
        <v>0</v>
      </c>
      <c r="W340">
        <f>VALUE(-0.3223400000001675)</f>
        <v>0</v>
      </c>
      <c r="X340">
        <f>VALUE(0.0008199999999760621)</f>
        <v>0</v>
      </c>
      <c r="Y340" s="17">
        <f>VALUE(-11.567999999999984)</f>
        <v>0</v>
      </c>
      <c r="Z340">
        <f>VALUE(-273.21142857145526)</f>
        <v>0</v>
      </c>
    </row>
    <row r="341" spans="1:26">
      <c r="A341" t="s">
        <v>365</v>
      </c>
      <c r="B341">
        <f>VALUE(7.87344)</f>
        <v>0</v>
      </c>
      <c r="C341" s="10">
        <f>VALUE(1552.6867)</f>
        <v>0</v>
      </c>
      <c r="D341" s="10">
        <f>VALUE(-11.614)</f>
        <v>0</v>
      </c>
      <c r="E341" s="11">
        <f>VALUE(1553.74798)</f>
        <v>0</v>
      </c>
      <c r="F341" s="11">
        <f>VALUE(-18.252)</f>
        <v>0</v>
      </c>
      <c r="G341" s="12">
        <f>VALUE(1556.41634)</f>
        <v>0</v>
      </c>
      <c r="H341" s="12">
        <f>VALUE(-15.074000000000002)</f>
        <v>0</v>
      </c>
      <c r="I341" s="13">
        <f>VALUE(1547.7016)</f>
        <v>0</v>
      </c>
      <c r="J341" s="13">
        <f>VALUE(-10.738)</f>
        <v>0</v>
      </c>
      <c r="K341" s="14">
        <f>VALUE(1550.6008)</f>
        <v>0</v>
      </c>
      <c r="L341" s="14">
        <f>VALUE(-11.252)</f>
        <v>0</v>
      </c>
      <c r="M341" s="15">
        <f>VALUE(1556.3224400000001)</f>
        <v>0</v>
      </c>
      <c r="N341" s="15">
        <f>VALUE(-11.65)</f>
        <v>0</v>
      </c>
      <c r="O341" s="16">
        <f>VALUE(1548.58538)</f>
        <v>0</v>
      </c>
      <c r="P341" s="16">
        <f>VALUE(-21.476)</f>
        <v>0</v>
      </c>
      <c r="Q341" s="17">
        <f>VALUE(522.038)</f>
        <v>0</v>
      </c>
      <c r="R341">
        <f>VALUE(-0.371159999999918)</f>
        <v>0</v>
      </c>
      <c r="S341">
        <f>VALUE(-0.2908999999999651)</f>
        <v>0</v>
      </c>
      <c r="T341">
        <f>VALUE(-0.3869199999999182)</f>
        <v>0</v>
      </c>
      <c r="U341">
        <f>VALUE(-0.26703999999995176)</f>
        <v>0</v>
      </c>
      <c r="V341">
        <f>VALUE(-0.27132000000005974)</f>
        <v>0</v>
      </c>
      <c r="W341">
        <f>VALUE(-0.3218000000001666)</f>
        <v>0</v>
      </c>
      <c r="X341">
        <f>VALUE(0.0004999999998744897)</f>
        <v>0</v>
      </c>
      <c r="Y341" s="17">
        <f>VALUE(-11.564499999999953)</f>
        <v>0</v>
      </c>
      <c r="Z341">
        <f>VALUE(-272.66285714287216)</f>
        <v>0</v>
      </c>
    </row>
    <row r="342" spans="1:26">
      <c r="A342" t="s">
        <v>366</v>
      </c>
      <c r="B342">
        <f>VALUE(7.89746)</f>
        <v>0</v>
      </c>
      <c r="C342" s="10">
        <f>VALUE(1552.6871800000001)</f>
        <v>0</v>
      </c>
      <c r="D342" s="10">
        <f>VALUE(-11.59)</f>
        <v>0</v>
      </c>
      <c r="E342" s="11">
        <f>VALUE(1553.7477)</f>
        <v>0</v>
      </c>
      <c r="F342" s="11">
        <f>VALUE(-18.226)</f>
        <v>0</v>
      </c>
      <c r="G342" s="12">
        <f>VALUE(1556.4144)</f>
        <v>0</v>
      </c>
      <c r="H342" s="12">
        <f>VALUE(-15.014000000000001)</f>
        <v>0</v>
      </c>
      <c r="I342" s="13">
        <f>VALUE(1547.70076)</f>
        <v>0</v>
      </c>
      <c r="J342" s="13">
        <f>VALUE(-10.716)</f>
        <v>0</v>
      </c>
      <c r="K342" s="14">
        <f>VALUE(1550.60138)</f>
        <v>0</v>
      </c>
      <c r="L342" s="14">
        <f>VALUE(-11.258)</f>
        <v>0</v>
      </c>
      <c r="M342" s="15">
        <f>VALUE(1556.3227)</f>
        <v>0</v>
      </c>
      <c r="N342" s="15">
        <f>VALUE(-11.585999999999999)</f>
        <v>0</v>
      </c>
      <c r="O342" s="16">
        <f>VALUE(1548.58548)</f>
        <v>0</v>
      </c>
      <c r="P342" s="16">
        <f>VALUE(-21.506)</f>
        <v>0</v>
      </c>
      <c r="Q342" s="17">
        <f>VALUE(522.039)</f>
        <v>0</v>
      </c>
      <c r="R342">
        <f>VALUE(-0.370679999999993)</f>
        <v>0</v>
      </c>
      <c r="S342">
        <f>VALUE(-0.29118000000016764)</f>
        <v>0</v>
      </c>
      <c r="T342">
        <f>VALUE(-0.3888600000000224)</f>
        <v>0</v>
      </c>
      <c r="U342">
        <f>VALUE(-0.2678800000001047)</f>
        <v>0</v>
      </c>
      <c r="V342">
        <f>VALUE(-0.2707399999999325)</f>
        <v>0</v>
      </c>
      <c r="W342">
        <f>VALUE(-0.32154000000014094)</f>
        <v>0</v>
      </c>
      <c r="X342">
        <f>VALUE(0.0005999999998493877)</f>
        <v>0</v>
      </c>
      <c r="Y342" s="17">
        <f>VALUE(-11.563499999999976)</f>
        <v>0</v>
      </c>
      <c r="Z342">
        <f>VALUE(-272.89714285721595)</f>
        <v>0</v>
      </c>
    </row>
    <row r="343" spans="1:26">
      <c r="A343" t="s">
        <v>367</v>
      </c>
      <c r="B343">
        <f>VALUE(7.92177)</f>
        <v>0</v>
      </c>
      <c r="C343" s="10">
        <f>VALUE(1552.68696)</f>
        <v>0</v>
      </c>
      <c r="D343" s="10">
        <f>VALUE(-11.606)</f>
        <v>0</v>
      </c>
      <c r="E343" s="11">
        <f>VALUE(1553.74764)</f>
        <v>0</v>
      </c>
      <c r="F343" s="11">
        <f>VALUE(-18.244)</f>
        <v>0</v>
      </c>
      <c r="G343" s="12">
        <f>VALUE(1556.41426)</f>
        <v>0</v>
      </c>
      <c r="H343" s="12">
        <f>VALUE(-15.062000000000001)</f>
        <v>0</v>
      </c>
      <c r="I343" s="13">
        <f>VALUE(1547.7010400000001)</f>
        <v>0</v>
      </c>
      <c r="J343" s="13">
        <f>VALUE(-10.758)</f>
        <v>0</v>
      </c>
      <c r="K343" s="14">
        <f>VALUE(1550.59972)</f>
        <v>0</v>
      </c>
      <c r="L343" s="14">
        <f>VALUE(-11.306)</f>
        <v>0</v>
      </c>
      <c r="M343" s="15">
        <f>VALUE(1556.3219800000002)</f>
        <v>0</v>
      </c>
      <c r="N343" s="15">
        <f>VALUE(-11.624)</f>
        <v>0</v>
      </c>
      <c r="O343" s="16">
        <f>VALUE(1548.5855199999999)</f>
        <v>0</v>
      </c>
      <c r="P343" s="16">
        <f>VALUE(-21.464000000000002)</f>
        <v>0</v>
      </c>
      <c r="Q343" s="17">
        <f>VALUE(522.0305)</f>
        <v>0</v>
      </c>
      <c r="R343">
        <f>VALUE(-0.3708999999998923)</f>
        <v>0</v>
      </c>
      <c r="S343">
        <f>VALUE(-0.29124000000001615)</f>
        <v>0</v>
      </c>
      <c r="T343">
        <f>VALUE(-0.3889999999998963)</f>
        <v>0</v>
      </c>
      <c r="U343">
        <f>VALUE(-0.2676000000001295)</f>
        <v>0</v>
      </c>
      <c r="V343">
        <f>VALUE(-0.2724000000000615)</f>
        <v>0</v>
      </c>
      <c r="W343">
        <f>VALUE(-0.3222600000001421)</f>
        <v>0</v>
      </c>
      <c r="X343">
        <f>VALUE(0.0006399999999757711)</f>
        <v>0</v>
      </c>
      <c r="Y343" s="17">
        <f>VALUE(-11.572000000000003)</f>
        <v>0</v>
      </c>
      <c r="Z343">
        <f>VALUE(-273.25142857145175)</f>
        <v>0</v>
      </c>
    </row>
    <row r="344" spans="1:26">
      <c r="A344" t="s">
        <v>368</v>
      </c>
      <c r="B344">
        <f>VALUE(7.94581)</f>
        <v>0</v>
      </c>
      <c r="C344" s="10">
        <f>VALUE(1552.6865400000002)</f>
        <v>0</v>
      </c>
      <c r="D344" s="10">
        <f>VALUE(-11.55)</f>
        <v>0</v>
      </c>
      <c r="E344" s="11">
        <f>VALUE(1553.74766)</f>
        <v>0</v>
      </c>
      <c r="F344" s="11">
        <f>VALUE(-18.22)</f>
        <v>0</v>
      </c>
      <c r="G344" s="12">
        <f>VALUE(1556.41502)</f>
        <v>0</v>
      </c>
      <c r="H344" s="12">
        <f>VALUE(-15.09)</f>
        <v>0</v>
      </c>
      <c r="I344" s="13">
        <f>VALUE(1547.7006)</f>
        <v>0</v>
      </c>
      <c r="J344" s="13">
        <f>VALUE(-10.74)</f>
        <v>0</v>
      </c>
      <c r="K344" s="14">
        <f>VALUE(1550.6010800000001)</f>
        <v>0</v>
      </c>
      <c r="L344" s="14">
        <f>VALUE(-11.252)</f>
        <v>0</v>
      </c>
      <c r="M344" s="15">
        <f>VALUE(1556.3221199999998)</f>
        <v>0</v>
      </c>
      <c r="N344" s="15">
        <f>VALUE(-11.6)</f>
        <v>0</v>
      </c>
      <c r="O344" s="16">
        <f>VALUE(1548.58532)</f>
        <v>0</v>
      </c>
      <c r="P344" s="16">
        <f>VALUE(-21.44)</f>
        <v>0</v>
      </c>
      <c r="Q344" s="17">
        <f>VALUE(522.0264999999999)</f>
        <v>0</v>
      </c>
      <c r="R344">
        <f>VALUE(-0.3713199999999688)</f>
        <v>0</v>
      </c>
      <c r="S344">
        <f>VALUE(-0.29122000000006665)</f>
        <v>0</v>
      </c>
      <c r="T344">
        <f>VALUE(-0.38823999999999614)</f>
        <v>0</v>
      </c>
      <c r="U344">
        <f>VALUE(-0.2680400000001555)</f>
        <v>0</v>
      </c>
      <c r="V344">
        <f>VALUE(-0.27104000000008455)</f>
        <v>0</v>
      </c>
      <c r="W344">
        <f>VALUE(-0.3221200000000408)</f>
        <v>0</v>
      </c>
      <c r="X344">
        <f>VALUE(0.0004399999997986015)</f>
        <v>0</v>
      </c>
      <c r="Y344" s="17">
        <f>VALUE(-11.576000000000022)</f>
        <v>0</v>
      </c>
      <c r="Z344">
        <f>VALUE(-273.07714285721624)</f>
        <v>0</v>
      </c>
    </row>
    <row r="345" spans="1:26">
      <c r="A345" t="s">
        <v>369</v>
      </c>
      <c r="B345">
        <f>VALUE(7.96981)</f>
        <v>0</v>
      </c>
      <c r="C345" s="10">
        <f>VALUE(1552.6865)</f>
        <v>0</v>
      </c>
      <c r="D345" s="10">
        <f>VALUE(-11.612)</f>
        <v>0</v>
      </c>
      <c r="E345" s="11">
        <f>VALUE(1553.74704)</f>
        <v>0</v>
      </c>
      <c r="F345" s="11">
        <f>VALUE(-18.312)</f>
        <v>0</v>
      </c>
      <c r="G345" s="12">
        <f>VALUE(1556.4143)</f>
        <v>0</v>
      </c>
      <c r="H345" s="12">
        <f>VALUE(-15.097999999999999)</f>
        <v>0</v>
      </c>
      <c r="I345" s="13">
        <f>VALUE(1547.70054)</f>
        <v>0</v>
      </c>
      <c r="J345" s="13">
        <f>VALUE(-10.796)</f>
        <v>0</v>
      </c>
      <c r="K345" s="14">
        <f>VALUE(1550.5999199999999)</f>
        <v>0</v>
      </c>
      <c r="L345" s="14">
        <f>VALUE(-11.214)</f>
        <v>0</v>
      </c>
      <c r="M345" s="15">
        <f>VALUE(1556.32182)</f>
        <v>0</v>
      </c>
      <c r="N345" s="15">
        <f>VALUE(-11.62)</f>
        <v>0</v>
      </c>
      <c r="O345" s="16">
        <f>VALUE(1548.58518)</f>
        <v>0</v>
      </c>
      <c r="P345" s="16">
        <f>VALUE(-21.514)</f>
        <v>0</v>
      </c>
      <c r="Q345" s="17">
        <f>VALUE(522.0169999999999)</f>
        <v>0</v>
      </c>
      <c r="R345">
        <f>VALUE(-0.3713599999998678)</f>
        <v>0</v>
      </c>
      <c r="S345">
        <f>VALUE(-0.2918400000000929)</f>
        <v>0</v>
      </c>
      <c r="T345">
        <f>VALUE(-0.3889599999999973)</f>
        <v>0</v>
      </c>
      <c r="U345">
        <f>VALUE(-0.268100000000004)</f>
        <v>0</v>
      </c>
      <c r="V345">
        <f>VALUE(-0.2721999999998843)</f>
        <v>0</v>
      </c>
      <c r="W345">
        <f>VALUE(-0.3224200000001929)</f>
        <v>0</v>
      </c>
      <c r="X345">
        <f>VALUE(0.00029999999992469384)</f>
        <v>0</v>
      </c>
      <c r="Y345" s="17">
        <f>VALUE(-11.585500000000025)</f>
        <v>0</v>
      </c>
      <c r="Z345">
        <f>VALUE(-273.5114285714449)</f>
        <v>0</v>
      </c>
    </row>
    <row r="346" spans="1:26">
      <c r="A346" t="s">
        <v>370</v>
      </c>
      <c r="B346">
        <f>VALUE(7.99375)</f>
        <v>0</v>
      </c>
      <c r="C346" s="10">
        <f>VALUE(1552.68592)</f>
        <v>0</v>
      </c>
      <c r="D346" s="10">
        <f>VALUE(-11.62)</f>
        <v>0</v>
      </c>
      <c r="E346" s="11">
        <f>VALUE(1553.7472)</f>
        <v>0</v>
      </c>
      <c r="F346" s="11">
        <f>VALUE(-18.222)</f>
        <v>0</v>
      </c>
      <c r="G346" s="12">
        <f>VALUE(1556.4147)</f>
        <v>0</v>
      </c>
      <c r="H346" s="12">
        <f>VALUE(-15.09)</f>
        <v>0</v>
      </c>
      <c r="I346" s="13">
        <f>VALUE(1547.69986)</f>
        <v>0</v>
      </c>
      <c r="J346" s="13">
        <f>VALUE(-10.72)</f>
        <v>0</v>
      </c>
      <c r="K346" s="14">
        <f>VALUE(1550.59948)</f>
        <v>0</v>
      </c>
      <c r="L346" s="14">
        <f>VALUE(-11.154000000000002)</f>
        <v>0</v>
      </c>
      <c r="M346" s="15">
        <f>VALUE(1556.32204)</f>
        <v>0</v>
      </c>
      <c r="N346" s="15">
        <f>VALUE(-11.628)</f>
        <v>0</v>
      </c>
      <c r="O346" s="16">
        <f>VALUE(1548.58484)</f>
        <v>0</v>
      </c>
      <c r="P346" s="16">
        <f>VALUE(-21.514)</f>
        <v>0</v>
      </c>
      <c r="Q346" s="17">
        <f>VALUE(522.007)</f>
        <v>0</v>
      </c>
      <c r="R346">
        <f>VALUE(-0.37193999999999505)</f>
        <v>0</v>
      </c>
      <c r="S346">
        <f>VALUE(-0.29168000000004213)</f>
        <v>0</v>
      </c>
      <c r="T346">
        <f>VALUE(-0.38855999999987034)</f>
        <v>0</v>
      </c>
      <c r="U346">
        <f>VALUE(-0.26878000000010616)</f>
        <v>0</v>
      </c>
      <c r="V346">
        <f>VALUE(-0.2726399999999103)</f>
        <v>0</v>
      </c>
      <c r="W346">
        <f>VALUE(-0.3222000000000662)</f>
        <v>0</v>
      </c>
      <c r="X346">
        <f>VALUE(-4.0000000126383384e-05)</f>
        <v>0</v>
      </c>
      <c r="Y346" s="17">
        <f>VALUE(-11.595500000000015)</f>
        <v>0</v>
      </c>
      <c r="Z346">
        <f>VALUE(-273.6914285714452)</f>
        <v>0</v>
      </c>
    </row>
    <row r="347" spans="1:26">
      <c r="A347" t="s">
        <v>371</v>
      </c>
      <c r="B347">
        <f>VALUE(8.01787)</f>
        <v>0</v>
      </c>
      <c r="C347" s="10">
        <f>VALUE(1552.68576)</f>
        <v>0</v>
      </c>
      <c r="D347" s="10">
        <f>VALUE(-11.66)</f>
        <v>0</v>
      </c>
      <c r="E347" s="11">
        <f>VALUE(1553.7476)</f>
        <v>0</v>
      </c>
      <c r="F347" s="11">
        <f>VALUE(-18.248)</f>
        <v>0</v>
      </c>
      <c r="G347" s="12">
        <f>VALUE(1556.41524)</f>
        <v>0</v>
      </c>
      <c r="H347" s="12">
        <f>VALUE(-15.132)</f>
        <v>0</v>
      </c>
      <c r="I347" s="13">
        <f>VALUE(1547.7007199999998)</f>
        <v>0</v>
      </c>
      <c r="J347" s="13">
        <f>VALUE(-10.776)</f>
        <v>0</v>
      </c>
      <c r="K347" s="14">
        <f>VALUE(1550.60024)</f>
        <v>0</v>
      </c>
      <c r="L347" s="14">
        <f>VALUE(-11.242)</f>
        <v>0</v>
      </c>
      <c r="M347" s="15">
        <f>VALUE(1556.32222)</f>
        <v>0</v>
      </c>
      <c r="N347" s="15">
        <f>VALUE(-11.692)</f>
        <v>0</v>
      </c>
      <c r="O347" s="16">
        <f>VALUE(1548.58464)</f>
        <v>0</v>
      </c>
      <c r="P347" s="16">
        <f>VALUE(-21.53)</f>
        <v>0</v>
      </c>
      <c r="Q347" s="17">
        <f>VALUE(522.01)</f>
        <v>0</v>
      </c>
      <c r="R347">
        <f>VALUE(-0.37209999999981846)</f>
        <v>0</v>
      </c>
      <c r="S347">
        <f>VALUE(-0.29128000000014254)</f>
        <v>0</v>
      </c>
      <c r="T347">
        <f>VALUE(-0.38801999999986947)</f>
        <v>0</v>
      </c>
      <c r="U347">
        <f>VALUE(-0.2679200000000037)</f>
        <v>0</v>
      </c>
      <c r="V347">
        <f>VALUE(-0.2718800000000101)</f>
        <v>0</v>
      </c>
      <c r="W347">
        <f>VALUE(-0.3220200000000659)</f>
        <v>0</v>
      </c>
      <c r="X347">
        <f>VALUE(-0.00024000000007617928)</f>
        <v>0</v>
      </c>
      <c r="Y347" s="17">
        <f>VALUE(-11.592499999999973)</f>
        <v>0</v>
      </c>
      <c r="Z347">
        <f>VALUE(-273.35142857142665)</f>
        <v>0</v>
      </c>
    </row>
    <row r="348" spans="1:26">
      <c r="A348" t="s">
        <v>372</v>
      </c>
      <c r="B348">
        <f>VALUE(8.04165)</f>
        <v>0</v>
      </c>
      <c r="C348" s="10">
        <f>VALUE(1552.68652)</f>
        <v>0</v>
      </c>
      <c r="D348" s="10">
        <f>VALUE(-11.594000000000001)</f>
        <v>0</v>
      </c>
      <c r="E348" s="11">
        <f>VALUE(1553.74776)</f>
        <v>0</v>
      </c>
      <c r="F348" s="11">
        <f>VALUE(-18.224)</f>
        <v>0</v>
      </c>
      <c r="G348" s="12">
        <f>VALUE(1556.41562)</f>
        <v>0</v>
      </c>
      <c r="H348" s="12">
        <f>VALUE(-15.114)</f>
        <v>0</v>
      </c>
      <c r="I348" s="13">
        <f>VALUE(1547.70064)</f>
        <v>0</v>
      </c>
      <c r="J348" s="13">
        <f>VALUE(-10.744000000000002)</f>
        <v>0</v>
      </c>
      <c r="K348" s="14">
        <f>VALUE(1550.59948)</f>
        <v>0</v>
      </c>
      <c r="L348" s="14">
        <f>VALUE(-11.2)</f>
        <v>0</v>
      </c>
      <c r="M348" s="15">
        <f>VALUE(1556.32248)</f>
        <v>0</v>
      </c>
      <c r="N348" s="15">
        <f>VALUE(-11.687999999999999)</f>
        <v>0</v>
      </c>
      <c r="O348" s="16">
        <f>VALUE(1548.5855)</f>
        <v>0</v>
      </c>
      <c r="P348" s="16">
        <f>VALUE(-21.468000000000004)</f>
        <v>0</v>
      </c>
      <c r="Q348" s="17">
        <f>VALUE(522.0115)</f>
        <v>0</v>
      </c>
      <c r="R348">
        <f>VALUE(-0.3713399999999183)</f>
        <v>0</v>
      </c>
      <c r="S348">
        <f>VALUE(-0.29112000000009175)</f>
        <v>0</v>
      </c>
      <c r="T348">
        <f>VALUE(-0.3876399999999194)</f>
        <v>0</v>
      </c>
      <c r="U348">
        <f>VALUE(-0.2680000000000291)</f>
        <v>0</v>
      </c>
      <c r="V348">
        <f>VALUE(-0.2726399999999103)</f>
        <v>0</v>
      </c>
      <c r="W348">
        <f>VALUE(-0.32176000000004024)</f>
        <v>0</v>
      </c>
      <c r="X348">
        <f>VALUE(0.0006199999997988925)</f>
        <v>0</v>
      </c>
      <c r="Y348" s="17">
        <f>VALUE(-11.591000000000008)</f>
        <v>0</v>
      </c>
      <c r="Z348">
        <f>VALUE(-273.12571428573)</f>
        <v>0</v>
      </c>
    </row>
    <row r="349" spans="1:26">
      <c r="A349" t="s">
        <v>373</v>
      </c>
      <c r="B349">
        <f>VALUE(8.06553)</f>
        <v>0</v>
      </c>
      <c r="C349" s="10">
        <f>VALUE(1552.6865400000002)</f>
        <v>0</v>
      </c>
      <c r="D349" s="10">
        <f>VALUE(-11.58)</f>
        <v>0</v>
      </c>
      <c r="E349" s="11">
        <f>VALUE(1553.7472)</f>
        <v>0</v>
      </c>
      <c r="F349" s="11">
        <f>VALUE(-18.252)</f>
        <v>0</v>
      </c>
      <c r="G349" s="12">
        <f>VALUE(1556.41692)</f>
        <v>0</v>
      </c>
      <c r="H349" s="12">
        <f>VALUE(-15.065999999999999)</f>
        <v>0</v>
      </c>
      <c r="I349" s="13">
        <f>VALUE(1547.70118)</f>
        <v>0</v>
      </c>
      <c r="J349" s="13">
        <f>VALUE(-10.772)</f>
        <v>0</v>
      </c>
      <c r="K349" s="14">
        <f>VALUE(1550.6005599999999)</f>
        <v>0</v>
      </c>
      <c r="L349" s="14">
        <f>VALUE(-11.225999999999999)</f>
        <v>0</v>
      </c>
      <c r="M349" s="15">
        <f>VALUE(1556.3230199999998)</f>
        <v>0</v>
      </c>
      <c r="N349" s="15">
        <f>VALUE(-11.602)</f>
        <v>0</v>
      </c>
      <c r="O349" s="16">
        <f>VALUE(1548.5854199999999)</f>
        <v>0</v>
      </c>
      <c r="P349" s="16">
        <f>VALUE(-21.52)</f>
        <v>0</v>
      </c>
      <c r="Q349" s="17">
        <f>VALUE(522.0135)</f>
        <v>0</v>
      </c>
      <c r="R349">
        <f>VALUE(-0.3713199999999688)</f>
        <v>0</v>
      </c>
      <c r="S349">
        <f>VALUE(-0.29168000000004213)</f>
        <v>0</v>
      </c>
      <c r="T349">
        <f>VALUE(-0.38634000000001834)</f>
        <v>0</v>
      </c>
      <c r="U349">
        <f>VALUE(-0.26746000000002823)</f>
        <v>0</v>
      </c>
      <c r="V349">
        <f>VALUE(-0.27155999999990854)</f>
        <v>0</v>
      </c>
      <c r="W349">
        <f>VALUE(-0.32122000000003936)</f>
        <v>0</v>
      </c>
      <c r="X349">
        <f>VALUE(0.0005400000000008731)</f>
        <v>0</v>
      </c>
      <c r="Y349" s="17">
        <f>VALUE(-11.588999999999942)</f>
        <v>0</v>
      </c>
      <c r="Z349">
        <f>VALUE(-272.72000000000065)</f>
        <v>0</v>
      </c>
    </row>
    <row r="350" spans="1:26">
      <c r="A350" t="s">
        <v>374</v>
      </c>
      <c r="B350">
        <f>VALUE(8.08917)</f>
        <v>0</v>
      </c>
      <c r="C350" s="10">
        <f>VALUE(1552.68578)</f>
        <v>0</v>
      </c>
      <c r="D350" s="10">
        <f>VALUE(-11.575999999999999)</f>
        <v>0</v>
      </c>
      <c r="E350" s="11">
        <f>VALUE(1553.74674)</f>
        <v>0</v>
      </c>
      <c r="F350" s="11">
        <f>VALUE(-18.238)</f>
        <v>0</v>
      </c>
      <c r="G350" s="12">
        <f>VALUE(1556.4148400000001)</f>
        <v>0</v>
      </c>
      <c r="H350" s="12">
        <f>VALUE(-14.994000000000002)</f>
        <v>0</v>
      </c>
      <c r="I350" s="13">
        <f>VALUE(1547.70022)</f>
        <v>0</v>
      </c>
      <c r="J350" s="13">
        <f>VALUE(-10.738)</f>
        <v>0</v>
      </c>
      <c r="K350" s="14">
        <f>VALUE(1550.59968)</f>
        <v>0</v>
      </c>
      <c r="L350" s="14">
        <f>VALUE(-11.228)</f>
        <v>0</v>
      </c>
      <c r="M350" s="15">
        <f>VALUE(1556.32176)</f>
        <v>0</v>
      </c>
      <c r="N350" s="15">
        <f>VALUE(-11.542)</f>
        <v>0</v>
      </c>
      <c r="O350" s="16">
        <f>VALUE(1548.5845)</f>
        <v>0</v>
      </c>
      <c r="P350" s="16">
        <f>VALUE(-21.552)</f>
        <v>0</v>
      </c>
      <c r="Q350" s="17">
        <f>VALUE(522.014)</f>
        <v>0</v>
      </c>
      <c r="R350">
        <f>VALUE(-0.37207999999986896)</f>
        <v>0</v>
      </c>
      <c r="S350">
        <f>VALUE(-0.2921400000000176)</f>
        <v>0</v>
      </c>
      <c r="T350">
        <f>VALUE(-0.38841999999999643)</f>
        <v>0</v>
      </c>
      <c r="U350">
        <f>VALUE(-0.2684200000001056)</f>
        <v>0</v>
      </c>
      <c r="V350">
        <f>VALUE(-0.2724399999999605)</f>
        <v>0</v>
      </c>
      <c r="W350">
        <f>VALUE(-0.3224800000000414)</f>
        <v>0</v>
      </c>
      <c r="X350">
        <f>VALUE(-0.0003800000001774606)</f>
        <v>0</v>
      </c>
      <c r="Y350" s="17">
        <f>VALUE(-11.588499999999954)</f>
        <v>0</v>
      </c>
      <c r="Z350">
        <f>VALUE(-273.7657142857383)</f>
        <v>0</v>
      </c>
    </row>
    <row r="351" spans="1:26">
      <c r="A351" t="s">
        <v>375</v>
      </c>
      <c r="B351">
        <f>VALUE(8.11315)</f>
        <v>0</v>
      </c>
      <c r="C351" s="10">
        <f>VALUE(1552.6870199999998)</f>
        <v>0</v>
      </c>
      <c r="D351" s="10">
        <f>VALUE(-11.614)</f>
        <v>0</v>
      </c>
      <c r="E351" s="11">
        <f>VALUE(1553.74744)</f>
        <v>0</v>
      </c>
      <c r="F351" s="11">
        <f>VALUE(-18.195999999999998)</f>
        <v>0</v>
      </c>
      <c r="G351" s="12">
        <f>VALUE(1556.4142)</f>
        <v>0</v>
      </c>
      <c r="H351" s="12">
        <f>VALUE(-15.027999999999999)</f>
        <v>0</v>
      </c>
      <c r="I351" s="13">
        <f>VALUE(1547.7005199999999)</f>
        <v>0</v>
      </c>
      <c r="J351" s="13">
        <f>VALUE(-10.752)</f>
        <v>0</v>
      </c>
      <c r="K351" s="14">
        <f>VALUE(1550.59986)</f>
        <v>0</v>
      </c>
      <c r="L351" s="14">
        <f>VALUE(-11.248)</f>
        <v>0</v>
      </c>
      <c r="M351" s="15">
        <f>VALUE(1556.32146)</f>
        <v>0</v>
      </c>
      <c r="N351" s="15">
        <f>VALUE(-11.61)</f>
        <v>0</v>
      </c>
      <c r="O351" s="16">
        <f>VALUE(1548.58574)</f>
        <v>0</v>
      </c>
      <c r="P351" s="16">
        <f>VALUE(-21.54)</f>
        <v>0</v>
      </c>
      <c r="Q351" s="17">
        <f>VALUE(522.0205)</f>
        <v>0</v>
      </c>
      <c r="R351">
        <f>VALUE(-0.3708399999998164)</f>
        <v>0</v>
      </c>
      <c r="S351">
        <f>VALUE(-0.29143999999996595)</f>
        <v>0</v>
      </c>
      <c r="T351">
        <f>VALUE(-0.3890599999999722)</f>
        <v>0</v>
      </c>
      <c r="U351">
        <f>VALUE(-0.2681199999999535)</f>
        <v>0</v>
      </c>
      <c r="V351">
        <f>VALUE(-0.2722599999999602)</f>
        <v>0</v>
      </c>
      <c r="W351">
        <f>VALUE(-0.32278000000019347)</f>
        <v>0</v>
      </c>
      <c r="X351">
        <f>VALUE(0.0008599999998750718)</f>
        <v>0</v>
      </c>
      <c r="Y351" s="17">
        <f>VALUE(-11.581999999999994)</f>
        <v>0</v>
      </c>
      <c r="Z351">
        <f>VALUE(-273.37714285714094)</f>
        <v>0</v>
      </c>
    </row>
    <row r="352" spans="1:26">
      <c r="A352" t="s">
        <v>376</v>
      </c>
      <c r="B352">
        <f>VALUE(8.1368)</f>
        <v>0</v>
      </c>
      <c r="C352" s="10">
        <f>VALUE(1552.68686)</f>
        <v>0</v>
      </c>
      <c r="D352" s="10">
        <f>VALUE(-11.562000000000001)</f>
        <v>0</v>
      </c>
      <c r="E352" s="11">
        <f>VALUE(1553.74722)</f>
        <v>0</v>
      </c>
      <c r="F352" s="11">
        <f>VALUE(-18.23)</f>
        <v>0</v>
      </c>
      <c r="G352" s="12">
        <f>VALUE(1556.41554)</f>
        <v>0</v>
      </c>
      <c r="H352" s="12">
        <f>VALUE(-15.104000000000001)</f>
        <v>0</v>
      </c>
      <c r="I352" s="13">
        <f>VALUE(1547.70048)</f>
        <v>0</v>
      </c>
      <c r="J352" s="13">
        <f>VALUE(-10.716)</f>
        <v>0</v>
      </c>
      <c r="K352" s="14">
        <f>VALUE(1550.60014)</f>
        <v>0</v>
      </c>
      <c r="L352" s="14">
        <f>VALUE(-11.238)</f>
        <v>0</v>
      </c>
      <c r="M352" s="15">
        <f>VALUE(1556.32226)</f>
        <v>0</v>
      </c>
      <c r="N352" s="15">
        <f>VALUE(-11.628)</f>
        <v>0</v>
      </c>
      <c r="O352" s="16">
        <f>VALUE(1548.58532)</f>
        <v>0</v>
      </c>
      <c r="P352" s="16">
        <f>VALUE(-21.508000000000003)</f>
        <v>0</v>
      </c>
      <c r="Q352" s="17">
        <f>VALUE(522.0255)</f>
        <v>0</v>
      </c>
      <c r="R352">
        <f>VALUE(-0.3709999999998672)</f>
        <v>0</v>
      </c>
      <c r="S352">
        <f>VALUE(-0.2916600000000926)</f>
        <v>0</v>
      </c>
      <c r="T352">
        <f>VALUE(-0.3877199999999448)</f>
        <v>0</v>
      </c>
      <c r="U352">
        <f>VALUE(-0.2681600000000799)</f>
        <v>0</v>
      </c>
      <c r="V352">
        <f>VALUE(-0.271979999999985)</f>
        <v>0</v>
      </c>
      <c r="W352">
        <f>VALUE(-0.3219800000001669)</f>
        <v>0</v>
      </c>
      <c r="X352">
        <f>VALUE(0.0004399999997986015)</f>
        <v>0</v>
      </c>
      <c r="Y352" s="17">
        <f>VALUE(-11.576999999999998)</f>
        <v>0</v>
      </c>
      <c r="Z352">
        <f>VALUE(-273.15142857147686)</f>
        <v>0</v>
      </c>
    </row>
    <row r="353" spans="1:26">
      <c r="A353" t="s">
        <v>377</v>
      </c>
      <c r="B353">
        <f>VALUE(8.16042)</f>
        <v>0</v>
      </c>
      <c r="C353" s="10">
        <f>VALUE(1552.68588)</f>
        <v>0</v>
      </c>
      <c r="D353" s="10">
        <f>VALUE(-11.622)</f>
        <v>0</v>
      </c>
      <c r="E353" s="11">
        <f>VALUE(1553.74716)</f>
        <v>0</v>
      </c>
      <c r="F353" s="11">
        <f>VALUE(-18.268)</f>
        <v>0</v>
      </c>
      <c r="G353" s="12">
        <f>VALUE(1556.41468)</f>
        <v>0</v>
      </c>
      <c r="H353" s="12">
        <f>VALUE(-15.054)</f>
        <v>0</v>
      </c>
      <c r="I353" s="13">
        <f>VALUE(1547.7011)</f>
        <v>0</v>
      </c>
      <c r="J353" s="13">
        <f>VALUE(-10.81)</f>
        <v>0</v>
      </c>
      <c r="K353" s="14">
        <f>VALUE(1550.59984)</f>
        <v>0</v>
      </c>
      <c r="L353" s="14">
        <f>VALUE(-11.232000000000001)</f>
        <v>0</v>
      </c>
      <c r="M353" s="15">
        <f>VALUE(1556.32206)</f>
        <v>0</v>
      </c>
      <c r="N353" s="15">
        <f>VALUE(-11.612)</f>
        <v>0</v>
      </c>
      <c r="O353" s="16">
        <f>VALUE(1548.5847)</f>
        <v>0</v>
      </c>
      <c r="P353" s="16">
        <f>VALUE(-21.52)</f>
        <v>0</v>
      </c>
      <c r="Q353" s="17">
        <f>VALUE(522.0219999999999)</f>
        <v>0</v>
      </c>
      <c r="R353">
        <f>VALUE(-0.37197999999989406)</f>
        <v>0</v>
      </c>
      <c r="S353">
        <f>VALUE(-0.2917200000001685)</f>
        <v>0</v>
      </c>
      <c r="T353">
        <f>VALUE(-0.38857999999981985)</f>
        <v>0</v>
      </c>
      <c r="U353">
        <f>VALUE(-0.2675400000000536)</f>
        <v>0</v>
      </c>
      <c r="V353">
        <f>VALUE(-0.2722799999999097)</f>
        <v>0</v>
      </c>
      <c r="W353">
        <f>VALUE(-0.3221800000001167)</f>
        <v>0</v>
      </c>
      <c r="X353">
        <f>VALUE(-0.00018000000000029104)</f>
        <v>0</v>
      </c>
      <c r="Y353" s="17">
        <f>VALUE(-11.580500000000029)</f>
        <v>0</v>
      </c>
      <c r="Z353">
        <f>VALUE(-273.4942857142804)</f>
        <v>0</v>
      </c>
    </row>
    <row r="354" spans="1:26">
      <c r="A354" t="s">
        <v>378</v>
      </c>
      <c r="B354">
        <f>VALUE(8.18454)</f>
        <v>0</v>
      </c>
      <c r="C354" s="10">
        <f>VALUE(1552.68662)</f>
        <v>0</v>
      </c>
      <c r="D354" s="10">
        <f>VALUE(-11.574000000000002)</f>
        <v>0</v>
      </c>
      <c r="E354" s="11">
        <f>VALUE(1553.74746)</f>
        <v>0</v>
      </c>
      <c r="F354" s="11">
        <f>VALUE(-18.208)</f>
        <v>0</v>
      </c>
      <c r="G354" s="12">
        <f>VALUE(1556.41504)</f>
        <v>0</v>
      </c>
      <c r="H354" s="12">
        <f>VALUE(-15.02)</f>
        <v>0</v>
      </c>
      <c r="I354" s="13">
        <f>VALUE(1547.7006)</f>
        <v>0</v>
      </c>
      <c r="J354" s="13">
        <f>VALUE(-10.75)</f>
        <v>0</v>
      </c>
      <c r="K354" s="14">
        <f>VALUE(1550.6014)</f>
        <v>0</v>
      </c>
      <c r="L354" s="14">
        <f>VALUE(-11.204)</f>
        <v>0</v>
      </c>
      <c r="M354" s="15">
        <f>VALUE(1556.32264)</f>
        <v>0</v>
      </c>
      <c r="N354" s="15">
        <f>VALUE(-11.59)</f>
        <v>0</v>
      </c>
      <c r="O354" s="16">
        <f>VALUE(1548.5851)</f>
        <v>0</v>
      </c>
      <c r="P354" s="16">
        <f>VALUE(-21.496)</f>
        <v>0</v>
      </c>
      <c r="Q354" s="17">
        <f>VALUE(522.0229999999999)</f>
        <v>0</v>
      </c>
      <c r="R354">
        <f>VALUE(-0.3712399999999434)</f>
        <v>0</v>
      </c>
      <c r="S354">
        <f>VALUE(-0.29142000000001644)</f>
        <v>0</v>
      </c>
      <c r="T354">
        <f>VALUE(-0.38821999999981927)</f>
        <v>0</v>
      </c>
      <c r="U354">
        <f>VALUE(-0.2680400000001555)</f>
        <v>0</v>
      </c>
      <c r="V354">
        <f>VALUE(-0.270719999999983)</f>
        <v>0</v>
      </c>
      <c r="W354">
        <f>VALUE(-0.32159999999998945)</f>
        <v>0</v>
      </c>
      <c r="X354">
        <f>VALUE(0.00021999999989930075)</f>
        <v>0</v>
      </c>
      <c r="Y354" s="17">
        <f>VALUE(-11.579500000000053)</f>
        <v>0</v>
      </c>
      <c r="Z354">
        <f>VALUE(-273.00285714285826)</f>
        <v>0</v>
      </c>
    </row>
    <row r="355" spans="1:26">
      <c r="A355" t="s">
        <v>379</v>
      </c>
      <c r="B355">
        <f>VALUE(8.20858)</f>
        <v>0</v>
      </c>
      <c r="C355" s="10">
        <f>VALUE(1552.68688)</f>
        <v>0</v>
      </c>
      <c r="D355" s="10">
        <f>VALUE(-11.622)</f>
        <v>0</v>
      </c>
      <c r="E355" s="11">
        <f>VALUE(1553.74818)</f>
        <v>0</v>
      </c>
      <c r="F355" s="11">
        <f>VALUE(-18.22)</f>
        <v>0</v>
      </c>
      <c r="G355" s="12">
        <f>VALUE(1556.41426)</f>
        <v>0</v>
      </c>
      <c r="H355" s="12">
        <f>VALUE(-15.088)</f>
        <v>0</v>
      </c>
      <c r="I355" s="13">
        <f>VALUE(1547.7012)</f>
        <v>0</v>
      </c>
      <c r="J355" s="13">
        <f>VALUE(-10.754000000000001)</f>
        <v>0</v>
      </c>
      <c r="K355" s="14">
        <f>VALUE(1550.60048)</f>
        <v>0</v>
      </c>
      <c r="L355" s="14">
        <f>VALUE(-11.248)</f>
        <v>0</v>
      </c>
      <c r="M355" s="15">
        <f>VALUE(1556.32256)</f>
        <v>0</v>
      </c>
      <c r="N355" s="15">
        <f>VALUE(-11.642000000000001)</f>
        <v>0</v>
      </c>
      <c r="O355" s="16">
        <f>VALUE(1548.5847800000001)</f>
        <v>0</v>
      </c>
      <c r="P355" s="16">
        <f>VALUE(-21.518)</f>
        <v>0</v>
      </c>
      <c r="Q355" s="17">
        <f>VALUE(522.0314999999999)</f>
        <v>0</v>
      </c>
      <c r="R355">
        <f>VALUE(-0.3709799999999177)</f>
        <v>0</v>
      </c>
      <c r="S355">
        <f>VALUE(-0.2907000000000153)</f>
        <v>0</v>
      </c>
      <c r="T355">
        <f>VALUE(-0.3889999999998963)</f>
        <v>0</v>
      </c>
      <c r="U355">
        <f>VALUE(-0.2674400000000787)</f>
        <v>0</v>
      </c>
      <c r="V355">
        <f>VALUE(-0.27163999999993393)</f>
        <v>0</v>
      </c>
      <c r="W355">
        <f>VALUE(-0.32168000000001484)</f>
        <v>0</v>
      </c>
      <c r="X355">
        <f>VALUE(-0.00010000000020227162)</f>
        <v>0</v>
      </c>
      <c r="Y355" s="17">
        <f>VALUE(-11.571000000000026)</f>
        <v>0</v>
      </c>
      <c r="Z355">
        <f>VALUE(-273.0771428571513)</f>
        <v>0</v>
      </c>
    </row>
    <row r="356" spans="1:26">
      <c r="A356" t="s">
        <v>380</v>
      </c>
      <c r="B356">
        <f>VALUE(8.23265)</f>
        <v>0</v>
      </c>
      <c r="C356" s="10">
        <f>VALUE(1552.6863)</f>
        <v>0</v>
      </c>
      <c r="D356" s="10">
        <f>VALUE(-11.562000000000001)</f>
        <v>0</v>
      </c>
      <c r="E356" s="11">
        <f>VALUE(1553.74744)</f>
        <v>0</v>
      </c>
      <c r="F356" s="11">
        <f>VALUE(-18.166)</f>
        <v>0</v>
      </c>
      <c r="G356" s="12">
        <f>VALUE(1556.41508)</f>
        <v>0</v>
      </c>
      <c r="H356" s="12">
        <f>VALUE(-15.097999999999999)</f>
        <v>0</v>
      </c>
      <c r="I356" s="13">
        <f>VALUE(1547.70046)</f>
        <v>0</v>
      </c>
      <c r="J356" s="13">
        <f>VALUE(-10.76)</f>
        <v>0</v>
      </c>
      <c r="K356" s="14">
        <f>VALUE(1550.59968)</f>
        <v>0</v>
      </c>
      <c r="L356" s="14">
        <f>VALUE(-11.204)</f>
        <v>0</v>
      </c>
      <c r="M356" s="15">
        <f>VALUE(1556.32238)</f>
        <v>0</v>
      </c>
      <c r="N356" s="15">
        <f>VALUE(-11.64)</f>
        <v>0</v>
      </c>
      <c r="O356" s="16">
        <f>VALUE(1548.58438)</f>
        <v>0</v>
      </c>
      <c r="P356" s="16">
        <f>VALUE(-21.49)</f>
        <v>0</v>
      </c>
      <c r="Q356" s="17">
        <f>VALUE(522.027)</f>
        <v>0</v>
      </c>
      <c r="R356">
        <f>VALUE(-0.3715599999998176)</f>
        <v>0</v>
      </c>
      <c r="S356">
        <f>VALUE(-0.29143999999996595)</f>
        <v>0</v>
      </c>
      <c r="T356">
        <f>VALUE(-0.38817999999992026)</f>
        <v>0</v>
      </c>
      <c r="U356">
        <f>VALUE(-0.2681800000000294)</f>
        <v>0</v>
      </c>
      <c r="V356">
        <f>VALUE(-0.2724399999999605)</f>
        <v>0</v>
      </c>
      <c r="W356">
        <f>VALUE(-0.32186000000001513)</f>
        <v>0</v>
      </c>
      <c r="X356">
        <f>VALUE(-0.0005000000001018634)</f>
        <v>0</v>
      </c>
      <c r="Y356" s="17">
        <f>VALUE(-11.57549999999992)</f>
        <v>0</v>
      </c>
      <c r="Z356">
        <f>VALUE(-273.45142857140155)</f>
        <v>0</v>
      </c>
    </row>
    <row r="357" spans="1:26">
      <c r="A357" t="s">
        <v>381</v>
      </c>
      <c r="B357">
        <f>VALUE(8.25625)</f>
        <v>0</v>
      </c>
      <c r="C357" s="10">
        <f>VALUE(1552.6866400000001)</f>
        <v>0</v>
      </c>
      <c r="D357" s="10">
        <f>VALUE(-11.665999999999999)</f>
        <v>0</v>
      </c>
      <c r="E357" s="11">
        <f>VALUE(1553.74796)</f>
        <v>0</v>
      </c>
      <c r="F357" s="11">
        <f>VALUE(-18.284000000000002)</f>
        <v>0</v>
      </c>
      <c r="G357" s="12">
        <f>VALUE(1556.4145800000001)</f>
        <v>0</v>
      </c>
      <c r="H357" s="12">
        <f>VALUE(-15.08)</f>
        <v>0</v>
      </c>
      <c r="I357" s="13">
        <f>VALUE(1547.70094)</f>
        <v>0</v>
      </c>
      <c r="J357" s="13">
        <f>VALUE(-10.765999999999998)</f>
        <v>0</v>
      </c>
      <c r="K357" s="14">
        <f>VALUE(1550.6007)</f>
        <v>0</v>
      </c>
      <c r="L357" s="14">
        <f>VALUE(-11.228)</f>
        <v>0</v>
      </c>
      <c r="M357" s="15">
        <f>VALUE(1556.3228)</f>
        <v>0</v>
      </c>
      <c r="N357" s="15">
        <f>VALUE(-11.632)</f>
        <v>0</v>
      </c>
      <c r="O357" s="16">
        <f>VALUE(1548.58526)</f>
        <v>0</v>
      </c>
      <c r="P357" s="16">
        <f>VALUE(-21.524)</f>
        <v>0</v>
      </c>
      <c r="Q357" s="17">
        <f>VALUE(522.0219999999999)</f>
        <v>0</v>
      </c>
      <c r="R357">
        <f>VALUE(-0.3712199999999939)</f>
        <v>0</v>
      </c>
      <c r="S357">
        <f>VALUE(-0.29092000000014195)</f>
        <v>0</v>
      </c>
      <c r="T357">
        <f>VALUE(-0.3886800000000221)</f>
        <v>0</v>
      </c>
      <c r="U357">
        <f>VALUE(-0.2677000000001044)</f>
        <v>0</v>
      </c>
      <c r="V357">
        <f>VALUE(-0.27142000000003463)</f>
        <v>0</v>
      </c>
      <c r="W357">
        <f>VALUE(-0.32144000000016604)</f>
        <v>0</v>
      </c>
      <c r="X357">
        <f>VALUE(0.00037999999995008693)</f>
        <v>0</v>
      </c>
      <c r="Y357" s="17">
        <f>VALUE(-11.580500000000029)</f>
        <v>0</v>
      </c>
      <c r="Z357">
        <f>VALUE(-273.00000000007327)</f>
        <v>0</v>
      </c>
    </row>
    <row r="358" spans="1:26">
      <c r="A358" t="s">
        <v>382</v>
      </c>
      <c r="B358">
        <f>VALUE(8.28037)</f>
        <v>0</v>
      </c>
      <c r="C358" s="10">
        <f>VALUE(1552.6859)</f>
        <v>0</v>
      </c>
      <c r="D358" s="10">
        <f>VALUE(-11.556)</f>
        <v>0</v>
      </c>
      <c r="E358" s="11">
        <f>VALUE(1553.74732)</f>
        <v>0</v>
      </c>
      <c r="F358" s="11">
        <f>VALUE(-18.232)</f>
        <v>0</v>
      </c>
      <c r="G358" s="12">
        <f>VALUE(1556.4148)</f>
        <v>0</v>
      </c>
      <c r="H358" s="12">
        <f>VALUE(-15.078)</f>
        <v>0</v>
      </c>
      <c r="I358" s="13">
        <f>VALUE(1547.7007800000001)</f>
        <v>0</v>
      </c>
      <c r="J358" s="13">
        <f>VALUE(-10.725999999999999)</f>
        <v>0</v>
      </c>
      <c r="K358" s="14">
        <f>VALUE(1550.59996)</f>
        <v>0</v>
      </c>
      <c r="L358" s="14">
        <f>VALUE(-11.204)</f>
        <v>0</v>
      </c>
      <c r="M358" s="15">
        <f>VALUE(1556.32174)</f>
        <v>0</v>
      </c>
      <c r="N358" s="15">
        <f>VALUE(-11.626)</f>
        <v>0</v>
      </c>
      <c r="O358" s="16">
        <f>VALUE(1548.58436)</f>
        <v>0</v>
      </c>
      <c r="P358" s="16">
        <f>VALUE(-21.491999999999997)</f>
        <v>0</v>
      </c>
      <c r="Q358" s="17">
        <f>VALUE(522.021)</f>
        <v>0</v>
      </c>
      <c r="R358">
        <f>VALUE(-0.37195999999994456)</f>
        <v>0</v>
      </c>
      <c r="S358">
        <f>VALUE(-0.2915600000001177)</f>
        <v>0</v>
      </c>
      <c r="T358">
        <f>VALUE(-0.38845999999989544)</f>
        <v>0</v>
      </c>
      <c r="U358">
        <f>VALUE(-0.2678600000001552)</f>
        <v>0</v>
      </c>
      <c r="V358">
        <f>VALUE(-0.2721599999999853)</f>
        <v>0</v>
      </c>
      <c r="W358">
        <f>VALUE(-0.3224999999999909)</f>
        <v>0</v>
      </c>
      <c r="X358">
        <f>VALUE(-0.0005200000000513683)</f>
        <v>0</v>
      </c>
      <c r="Y358" s="17">
        <f>VALUE(-11.581500000000005)</f>
        <v>0</v>
      </c>
      <c r="Z358">
        <f>VALUE(-273.5742857143058)</f>
        <v>0</v>
      </c>
    </row>
    <row r="359" spans="1:26">
      <c r="A359" t="s">
        <v>383</v>
      </c>
      <c r="B359">
        <f>VALUE(8.30416)</f>
        <v>0</v>
      </c>
      <c r="C359" s="10">
        <f>VALUE(1552.68668)</f>
        <v>0</v>
      </c>
      <c r="D359" s="10">
        <f>VALUE(-11.624)</f>
        <v>0</v>
      </c>
      <c r="E359" s="11">
        <f>VALUE(1553.7479999999998)</f>
        <v>0</v>
      </c>
      <c r="F359" s="11">
        <f>VALUE(-18.242)</f>
        <v>0</v>
      </c>
      <c r="G359" s="12">
        <f>VALUE(1556.41552)</f>
        <v>0</v>
      </c>
      <c r="H359" s="12">
        <f>VALUE(-15.08)</f>
        <v>0</v>
      </c>
      <c r="I359" s="13">
        <f>VALUE(1547.7019599999999)</f>
        <v>0</v>
      </c>
      <c r="J359" s="13">
        <f>VALUE(-10.796)</f>
        <v>0</v>
      </c>
      <c r="K359" s="14">
        <f>VALUE(1550.60062)</f>
        <v>0</v>
      </c>
      <c r="L359" s="14">
        <f>VALUE(-11.262)</f>
        <v>0</v>
      </c>
      <c r="M359" s="15">
        <f>VALUE(1556.3215400000001)</f>
        <v>0</v>
      </c>
      <c r="N359" s="15">
        <f>VALUE(-11.648)</f>
        <v>0</v>
      </c>
      <c r="O359" s="16">
        <f>VALUE(1548.58508)</f>
        <v>0</v>
      </c>
      <c r="P359" s="16">
        <f>VALUE(-21.552)</f>
        <v>0</v>
      </c>
      <c r="Q359" s="17">
        <f>VALUE(522.021)</f>
        <v>0</v>
      </c>
      <c r="R359">
        <f>VALUE(-0.3711799999998675)</f>
        <v>0</v>
      </c>
      <c r="S359">
        <f>VALUE(-0.29088000000001557)</f>
        <v>0</v>
      </c>
      <c r="T359">
        <f>VALUE(-0.3877399999998943)</f>
        <v>0</v>
      </c>
      <c r="U359">
        <f>VALUE(-0.2666799999999512)</f>
        <v>0</v>
      </c>
      <c r="V359">
        <f>VALUE(-0.27150000000006)</f>
        <v>0</v>
      </c>
      <c r="W359">
        <f>VALUE(-0.3227000000001681)</f>
        <v>0</v>
      </c>
      <c r="X359">
        <f>VALUE(0.0001999999999497959)</f>
        <v>0</v>
      </c>
      <c r="Y359" s="17">
        <f>VALUE(-11.581500000000005)</f>
        <v>0</v>
      </c>
      <c r="Z359">
        <f>VALUE(-272.9257142857153)</f>
        <v>0</v>
      </c>
    </row>
    <row r="360" spans="1:26">
      <c r="A360" t="s">
        <v>384</v>
      </c>
      <c r="B360">
        <f>VALUE(8.32831)</f>
        <v>0</v>
      </c>
      <c r="C360" s="10">
        <f>VALUE(1552.68606)</f>
        <v>0</v>
      </c>
      <c r="D360" s="10">
        <f>VALUE(-11.527999999999999)</f>
        <v>0</v>
      </c>
      <c r="E360" s="11">
        <f>VALUE(1553.74646)</f>
        <v>0</v>
      </c>
      <c r="F360" s="11">
        <f>VALUE(-18.218)</f>
        <v>0</v>
      </c>
      <c r="G360" s="12">
        <f>VALUE(1556.41536)</f>
        <v>0</v>
      </c>
      <c r="H360" s="12">
        <f>VALUE(-15.07)</f>
        <v>0</v>
      </c>
      <c r="I360" s="13">
        <f>VALUE(1547.70066)</f>
        <v>0</v>
      </c>
      <c r="J360" s="13">
        <f>VALUE(-10.755999999999998)</f>
        <v>0</v>
      </c>
      <c r="K360" s="14">
        <f>VALUE(1550.5995)</f>
        <v>0</v>
      </c>
      <c r="L360" s="14">
        <f>VALUE(-11.18)</f>
        <v>0</v>
      </c>
      <c r="M360" s="15">
        <f>VALUE(1556.3220000000001)</f>
        <v>0</v>
      </c>
      <c r="N360" s="15">
        <f>VALUE(-11.616)</f>
        <v>0</v>
      </c>
      <c r="O360" s="16">
        <f>VALUE(1548.5841)</f>
        <v>0</v>
      </c>
      <c r="P360" s="16">
        <f>VALUE(-21.555999999999997)</f>
        <v>0</v>
      </c>
      <c r="Q360" s="17">
        <f>VALUE(522.0125)</f>
        <v>0</v>
      </c>
      <c r="R360">
        <f>VALUE(-0.37179999999989377)</f>
        <v>0</v>
      </c>
      <c r="S360">
        <f>VALUE(-0.2924199999999928)</f>
        <v>0</v>
      </c>
      <c r="T360">
        <f>VALUE(-0.38789999999994507)</f>
        <v>0</v>
      </c>
      <c r="U360">
        <f>VALUE(-0.2679800000000796)</f>
        <v>0</v>
      </c>
      <c r="V360">
        <f>VALUE(-0.2726199999999608)</f>
        <v>0</v>
      </c>
      <c r="W360">
        <f>VALUE(-0.3222400000001926)</f>
        <v>0</v>
      </c>
      <c r="X360">
        <f>VALUE(-0.0007800000000770524)</f>
        <v>0</v>
      </c>
      <c r="Y360" s="17">
        <f>VALUE(-11.589999999999918)</f>
        <v>0</v>
      </c>
      <c r="Z360">
        <f>VALUE(-273.6771428571631)</f>
        <v>0</v>
      </c>
    </row>
    <row r="361" spans="1:26">
      <c r="A361" t="s">
        <v>385</v>
      </c>
      <c r="B361">
        <f>VALUE(8.35246)</f>
        <v>0</v>
      </c>
      <c r="C361" s="10">
        <f>VALUE(1552.68568)</f>
        <v>0</v>
      </c>
      <c r="D361" s="10">
        <f>VALUE(-11.53)</f>
        <v>0</v>
      </c>
      <c r="E361" s="11">
        <f>VALUE(1553.7476)</f>
        <v>0</v>
      </c>
      <c r="F361" s="11">
        <f>VALUE(-18.224)</f>
        <v>0</v>
      </c>
      <c r="G361" s="12">
        <f>VALUE(1556.4153199999998)</f>
        <v>0</v>
      </c>
      <c r="H361" s="12">
        <f>VALUE(-15.064)</f>
        <v>0</v>
      </c>
      <c r="I361" s="13">
        <f>VALUE(1547.6998800000001)</f>
        <v>0</v>
      </c>
      <c r="J361" s="13">
        <f>VALUE(-10.745999999999999)</f>
        <v>0</v>
      </c>
      <c r="K361" s="14">
        <f>VALUE(1550.6004)</f>
        <v>0</v>
      </c>
      <c r="L361" s="14">
        <f>VALUE(-11.218)</f>
        <v>0</v>
      </c>
      <c r="M361" s="15">
        <f>VALUE(1556.3224400000001)</f>
        <v>0</v>
      </c>
      <c r="N361" s="15">
        <f>VALUE(-11.648)</f>
        <v>0</v>
      </c>
      <c r="O361" s="16">
        <f>VALUE(1548.58434)</f>
        <v>0</v>
      </c>
      <c r="P361" s="16">
        <f>VALUE(-21.516)</f>
        <v>0</v>
      </c>
      <c r="Q361" s="17">
        <f>VALUE(522.0084999999999)</f>
        <v>0</v>
      </c>
      <c r="R361">
        <f>VALUE(-0.37217999999984386)</f>
        <v>0</v>
      </c>
      <c r="S361">
        <f>VALUE(-0.29128000000014254)</f>
        <v>0</v>
      </c>
      <c r="T361">
        <f>VALUE(-0.3879399999998441)</f>
        <v>0</v>
      </c>
      <c r="U361">
        <f>VALUE(-0.26876000000015665)</f>
        <v>0</v>
      </c>
      <c r="V361">
        <f>VALUE(-0.2717199999999593)</f>
        <v>0</v>
      </c>
      <c r="W361">
        <f>VALUE(-0.3218000000001666)</f>
        <v>0</v>
      </c>
      <c r="X361">
        <f>VALUE(-0.0005400000000008731)</f>
        <v>0</v>
      </c>
      <c r="Y361" s="17">
        <f>VALUE(-11.594000000000051)</f>
        <v>0</v>
      </c>
      <c r="Z361">
        <f>VALUE(-273.4600000000163)</f>
        <v>0</v>
      </c>
    </row>
    <row r="362" spans="1:26">
      <c r="A362" t="s">
        <v>386</v>
      </c>
      <c r="B362">
        <f>VALUE(8.37635)</f>
        <v>0</v>
      </c>
      <c r="C362" s="10">
        <f>VALUE(1552.68716)</f>
        <v>0</v>
      </c>
      <c r="D362" s="10">
        <f>VALUE(-11.594000000000001)</f>
        <v>0</v>
      </c>
      <c r="E362" s="11">
        <f>VALUE(1553.7477)</f>
        <v>0</v>
      </c>
      <c r="F362" s="11">
        <f>VALUE(-18.224)</f>
        <v>0</v>
      </c>
      <c r="G362" s="12">
        <f>VALUE(1556.41558)</f>
        <v>0</v>
      </c>
      <c r="H362" s="12">
        <f>VALUE(-15.095999999999998)</f>
        <v>0</v>
      </c>
      <c r="I362" s="13">
        <f>VALUE(1547.70102)</f>
        <v>0</v>
      </c>
      <c r="J362" s="13">
        <f>VALUE(-10.78)</f>
        <v>0</v>
      </c>
      <c r="K362" s="14">
        <f>VALUE(1550.6002)</f>
        <v>0</v>
      </c>
      <c r="L362" s="14">
        <f>VALUE(-11.284)</f>
        <v>0</v>
      </c>
      <c r="M362" s="15">
        <f>VALUE(1556.3224599999999)</f>
        <v>0</v>
      </c>
      <c r="N362" s="15">
        <f>VALUE(-11.64)</f>
        <v>0</v>
      </c>
      <c r="O362" s="16">
        <f>VALUE(1548.58456)</f>
        <v>0</v>
      </c>
      <c r="P362" s="16">
        <f>VALUE(-21.488000000000003)</f>
        <v>0</v>
      </c>
      <c r="Q362" s="17">
        <f>VALUE(522.0084999999999)</f>
        <v>0</v>
      </c>
      <c r="R362">
        <f>VALUE(-0.3706999999999425)</f>
        <v>0</v>
      </c>
      <c r="S362">
        <f>VALUE(-0.29118000000016764)</f>
        <v>0</v>
      </c>
      <c r="T362">
        <f>VALUE(-0.3876799999998184)</f>
        <v>0</v>
      </c>
      <c r="U362">
        <f>VALUE(-0.267620000000079)</f>
        <v>0</v>
      </c>
      <c r="V362">
        <f>VALUE(-0.2719199999999091)</f>
        <v>0</v>
      </c>
      <c r="W362">
        <f>VALUE(-0.32177999999998974)</f>
        <v>0</v>
      </c>
      <c r="X362">
        <f>VALUE(-0.00032000000010157237)</f>
        <v>0</v>
      </c>
      <c r="Y362" s="17">
        <f>VALUE(-11.594000000000051)</f>
        <v>0</v>
      </c>
      <c r="Z362">
        <f>VALUE(-273.02857142857255)</f>
        <v>0</v>
      </c>
    </row>
    <row r="363" spans="1:26">
      <c r="A363" t="s">
        <v>387</v>
      </c>
      <c r="B363">
        <f>VALUE(8.40026)</f>
        <v>0</v>
      </c>
      <c r="C363" s="10">
        <f>VALUE(1552.68594)</f>
        <v>0</v>
      </c>
      <c r="D363" s="10">
        <f>VALUE(-11.606)</f>
        <v>0</v>
      </c>
      <c r="E363" s="11">
        <f>VALUE(1553.7467)</f>
        <v>0</v>
      </c>
      <c r="F363" s="11">
        <f>VALUE(-18.25)</f>
        <v>0</v>
      </c>
      <c r="G363" s="12">
        <f>VALUE(1556.41468)</f>
        <v>0</v>
      </c>
      <c r="H363" s="12">
        <f>VALUE(-15.088)</f>
        <v>0</v>
      </c>
      <c r="I363" s="13">
        <f>VALUE(1547.70086)</f>
        <v>0</v>
      </c>
      <c r="J363" s="13">
        <f>VALUE(-10.712)</f>
        <v>0</v>
      </c>
      <c r="K363" s="14">
        <f>VALUE(1550.5994)</f>
        <v>0</v>
      </c>
      <c r="L363" s="14">
        <f>VALUE(-11.216)</f>
        <v>0</v>
      </c>
      <c r="M363" s="15">
        <f>VALUE(1556.32232)</f>
        <v>0</v>
      </c>
      <c r="N363" s="15">
        <f>VALUE(-11.602)</f>
        <v>0</v>
      </c>
      <c r="O363" s="16">
        <f>VALUE(1548.58414)</f>
        <v>0</v>
      </c>
      <c r="P363" s="16">
        <f>VALUE(-21.524)</f>
        <v>0</v>
      </c>
      <c r="Q363" s="17">
        <f>VALUE(522.0125)</f>
        <v>0</v>
      </c>
      <c r="R363">
        <f>VALUE(-0.3719199999998182)</f>
        <v>0</v>
      </c>
      <c r="S363">
        <f>VALUE(-0.292180000000144)</f>
        <v>0</v>
      </c>
      <c r="T363">
        <f>VALUE(-0.38857999999981985)</f>
        <v>0</v>
      </c>
      <c r="U363">
        <f>VALUE(-0.2677800000001298)</f>
        <v>0</v>
      </c>
      <c r="V363">
        <f>VALUE(-0.2727199999999357)</f>
        <v>0</v>
      </c>
      <c r="W363">
        <f>VALUE(-0.321920000000091)</f>
        <v>0</v>
      </c>
      <c r="X363">
        <f>VALUE(-0.0007400000001780427)</f>
        <v>0</v>
      </c>
      <c r="Y363" s="17">
        <f>VALUE(-11.589999999999918)</f>
        <v>0</v>
      </c>
      <c r="Z363">
        <f>VALUE(-273.6914285714452)</f>
        <v>0</v>
      </c>
    </row>
    <row r="364" spans="1:26">
      <c r="A364" t="s">
        <v>388</v>
      </c>
      <c r="B364">
        <f>VALUE(8.42431)</f>
        <v>0</v>
      </c>
      <c r="C364" s="10">
        <f>VALUE(1552.68642)</f>
        <v>0</v>
      </c>
      <c r="D364" s="10">
        <f>VALUE(-11.544)</f>
        <v>0</v>
      </c>
      <c r="E364" s="11">
        <f>VALUE(1553.74696)</f>
        <v>0</v>
      </c>
      <c r="F364" s="11">
        <f>VALUE(-18.23)</f>
        <v>0</v>
      </c>
      <c r="G364" s="12">
        <f>VALUE(1556.4153)</f>
        <v>0</v>
      </c>
      <c r="H364" s="12">
        <f>VALUE(-15.065999999999999)</f>
        <v>0</v>
      </c>
      <c r="I364" s="13">
        <f>VALUE(1547.70084)</f>
        <v>0</v>
      </c>
      <c r="J364" s="13">
        <f>VALUE(-10.784)</f>
        <v>0</v>
      </c>
      <c r="K364" s="14">
        <f>VALUE(1550.6002)</f>
        <v>0</v>
      </c>
      <c r="L364" s="14">
        <f>VALUE(-11.26)</f>
        <v>0</v>
      </c>
      <c r="M364" s="15">
        <f>VALUE(1556.3219800000002)</f>
        <v>0</v>
      </c>
      <c r="N364" s="15">
        <f>VALUE(-11.668)</f>
        <v>0</v>
      </c>
      <c r="O364" s="16">
        <f>VALUE(1548.5847)</f>
        <v>0</v>
      </c>
      <c r="P364" s="16">
        <f>VALUE(-21.555999999999997)</f>
        <v>0</v>
      </c>
      <c r="Q364" s="17">
        <f>VALUE(522.012)</f>
        <v>0</v>
      </c>
      <c r="R364">
        <f>VALUE(-0.3714399999998932)</f>
        <v>0</v>
      </c>
      <c r="S364">
        <f>VALUE(-0.2919200000001183)</f>
        <v>0</v>
      </c>
      <c r="T364">
        <f>VALUE(-0.38796000000002095)</f>
        <v>0</v>
      </c>
      <c r="U364">
        <f>VALUE(-0.2678000000000793)</f>
        <v>0</v>
      </c>
      <c r="V364">
        <f>VALUE(-0.2719199999999091)</f>
        <v>0</v>
      </c>
      <c r="W364">
        <f>VALUE(-0.3222600000001421)</f>
        <v>0</v>
      </c>
      <c r="X364">
        <f>VALUE(-0.00018000000000029104)</f>
        <v>0</v>
      </c>
      <c r="Y364" s="17">
        <f>VALUE(-11.59050000000002)</f>
        <v>0</v>
      </c>
      <c r="Z364">
        <f>VALUE(-273.354285714309)</f>
        <v>0</v>
      </c>
    </row>
    <row r="365" spans="1:26">
      <c r="A365" t="s">
        <v>389</v>
      </c>
      <c r="B365">
        <f>VALUE(8.44843)</f>
        <v>0</v>
      </c>
      <c r="C365" s="10">
        <f>VALUE(1552.68764)</f>
        <v>0</v>
      </c>
      <c r="D365" s="10">
        <f>VALUE(-11.636)</f>
        <v>0</v>
      </c>
      <c r="E365" s="11">
        <f>VALUE(1553.74736)</f>
        <v>0</v>
      </c>
      <c r="F365" s="11">
        <f>VALUE(-18.212)</f>
        <v>0</v>
      </c>
      <c r="G365" s="12">
        <f>VALUE(1556.41554)</f>
        <v>0</v>
      </c>
      <c r="H365" s="12">
        <f>VALUE(-15.068)</f>
        <v>0</v>
      </c>
      <c r="I365" s="13">
        <f>VALUE(1547.7010400000001)</f>
        <v>0</v>
      </c>
      <c r="J365" s="13">
        <f>VALUE(-10.788)</f>
        <v>0</v>
      </c>
      <c r="K365" s="14">
        <f>VALUE(1550.60052)</f>
        <v>0</v>
      </c>
      <c r="L365" s="14">
        <f>VALUE(-11.222000000000001)</f>
        <v>0</v>
      </c>
      <c r="M365" s="15">
        <f>VALUE(1556.3221800000001)</f>
        <v>0</v>
      </c>
      <c r="N365" s="15">
        <f>VALUE(-11.62)</f>
        <v>0</v>
      </c>
      <c r="O365" s="16">
        <f>VALUE(1548.58502)</f>
        <v>0</v>
      </c>
      <c r="P365" s="16">
        <f>VALUE(-21.51)</f>
        <v>0</v>
      </c>
      <c r="Q365" s="17">
        <f>VALUE(522.011)</f>
        <v>0</v>
      </c>
      <c r="R365">
        <f>VALUE(-0.37021999999979016)</f>
        <v>0</v>
      </c>
      <c r="S365">
        <f>VALUE(-0.29151999999999134)</f>
        <v>0</v>
      </c>
      <c r="T365">
        <f>VALUE(-0.3877199999999448)</f>
        <v>0</v>
      </c>
      <c r="U365">
        <f>VALUE(-0.2676000000001295)</f>
        <v>0</v>
      </c>
      <c r="V365">
        <f>VALUE(-0.2716000000000349)</f>
        <v>0</v>
      </c>
      <c r="W365">
        <f>VALUE(-0.3220600000001923)</f>
        <v>0</v>
      </c>
      <c r="X365">
        <f>VALUE(0.00013999999987390765)</f>
        <v>0</v>
      </c>
      <c r="Y365" s="17">
        <f>VALUE(-11.591499999999996)</f>
        <v>0</v>
      </c>
      <c r="Z365">
        <f>VALUE(-272.9400000000299)</f>
        <v>0</v>
      </c>
    </row>
    <row r="366" spans="1:26">
      <c r="A366" t="s">
        <v>390</v>
      </c>
      <c r="B366">
        <f>VALUE(8.47222)</f>
        <v>0</v>
      </c>
      <c r="C366" s="10">
        <f>VALUE(1552.68648)</f>
        <v>0</v>
      </c>
      <c r="D366" s="10">
        <f>VALUE(-11.568)</f>
        <v>0</v>
      </c>
      <c r="E366" s="11">
        <f>VALUE(1553.74774)</f>
        <v>0</v>
      </c>
      <c r="F366" s="11">
        <f>VALUE(-18.236)</f>
        <v>0</v>
      </c>
      <c r="G366" s="12">
        <f>VALUE(1556.41554)</f>
        <v>0</v>
      </c>
      <c r="H366" s="12">
        <f>VALUE(-15.106)</f>
        <v>0</v>
      </c>
      <c r="I366" s="13">
        <f>VALUE(1547.70112)</f>
        <v>0</v>
      </c>
      <c r="J366" s="13">
        <f>VALUE(-10.784)</f>
        <v>0</v>
      </c>
      <c r="K366" s="14">
        <f>VALUE(1550.60014)</f>
        <v>0</v>
      </c>
      <c r="L366" s="14">
        <f>VALUE(-11.258)</f>
        <v>0</v>
      </c>
      <c r="M366" s="15">
        <f>VALUE(1556.3230800000001)</f>
        <v>0</v>
      </c>
      <c r="N366" s="15">
        <f>VALUE(-11.66)</f>
        <v>0</v>
      </c>
      <c r="O366" s="16">
        <f>VALUE(1548.5846)</f>
        <v>0</v>
      </c>
      <c r="P366" s="16">
        <f>VALUE(-21.541999999999998)</f>
        <v>0</v>
      </c>
      <c r="Q366" s="17">
        <f>VALUE(522.0095)</f>
        <v>0</v>
      </c>
      <c r="R366">
        <f>VALUE(-0.3713799999998173)</f>
        <v>0</v>
      </c>
      <c r="S366">
        <f>VALUE(-0.29114000000004125)</f>
        <v>0</v>
      </c>
      <c r="T366">
        <f>VALUE(-0.3877199999999448)</f>
        <v>0</v>
      </c>
      <c r="U366">
        <f>VALUE(-0.2675200000001041)</f>
        <v>0</v>
      </c>
      <c r="V366">
        <f>VALUE(-0.271979999999985)</f>
        <v>0</v>
      </c>
      <c r="W366">
        <f>VALUE(-0.32116000000019085)</f>
        <v>0</v>
      </c>
      <c r="X366">
        <f>VALUE(-0.00028000000020256266)</f>
        <v>0</v>
      </c>
      <c r="Y366" s="17">
        <f>VALUE(-11.592999999999961)</f>
        <v>0</v>
      </c>
      <c r="Z366">
        <f>VALUE(-273.0257142857551)</f>
        <v>0</v>
      </c>
    </row>
    <row r="367" spans="1:26">
      <c r="A367" t="s">
        <v>391</v>
      </c>
      <c r="B367">
        <f>VALUE(8.49609)</f>
        <v>0</v>
      </c>
      <c r="C367" s="10">
        <f>VALUE(1552.68552)</f>
        <v>0</v>
      </c>
      <c r="D367" s="10">
        <f>VALUE(-11.588)</f>
        <v>0</v>
      </c>
      <c r="E367" s="11">
        <f>VALUE(1553.7473400000001)</f>
        <v>0</v>
      </c>
      <c r="F367" s="11">
        <f>VALUE(-18.244)</f>
        <v>0</v>
      </c>
      <c r="G367" s="12">
        <f>VALUE(1556.41434)</f>
        <v>0</v>
      </c>
      <c r="H367" s="12">
        <f>VALUE(-15.104000000000001)</f>
        <v>0</v>
      </c>
      <c r="I367" s="13">
        <f>VALUE(1547.70048)</f>
        <v>0</v>
      </c>
      <c r="J367" s="13">
        <f>VALUE(-10.74)</f>
        <v>0</v>
      </c>
      <c r="K367" s="14">
        <f>VALUE(1550.5996)</f>
        <v>0</v>
      </c>
      <c r="L367" s="14">
        <f>VALUE(-11.172)</f>
        <v>0</v>
      </c>
      <c r="M367" s="15">
        <f>VALUE(1556.32216)</f>
        <v>0</v>
      </c>
      <c r="N367" s="15">
        <f>VALUE(-11.64)</f>
        <v>0</v>
      </c>
      <c r="O367" s="16">
        <f>VALUE(1548.58444)</f>
        <v>0</v>
      </c>
      <c r="P367" s="16">
        <f>VALUE(-21.544)</f>
        <v>0</v>
      </c>
      <c r="Q367" s="17">
        <f>VALUE(522.016)</f>
        <v>0</v>
      </c>
      <c r="R367">
        <f>VALUE(-0.37233999999989464)</f>
        <v>0</v>
      </c>
      <c r="S367">
        <f>VALUE(-0.2915400000001682)</f>
        <v>0</v>
      </c>
      <c r="T367">
        <f>VALUE(-0.3889199999998709)</f>
        <v>0</v>
      </c>
      <c r="U367">
        <f>VALUE(-0.2681600000000799)</f>
        <v>0</v>
      </c>
      <c r="V367">
        <f>VALUE(-0.2725199999999859)</f>
        <v>0</v>
      </c>
      <c r="W367">
        <f>VALUE(-0.3220800000001418)</f>
        <v>0</v>
      </c>
      <c r="X367">
        <f>VALUE(-0.00044000000002597517)</f>
        <v>0</v>
      </c>
      <c r="Y367" s="17">
        <f>VALUE(-11.586500000000001)</f>
        <v>0</v>
      </c>
      <c r="Z367">
        <f>VALUE(-273.7142857143096)</f>
        <v>0</v>
      </c>
    </row>
    <row r="368" spans="1:26">
      <c r="A368" t="s">
        <v>392</v>
      </c>
      <c r="B368">
        <f>VALUE(8.51996)</f>
        <v>0</v>
      </c>
      <c r="C368" s="10">
        <f>VALUE(1552.6857400000001)</f>
        <v>0</v>
      </c>
      <c r="D368" s="10">
        <f>VALUE(-11.552)</f>
        <v>0</v>
      </c>
      <c r="E368" s="11">
        <f>VALUE(1553.74674)</f>
        <v>0</v>
      </c>
      <c r="F368" s="11">
        <f>VALUE(-18.212)</f>
        <v>0</v>
      </c>
      <c r="G368" s="12">
        <f>VALUE(1556.41488)</f>
        <v>0</v>
      </c>
      <c r="H368" s="12">
        <f>VALUE(-15.09)</f>
        <v>0</v>
      </c>
      <c r="I368" s="13">
        <f>VALUE(1547.7007199999998)</f>
        <v>0</v>
      </c>
      <c r="J368" s="13">
        <f>VALUE(-10.764000000000001)</f>
        <v>0</v>
      </c>
      <c r="K368" s="14">
        <f>VALUE(1550.59982)</f>
        <v>0</v>
      </c>
      <c r="L368" s="14">
        <f>VALUE(-11.254000000000001)</f>
        <v>0</v>
      </c>
      <c r="M368" s="15">
        <f>VALUE(1556.32182)</f>
        <v>0</v>
      </c>
      <c r="N368" s="15">
        <f>VALUE(-11.636)</f>
        <v>0</v>
      </c>
      <c r="O368" s="16">
        <f>VALUE(1548.5842)</f>
        <v>0</v>
      </c>
      <c r="P368" s="16">
        <f>VALUE(-21.578000000000003)</f>
        <v>0</v>
      </c>
      <c r="Q368" s="17">
        <f>VALUE(522.015)</f>
        <v>0</v>
      </c>
      <c r="R368">
        <f>VALUE(-0.37211999999999534)</f>
        <v>0</v>
      </c>
      <c r="S368">
        <f>VALUE(-0.2921400000000176)</f>
        <v>0</v>
      </c>
      <c r="T368">
        <f>VALUE(-0.38837999999987005)</f>
        <v>0</v>
      </c>
      <c r="U368">
        <f>VALUE(-0.2679200000000037)</f>
        <v>0</v>
      </c>
      <c r="V368">
        <f>VALUE(-0.2723000000000866)</f>
        <v>0</v>
      </c>
      <c r="W368">
        <f>VALUE(-0.3224200000001929)</f>
        <v>0</v>
      </c>
      <c r="X368">
        <f>VALUE(-0.0006800000001021544)</f>
        <v>0</v>
      </c>
      <c r="Y368" s="17">
        <f>VALUE(-11.587499999999977)</f>
        <v>0</v>
      </c>
      <c r="Z368">
        <f>VALUE(-273.7085714286098)</f>
        <v>0</v>
      </c>
    </row>
    <row r="369" spans="1:26">
      <c r="A369" t="s">
        <v>393</v>
      </c>
      <c r="B369">
        <f>VALUE(8.54401)</f>
        <v>0</v>
      </c>
      <c r="C369" s="10">
        <f>VALUE(1552.68524)</f>
        <v>0</v>
      </c>
      <c r="D369" s="10">
        <f>VALUE(-11.604000000000001)</f>
        <v>0</v>
      </c>
      <c r="E369" s="11">
        <f>VALUE(1553.74706)</f>
        <v>0</v>
      </c>
      <c r="F369" s="11">
        <f>VALUE(-18.266)</f>
        <v>0</v>
      </c>
      <c r="G369" s="12">
        <f>VALUE(1556.41434)</f>
        <v>0</v>
      </c>
      <c r="H369" s="12">
        <f>VALUE(-15.064)</f>
        <v>0</v>
      </c>
      <c r="I369" s="13">
        <f>VALUE(1547.7002)</f>
        <v>0</v>
      </c>
      <c r="J369" s="13">
        <f>VALUE(-10.806)</f>
        <v>0</v>
      </c>
      <c r="K369" s="14">
        <f>VALUE(1550.59926)</f>
        <v>0</v>
      </c>
      <c r="L369" s="14">
        <f>VALUE(-11.152000000000001)</f>
        <v>0</v>
      </c>
      <c r="M369" s="15">
        <f>VALUE(1556.3218)</f>
        <v>0</v>
      </c>
      <c r="N369" s="15">
        <f>VALUE(-11.64)</f>
        <v>0</v>
      </c>
      <c r="O369" s="16">
        <f>VALUE(1548.5835)</f>
        <v>0</v>
      </c>
      <c r="P369" s="16">
        <f>VALUE(-21.564)</f>
        <v>0</v>
      </c>
      <c r="Q369" s="17">
        <f>VALUE(522.018)</f>
        <v>0</v>
      </c>
      <c r="R369">
        <f>VALUE(-0.37261999999986983)</f>
        <v>0</v>
      </c>
      <c r="S369">
        <f>VALUE(-0.2918200000001434)</f>
        <v>0</v>
      </c>
      <c r="T369">
        <f>VALUE(-0.3889199999998709)</f>
        <v>0</v>
      </c>
      <c r="U369">
        <f>VALUE(-0.2684400000000551)</f>
        <v>0</v>
      </c>
      <c r="V369">
        <f>VALUE(-0.27286000000003696)</f>
        <v>0</v>
      </c>
      <c r="W369">
        <f>VALUE(-0.3224400000001424)</f>
        <v>0</v>
      </c>
      <c r="X369">
        <f>VALUE(-0.0013800000001538137)</f>
        <v>0</v>
      </c>
      <c r="Y369" s="17">
        <f>VALUE(-11.584499999999935)</f>
        <v>0</v>
      </c>
      <c r="Z369">
        <f>VALUE(-274.06857142861037)</f>
        <v>0</v>
      </c>
    </row>
    <row r="370" spans="1:26">
      <c r="A370" t="s">
        <v>394</v>
      </c>
      <c r="B370">
        <f>VALUE(8.56788)</f>
        <v>0</v>
      </c>
      <c r="C370" s="10">
        <f>VALUE(1552.68764)</f>
        <v>0</v>
      </c>
      <c r="D370" s="10">
        <f>VALUE(-11.636)</f>
        <v>0</v>
      </c>
      <c r="E370" s="11">
        <f>VALUE(1553.74774)</f>
        <v>0</v>
      </c>
      <c r="F370" s="11">
        <f>VALUE(-18.262)</f>
        <v>0</v>
      </c>
      <c r="G370" s="12">
        <f>VALUE(1556.41552)</f>
        <v>0</v>
      </c>
      <c r="H370" s="12">
        <f>VALUE(-15.128)</f>
        <v>0</v>
      </c>
      <c r="I370" s="13">
        <f>VALUE(1547.70126)</f>
        <v>0</v>
      </c>
      <c r="J370" s="13">
        <f>VALUE(-10.692)</f>
        <v>0</v>
      </c>
      <c r="K370" s="14">
        <f>VALUE(1550.6005400000001)</f>
        <v>0</v>
      </c>
      <c r="L370" s="14">
        <f>VALUE(-11.225999999999999)</f>
        <v>0</v>
      </c>
      <c r="M370" s="15">
        <f>VALUE(1556.32226)</f>
        <v>0</v>
      </c>
      <c r="N370" s="15">
        <f>VALUE(-11.662)</f>
        <v>0</v>
      </c>
      <c r="O370" s="16">
        <f>VALUE(1548.5843)</f>
        <v>0</v>
      </c>
      <c r="P370" s="16">
        <f>VALUE(-21.574)</f>
        <v>0</v>
      </c>
      <c r="Q370" s="17">
        <f>VALUE(522.014)</f>
        <v>0</v>
      </c>
      <c r="R370">
        <f>VALUE(-0.37021999999979016)</f>
        <v>0</v>
      </c>
      <c r="S370">
        <f>VALUE(-0.29114000000004125)</f>
        <v>0</v>
      </c>
      <c r="T370">
        <f>VALUE(-0.3877399999998943)</f>
        <v>0</v>
      </c>
      <c r="U370">
        <f>VALUE(-0.26738000000000284)</f>
        <v>0</v>
      </c>
      <c r="V370">
        <f>VALUE(-0.2715800000000854)</f>
        <v>0</v>
      </c>
      <c r="W370">
        <f>VALUE(-0.3219800000001669)</f>
        <v>0</v>
      </c>
      <c r="X370">
        <f>VALUE(-0.0005800000001272565)</f>
        <v>0</v>
      </c>
      <c r="Y370" s="17">
        <f>VALUE(-11.588499999999954)</f>
        <v>0</v>
      </c>
      <c r="Z370">
        <f>VALUE(-272.9457142857297)</f>
        <v>0</v>
      </c>
    </row>
    <row r="371" spans="1:26">
      <c r="A371" t="s">
        <v>395</v>
      </c>
      <c r="B371">
        <f>VALUE(8.59198)</f>
        <v>0</v>
      </c>
      <c r="C371" s="10">
        <f>VALUE(1552.68638)</f>
        <v>0</v>
      </c>
      <c r="D371" s="10">
        <f>VALUE(-11.597999999999999)</f>
        <v>0</v>
      </c>
      <c r="E371" s="11">
        <f>VALUE(1553.74764)</f>
        <v>0</v>
      </c>
      <c r="F371" s="11">
        <f>VALUE(-18.232)</f>
        <v>0</v>
      </c>
      <c r="G371" s="12">
        <f>VALUE(1556.41546)</f>
        <v>0</v>
      </c>
      <c r="H371" s="12">
        <f>VALUE(-15.144)</f>
        <v>0</v>
      </c>
      <c r="I371" s="13">
        <f>VALUE(1547.7007199999998)</f>
        <v>0</v>
      </c>
      <c r="J371" s="13">
        <f>VALUE(-10.722000000000001)</f>
        <v>0</v>
      </c>
      <c r="K371" s="14">
        <f>VALUE(1550.60064)</f>
        <v>0</v>
      </c>
      <c r="L371" s="14">
        <f>VALUE(-11.25)</f>
        <v>0</v>
      </c>
      <c r="M371" s="15">
        <f>VALUE(1556.3229800000001)</f>
        <v>0</v>
      </c>
      <c r="N371" s="15">
        <f>VALUE(-11.665999999999999)</f>
        <v>0</v>
      </c>
      <c r="O371" s="16">
        <f>VALUE(1548.58354)</f>
        <v>0</v>
      </c>
      <c r="P371" s="16">
        <f>VALUE(-21.561999999999998)</f>
        <v>0</v>
      </c>
      <c r="Q371" s="17">
        <f>VALUE(522.0205)</f>
        <v>0</v>
      </c>
      <c r="R371">
        <f>VALUE(-0.3714799999997922)</f>
        <v>0</v>
      </c>
      <c r="S371">
        <f>VALUE(-0.29124000000001615)</f>
        <v>0</v>
      </c>
      <c r="T371">
        <f>VALUE(-0.38779999999997017)</f>
        <v>0</v>
      </c>
      <c r="U371">
        <f>VALUE(-0.2679200000000037)</f>
        <v>0</v>
      </c>
      <c r="V371">
        <f>VALUE(-0.27147999999988315)</f>
        <v>0</v>
      </c>
      <c r="W371">
        <f>VALUE(-0.32126000000016575)</f>
        <v>0</v>
      </c>
      <c r="X371">
        <f>VALUE(-0.0013400000000274304)</f>
        <v>0</v>
      </c>
      <c r="Y371" s="17">
        <f>VALUE(-11.581999999999994)</f>
        <v>0</v>
      </c>
      <c r="Z371">
        <f>VALUE(-273.21714285712267)</f>
        <v>0</v>
      </c>
    </row>
    <row r="372" spans="1:26">
      <c r="A372" t="s">
        <v>396</v>
      </c>
      <c r="B372">
        <f>VALUE(8.6158)</f>
        <v>0</v>
      </c>
      <c r="C372" s="10">
        <f>VALUE(1552.6870000000001)</f>
        <v>0</v>
      </c>
      <c r="D372" s="10">
        <f>VALUE(-11.55)</f>
        <v>0</v>
      </c>
      <c r="E372" s="11">
        <f>VALUE(1553.74632)</f>
        <v>0</v>
      </c>
      <c r="F372" s="11">
        <f>VALUE(-18.232)</f>
        <v>0</v>
      </c>
      <c r="G372" s="12">
        <f>VALUE(1556.41492)</f>
        <v>0</v>
      </c>
      <c r="H372" s="12">
        <f>VALUE(-15.036)</f>
        <v>0</v>
      </c>
      <c r="I372" s="13">
        <f>VALUE(1547.7003)</f>
        <v>0</v>
      </c>
      <c r="J372" s="13">
        <f>VALUE(-10.714)</f>
        <v>0</v>
      </c>
      <c r="K372" s="14">
        <f>VALUE(1550.59942)</f>
        <v>0</v>
      </c>
      <c r="L372" s="14">
        <f>VALUE(-11.222000000000001)</f>
        <v>0</v>
      </c>
      <c r="M372" s="15">
        <f>VALUE(1556.32194)</f>
        <v>0</v>
      </c>
      <c r="N372" s="15">
        <f>VALUE(-11.682)</f>
        <v>0</v>
      </c>
      <c r="O372" s="16">
        <f>VALUE(1548.58346)</f>
        <v>0</v>
      </c>
      <c r="P372" s="16">
        <f>VALUE(-21.552)</f>
        <v>0</v>
      </c>
      <c r="Q372" s="17">
        <f>VALUE(522.0225)</f>
        <v>0</v>
      </c>
      <c r="R372">
        <f>VALUE(-0.3708599999999933)</f>
        <v>0</v>
      </c>
      <c r="S372">
        <f>VALUE(-0.2925600000000941)</f>
        <v>0</v>
      </c>
      <c r="T372">
        <f>VALUE(-0.38833999999997104)</f>
        <v>0</v>
      </c>
      <c r="U372">
        <f>VALUE(-0.2683400000000802)</f>
        <v>0</v>
      </c>
      <c r="V372">
        <f>VALUE(-0.2726999999999862)</f>
        <v>0</v>
      </c>
      <c r="W372">
        <f>VALUE(-0.3223000000000411)</f>
        <v>0</v>
      </c>
      <c r="X372">
        <f>VALUE(-0.0014200000000528235)</f>
        <v>0</v>
      </c>
      <c r="Y372" s="17">
        <f>VALUE(-11.579999999999927)</f>
        <v>0</v>
      </c>
      <c r="Z372">
        <f>VALUE(-273.78857142860267)</f>
        <v>0</v>
      </c>
    </row>
    <row r="373" spans="1:26">
      <c r="A373" t="s">
        <v>397</v>
      </c>
      <c r="B373">
        <f>VALUE(8.6396)</f>
        <v>0</v>
      </c>
      <c r="C373" s="10">
        <f>VALUE(1552.6862800000001)</f>
        <v>0</v>
      </c>
      <c r="D373" s="10">
        <f>VALUE(-11.562000000000001)</f>
        <v>0</v>
      </c>
      <c r="E373" s="11">
        <f>VALUE(1553.74708)</f>
        <v>0</v>
      </c>
      <c r="F373" s="11">
        <f>VALUE(-18.176)</f>
        <v>0</v>
      </c>
      <c r="G373" s="12">
        <f>VALUE(1556.41404)</f>
        <v>0</v>
      </c>
      <c r="H373" s="12">
        <f>VALUE(-15.014000000000001)</f>
        <v>0</v>
      </c>
      <c r="I373" s="13">
        <f>VALUE(1547.7011400000001)</f>
        <v>0</v>
      </c>
      <c r="J373" s="13">
        <f>VALUE(-10.784)</f>
        <v>0</v>
      </c>
      <c r="K373" s="14">
        <f>VALUE(1550.59976)</f>
        <v>0</v>
      </c>
      <c r="L373" s="14">
        <f>VALUE(-11.27)</f>
        <v>0</v>
      </c>
      <c r="M373" s="15">
        <f>VALUE(1556.3216)</f>
        <v>0</v>
      </c>
      <c r="N373" s="15">
        <f>VALUE(-11.618)</f>
        <v>0</v>
      </c>
      <c r="O373" s="16">
        <f>VALUE(1548.58342)</f>
        <v>0</v>
      </c>
      <c r="P373" s="16">
        <f>VALUE(-21.57)</f>
        <v>0</v>
      </c>
      <c r="Q373" s="17">
        <f>VALUE(522.0274999999999)</f>
        <v>0</v>
      </c>
      <c r="R373">
        <f>VALUE(-0.37157999999999447)</f>
        <v>0</v>
      </c>
      <c r="S373">
        <f>VALUE(-0.29179999999996653)</f>
        <v>0</v>
      </c>
      <c r="T373">
        <f>VALUE(-0.3892199999997956)</f>
        <v>0</v>
      </c>
      <c r="U373">
        <f>VALUE(-0.2675000000001546)</f>
        <v>0</v>
      </c>
      <c r="V373">
        <f>VALUE(-0.2723599999999351)</f>
        <v>0</v>
      </c>
      <c r="W373">
        <f>VALUE(-0.3226400000000922)</f>
        <v>0</v>
      </c>
      <c r="X373">
        <f>VALUE(-0.0014600000001792068)</f>
        <v>0</v>
      </c>
      <c r="Y373" s="17">
        <f>VALUE(-11.575000000000045)</f>
        <v>0</v>
      </c>
      <c r="Z373">
        <f>VALUE(-273.79428571430253)</f>
        <v>0</v>
      </c>
    </row>
    <row r="374" spans="1:26">
      <c r="A374" t="s">
        <v>398</v>
      </c>
      <c r="B374">
        <f>VALUE(8.66351)</f>
        <v>0</v>
      </c>
      <c r="C374" s="10">
        <f>VALUE(1552.68674)</f>
        <v>0</v>
      </c>
      <c r="D374" s="10">
        <f>VALUE(-11.544)</f>
        <v>0</v>
      </c>
      <c r="E374" s="11">
        <f>VALUE(1553.74786)</f>
        <v>0</v>
      </c>
      <c r="F374" s="11">
        <f>VALUE(-18.24)</f>
        <v>0</v>
      </c>
      <c r="G374" s="12">
        <f>VALUE(1556.41462)</f>
        <v>0</v>
      </c>
      <c r="H374" s="12">
        <f>VALUE(-15.088)</f>
        <v>0</v>
      </c>
      <c r="I374" s="13">
        <f>VALUE(1547.70154)</f>
        <v>0</v>
      </c>
      <c r="J374" s="13">
        <f>VALUE(-10.752)</f>
        <v>0</v>
      </c>
      <c r="K374" s="14">
        <f>VALUE(1550.59996)</f>
        <v>0</v>
      </c>
      <c r="L374" s="14">
        <f>VALUE(-11.172)</f>
        <v>0</v>
      </c>
      <c r="M374" s="15">
        <f>VALUE(1556.32266)</f>
        <v>0</v>
      </c>
      <c r="N374" s="15">
        <f>VALUE(-11.642000000000001)</f>
        <v>0</v>
      </c>
      <c r="O374" s="16">
        <f>VALUE(1548.58402)</f>
        <v>0</v>
      </c>
      <c r="P374" s="16">
        <f>VALUE(-21.576)</f>
        <v>0</v>
      </c>
      <c r="Q374" s="17">
        <f>VALUE(522.0319999999999)</f>
        <v>0</v>
      </c>
      <c r="R374">
        <f>VALUE(-0.3711199999997916)</f>
        <v>0</v>
      </c>
      <c r="S374">
        <f>VALUE(-0.29102000000011685)</f>
        <v>0</v>
      </c>
      <c r="T374">
        <f>VALUE(-0.38863999999989574)</f>
        <v>0</v>
      </c>
      <c r="U374">
        <f>VALUE(-0.26710000000002765)</f>
        <v>0</v>
      </c>
      <c r="V374">
        <f>VALUE(-0.2721599999999853)</f>
        <v>0</v>
      </c>
      <c r="W374">
        <f>VALUE(-0.32158000000003995)</f>
        <v>0</v>
      </c>
      <c r="X374">
        <f>VALUE(-0.0008600000001024455)</f>
        <v>0</v>
      </c>
      <c r="Y374" s="17">
        <f>VALUE(-11.570500000000038)</f>
        <v>0</v>
      </c>
      <c r="Z374">
        <f>VALUE(-273.2114285714228)</f>
        <v>0</v>
      </c>
    </row>
    <row r="375" spans="1:26">
      <c r="A375" t="s">
        <v>399</v>
      </c>
      <c r="B375">
        <f>VALUE(8.68733)</f>
        <v>0</v>
      </c>
      <c r="C375" s="10">
        <f>VALUE(1552.68638)</f>
        <v>0</v>
      </c>
      <c r="D375" s="10">
        <f>VALUE(-11.585999999999999)</f>
        <v>0</v>
      </c>
      <c r="E375" s="11">
        <f>VALUE(1553.74744)</f>
        <v>0</v>
      </c>
      <c r="F375" s="11">
        <f>VALUE(-18.188)</f>
        <v>0</v>
      </c>
      <c r="G375" s="12">
        <f>VALUE(1556.41552)</f>
        <v>0</v>
      </c>
      <c r="H375" s="12">
        <f>VALUE(-15.042)</f>
        <v>0</v>
      </c>
      <c r="I375" s="13">
        <f>VALUE(1547.70084)</f>
        <v>0</v>
      </c>
      <c r="J375" s="13">
        <f>VALUE(-10.774000000000001)</f>
        <v>0</v>
      </c>
      <c r="K375" s="14">
        <f>VALUE(1550.59948)</f>
        <v>0</v>
      </c>
      <c r="L375" s="14">
        <f>VALUE(-11.218)</f>
        <v>0</v>
      </c>
      <c r="M375" s="15">
        <f>VALUE(1556.32214)</f>
        <v>0</v>
      </c>
      <c r="N375" s="15">
        <f>VALUE(-11.62)</f>
        <v>0</v>
      </c>
      <c r="O375" s="16">
        <f>VALUE(1548.5841599999999)</f>
        <v>0</v>
      </c>
      <c r="P375" s="16">
        <f>VALUE(-21.548000000000002)</f>
        <v>0</v>
      </c>
      <c r="Q375" s="17">
        <f>VALUE(522.027)</f>
        <v>0</v>
      </c>
      <c r="R375">
        <f>VALUE(-0.3714799999997922)</f>
        <v>0</v>
      </c>
      <c r="S375">
        <f>VALUE(-0.29143999999996595)</f>
        <v>0</v>
      </c>
      <c r="T375">
        <f>VALUE(-0.3877399999998943)</f>
        <v>0</v>
      </c>
      <c r="U375">
        <f>VALUE(-0.2678000000000793)</f>
        <v>0</v>
      </c>
      <c r="V375">
        <f>VALUE(-0.2726399999999103)</f>
        <v>0</v>
      </c>
      <c r="W375">
        <f>VALUE(-0.3221000000000913)</f>
        <v>0</v>
      </c>
      <c r="X375">
        <f>VALUE(-0.0007200000000011642)</f>
        <v>0</v>
      </c>
      <c r="Y375" s="17">
        <f>VALUE(-11.57549999999992)</f>
        <v>0</v>
      </c>
      <c r="Z375">
        <f>VALUE(-273.4171428571049)</f>
        <v>0</v>
      </c>
    </row>
    <row r="376" spans="1:26">
      <c r="A376" t="s">
        <v>400</v>
      </c>
      <c r="B376">
        <f>VALUE(8.71094)</f>
        <v>0</v>
      </c>
      <c r="C376" s="10">
        <f>VALUE(1552.68696)</f>
        <v>0</v>
      </c>
      <c r="D376" s="10">
        <f>VALUE(-11.584000000000001)</f>
        <v>0</v>
      </c>
      <c r="E376" s="11">
        <f>VALUE(1553.7477199999998)</f>
        <v>0</v>
      </c>
      <c r="F376" s="11">
        <f>VALUE(-18.174)</f>
        <v>0</v>
      </c>
      <c r="G376" s="12">
        <f>VALUE(1556.4143800000002)</f>
        <v>0</v>
      </c>
      <c r="H376" s="12">
        <f>VALUE(-15.046)</f>
        <v>0</v>
      </c>
      <c r="I376" s="13">
        <f>VALUE(1547.69996)</f>
        <v>0</v>
      </c>
      <c r="J376" s="13">
        <f>VALUE(-10.712)</f>
        <v>0</v>
      </c>
      <c r="K376" s="14">
        <f>VALUE(1550.60062)</f>
        <v>0</v>
      </c>
      <c r="L376" s="14">
        <f>VALUE(-11.214)</f>
        <v>0</v>
      </c>
      <c r="M376" s="15">
        <f>VALUE(1556.3222)</f>
        <v>0</v>
      </c>
      <c r="N376" s="15">
        <f>VALUE(-11.62)</f>
        <v>0</v>
      </c>
      <c r="O376" s="16">
        <f>VALUE(1548.5847)</f>
        <v>0</v>
      </c>
      <c r="P376" s="16">
        <f>VALUE(-21.57)</f>
        <v>0</v>
      </c>
      <c r="Q376" s="17">
        <f>VALUE(522.019)</f>
        <v>0</v>
      </c>
      <c r="R376">
        <f>VALUE(-0.3708999999998923)</f>
        <v>0</v>
      </c>
      <c r="S376">
        <f>VALUE(-0.29115999999999076)</f>
        <v>0</v>
      </c>
      <c r="T376">
        <f>VALUE(-0.3888799999999719)</f>
        <v>0</v>
      </c>
      <c r="U376">
        <f>VALUE(-0.26868000000013126)</f>
        <v>0</v>
      </c>
      <c r="V376">
        <f>VALUE(-0.27150000000006)</f>
        <v>0</v>
      </c>
      <c r="W376">
        <f>VALUE(-0.3220400000000154)</f>
        <v>0</v>
      </c>
      <c r="X376">
        <f>VALUE(-0.00018000000000029104)</f>
        <v>0</v>
      </c>
      <c r="Y376" s="17">
        <f>VALUE(-11.583499999999958)</f>
        <v>0</v>
      </c>
      <c r="Z376">
        <f>VALUE(-273.3342857142946)</f>
        <v>0</v>
      </c>
    </row>
    <row r="377" spans="1:26">
      <c r="A377" t="s">
        <v>401</v>
      </c>
      <c r="B377">
        <f>VALUE(8.73483)</f>
        <v>0</v>
      </c>
      <c r="C377" s="10">
        <f>VALUE(1552.6864)</f>
        <v>0</v>
      </c>
      <c r="D377" s="10">
        <f>VALUE(-11.6)</f>
        <v>0</v>
      </c>
      <c r="E377" s="11">
        <f>VALUE(1553.747)</f>
        <v>0</v>
      </c>
      <c r="F377" s="11">
        <f>VALUE(-18.26)</f>
        <v>0</v>
      </c>
      <c r="G377" s="12">
        <f>VALUE(1556.41594)</f>
        <v>0</v>
      </c>
      <c r="H377" s="12">
        <f>VALUE(-15.026)</f>
        <v>0</v>
      </c>
      <c r="I377" s="13">
        <f>VALUE(1547.70074)</f>
        <v>0</v>
      </c>
      <c r="J377" s="13">
        <f>VALUE(-10.677999999999999)</f>
        <v>0</v>
      </c>
      <c r="K377" s="14">
        <f>VALUE(1550.60034)</f>
        <v>0</v>
      </c>
      <c r="L377" s="14">
        <f>VALUE(-11.222000000000001)</f>
        <v>0</v>
      </c>
      <c r="M377" s="15">
        <f>VALUE(1556.3232)</f>
        <v>0</v>
      </c>
      <c r="N377" s="15">
        <f>VALUE(-11.63)</f>
        <v>0</v>
      </c>
      <c r="O377" s="16">
        <f>VALUE(1548.5837)</f>
        <v>0</v>
      </c>
      <c r="P377" s="16">
        <f>VALUE(-21.57)</f>
        <v>0</v>
      </c>
      <c r="Q377" s="17">
        <f>VALUE(522.011)</f>
        <v>0</v>
      </c>
      <c r="R377">
        <f>VALUE(-0.3714599999998427)</f>
        <v>0</v>
      </c>
      <c r="S377">
        <f>VALUE(-0.2918799999999919)</f>
        <v>0</v>
      </c>
      <c r="T377">
        <f>VALUE(-0.3873199999998178)</f>
        <v>0</v>
      </c>
      <c r="U377">
        <f>VALUE(-0.2679000000000542)</f>
        <v>0</v>
      </c>
      <c r="V377">
        <f>VALUE(-0.2717800000000352)</f>
        <v>0</v>
      </c>
      <c r="W377">
        <f>VALUE(-0.32104000000003907)</f>
        <v>0</v>
      </c>
      <c r="X377">
        <f>VALUE(-0.0011800000002040179)</f>
        <v>0</v>
      </c>
      <c r="Y377" s="17">
        <f>VALUE(-11.591499999999996)</f>
        <v>0</v>
      </c>
      <c r="Z377">
        <f>VALUE(-273.222857142855)</f>
        <v>0</v>
      </c>
    </row>
    <row r="378" spans="1:26">
      <c r="A378" t="s">
        <v>402</v>
      </c>
      <c r="B378">
        <f>VALUE(8.75886)</f>
        <v>0</v>
      </c>
      <c r="C378" s="10">
        <f>VALUE(1552.68726)</f>
        <v>0</v>
      </c>
      <c r="D378" s="10">
        <f>VALUE(-11.546)</f>
        <v>0</v>
      </c>
      <c r="E378" s="11">
        <f>VALUE(1553.7474)</f>
        <v>0</v>
      </c>
      <c r="F378" s="11">
        <f>VALUE(-18.21)</f>
        <v>0</v>
      </c>
      <c r="G378" s="12">
        <f>VALUE(1556.41556)</f>
        <v>0</v>
      </c>
      <c r="H378" s="12">
        <f>VALUE(-15.102)</f>
        <v>0</v>
      </c>
      <c r="I378" s="13">
        <f>VALUE(1547.70122)</f>
        <v>0</v>
      </c>
      <c r="J378" s="13">
        <f>VALUE(-10.758)</f>
        <v>0</v>
      </c>
      <c r="K378" s="14">
        <f>VALUE(1550.60024)</f>
        <v>0</v>
      </c>
      <c r="L378" s="14">
        <f>VALUE(-11.252)</f>
        <v>0</v>
      </c>
      <c r="M378" s="15">
        <f>VALUE(1556.32362)</f>
        <v>0</v>
      </c>
      <c r="N378" s="15">
        <f>VALUE(-11.664000000000001)</f>
        <v>0</v>
      </c>
      <c r="O378" s="16">
        <f>VALUE(1548.58406)</f>
        <v>0</v>
      </c>
      <c r="P378" s="16">
        <f>VALUE(-21.561999999999998)</f>
        <v>0</v>
      </c>
      <c r="Q378" s="17">
        <f>VALUE(522.002)</f>
        <v>0</v>
      </c>
      <c r="R378">
        <f>VALUE(-0.3705999999999676)</f>
        <v>0</v>
      </c>
      <c r="S378">
        <f>VALUE(-0.29148000000009233)</f>
        <v>0</v>
      </c>
      <c r="T378">
        <f>VALUE(-0.38769999999999527)</f>
        <v>0</v>
      </c>
      <c r="U378">
        <f>VALUE(-0.2674200000001292)</f>
        <v>0</v>
      </c>
      <c r="V378">
        <f>VALUE(-0.2718800000000101)</f>
        <v>0</v>
      </c>
      <c r="W378">
        <f>VALUE(-0.32062000000019)</f>
        <v>0</v>
      </c>
      <c r="X378">
        <f>VALUE(-0.0008200000002034358)</f>
        <v>0</v>
      </c>
      <c r="Y378" s="17">
        <f>VALUE(-11.600500000000011)</f>
        <v>0</v>
      </c>
      <c r="Z378">
        <f>VALUE(-272.9314285715126)</f>
        <v>0</v>
      </c>
    </row>
    <row r="379" spans="1:26">
      <c r="A379" t="s">
        <v>403</v>
      </c>
      <c r="B379">
        <f>VALUE(8.78365)</f>
        <v>0</v>
      </c>
      <c r="C379" s="10">
        <f>VALUE(1552.68678)</f>
        <v>0</v>
      </c>
      <c r="D379" s="10">
        <f>VALUE(-11.61)</f>
        <v>0</v>
      </c>
      <c r="E379" s="11">
        <f>VALUE(1553.7475)</f>
        <v>0</v>
      </c>
      <c r="F379" s="11">
        <f>VALUE(-18.202)</f>
        <v>0</v>
      </c>
      <c r="G379" s="12">
        <f>VALUE(1556.41384)</f>
        <v>0</v>
      </c>
      <c r="H379" s="12">
        <f>VALUE(-15.024000000000001)</f>
        <v>0</v>
      </c>
      <c r="I379" s="13">
        <f>VALUE(1547.70122)</f>
        <v>0</v>
      </c>
      <c r="J379" s="13">
        <f>VALUE(-10.735999999999999)</f>
        <v>0</v>
      </c>
      <c r="K379" s="14">
        <f>VALUE(1550.5996599999999)</f>
        <v>0</v>
      </c>
      <c r="L379" s="14">
        <f>VALUE(-11.224)</f>
        <v>0</v>
      </c>
      <c r="M379" s="15">
        <f>VALUE(1556.3221)</f>
        <v>0</v>
      </c>
      <c r="N379" s="15">
        <f>VALUE(-11.588)</f>
        <v>0</v>
      </c>
      <c r="O379" s="16">
        <f>VALUE(1548.58396)</f>
        <v>0</v>
      </c>
      <c r="P379" s="16">
        <f>VALUE(-21.555999999999997)</f>
        <v>0</v>
      </c>
      <c r="Q379" s="17">
        <f>VALUE(522.0015)</f>
        <v>0</v>
      </c>
      <c r="R379">
        <f>VALUE(-0.3710799999998926)</f>
        <v>0</v>
      </c>
      <c r="S379">
        <f>VALUE(-0.29138000000011743)</f>
        <v>0</v>
      </c>
      <c r="T379">
        <f>VALUE(-0.3894199999999728)</f>
        <v>0</v>
      </c>
      <c r="U379">
        <f>VALUE(-0.2674200000001292)</f>
        <v>0</v>
      </c>
      <c r="V379">
        <f>VALUE(-0.27245999999991)</f>
        <v>0</v>
      </c>
      <c r="W379">
        <f>VALUE(-0.3221399999999903)</f>
        <v>0</v>
      </c>
      <c r="X379">
        <f>VALUE(-0.0009200000001783337)</f>
        <v>0</v>
      </c>
      <c r="Y379" s="17">
        <f>VALUE(-11.600999999999999)</f>
        <v>0</v>
      </c>
      <c r="Z379">
        <f>VALUE(-273.54571428574155)</f>
        <v>0</v>
      </c>
    </row>
    <row r="380" spans="1:26">
      <c r="A380" t="s">
        <v>404</v>
      </c>
      <c r="B380">
        <f>VALUE(8.80747)</f>
        <v>0</v>
      </c>
      <c r="C380" s="10">
        <f>VALUE(1552.68604)</f>
        <v>0</v>
      </c>
      <c r="D380" s="10">
        <f>VALUE(-11.614)</f>
        <v>0</v>
      </c>
      <c r="E380" s="11">
        <f>VALUE(1553.7473400000001)</f>
        <v>0</v>
      </c>
      <c r="F380" s="11">
        <f>VALUE(-18.222)</f>
        <v>0</v>
      </c>
      <c r="G380" s="12">
        <f>VALUE(1556.41462)</f>
        <v>0</v>
      </c>
      <c r="H380" s="12">
        <f>VALUE(-15.044)</f>
        <v>0</v>
      </c>
      <c r="I380" s="13">
        <f>VALUE(1547.7001)</f>
        <v>0</v>
      </c>
      <c r="J380" s="13">
        <f>VALUE(-10.76)</f>
        <v>0</v>
      </c>
      <c r="K380" s="14">
        <f>VALUE(1550.5998)</f>
        <v>0</v>
      </c>
      <c r="L380" s="14">
        <f>VALUE(-11.27)</f>
        <v>0</v>
      </c>
      <c r="M380" s="15">
        <f>VALUE(1556.3220000000001)</f>
        <v>0</v>
      </c>
      <c r="N380" s="15">
        <f>VALUE(-11.652000000000001)</f>
        <v>0</v>
      </c>
      <c r="O380" s="16">
        <f>VALUE(1548.58322)</f>
        <v>0</v>
      </c>
      <c r="P380" s="16">
        <f>VALUE(-21.58)</f>
        <v>0</v>
      </c>
      <c r="Q380" s="17">
        <f>VALUE(521.997)</f>
        <v>0</v>
      </c>
      <c r="R380">
        <f>VALUE(-0.3718199999998433)</f>
        <v>0</v>
      </c>
      <c r="S380">
        <f>VALUE(-0.2915400000001682)</f>
        <v>0</v>
      </c>
      <c r="T380">
        <f>VALUE(-0.38863999999989574)</f>
        <v>0</v>
      </c>
      <c r="U380">
        <f>VALUE(-0.26854000000003)</f>
        <v>0</v>
      </c>
      <c r="V380">
        <f>VALUE(-0.2723200000000361)</f>
        <v>0</v>
      </c>
      <c r="W380">
        <f>VALUE(-0.3222400000001926)</f>
        <v>0</v>
      </c>
      <c r="X380">
        <f>VALUE(-0.0016600000001290027)</f>
        <v>0</v>
      </c>
      <c r="Y380" s="17">
        <f>VALUE(-11.605500000000006)</f>
        <v>0</v>
      </c>
      <c r="Z380">
        <f>VALUE(-273.8228571428993)</f>
        <v>0</v>
      </c>
    </row>
    <row r="381" spans="1:26">
      <c r="A381" t="s">
        <v>405</v>
      </c>
      <c r="B381">
        <f>VALUE(8.83129)</f>
        <v>0</v>
      </c>
      <c r="C381" s="10">
        <f>VALUE(1552.68682)</f>
        <v>0</v>
      </c>
      <c r="D381" s="10">
        <f>VALUE(-11.612)</f>
        <v>0</v>
      </c>
      <c r="E381" s="11">
        <f>VALUE(1553.7478)</f>
        <v>0</v>
      </c>
      <c r="F381" s="11">
        <f>VALUE(-18.248)</f>
        <v>0</v>
      </c>
      <c r="G381" s="12">
        <f>VALUE(1556.41526)</f>
        <v>0</v>
      </c>
      <c r="H381" s="12">
        <f>VALUE(-15.09)</f>
        <v>0</v>
      </c>
      <c r="I381" s="13">
        <f>VALUE(1547.70098)</f>
        <v>0</v>
      </c>
      <c r="J381" s="13">
        <f>VALUE(-10.767999999999999)</f>
        <v>0</v>
      </c>
      <c r="K381" s="14">
        <f>VALUE(1550.60024)</f>
        <v>0</v>
      </c>
      <c r="L381" s="14">
        <f>VALUE(-11.186)</f>
        <v>0</v>
      </c>
      <c r="M381" s="15">
        <f>VALUE(1556.32226)</f>
        <v>0</v>
      </c>
      <c r="N381" s="15">
        <f>VALUE(-11.594000000000001)</f>
        <v>0</v>
      </c>
      <c r="O381" s="16">
        <f>VALUE(1548.58376)</f>
        <v>0</v>
      </c>
      <c r="P381" s="16">
        <f>VALUE(-21.584)</f>
        <v>0</v>
      </c>
      <c r="Q381" s="17">
        <f>VALUE(521.995)</f>
        <v>0</v>
      </c>
      <c r="R381">
        <f>VALUE(-0.3710399999999936)</f>
        <v>0</v>
      </c>
      <c r="S381">
        <f>VALUE(-0.29107999999996537)</f>
        <v>0</v>
      </c>
      <c r="T381">
        <f>VALUE(-0.38799999999991996)</f>
        <v>0</v>
      </c>
      <c r="U381">
        <f>VALUE(-0.267659999999978)</f>
        <v>0</v>
      </c>
      <c r="V381">
        <f>VALUE(-0.2718800000000101)</f>
        <v>0</v>
      </c>
      <c r="W381">
        <f>VALUE(-0.3219800000001669)</f>
        <v>0</v>
      </c>
      <c r="X381">
        <f>VALUE(-0.0011200000001281296)</f>
        <v>0</v>
      </c>
      <c r="Y381" s="17">
        <f>VALUE(-11.607499999999959)</f>
        <v>0</v>
      </c>
      <c r="Z381">
        <f>VALUE(-273.25142857145175)</f>
        <v>0</v>
      </c>
    </row>
    <row r="382" spans="1:26">
      <c r="A382" t="s">
        <v>406</v>
      </c>
      <c r="B382">
        <f>VALUE(8.85539)</f>
        <v>0</v>
      </c>
      <c r="C382" s="10">
        <f>VALUE(1552.68662)</f>
        <v>0</v>
      </c>
      <c r="D382" s="10">
        <f>VALUE(-11.582)</f>
        <v>0</v>
      </c>
      <c r="E382" s="11">
        <f>VALUE(1553.74774)</f>
        <v>0</v>
      </c>
      <c r="F382" s="11">
        <f>VALUE(-18.232)</f>
        <v>0</v>
      </c>
      <c r="G382" s="12">
        <f>VALUE(1556.4149400000001)</f>
        <v>0</v>
      </c>
      <c r="H382" s="12">
        <f>VALUE(-15.026)</f>
        <v>0</v>
      </c>
      <c r="I382" s="13">
        <f>VALUE(1547.70044)</f>
        <v>0</v>
      </c>
      <c r="J382" s="13">
        <f>VALUE(-10.74)</f>
        <v>0</v>
      </c>
      <c r="K382" s="14">
        <f>VALUE(1550.6001800000001)</f>
        <v>0</v>
      </c>
      <c r="L382" s="14">
        <f>VALUE(-11.224)</f>
        <v>0</v>
      </c>
      <c r="M382" s="15">
        <f>VALUE(1556.32206)</f>
        <v>0</v>
      </c>
      <c r="N382" s="15">
        <f>VALUE(-11.63)</f>
        <v>0</v>
      </c>
      <c r="O382" s="16">
        <f>VALUE(1548.5837199999999)</f>
        <v>0</v>
      </c>
      <c r="P382" s="16">
        <f>VALUE(-21.6)</f>
        <v>0</v>
      </c>
      <c r="Q382" s="17">
        <f>VALUE(521.997)</f>
        <v>0</v>
      </c>
      <c r="R382">
        <f>VALUE(-0.3712399999999434)</f>
        <v>0</v>
      </c>
      <c r="S382">
        <f>VALUE(-0.29114000000004125)</f>
        <v>0</v>
      </c>
      <c r="T382">
        <f>VALUE(-0.38832000000002154)</f>
        <v>0</v>
      </c>
      <c r="U382">
        <f>VALUE(-0.2681999999999789)</f>
        <v>0</v>
      </c>
      <c r="V382">
        <f>VALUE(-0.271940000000086)</f>
        <v>0</v>
      </c>
      <c r="W382">
        <f>VALUE(-0.3221800000001167)</f>
        <v>0</v>
      </c>
      <c r="X382">
        <f>VALUE(-0.0011600000000271393)</f>
        <v>0</v>
      </c>
      <c r="Y382" s="17">
        <f>VALUE(-11.605500000000006)</f>
        <v>0</v>
      </c>
      <c r="Z382">
        <f>VALUE(-273.4542857143164)</f>
        <v>0</v>
      </c>
    </row>
    <row r="383" spans="1:26">
      <c r="A383" t="s">
        <v>407</v>
      </c>
      <c r="B383">
        <f>VALUE(8.87956)</f>
        <v>0</v>
      </c>
      <c r="C383" s="10">
        <f>VALUE(1552.6863)</f>
        <v>0</v>
      </c>
      <c r="D383" s="10">
        <f>VALUE(-11.6)</f>
        <v>0</v>
      </c>
      <c r="E383" s="11">
        <f>VALUE(1553.74696)</f>
        <v>0</v>
      </c>
      <c r="F383" s="11">
        <f>VALUE(-18.215999999999998)</f>
        <v>0</v>
      </c>
      <c r="G383" s="12">
        <f>VALUE(1556.41496)</f>
        <v>0</v>
      </c>
      <c r="H383" s="12">
        <f>VALUE(-15.074000000000002)</f>
        <v>0</v>
      </c>
      <c r="I383" s="13">
        <f>VALUE(1547.7006800000001)</f>
        <v>0</v>
      </c>
      <c r="J383" s="13">
        <f>VALUE(-10.742)</f>
        <v>0</v>
      </c>
      <c r="K383" s="14">
        <f>VALUE(1550.5996)</f>
        <v>0</v>
      </c>
      <c r="L383" s="14">
        <f>VALUE(-11.242)</f>
        <v>0</v>
      </c>
      <c r="M383" s="15">
        <f>VALUE(1556.32126)</f>
        <v>0</v>
      </c>
      <c r="N383" s="15">
        <f>VALUE(-11.634)</f>
        <v>0</v>
      </c>
      <c r="O383" s="16">
        <f>VALUE(1548.58294)</f>
        <v>0</v>
      </c>
      <c r="P383" s="16">
        <f>VALUE(-21.598000000000003)</f>
        <v>0</v>
      </c>
      <c r="Q383" s="17">
        <f>VALUE(521.9965)</f>
        <v>0</v>
      </c>
      <c r="R383">
        <f>VALUE(-0.3715599999998176)</f>
        <v>0</v>
      </c>
      <c r="S383">
        <f>VALUE(-0.2919200000001183)</f>
        <v>0</v>
      </c>
      <c r="T383">
        <f>VALUE(-0.38829999999984466)</f>
        <v>0</v>
      </c>
      <c r="U383">
        <f>VALUE(-0.2679600000001301)</f>
        <v>0</v>
      </c>
      <c r="V383">
        <f>VALUE(-0.2725199999999859)</f>
        <v>0</v>
      </c>
      <c r="W383">
        <f>VALUE(-0.32298000000014326)</f>
        <v>0</v>
      </c>
      <c r="X383">
        <f>VALUE(-0.0019400000001041917)</f>
        <v>0</v>
      </c>
      <c r="Y383" s="17">
        <f>VALUE(-11.605999999999995)</f>
        <v>0</v>
      </c>
      <c r="Z383">
        <f>VALUE(-273.8828571428777)</f>
        <v>0</v>
      </c>
    </row>
    <row r="384" spans="1:26">
      <c r="A384" t="s">
        <v>408</v>
      </c>
      <c r="B384">
        <f>VALUE(8.904)</f>
        <v>0</v>
      </c>
      <c r="C384" s="10">
        <f>VALUE(1552.68648)</f>
        <v>0</v>
      </c>
      <c r="D384" s="10">
        <f>VALUE(-11.604000000000001)</f>
        <v>0</v>
      </c>
      <c r="E384" s="11">
        <f>VALUE(1553.74648)</f>
        <v>0</v>
      </c>
      <c r="F384" s="11">
        <f>VALUE(-18.252)</f>
        <v>0</v>
      </c>
      <c r="G384" s="12">
        <f>VALUE(1556.415)</f>
        <v>0</v>
      </c>
      <c r="H384" s="12">
        <f>VALUE(-15.08)</f>
        <v>0</v>
      </c>
      <c r="I384" s="13">
        <f>VALUE(1547.70036)</f>
        <v>0</v>
      </c>
      <c r="J384" s="13">
        <f>VALUE(-10.762)</f>
        <v>0</v>
      </c>
      <c r="K384" s="14">
        <f>VALUE(1550.60016)</f>
        <v>0</v>
      </c>
      <c r="L384" s="14">
        <f>VALUE(-11.238)</f>
        <v>0</v>
      </c>
      <c r="M384" s="15">
        <f>VALUE(1556.3226)</f>
        <v>0</v>
      </c>
      <c r="N384" s="15">
        <f>VALUE(-11.62)</f>
        <v>0</v>
      </c>
      <c r="O384" s="16">
        <f>VALUE(1548.58342)</f>
        <v>0</v>
      </c>
      <c r="P384" s="16">
        <f>VALUE(-21.628)</f>
        <v>0</v>
      </c>
      <c r="Q384" s="17">
        <f>VALUE(522.0015)</f>
        <v>0</v>
      </c>
      <c r="R384">
        <f>VALUE(-0.3713799999998173)</f>
        <v>0</v>
      </c>
      <c r="S384">
        <f>VALUE(-0.2924000000000433)</f>
        <v>0</v>
      </c>
      <c r="T384">
        <f>VALUE(-0.38825999999994565)</f>
        <v>0</v>
      </c>
      <c r="U384">
        <f>VALUE(-0.2682800000000043)</f>
        <v>0</v>
      </c>
      <c r="V384">
        <f>VALUE(-0.2719600000000355)</f>
        <v>0</v>
      </c>
      <c r="W384">
        <f>VALUE(-0.32164000000011583)</f>
        <v>0</v>
      </c>
      <c r="X384">
        <f>VALUE(-0.0014600000001792068)</f>
        <v>0</v>
      </c>
      <c r="Y384" s="17">
        <f>VALUE(-11.600999999999999)</f>
        <v>0</v>
      </c>
      <c r="Z384">
        <f>VALUE(-273.62571428573443)</f>
        <v>0</v>
      </c>
    </row>
    <row r="385" spans="1:26">
      <c r="A385" t="s">
        <v>409</v>
      </c>
      <c r="B385">
        <f>VALUE(8.92805)</f>
        <v>0</v>
      </c>
      <c r="C385" s="10">
        <f>VALUE(1552.68568)</f>
        <v>0</v>
      </c>
      <c r="D385" s="10">
        <f>VALUE(-11.582)</f>
        <v>0</v>
      </c>
      <c r="E385" s="11">
        <f>VALUE(1553.74712)</f>
        <v>0</v>
      </c>
      <c r="F385" s="11">
        <f>VALUE(-18.215999999999998)</f>
        <v>0</v>
      </c>
      <c r="G385" s="12">
        <f>VALUE(1556.41502)</f>
        <v>0</v>
      </c>
      <c r="H385" s="12">
        <f>VALUE(-15.106)</f>
        <v>0</v>
      </c>
      <c r="I385" s="13">
        <f>VALUE(1547.69958)</f>
        <v>0</v>
      </c>
      <c r="J385" s="13">
        <f>VALUE(-10.677999999999999)</f>
        <v>0</v>
      </c>
      <c r="K385" s="14">
        <f>VALUE(1550.6001)</f>
        <v>0</v>
      </c>
      <c r="L385" s="14">
        <f>VALUE(-11.255999999999998)</f>
        <v>0</v>
      </c>
      <c r="M385" s="15">
        <f>VALUE(1556.3224400000001)</f>
        <v>0</v>
      </c>
      <c r="N385" s="15">
        <f>VALUE(-11.654000000000002)</f>
        <v>0</v>
      </c>
      <c r="O385" s="16">
        <f>VALUE(1548.5829199999998)</f>
        <v>0</v>
      </c>
      <c r="P385" s="16">
        <f>VALUE(-21.658)</f>
        <v>0</v>
      </c>
      <c r="Q385" s="17">
        <f>VALUE(522.005)</f>
        <v>0</v>
      </c>
      <c r="R385">
        <f>VALUE(-0.37217999999984386)</f>
        <v>0</v>
      </c>
      <c r="S385">
        <f>VALUE(-0.2917600000000675)</f>
        <v>0</v>
      </c>
      <c r="T385">
        <f>VALUE(-0.38823999999999614)</f>
        <v>0</v>
      </c>
      <c r="U385">
        <f>VALUE(-0.26906000000008135)</f>
        <v>0</v>
      </c>
      <c r="V385">
        <f>VALUE(-0.272019999999884)</f>
        <v>0</v>
      </c>
      <c r="W385">
        <f>VALUE(-0.3218000000001666)</f>
        <v>0</v>
      </c>
      <c r="X385">
        <f>VALUE(-0.0019600000000536966)</f>
        <v>0</v>
      </c>
      <c r="Y385" s="17">
        <f>VALUE(-11.597499999999968)</f>
        <v>0</v>
      </c>
      <c r="Z385">
        <f>VALUE(-273.8600000000133)</f>
        <v>0</v>
      </c>
    </row>
    <row r="386" spans="1:26">
      <c r="A386" t="s">
        <v>410</v>
      </c>
      <c r="B386">
        <f>VALUE(8.95166)</f>
        <v>0</v>
      </c>
      <c r="C386" s="10">
        <f>VALUE(1552.6858)</f>
        <v>0</v>
      </c>
      <c r="D386" s="10">
        <f>VALUE(-11.588)</f>
        <v>0</v>
      </c>
      <c r="E386" s="11">
        <f>VALUE(1553.7476199999999)</f>
        <v>0</v>
      </c>
      <c r="F386" s="11">
        <f>VALUE(-18.218)</f>
        <v>0</v>
      </c>
      <c r="G386" s="12">
        <f>VALUE(1556.41488)</f>
        <v>0</v>
      </c>
      <c r="H386" s="12">
        <f>VALUE(-15.078)</f>
        <v>0</v>
      </c>
      <c r="I386" s="13">
        <f>VALUE(1547.7007800000001)</f>
        <v>0</v>
      </c>
      <c r="J386" s="13">
        <f>VALUE(-10.765999999999998)</f>
        <v>0</v>
      </c>
      <c r="K386" s="14">
        <f>VALUE(1550.6004599999999)</f>
        <v>0</v>
      </c>
      <c r="L386" s="14">
        <f>VALUE(-11.234000000000002)</f>
        <v>0</v>
      </c>
      <c r="M386" s="15">
        <f>VALUE(1556.32256)</f>
        <v>0</v>
      </c>
      <c r="N386" s="15">
        <f>VALUE(-11.632)</f>
        <v>0</v>
      </c>
      <c r="O386" s="16">
        <f>VALUE(1548.5829800000001)</f>
        <v>0</v>
      </c>
      <c r="P386" s="16">
        <f>VALUE(-21.561999999999998)</f>
        <v>0</v>
      </c>
      <c r="Q386" s="17">
        <f>VALUE(522.006)</f>
        <v>0</v>
      </c>
      <c r="R386">
        <f>VALUE(-0.37205999999991946)</f>
        <v>0</v>
      </c>
      <c r="S386">
        <f>VALUE(-0.29125999999996566)</f>
        <v>0</v>
      </c>
      <c r="T386">
        <f>VALUE(-0.38837999999987005)</f>
        <v>0</v>
      </c>
      <c r="U386">
        <f>VALUE(-0.2678600000001552)</f>
        <v>0</v>
      </c>
      <c r="V386">
        <f>VALUE(-0.27165999999988344)</f>
        <v>0</v>
      </c>
      <c r="W386">
        <f>VALUE(-0.32168000000001484)</f>
        <v>0</v>
      </c>
      <c r="X386">
        <f>VALUE(-0.001900000000205182)</f>
        <v>0</v>
      </c>
      <c r="Y386" s="17">
        <f>VALUE(-11.596499999999992)</f>
        <v>0</v>
      </c>
      <c r="Z386">
        <f>VALUE(-273.54285714285913)</f>
        <v>0</v>
      </c>
    </row>
    <row r="387" spans="1:26">
      <c r="A387" t="s">
        <v>411</v>
      </c>
      <c r="B387">
        <f>VALUE(8.97554)</f>
        <v>0</v>
      </c>
      <c r="C387" s="10">
        <f>VALUE(1552.6862)</f>
        <v>0</v>
      </c>
      <c r="D387" s="10">
        <f>VALUE(-11.574000000000002)</f>
        <v>0</v>
      </c>
      <c r="E387" s="11">
        <f>VALUE(1553.74702)</f>
        <v>0</v>
      </c>
      <c r="F387" s="11">
        <f>VALUE(-18.22)</f>
        <v>0</v>
      </c>
      <c r="G387" s="12">
        <f>VALUE(1556.41498)</f>
        <v>0</v>
      </c>
      <c r="H387" s="12">
        <f>VALUE(-15.065999999999999)</f>
        <v>0</v>
      </c>
      <c r="I387" s="13">
        <f>VALUE(1547.70034)</f>
        <v>0</v>
      </c>
      <c r="J387" s="13">
        <f>VALUE(-10.754000000000001)</f>
        <v>0</v>
      </c>
      <c r="K387" s="14">
        <f>VALUE(1550.59974)</f>
        <v>0</v>
      </c>
      <c r="L387" s="14">
        <f>VALUE(-11.17)</f>
        <v>0</v>
      </c>
      <c r="M387" s="15">
        <f>VALUE(1556.3224)</f>
        <v>0</v>
      </c>
      <c r="N387" s="15">
        <f>VALUE(-11.618)</f>
        <v>0</v>
      </c>
      <c r="O387" s="16">
        <f>VALUE(1548.58256)</f>
        <v>0</v>
      </c>
      <c r="P387" s="16">
        <f>VALUE(-21.588)</f>
        <v>0</v>
      </c>
      <c r="Q387" s="17">
        <f>VALUE(522.0)</f>
        <v>0</v>
      </c>
      <c r="R387">
        <f>VALUE(-0.3716599999997925)</f>
        <v>0</v>
      </c>
      <c r="S387">
        <f>VALUE(-0.2918600000000424)</f>
        <v>0</v>
      </c>
      <c r="T387">
        <f>VALUE(-0.38827999999989515)</f>
        <v>0</v>
      </c>
      <c r="U387">
        <f>VALUE(-0.2682999999999538)</f>
        <v>0</v>
      </c>
      <c r="V387">
        <f>VALUE(-0.2723799999998846)</f>
        <v>0</v>
      </c>
      <c r="W387">
        <f>VALUE(-0.32184000000006563)</f>
        <v>0</v>
      </c>
      <c r="X387">
        <f>VALUE(-0.0023200000000542786)</f>
        <v>0</v>
      </c>
      <c r="Y387" s="17">
        <f>VALUE(-11.602499999999964)</f>
        <v>0</v>
      </c>
      <c r="Z387">
        <f>VALUE(-273.80571428566975)</f>
        <v>0</v>
      </c>
    </row>
    <row r="388" spans="1:26">
      <c r="A388" t="s">
        <v>412</v>
      </c>
      <c r="B388">
        <f>VALUE(8.99934)</f>
        <v>0</v>
      </c>
      <c r="C388" s="10">
        <f>VALUE(1552.68542)</f>
        <v>0</v>
      </c>
      <c r="D388" s="10">
        <f>VALUE(-11.594000000000001)</f>
        <v>0</v>
      </c>
      <c r="E388" s="11">
        <f>VALUE(1553.74686)</f>
        <v>0</v>
      </c>
      <c r="F388" s="11">
        <f>VALUE(-18.21)</f>
        <v>0</v>
      </c>
      <c r="G388" s="12">
        <f>VALUE(1556.4148)</f>
        <v>0</v>
      </c>
      <c r="H388" s="12">
        <f>VALUE(-15.068)</f>
        <v>0</v>
      </c>
      <c r="I388" s="13">
        <f>VALUE(1547.70004)</f>
        <v>0</v>
      </c>
      <c r="J388" s="13">
        <f>VALUE(-10.774000000000001)</f>
        <v>0</v>
      </c>
      <c r="K388" s="14">
        <f>VALUE(1550.60022)</f>
        <v>0</v>
      </c>
      <c r="L388" s="14">
        <f>VALUE(-11.222000000000001)</f>
        <v>0</v>
      </c>
      <c r="M388" s="15">
        <f>VALUE(1556.32232)</f>
        <v>0</v>
      </c>
      <c r="N388" s="15">
        <f>VALUE(-11.665999999999999)</f>
        <v>0</v>
      </c>
      <c r="O388" s="16">
        <f>VALUE(1548.58266)</f>
        <v>0</v>
      </c>
      <c r="P388" s="16">
        <f>VALUE(-21.622)</f>
        <v>0</v>
      </c>
      <c r="Q388" s="17">
        <f>VALUE(521.996)</f>
        <v>0</v>
      </c>
      <c r="R388">
        <f>VALUE(-0.37243999999986954)</f>
        <v>0</v>
      </c>
      <c r="S388">
        <f>VALUE(-0.2920200000000932)</f>
        <v>0</v>
      </c>
      <c r="T388">
        <f>VALUE(-0.38845999999989544)</f>
        <v>0</v>
      </c>
      <c r="U388">
        <f>VALUE(-0.26860000000010587)</f>
        <v>0</v>
      </c>
      <c r="V388">
        <f>VALUE(-0.2718999999999596)</f>
        <v>0</v>
      </c>
      <c r="W388">
        <f>VALUE(-0.321920000000091)</f>
        <v>0</v>
      </c>
      <c r="X388">
        <f>VALUE(-0.0022200000000793807)</f>
        <v>0</v>
      </c>
      <c r="Y388" s="17">
        <f>VALUE(-11.606499999999983)</f>
        <v>0</v>
      </c>
      <c r="Z388">
        <f>VALUE(-273.9371428571563)</f>
        <v>0</v>
      </c>
    </row>
    <row r="389" spans="1:26">
      <c r="A389" t="s">
        <v>413</v>
      </c>
      <c r="B389">
        <f>VALUE(9.02323)</f>
        <v>0</v>
      </c>
      <c r="C389" s="10">
        <f>VALUE(1552.6866)</f>
        <v>0</v>
      </c>
      <c r="D389" s="10">
        <f>VALUE(-11.604000000000001)</f>
        <v>0</v>
      </c>
      <c r="E389" s="11">
        <f>VALUE(1553.7474)</f>
        <v>0</v>
      </c>
      <c r="F389" s="11">
        <f>VALUE(-18.188)</f>
        <v>0</v>
      </c>
      <c r="G389" s="12">
        <f>VALUE(1556.4148)</f>
        <v>0</v>
      </c>
      <c r="H389" s="12">
        <f>VALUE(-15.058)</f>
        <v>0</v>
      </c>
      <c r="I389" s="13">
        <f>VALUE(1547.70066)</f>
        <v>0</v>
      </c>
      <c r="J389" s="13">
        <f>VALUE(-10.712)</f>
        <v>0</v>
      </c>
      <c r="K389" s="14">
        <f>VALUE(1550.6004)</f>
        <v>0</v>
      </c>
      <c r="L389" s="14">
        <f>VALUE(-11.196)</f>
        <v>0</v>
      </c>
      <c r="M389" s="15">
        <f>VALUE(1556.3221199999998)</f>
        <v>0</v>
      </c>
      <c r="N389" s="15">
        <f>VALUE(-11.662)</f>
        <v>0</v>
      </c>
      <c r="O389" s="16">
        <f>VALUE(1548.58354)</f>
        <v>0</v>
      </c>
      <c r="P389" s="16">
        <f>VALUE(-21.646)</f>
        <v>0</v>
      </c>
      <c r="Q389" s="17">
        <f>VALUE(521.995)</f>
        <v>0</v>
      </c>
      <c r="R389">
        <f>VALUE(-0.3712599999998929)</f>
        <v>0</v>
      </c>
      <c r="S389">
        <f>VALUE(-0.29148000000009233)</f>
        <v>0</v>
      </c>
      <c r="T389">
        <f>VALUE(-0.38845999999989544)</f>
        <v>0</v>
      </c>
      <c r="U389">
        <f>VALUE(-0.2679800000000796)</f>
        <v>0</v>
      </c>
      <c r="V389">
        <f>VALUE(-0.2717199999999593)</f>
        <v>0</v>
      </c>
      <c r="W389">
        <f>VALUE(-0.3221200000000408)</f>
        <v>0</v>
      </c>
      <c r="X389">
        <f>VALUE(-0.0013400000000274304)</f>
        <v>0</v>
      </c>
      <c r="Y389" s="17">
        <f>VALUE(-11.607499999999959)</f>
        <v>0</v>
      </c>
      <c r="Z389">
        <f>VALUE(-273.47999999999826)</f>
        <v>0</v>
      </c>
    </row>
    <row r="390" spans="1:26">
      <c r="A390" t="s">
        <v>414</v>
      </c>
      <c r="B390">
        <f>VALUE(9.04683)</f>
        <v>0</v>
      </c>
      <c r="C390" s="10">
        <f>VALUE(1552.68668)</f>
        <v>0</v>
      </c>
      <c r="D390" s="10">
        <f>VALUE(-11.57)</f>
        <v>0</v>
      </c>
      <c r="E390" s="11">
        <f>VALUE(1553.74722)</f>
        <v>0</v>
      </c>
      <c r="F390" s="11">
        <f>VALUE(-18.198)</f>
        <v>0</v>
      </c>
      <c r="G390" s="12">
        <f>VALUE(1556.41544)</f>
        <v>0</v>
      </c>
      <c r="H390" s="12">
        <f>VALUE(-15.032)</f>
        <v>0</v>
      </c>
      <c r="I390" s="13">
        <f>VALUE(1547.7002)</f>
        <v>0</v>
      </c>
      <c r="J390" s="13">
        <f>VALUE(-10.8)</f>
        <v>0</v>
      </c>
      <c r="K390" s="14">
        <f>VALUE(1550.59996)</f>
        <v>0</v>
      </c>
      <c r="L390" s="14">
        <f>VALUE(-11.206)</f>
        <v>0</v>
      </c>
      <c r="M390" s="15">
        <f>VALUE(1556.32272)</f>
        <v>0</v>
      </c>
      <c r="N390" s="15">
        <f>VALUE(-11.592)</f>
        <v>0</v>
      </c>
      <c r="O390" s="16">
        <f>VALUE(1548.5832599999999)</f>
        <v>0</v>
      </c>
      <c r="P390" s="16">
        <f>VALUE(-21.628)</f>
        <v>0</v>
      </c>
      <c r="Q390" s="17">
        <f>VALUE(521.997)</f>
        <v>0</v>
      </c>
      <c r="R390">
        <f>VALUE(-0.3711799999998675)</f>
        <v>0</v>
      </c>
      <c r="S390">
        <f>VALUE(-0.2916600000000926)</f>
        <v>0</v>
      </c>
      <c r="T390">
        <f>VALUE(-0.3878199999999197)</f>
        <v>0</v>
      </c>
      <c r="U390">
        <f>VALUE(-0.2684400000000551)</f>
        <v>0</v>
      </c>
      <c r="V390">
        <f>VALUE(-0.2721599999999853)</f>
        <v>0</v>
      </c>
      <c r="W390">
        <f>VALUE(-0.32152000000019143)</f>
        <v>0</v>
      </c>
      <c r="X390">
        <f>VALUE(-0.0016200000000026193)</f>
        <v>0</v>
      </c>
      <c r="Y390" s="17">
        <f>VALUE(-11.605500000000006)</f>
        <v>0</v>
      </c>
      <c r="Z390">
        <f>VALUE(-273.4857142857306)</f>
        <v>0</v>
      </c>
    </row>
    <row r="391" spans="1:26">
      <c r="A391" t="s">
        <v>415</v>
      </c>
      <c r="B391">
        <f>VALUE(9.07067)</f>
        <v>0</v>
      </c>
      <c r="C391" s="10">
        <f>VALUE(1552.6862800000001)</f>
        <v>0</v>
      </c>
      <c r="D391" s="10">
        <f>VALUE(-11.606)</f>
        <v>0</v>
      </c>
      <c r="E391" s="11">
        <f>VALUE(1553.74752)</f>
        <v>0</v>
      </c>
      <c r="F391" s="11">
        <f>VALUE(-18.214000000000002)</f>
        <v>0</v>
      </c>
      <c r="G391" s="12">
        <f>VALUE(1556.41416)</f>
        <v>0</v>
      </c>
      <c r="H391" s="12">
        <f>VALUE(-15.042)</f>
        <v>0</v>
      </c>
      <c r="I391" s="13">
        <f>VALUE(1547.70094)</f>
        <v>0</v>
      </c>
      <c r="J391" s="13">
        <f>VALUE(-10.698)</f>
        <v>0</v>
      </c>
      <c r="K391" s="14">
        <f>VALUE(1550.59994)</f>
        <v>0</v>
      </c>
      <c r="L391" s="14">
        <f>VALUE(-11.21)</f>
        <v>0</v>
      </c>
      <c r="M391" s="15">
        <f>VALUE(1556.3221199999998)</f>
        <v>0</v>
      </c>
      <c r="N391" s="15">
        <f>VALUE(-11.618)</f>
        <v>0</v>
      </c>
      <c r="O391" s="16">
        <f>VALUE(1548.58296)</f>
        <v>0</v>
      </c>
      <c r="P391" s="16">
        <f>VALUE(-21.625999999999998)</f>
        <v>0</v>
      </c>
      <c r="Q391" s="17">
        <f>VALUE(521.9979999999999)</f>
        <v>0</v>
      </c>
      <c r="R391">
        <f>VALUE(-0.37157999999999447)</f>
        <v>0</v>
      </c>
      <c r="S391">
        <f>VALUE(-0.29136000000016793)</f>
        <v>0</v>
      </c>
      <c r="T391">
        <f>VALUE(-0.3890999999998712)</f>
        <v>0</v>
      </c>
      <c r="U391">
        <f>VALUE(-0.2677000000001044)</f>
        <v>0</v>
      </c>
      <c r="V391">
        <f>VALUE(-0.2721799999999348)</f>
        <v>0</v>
      </c>
      <c r="W391">
        <f>VALUE(-0.3221200000000408)</f>
        <v>0</v>
      </c>
      <c r="X391">
        <f>VALUE(-0.0019200000001546869)</f>
        <v>0</v>
      </c>
      <c r="Y391" s="17">
        <f>VALUE(-11.60450000000003)</f>
        <v>0</v>
      </c>
      <c r="Z391">
        <f>VALUE(-273.7085714286098)</f>
        <v>0</v>
      </c>
    </row>
    <row r="392" spans="1:26">
      <c r="A392" t="s">
        <v>416</v>
      </c>
      <c r="B392">
        <f>VALUE(9.09429)</f>
        <v>0</v>
      </c>
      <c r="C392" s="10">
        <f>VALUE(1552.68614)</f>
        <v>0</v>
      </c>
      <c r="D392" s="10">
        <f>VALUE(-11.585999999999999)</f>
        <v>0</v>
      </c>
      <c r="E392" s="11">
        <f>VALUE(1553.74674)</f>
        <v>0</v>
      </c>
      <c r="F392" s="11">
        <f>VALUE(-18.22)</f>
        <v>0</v>
      </c>
      <c r="G392" s="12">
        <f>VALUE(1556.41482)</f>
        <v>0</v>
      </c>
      <c r="H392" s="12">
        <f>VALUE(-15.01)</f>
        <v>0</v>
      </c>
      <c r="I392" s="13">
        <f>VALUE(1547.70028)</f>
        <v>0</v>
      </c>
      <c r="J392" s="13">
        <f>VALUE(-10.71)</f>
        <v>0</v>
      </c>
      <c r="K392" s="14">
        <f>VALUE(1550.60028)</f>
        <v>0</v>
      </c>
      <c r="L392" s="14">
        <f>VALUE(-11.24)</f>
        <v>0</v>
      </c>
      <c r="M392" s="15">
        <f>VALUE(1556.32222)</f>
        <v>0</v>
      </c>
      <c r="N392" s="15">
        <f>VALUE(-11.626)</f>
        <v>0</v>
      </c>
      <c r="O392" s="16">
        <f>VALUE(1548.5828199999999)</f>
        <v>0</v>
      </c>
      <c r="P392" s="16">
        <f>VALUE(-21.618000000000002)</f>
        <v>0</v>
      </c>
      <c r="Q392" s="17">
        <f>VALUE(521.999)</f>
        <v>0</v>
      </c>
      <c r="R392">
        <f>VALUE(-0.3717199999998684)</f>
        <v>0</v>
      </c>
      <c r="S392">
        <f>VALUE(-0.2921400000000176)</f>
        <v>0</v>
      </c>
      <c r="T392">
        <f>VALUE(-0.38843999999994594)</f>
        <v>0</v>
      </c>
      <c r="U392">
        <f>VALUE(-0.2683600000000297)</f>
        <v>0</v>
      </c>
      <c r="V392">
        <f>VALUE(-0.27183999999988373)</f>
        <v>0</v>
      </c>
      <c r="W392">
        <f>VALUE(-0.3220200000000659)</f>
        <v>0</v>
      </c>
      <c r="X392">
        <f>VALUE(-0.0020600000000285945)</f>
        <v>0</v>
      </c>
      <c r="Y392" s="17">
        <f>VALUE(-11.60349999999994)</f>
        <v>0</v>
      </c>
      <c r="Z392">
        <f>VALUE(-273.79714285712)</f>
        <v>0</v>
      </c>
    </row>
    <row r="393" spans="1:26">
      <c r="A393" t="s">
        <v>417</v>
      </c>
      <c r="B393">
        <f>VALUE(9.11807)</f>
        <v>0</v>
      </c>
      <c r="C393" s="10">
        <f>VALUE(1552.6851199999999)</f>
        <v>0</v>
      </c>
      <c r="D393" s="10">
        <f>VALUE(-11.612)</f>
        <v>0</v>
      </c>
      <c r="E393" s="11">
        <f>VALUE(1553.74668)</f>
        <v>0</v>
      </c>
      <c r="F393" s="11">
        <f>VALUE(-18.226)</f>
        <v>0</v>
      </c>
      <c r="G393" s="12">
        <f>VALUE(1556.4148)</f>
        <v>0</v>
      </c>
      <c r="H393" s="12">
        <f>VALUE(-15.048)</f>
        <v>0</v>
      </c>
      <c r="I393" s="13">
        <f>VALUE(1547.69956)</f>
        <v>0</v>
      </c>
      <c r="J393" s="13">
        <f>VALUE(-10.786)</f>
        <v>0</v>
      </c>
      <c r="K393" s="14">
        <f>VALUE(1550.59936)</f>
        <v>0</v>
      </c>
      <c r="L393" s="14">
        <f>VALUE(-11.212)</f>
        <v>0</v>
      </c>
      <c r="M393" s="15">
        <f>VALUE(1556.32176)</f>
        <v>0</v>
      </c>
      <c r="N393" s="15">
        <f>VALUE(-11.65)</f>
        <v>0</v>
      </c>
      <c r="O393" s="16">
        <f>VALUE(1548.58224)</f>
        <v>0</v>
      </c>
      <c r="P393" s="16">
        <f>VALUE(-21.58)</f>
        <v>0</v>
      </c>
      <c r="Q393" s="17">
        <f>VALUE(521.9995)</f>
        <v>0</v>
      </c>
      <c r="R393">
        <f>VALUE(-0.37273999999979424)</f>
        <v>0</v>
      </c>
      <c r="S393">
        <f>VALUE(-0.2922000000000935)</f>
        <v>0</v>
      </c>
      <c r="T393">
        <f>VALUE(-0.38845999999989544)</f>
        <v>0</v>
      </c>
      <c r="U393">
        <f>VALUE(-0.26908000000003085)</f>
        <v>0</v>
      </c>
      <c r="V393">
        <f>VALUE(-0.27276000000006206)</f>
        <v>0</v>
      </c>
      <c r="W393">
        <f>VALUE(-0.3224800000000414)</f>
        <v>0</v>
      </c>
      <c r="X393">
        <f>VALUE(-0.002640000000155851)</f>
        <v>0</v>
      </c>
      <c r="Y393" s="17">
        <f>VALUE(-11.602999999999952)</f>
        <v>0</v>
      </c>
      <c r="Z393">
        <f>VALUE(-274.3371428571533)</f>
        <v>0</v>
      </c>
    </row>
    <row r="394" spans="1:26">
      <c r="A394" t="s">
        <v>418</v>
      </c>
      <c r="B394">
        <f>VALUE(9.14167)</f>
        <v>0</v>
      </c>
      <c r="C394" s="10">
        <f>VALUE(1552.6860199999999)</f>
        <v>0</v>
      </c>
      <c r="D394" s="10">
        <f>VALUE(-11.61)</f>
        <v>0</v>
      </c>
      <c r="E394" s="11">
        <f>VALUE(1553.74714)</f>
        <v>0</v>
      </c>
      <c r="F394" s="11">
        <f>VALUE(-18.176)</f>
        <v>0</v>
      </c>
      <c r="G394" s="12">
        <f>VALUE(1556.41444)</f>
        <v>0</v>
      </c>
      <c r="H394" s="12">
        <f>VALUE(-15.1)</f>
        <v>0</v>
      </c>
      <c r="I394" s="13">
        <f>VALUE(1547.69984)</f>
        <v>0</v>
      </c>
      <c r="J394" s="13">
        <f>VALUE(-10.724)</f>
        <v>0</v>
      </c>
      <c r="K394" s="14">
        <f>VALUE(1550.60044)</f>
        <v>0</v>
      </c>
      <c r="L394" s="14">
        <f>VALUE(-11.23)</f>
        <v>0</v>
      </c>
      <c r="M394" s="15">
        <f>VALUE(1556.32234)</f>
        <v>0</v>
      </c>
      <c r="N394" s="15">
        <f>VALUE(-11.626)</f>
        <v>0</v>
      </c>
      <c r="O394" s="16">
        <f>VALUE(1548.58294)</f>
        <v>0</v>
      </c>
      <c r="P394" s="16">
        <f>VALUE(-21.61)</f>
        <v>0</v>
      </c>
      <c r="Q394" s="17">
        <f>VALUE(521.997)</f>
        <v>0</v>
      </c>
      <c r="R394">
        <f>VALUE(-0.3718399999997928)</f>
        <v>0</v>
      </c>
      <c r="S394">
        <f>VALUE(-0.291740000000118)</f>
        <v>0</v>
      </c>
      <c r="T394">
        <f>VALUE(-0.388819999999896)</f>
        <v>0</v>
      </c>
      <c r="U394">
        <f>VALUE(-0.26880000000005566)</f>
        <v>0</v>
      </c>
      <c r="V394">
        <f>VALUE(-0.2716800000000603)</f>
        <v>0</v>
      </c>
      <c r="W394">
        <f>VALUE(-0.3219000000001415)</f>
        <v>0</v>
      </c>
      <c r="X394">
        <f>VALUE(-0.0019400000001041917)</f>
        <v>0</v>
      </c>
      <c r="Y394" s="17">
        <f>VALUE(-11.605500000000006)</f>
        <v>0</v>
      </c>
      <c r="Z394">
        <f>VALUE(-273.8171428571669)</f>
        <v>0</v>
      </c>
    </row>
    <row r="395" spans="1:26">
      <c r="A395" t="s">
        <v>419</v>
      </c>
      <c r="B395">
        <f>VALUE(9.16533)</f>
        <v>0</v>
      </c>
      <c r="C395" s="10">
        <f>VALUE(1552.68494)</f>
        <v>0</v>
      </c>
      <c r="D395" s="10">
        <f>VALUE(-11.582)</f>
        <v>0</v>
      </c>
      <c r="E395" s="11">
        <f>VALUE(1553.7467199999999)</f>
        <v>0</v>
      </c>
      <c r="F395" s="11">
        <f>VALUE(-18.22)</f>
        <v>0</v>
      </c>
      <c r="G395" s="12">
        <f>VALUE(1556.41476)</f>
        <v>0</v>
      </c>
      <c r="H395" s="12">
        <f>VALUE(-15.048)</f>
        <v>0</v>
      </c>
      <c r="I395" s="13">
        <f>VALUE(1547.70026)</f>
        <v>0</v>
      </c>
      <c r="J395" s="13">
        <f>VALUE(-10.744000000000002)</f>
        <v>0</v>
      </c>
      <c r="K395" s="14">
        <f>VALUE(1550.59896)</f>
        <v>0</v>
      </c>
      <c r="L395" s="14">
        <f>VALUE(-11.222000000000001)</f>
        <v>0</v>
      </c>
      <c r="M395" s="15">
        <f>VALUE(1556.32162)</f>
        <v>0</v>
      </c>
      <c r="N395" s="15">
        <f>VALUE(-11.594000000000001)</f>
        <v>0</v>
      </c>
      <c r="O395" s="16">
        <f>VALUE(1548.58228)</f>
        <v>0</v>
      </c>
      <c r="P395" s="16">
        <f>VALUE(-21.608)</f>
        <v>0</v>
      </c>
      <c r="Q395" s="17">
        <f>VALUE(522.0005)</f>
        <v>0</v>
      </c>
      <c r="R395">
        <f>VALUE(-0.3729199999997945)</f>
        <v>0</v>
      </c>
      <c r="S395">
        <f>VALUE(-0.2921599999999671)</f>
        <v>0</v>
      </c>
      <c r="T395">
        <f>VALUE(-0.38850000000002183)</f>
        <v>0</v>
      </c>
      <c r="U395">
        <f>VALUE(-0.2683799999999792)</f>
        <v>0</v>
      </c>
      <c r="V395">
        <f>VALUE(-0.27315999999996166)</f>
        <v>0</v>
      </c>
      <c r="W395">
        <f>VALUE(-0.3226200000001427)</f>
        <v>0</v>
      </c>
      <c r="X395">
        <f>VALUE(-0.0026000000000294676)</f>
        <v>0</v>
      </c>
      <c r="Y395" s="17">
        <f>VALUE(-11.601999999999975)</f>
        <v>0</v>
      </c>
      <c r="Z395">
        <f>VALUE(-274.33428571427095)</f>
        <v>0</v>
      </c>
    </row>
    <row r="396" spans="1:26">
      <c r="A396" t="s">
        <v>420</v>
      </c>
      <c r="B396">
        <f>VALUE(9.18919)</f>
        <v>0</v>
      </c>
      <c r="C396" s="10">
        <f>VALUE(1552.6865)</f>
        <v>0</v>
      </c>
      <c r="D396" s="10">
        <f>VALUE(-11.618)</f>
        <v>0</v>
      </c>
      <c r="E396" s="11">
        <f>VALUE(1553.74712)</f>
        <v>0</v>
      </c>
      <c r="F396" s="11">
        <f>VALUE(-18.214000000000002)</f>
        <v>0</v>
      </c>
      <c r="G396" s="12">
        <f>VALUE(1556.4159)</f>
        <v>0</v>
      </c>
      <c r="H396" s="12">
        <f>VALUE(-15.074000000000002)</f>
        <v>0</v>
      </c>
      <c r="I396" s="13">
        <f>VALUE(1547.7002400000001)</f>
        <v>0</v>
      </c>
      <c r="J396" s="13">
        <f>VALUE(-10.774000000000001)</f>
        <v>0</v>
      </c>
      <c r="K396" s="14">
        <f>VALUE(1550.59936)</f>
        <v>0</v>
      </c>
      <c r="L396" s="14">
        <f>VALUE(-11.23)</f>
        <v>0</v>
      </c>
      <c r="M396" s="15">
        <f>VALUE(1556.32272)</f>
        <v>0</v>
      </c>
      <c r="N396" s="15">
        <f>VALUE(-11.66)</f>
        <v>0</v>
      </c>
      <c r="O396" s="16">
        <f>VALUE(1548.58308)</f>
        <v>0</v>
      </c>
      <c r="P396" s="16">
        <f>VALUE(-21.64)</f>
        <v>0</v>
      </c>
      <c r="Q396" s="17">
        <f>VALUE(521.9965)</f>
        <v>0</v>
      </c>
      <c r="R396">
        <f>VALUE(-0.3713599999998678)</f>
        <v>0</v>
      </c>
      <c r="S396">
        <f>VALUE(-0.2917600000000675)</f>
        <v>0</v>
      </c>
      <c r="T396">
        <f>VALUE(-0.3873599999999442)</f>
        <v>0</v>
      </c>
      <c r="U396">
        <f>VALUE(-0.26840000000015607)</f>
        <v>0</v>
      </c>
      <c r="V396">
        <f>VALUE(-0.27276000000006206)</f>
        <v>0</v>
      </c>
      <c r="W396">
        <f>VALUE(-0.32152000000019143)</f>
        <v>0</v>
      </c>
      <c r="X396">
        <f>VALUE(-0.0018000000000029104)</f>
        <v>0</v>
      </c>
      <c r="Y396" s="17">
        <f>VALUE(-11.605999999999995)</f>
        <v>0</v>
      </c>
      <c r="Z396">
        <f>VALUE(-273.565714285756)</f>
        <v>0</v>
      </c>
    </row>
    <row r="397" spans="1:26">
      <c r="A397" t="s">
        <v>421</v>
      </c>
      <c r="B397">
        <f>VALUE(9.21304)</f>
        <v>0</v>
      </c>
      <c r="C397" s="10">
        <f>VALUE(1552.6865599999999)</f>
        <v>0</v>
      </c>
      <c r="D397" s="10">
        <f>VALUE(-11.606)</f>
        <v>0</v>
      </c>
      <c r="E397" s="11">
        <f>VALUE(1553.7474)</f>
        <v>0</v>
      </c>
      <c r="F397" s="11">
        <f>VALUE(-18.244)</f>
        <v>0</v>
      </c>
      <c r="G397" s="12">
        <f>VALUE(1556.4151)</f>
        <v>0</v>
      </c>
      <c r="H397" s="12">
        <f>VALUE(-15.08)</f>
        <v>0</v>
      </c>
      <c r="I397" s="13">
        <f>VALUE(1547.70002)</f>
        <v>0</v>
      </c>
      <c r="J397" s="13">
        <f>VALUE(-10.764000000000001)</f>
        <v>0</v>
      </c>
      <c r="K397" s="14">
        <f>VALUE(1550.6)</f>
        <v>0</v>
      </c>
      <c r="L397" s="14">
        <f>VALUE(-11.187999999999999)</f>
        <v>0</v>
      </c>
      <c r="M397" s="15">
        <f>VALUE(1556.32228)</f>
        <v>0</v>
      </c>
      <c r="N397" s="15">
        <f>VALUE(-11.588)</f>
        <v>0</v>
      </c>
      <c r="O397" s="16">
        <f>VALUE(1548.5824)</f>
        <v>0</v>
      </c>
      <c r="P397" s="16">
        <f>VALUE(-21.638)</f>
        <v>0</v>
      </c>
      <c r="Q397" s="17">
        <f>VALUE(522.0024999999999)</f>
        <v>0</v>
      </c>
      <c r="R397">
        <f>VALUE(-0.3712999999997919)</f>
        <v>0</v>
      </c>
      <c r="S397">
        <f>VALUE(-0.29148000000009233)</f>
        <v>0</v>
      </c>
      <c r="T397">
        <f>VALUE(-0.38815999999997075)</f>
        <v>0</v>
      </c>
      <c r="U397">
        <f>VALUE(-0.26862000000005537)</f>
        <v>0</v>
      </c>
      <c r="V397">
        <f>VALUE(-0.2721200000000863)</f>
        <v>0</v>
      </c>
      <c r="W397">
        <f>VALUE(-0.32195999999999003)</f>
        <v>0</v>
      </c>
      <c r="X397">
        <f>VALUE(-0.002480000000105065)</f>
        <v>0</v>
      </c>
      <c r="Y397" s="17">
        <f>VALUE(-11.600000000000023)</f>
        <v>0</v>
      </c>
      <c r="Z397">
        <f>VALUE(-273.73142857144165)</f>
        <v>0</v>
      </c>
    </row>
    <row r="398" spans="1:26">
      <c r="A398" t="s">
        <v>422</v>
      </c>
      <c r="B398">
        <f>VALUE(9.23667)</f>
        <v>0</v>
      </c>
      <c r="C398" s="10">
        <f>VALUE(1552.6862)</f>
        <v>0</v>
      </c>
      <c r="D398" s="10">
        <f>VALUE(-11.588)</f>
        <v>0</v>
      </c>
      <c r="E398" s="11">
        <f>VALUE(1553.74642)</f>
        <v>0</v>
      </c>
      <c r="F398" s="11">
        <f>VALUE(-18.236)</f>
        <v>0</v>
      </c>
      <c r="G398" s="12">
        <f>VALUE(1556.4142)</f>
        <v>0</v>
      </c>
      <c r="H398" s="12">
        <f>VALUE(-15.085999999999999)</f>
        <v>0</v>
      </c>
      <c r="I398" s="13">
        <f>VALUE(1547.69976)</f>
        <v>0</v>
      </c>
      <c r="J398" s="13">
        <f>VALUE(-10.758)</f>
        <v>0</v>
      </c>
      <c r="K398" s="14">
        <f>VALUE(1550.599)</f>
        <v>0</v>
      </c>
      <c r="L398" s="14">
        <f>VALUE(-11.196)</f>
        <v>0</v>
      </c>
      <c r="M398" s="15">
        <f>VALUE(1556.32176)</f>
        <v>0</v>
      </c>
      <c r="N398" s="15">
        <f>VALUE(-11.687999999999999)</f>
        <v>0</v>
      </c>
      <c r="O398" s="16">
        <f>VALUE(1548.58234)</f>
        <v>0</v>
      </c>
      <c r="P398" s="16">
        <f>VALUE(-21.601999999999997)</f>
        <v>0</v>
      </c>
      <c r="Q398" s="17">
        <f>VALUE(522.004)</f>
        <v>0</v>
      </c>
      <c r="R398">
        <f>VALUE(-0.3716599999997925)</f>
        <v>0</v>
      </c>
      <c r="S398">
        <f>VALUE(-0.2924600000001192)</f>
        <v>0</v>
      </c>
      <c r="T398">
        <f>VALUE(-0.3890599999999722)</f>
        <v>0</v>
      </c>
      <c r="U398">
        <f>VALUE(-0.26888000000008105)</f>
        <v>0</v>
      </c>
      <c r="V398">
        <f>VALUE(-0.27312000000006265)</f>
        <v>0</v>
      </c>
      <c r="W398">
        <f>VALUE(-0.3224800000000414)</f>
        <v>0</v>
      </c>
      <c r="X398">
        <f>VALUE(-0.002540000000180953)</f>
        <v>0</v>
      </c>
      <c r="Y398" s="17">
        <f>VALUE(-11.598499999999945)</f>
        <v>0</v>
      </c>
      <c r="Z398">
        <f>VALUE(-274.31428571432144)</f>
        <v>0</v>
      </c>
    </row>
    <row r="399" spans="1:26">
      <c r="A399" t="s">
        <v>423</v>
      </c>
      <c r="B399">
        <f>VALUE(9.26096)</f>
        <v>0</v>
      </c>
      <c r="C399" s="10">
        <f>VALUE(1552.68638)</f>
        <v>0</v>
      </c>
      <c r="D399" s="10">
        <f>VALUE(-11.62)</f>
        <v>0</v>
      </c>
      <c r="E399" s="11">
        <f>VALUE(1553.7472599999999)</f>
        <v>0</v>
      </c>
      <c r="F399" s="11">
        <f>VALUE(-18.244)</f>
        <v>0</v>
      </c>
      <c r="G399" s="12">
        <f>VALUE(1556.4155)</f>
        <v>0</v>
      </c>
      <c r="H399" s="12">
        <f>VALUE(-15.095999999999998)</f>
        <v>0</v>
      </c>
      <c r="I399" s="13">
        <f>VALUE(1547.70116)</f>
        <v>0</v>
      </c>
      <c r="J399" s="13">
        <f>VALUE(-10.802)</f>
        <v>0</v>
      </c>
      <c r="K399" s="14">
        <f>VALUE(1550.5997)</f>
        <v>0</v>
      </c>
      <c r="L399" s="14">
        <f>VALUE(-11.232000000000001)</f>
        <v>0</v>
      </c>
      <c r="M399" s="15">
        <f>VALUE(1556.32268)</f>
        <v>0</v>
      </c>
      <c r="N399" s="15">
        <f>VALUE(-11.677999999999999)</f>
        <v>0</v>
      </c>
      <c r="O399" s="16">
        <f>VALUE(1548.5824599999999)</f>
        <v>0</v>
      </c>
      <c r="P399" s="16">
        <f>VALUE(-21.636)</f>
        <v>0</v>
      </c>
      <c r="Q399" s="17">
        <f>VALUE(522.0005)</f>
        <v>0</v>
      </c>
      <c r="R399">
        <f>VALUE(-0.3714799999997922)</f>
        <v>0</v>
      </c>
      <c r="S399">
        <f>VALUE(-0.29161999999996624)</f>
        <v>0</v>
      </c>
      <c r="T399">
        <f>VALUE(-0.3877599999998438)</f>
        <v>0</v>
      </c>
      <c r="U399">
        <f>VALUE(-0.26747999999997774)</f>
        <v>0</v>
      </c>
      <c r="V399">
        <f>VALUE(-0.272420000000011)</f>
        <v>0</v>
      </c>
      <c r="W399">
        <f>VALUE(-0.32156000000009044)</f>
        <v>0</v>
      </c>
      <c r="X399">
        <f>VALUE(-0.0024200000000291766)</f>
        <v>0</v>
      </c>
      <c r="Y399" s="17">
        <f>VALUE(-11.601999999999975)</f>
        <v>0</v>
      </c>
      <c r="Z399">
        <f>VALUE(-273.5342857142444)</f>
        <v>0</v>
      </c>
    </row>
    <row r="400" spans="1:26">
      <c r="A400" t="s">
        <v>424</v>
      </c>
      <c r="B400">
        <f>VALUE(9.285)</f>
        <v>0</v>
      </c>
      <c r="C400" s="10">
        <f>VALUE(1552.68648)</f>
        <v>0</v>
      </c>
      <c r="D400" s="10">
        <f>VALUE(-11.602)</f>
        <v>0</v>
      </c>
      <c r="E400" s="11">
        <f>VALUE(1553.74696)</f>
        <v>0</v>
      </c>
      <c r="F400" s="11">
        <f>VALUE(-18.2)</f>
        <v>0</v>
      </c>
      <c r="G400" s="12">
        <f>VALUE(1556.41614)</f>
        <v>0</v>
      </c>
      <c r="H400" s="12">
        <f>VALUE(-15.068)</f>
        <v>0</v>
      </c>
      <c r="I400" s="13">
        <f>VALUE(1547.7)</f>
        <v>0</v>
      </c>
      <c r="J400" s="13">
        <f>VALUE(-10.674000000000001)</f>
        <v>0</v>
      </c>
      <c r="K400" s="14">
        <f>VALUE(1550.60034)</f>
        <v>0</v>
      </c>
      <c r="L400" s="14">
        <f>VALUE(-11.27)</f>
        <v>0</v>
      </c>
      <c r="M400" s="15">
        <f>VALUE(1556.3227)</f>
        <v>0</v>
      </c>
      <c r="N400" s="15">
        <f>VALUE(-11.66)</f>
        <v>0</v>
      </c>
      <c r="O400" s="16">
        <f>VALUE(1548.58252)</f>
        <v>0</v>
      </c>
      <c r="P400" s="16">
        <f>VALUE(-21.604)</f>
        <v>0</v>
      </c>
      <c r="Q400" s="17">
        <f>VALUE(522.002)</f>
        <v>0</v>
      </c>
      <c r="R400">
        <f>VALUE(-0.3713799999998173)</f>
        <v>0</v>
      </c>
      <c r="S400">
        <f>VALUE(-0.2919200000001183)</f>
        <v>0</v>
      </c>
      <c r="T400">
        <f>VALUE(-0.387119999999868)</f>
        <v>0</v>
      </c>
      <c r="U400">
        <f>VALUE(-0.2686400000000049)</f>
        <v>0</v>
      </c>
      <c r="V400">
        <f>VALUE(-0.2717800000000352)</f>
        <v>0</v>
      </c>
      <c r="W400">
        <f>VALUE(-0.32154000000014094)</f>
        <v>0</v>
      </c>
      <c r="X400">
        <f>VALUE(-0.002360000000180662)</f>
        <v>0</v>
      </c>
      <c r="Y400" s="17">
        <f>VALUE(-11.600500000000011)</f>
        <v>0</v>
      </c>
      <c r="Z400">
        <f>VALUE(-273.5342857143093)</f>
        <v>0</v>
      </c>
    </row>
    <row r="401" spans="1:26">
      <c r="A401" t="s">
        <v>425</v>
      </c>
      <c r="B401">
        <f>VALUE(9.30915)</f>
        <v>0</v>
      </c>
      <c r="C401" s="10">
        <f>VALUE(1552.6862800000001)</f>
        <v>0</v>
      </c>
      <c r="D401" s="10">
        <f>VALUE(-11.522)</f>
        <v>0</v>
      </c>
      <c r="E401" s="11">
        <f>VALUE(1553.74654)</f>
        <v>0</v>
      </c>
      <c r="F401" s="11">
        <f>VALUE(-18.168)</f>
        <v>0</v>
      </c>
      <c r="G401" s="12">
        <f>VALUE(1556.41456)</f>
        <v>0</v>
      </c>
      <c r="H401" s="12">
        <f>VALUE(-15.068)</f>
        <v>0</v>
      </c>
      <c r="I401" s="13">
        <f>VALUE(1547.70074)</f>
        <v>0</v>
      </c>
      <c r="J401" s="13">
        <f>VALUE(-10.742)</f>
        <v>0</v>
      </c>
      <c r="K401" s="14">
        <f>VALUE(1550.60028)</f>
        <v>0</v>
      </c>
      <c r="L401" s="14">
        <f>VALUE(-11.255999999999998)</f>
        <v>0</v>
      </c>
      <c r="M401" s="15">
        <f>VALUE(1556.3219)</f>
        <v>0</v>
      </c>
      <c r="N401" s="15">
        <f>VALUE(-11.63)</f>
        <v>0</v>
      </c>
      <c r="O401" s="16">
        <f>VALUE(1548.58238)</f>
        <v>0</v>
      </c>
      <c r="P401" s="16">
        <f>VALUE(-21.588)</f>
        <v>0</v>
      </c>
      <c r="Q401" s="17">
        <f>VALUE(522.0035)</f>
        <v>0</v>
      </c>
      <c r="R401">
        <f>VALUE(-0.37157999999999447)</f>
        <v>0</v>
      </c>
      <c r="S401">
        <f>VALUE(-0.2923399999999674)</f>
        <v>0</v>
      </c>
      <c r="T401">
        <f>VALUE(-0.3886999999999716)</f>
        <v>0</v>
      </c>
      <c r="U401">
        <f>VALUE(-0.2679000000000542)</f>
        <v>0</v>
      </c>
      <c r="V401">
        <f>VALUE(-0.27183999999988373)</f>
        <v>0</v>
      </c>
      <c r="W401">
        <f>VALUE(-0.3223400000001675)</f>
        <v>0</v>
      </c>
      <c r="X401">
        <f>VALUE(-0.0025000000000545697)</f>
        <v>0</v>
      </c>
      <c r="Y401" s="17">
        <f>VALUE(-11.598999999999933)</f>
        <v>0</v>
      </c>
      <c r="Z401">
        <f>VALUE(-273.88571428572766)</f>
        <v>0</v>
      </c>
    </row>
    <row r="402" spans="1:26">
      <c r="A402" t="s">
        <v>426</v>
      </c>
      <c r="B402">
        <f>VALUE(9.33318)</f>
        <v>0</v>
      </c>
      <c r="C402" s="10">
        <f>VALUE(1552.68696)</f>
        <v>0</v>
      </c>
      <c r="D402" s="10">
        <f>VALUE(-11.588)</f>
        <v>0</v>
      </c>
      <c r="E402" s="11">
        <f>VALUE(1553.7476)</f>
        <v>0</v>
      </c>
      <c r="F402" s="11">
        <f>VALUE(-18.214000000000002)</f>
        <v>0</v>
      </c>
      <c r="G402" s="12">
        <f>VALUE(1556.4162)</f>
        <v>0</v>
      </c>
      <c r="H402" s="12">
        <f>VALUE(-15.12)</f>
        <v>0</v>
      </c>
      <c r="I402" s="13">
        <f>VALUE(1547.70086)</f>
        <v>0</v>
      </c>
      <c r="J402" s="13">
        <f>VALUE(-10.777999999999999)</f>
        <v>0</v>
      </c>
      <c r="K402" s="14">
        <f>VALUE(1550.6004)</f>
        <v>0</v>
      </c>
      <c r="L402" s="14">
        <f>VALUE(-11.242)</f>
        <v>0</v>
      </c>
      <c r="M402" s="15">
        <f>VALUE(1556.3226)</f>
        <v>0</v>
      </c>
      <c r="N402" s="15">
        <f>VALUE(-11.658)</f>
        <v>0</v>
      </c>
      <c r="O402" s="16">
        <f>VALUE(1548.5829199999998)</f>
        <v>0</v>
      </c>
      <c r="P402" s="16">
        <f>VALUE(-21.596)</f>
        <v>0</v>
      </c>
      <c r="Q402" s="17">
        <f>VALUE(522.0005)</f>
        <v>0</v>
      </c>
      <c r="R402">
        <f>VALUE(-0.3708999999998923)</f>
        <v>0</v>
      </c>
      <c r="S402">
        <f>VALUE(-0.29128000000014254)</f>
        <v>0</v>
      </c>
      <c r="T402">
        <f>VALUE(-0.3870600000000195)</f>
        <v>0</v>
      </c>
      <c r="U402">
        <f>VALUE(-0.2677800000001298)</f>
        <v>0</v>
      </c>
      <c r="V402">
        <f>VALUE(-0.2717199999999593)</f>
        <v>0</v>
      </c>
      <c r="W402">
        <f>VALUE(-0.32164000000011583)</f>
        <v>0</v>
      </c>
      <c r="X402">
        <f>VALUE(-0.0019600000000536966)</f>
        <v>0</v>
      </c>
      <c r="Y402" s="17">
        <f>VALUE(-11.601999999999975)</f>
        <v>0</v>
      </c>
      <c r="Z402">
        <f>VALUE(-273.1914285714733)</f>
        <v>0</v>
      </c>
    </row>
    <row r="403" spans="1:26">
      <c r="A403" t="s">
        <v>427</v>
      </c>
      <c r="B403">
        <f>VALUE(9.35679)</f>
        <v>0</v>
      </c>
      <c r="C403" s="10">
        <f>VALUE(1552.68572)</f>
        <v>0</v>
      </c>
      <c r="D403" s="10">
        <f>VALUE(-11.584000000000001)</f>
        <v>0</v>
      </c>
      <c r="E403" s="11">
        <f>VALUE(1553.74666)</f>
        <v>0</v>
      </c>
      <c r="F403" s="11">
        <f>VALUE(-18.202)</f>
        <v>0</v>
      </c>
      <c r="G403" s="12">
        <f>VALUE(1556.4143199999999)</f>
        <v>0</v>
      </c>
      <c r="H403" s="12">
        <f>VALUE(-15.07)</f>
        <v>0</v>
      </c>
      <c r="I403" s="13">
        <f>VALUE(1547.69974)</f>
        <v>0</v>
      </c>
      <c r="J403" s="13">
        <f>VALUE(-10.784)</f>
        <v>0</v>
      </c>
      <c r="K403" s="14">
        <f>VALUE(1550.59894)</f>
        <v>0</v>
      </c>
      <c r="L403" s="14">
        <f>VALUE(-11.206)</f>
        <v>0</v>
      </c>
      <c r="M403" s="15">
        <f>VALUE(1556.32116)</f>
        <v>0</v>
      </c>
      <c r="N403" s="15">
        <f>VALUE(-11.61)</f>
        <v>0</v>
      </c>
      <c r="O403" s="16">
        <f>VALUE(1548.58176)</f>
        <v>0</v>
      </c>
      <c r="P403" s="16">
        <f>VALUE(-21.642)</f>
        <v>0</v>
      </c>
      <c r="Q403" s="17">
        <f>VALUE(521.9995)</f>
        <v>0</v>
      </c>
      <c r="R403">
        <f>VALUE(-0.37213999999994485)</f>
        <v>0</v>
      </c>
      <c r="S403">
        <f>VALUE(-0.292220000000043)</f>
        <v>0</v>
      </c>
      <c r="T403">
        <f>VALUE(-0.38893999999982043)</f>
        <v>0</v>
      </c>
      <c r="U403">
        <f>VALUE(-0.26890000000003056)</f>
        <v>0</v>
      </c>
      <c r="V403">
        <f>VALUE(-0.27317999999991116)</f>
        <v>0</v>
      </c>
      <c r="W403">
        <f>VALUE(-0.32308000000011816)</f>
        <v>0</v>
      </c>
      <c r="X403">
        <f>VALUE(-0.003120000000080836)</f>
        <v>0</v>
      </c>
      <c r="Y403" s="17">
        <f>VALUE(-11.602999999999952)</f>
        <v>0</v>
      </c>
      <c r="Z403">
        <f>VALUE(-274.5114285714213)</f>
        <v>0</v>
      </c>
    </row>
    <row r="404" spans="1:26">
      <c r="A404" t="s">
        <v>428</v>
      </c>
      <c r="B404">
        <f>VALUE(9.3811)</f>
        <v>0</v>
      </c>
      <c r="C404" s="10">
        <f>VALUE(1552.6871)</f>
        <v>0</v>
      </c>
      <c r="D404" s="10">
        <f>VALUE(-11.558)</f>
        <v>0</v>
      </c>
      <c r="E404" s="11">
        <f>VALUE(1553.74764)</f>
        <v>0</v>
      </c>
      <c r="F404" s="11">
        <f>VALUE(-18.184)</f>
        <v>0</v>
      </c>
      <c r="G404" s="12">
        <f>VALUE(1556.41624)</f>
        <v>0</v>
      </c>
      <c r="H404" s="12">
        <f>VALUE(-15.092)</f>
        <v>0</v>
      </c>
      <c r="I404" s="13">
        <f>VALUE(1547.7012)</f>
        <v>0</v>
      </c>
      <c r="J404" s="13">
        <f>VALUE(-10.714)</f>
        <v>0</v>
      </c>
      <c r="K404" s="14">
        <f>VALUE(1550.5995)</f>
        <v>0</v>
      </c>
      <c r="L404" s="14">
        <f>VALUE(-11.186)</f>
        <v>0</v>
      </c>
      <c r="M404" s="15">
        <f>VALUE(1556.32248)</f>
        <v>0</v>
      </c>
      <c r="N404" s="15">
        <f>VALUE(-11.622)</f>
        <v>0</v>
      </c>
      <c r="O404" s="16">
        <f>VALUE(1548.58258)</f>
        <v>0</v>
      </c>
      <c r="P404" s="16">
        <f>VALUE(-21.616)</f>
        <v>0</v>
      </c>
      <c r="Q404" s="17">
        <f>VALUE(521.9945)</f>
        <v>0</v>
      </c>
      <c r="R404">
        <f>VALUE(-0.37075999999979103)</f>
        <v>0</v>
      </c>
      <c r="S404">
        <f>VALUE(-0.29124000000001615)</f>
        <v>0</v>
      </c>
      <c r="T404">
        <f>VALUE(-0.3870199999998931)</f>
        <v>0</v>
      </c>
      <c r="U404">
        <f>VALUE(-0.2674400000000787)</f>
        <v>0</v>
      </c>
      <c r="V404">
        <f>VALUE(-0.2726199999999608)</f>
        <v>0</v>
      </c>
      <c r="W404">
        <f>VALUE(-0.32176000000004024)</f>
        <v>0</v>
      </c>
      <c r="X404">
        <f>VALUE(-0.002300000000104774)</f>
        <v>0</v>
      </c>
      <c r="Y404" s="17">
        <f>VALUE(-11.607999999999947)</f>
        <v>0</v>
      </c>
      <c r="Z404">
        <f>VALUE(-273.30571428569783)</f>
        <v>0</v>
      </c>
    </row>
    <row r="405" spans="1:26">
      <c r="A405" t="s">
        <v>429</v>
      </c>
      <c r="B405">
        <f>VALUE(9.40492)</f>
        <v>0</v>
      </c>
      <c r="C405" s="10">
        <f>VALUE(1552.6860000000001)</f>
        <v>0</v>
      </c>
      <c r="D405" s="10">
        <f>VALUE(-11.548)</f>
        <v>0</v>
      </c>
      <c r="E405" s="11">
        <f>VALUE(1553.7463400000001)</f>
        <v>0</v>
      </c>
      <c r="F405" s="11">
        <f>VALUE(-18.195999999999998)</f>
        <v>0</v>
      </c>
      <c r="G405" s="12">
        <f>VALUE(1556.41466)</f>
        <v>0</v>
      </c>
      <c r="H405" s="12">
        <f>VALUE(-15.094000000000001)</f>
        <v>0</v>
      </c>
      <c r="I405" s="13">
        <f>VALUE(1547.70108)</f>
        <v>0</v>
      </c>
      <c r="J405" s="13">
        <f>VALUE(-10.744000000000002)</f>
        <v>0</v>
      </c>
      <c r="K405" s="14">
        <f>VALUE(1550.59962)</f>
        <v>0</v>
      </c>
      <c r="L405" s="14">
        <f>VALUE(-11.22)</f>
        <v>0</v>
      </c>
      <c r="M405" s="15">
        <f>VALUE(1556.32194)</f>
        <v>0</v>
      </c>
      <c r="N405" s="15">
        <f>VALUE(-11.664000000000001)</f>
        <v>0</v>
      </c>
      <c r="O405" s="16">
        <f>VALUE(1548.58212)</f>
        <v>0</v>
      </c>
      <c r="P405" s="16">
        <f>VALUE(-21.648000000000003)</f>
        <v>0</v>
      </c>
      <c r="Q405" s="17">
        <f>VALUE(521.999)</f>
        <v>0</v>
      </c>
      <c r="R405">
        <f>VALUE(-0.37185999999996966)</f>
        <v>0</v>
      </c>
      <c r="S405">
        <f>VALUE(-0.2925400000001446)</f>
        <v>0</v>
      </c>
      <c r="T405">
        <f>VALUE(-0.3885999999999967)</f>
        <v>0</v>
      </c>
      <c r="U405">
        <f>VALUE(-0.26756000000000313)</f>
        <v>0</v>
      </c>
      <c r="V405">
        <f>VALUE(-0.2725000000000364)</f>
        <v>0</v>
      </c>
      <c r="W405">
        <f>VALUE(-0.3223000000000411)</f>
        <v>0</v>
      </c>
      <c r="X405">
        <f>VALUE(-0.002760000000080254)</f>
        <v>0</v>
      </c>
      <c r="Y405" s="17">
        <f>VALUE(-11.60349999999994)</f>
        <v>0</v>
      </c>
      <c r="Z405">
        <f>VALUE(-274.0171428571817)</f>
        <v>0</v>
      </c>
    </row>
    <row r="406" spans="1:26">
      <c r="A406" t="s">
        <v>430</v>
      </c>
      <c r="B406">
        <f>VALUE(9.4285)</f>
        <v>0</v>
      </c>
      <c r="C406" s="10">
        <f>VALUE(1552.68658)</f>
        <v>0</v>
      </c>
      <c r="D406" s="10">
        <f>VALUE(-11.582)</f>
        <v>0</v>
      </c>
      <c r="E406" s="11">
        <f>VALUE(1553.7473)</f>
        <v>0</v>
      </c>
      <c r="F406" s="11">
        <f>VALUE(-18.178)</f>
        <v>0</v>
      </c>
      <c r="G406" s="12">
        <f>VALUE(1556.4148599999999)</f>
        <v>0</v>
      </c>
      <c r="H406" s="12">
        <f>VALUE(-15.036)</f>
        <v>0</v>
      </c>
      <c r="I406" s="13">
        <f>VALUE(1547.70022)</f>
        <v>0</v>
      </c>
      <c r="J406" s="13">
        <f>VALUE(-10.728)</f>
        <v>0</v>
      </c>
      <c r="K406" s="14">
        <f>VALUE(1550.59794)</f>
        <v>0</v>
      </c>
      <c r="L406" s="14">
        <f>VALUE(-11.184000000000001)</f>
        <v>0</v>
      </c>
      <c r="M406" s="15">
        <f>VALUE(1556.32242)</f>
        <v>0</v>
      </c>
      <c r="N406" s="15">
        <f>VALUE(-11.638)</f>
        <v>0</v>
      </c>
      <c r="O406" s="16">
        <f>VALUE(1548.58214)</f>
        <v>0</v>
      </c>
      <c r="P406" s="16">
        <f>VALUE(-21.662)</f>
        <v>0</v>
      </c>
      <c r="Q406" s="17">
        <f>VALUE(522.0029999999999)</f>
        <v>0</v>
      </c>
      <c r="R406">
        <f>VALUE(-0.3712799999998424)</f>
        <v>0</v>
      </c>
      <c r="S406">
        <f>VALUE(-0.29158000000006723)</f>
        <v>0</v>
      </c>
      <c r="T406">
        <f>VALUE(-0.38839999999981956)</f>
        <v>0</v>
      </c>
      <c r="U406">
        <f>VALUE(-0.2684200000001056)</f>
        <v>0</v>
      </c>
      <c r="V406">
        <f>VALUE(-0.2741799999998875)</f>
        <v>0</v>
      </c>
      <c r="W406">
        <f>VALUE(-0.3218200000001161)</f>
        <v>0</v>
      </c>
      <c r="X406">
        <f>VALUE(-0.002740000000130749)</f>
        <v>0</v>
      </c>
      <c r="Y406" s="17">
        <f>VALUE(-11.599500000000035)</f>
        <v>0</v>
      </c>
      <c r="Z406">
        <f>VALUE(-274.05999999999557)</f>
        <v>0</v>
      </c>
    </row>
    <row r="407" spans="1:26">
      <c r="A407" t="s">
        <v>431</v>
      </c>
      <c r="B407">
        <f>VALUE(9.45263)</f>
        <v>0</v>
      </c>
      <c r="C407" s="10">
        <f>VALUE(1552.68684)</f>
        <v>0</v>
      </c>
      <c r="D407" s="10">
        <f>VALUE(-11.565999999999999)</f>
        <v>0</v>
      </c>
      <c r="E407" s="11">
        <f>VALUE(1553.74722)</f>
        <v>0</v>
      </c>
      <c r="F407" s="11">
        <f>VALUE(-18.158)</f>
        <v>0</v>
      </c>
      <c r="G407" s="12">
        <f>VALUE(1556.41468)</f>
        <v>0</v>
      </c>
      <c r="H407" s="12">
        <f>VALUE(-15.027999999999999)</f>
        <v>0</v>
      </c>
      <c r="I407" s="13">
        <f>VALUE(1547.70102)</f>
        <v>0</v>
      </c>
      <c r="J407" s="13">
        <f>VALUE(-10.774000000000001)</f>
        <v>0</v>
      </c>
      <c r="K407" s="14">
        <f>VALUE(1550.59942)</f>
        <v>0</v>
      </c>
      <c r="L407" s="14">
        <f>VALUE(-11.292)</f>
        <v>0</v>
      </c>
      <c r="M407" s="15">
        <f>VALUE(1556.3215599999999)</f>
        <v>0</v>
      </c>
      <c r="N407" s="15">
        <f>VALUE(-11.622)</f>
        <v>0</v>
      </c>
      <c r="O407" s="16">
        <f>VALUE(1548.58204)</f>
        <v>0</v>
      </c>
      <c r="P407" s="16">
        <f>VALUE(-21.62)</f>
        <v>0</v>
      </c>
      <c r="Q407" s="17">
        <f>VALUE(522.005)</f>
        <v>0</v>
      </c>
      <c r="R407">
        <f>VALUE(-0.3710199999998167)</f>
        <v>0</v>
      </c>
      <c r="S407">
        <f>VALUE(-0.2916600000000926)</f>
        <v>0</v>
      </c>
      <c r="T407">
        <f>VALUE(-0.38857999999981985)</f>
        <v>0</v>
      </c>
      <c r="U407">
        <f>VALUE(-0.267620000000079)</f>
        <v>0</v>
      </c>
      <c r="V407">
        <f>VALUE(-0.2726999999999862)</f>
        <v>0</v>
      </c>
      <c r="W407">
        <f>VALUE(-0.3226799999999912)</f>
        <v>0</v>
      </c>
      <c r="X407">
        <f>VALUE(-0.002840000000105647)</f>
        <v>0</v>
      </c>
      <c r="Y407" s="17">
        <f>VALUE(-11.597499999999968)</f>
        <v>0</v>
      </c>
      <c r="Z407">
        <f>VALUE(-273.87142857141305)</f>
        <v>0</v>
      </c>
    </row>
    <row r="408" spans="1:26">
      <c r="A408" t="s">
        <v>432</v>
      </c>
      <c r="B408">
        <f>VALUE(9.47642)</f>
        <v>0</v>
      </c>
      <c r="C408" s="10">
        <f>VALUE(1552.6862199999998)</f>
        <v>0</v>
      </c>
      <c r="D408" s="10">
        <f>VALUE(-11.606)</f>
        <v>0</v>
      </c>
      <c r="E408" s="11">
        <f>VALUE(1553.7469199999998)</f>
        <v>0</v>
      </c>
      <c r="F408" s="11">
        <f>VALUE(-18.238)</f>
        <v>0</v>
      </c>
      <c r="G408" s="12">
        <f>VALUE(1556.41512)</f>
        <v>0</v>
      </c>
      <c r="H408" s="12">
        <f>VALUE(-15.085999999999999)</f>
        <v>0</v>
      </c>
      <c r="I408" s="13">
        <f>VALUE(1547.70002)</f>
        <v>0</v>
      </c>
      <c r="J408" s="13">
        <f>VALUE(-10.732000000000001)</f>
        <v>0</v>
      </c>
      <c r="K408" s="14">
        <f>VALUE(1550.5994)</f>
        <v>0</v>
      </c>
      <c r="L408" s="14">
        <f>VALUE(-11.17)</f>
        <v>0</v>
      </c>
      <c r="M408" s="15">
        <f>VALUE(1556.3220000000001)</f>
        <v>0</v>
      </c>
      <c r="N408" s="15">
        <f>VALUE(-11.638)</f>
        <v>0</v>
      </c>
      <c r="O408" s="16">
        <f>VALUE(1548.5814599999999)</f>
        <v>0</v>
      </c>
      <c r="P408" s="16">
        <f>VALUE(-21.666)</f>
        <v>0</v>
      </c>
      <c r="Q408" s="17">
        <f>VALUE(522.0035)</f>
        <v>0</v>
      </c>
      <c r="R408">
        <f>VALUE(-0.371639999999843)</f>
        <v>0</v>
      </c>
      <c r="S408">
        <f>VALUE(-0.2919600000000173)</f>
        <v>0</v>
      </c>
      <c r="T408">
        <f>VALUE(-0.38814000000002125)</f>
        <v>0</v>
      </c>
      <c r="U408">
        <f>VALUE(-0.26862000000005537)</f>
        <v>0</v>
      </c>
      <c r="V408">
        <f>VALUE(-0.2727199999999357)</f>
        <v>0</v>
      </c>
      <c r="W408">
        <f>VALUE(-0.3222400000001926)</f>
        <v>0</v>
      </c>
      <c r="X408">
        <f>VALUE(-0.0034200000000055297)</f>
        <v>0</v>
      </c>
      <c r="Y408" s="17">
        <f>VALUE(-11.598999999999933)</f>
        <v>0</v>
      </c>
      <c r="Z408">
        <f>VALUE(-274.1057142857244)</f>
        <v>0</v>
      </c>
    </row>
    <row r="409" spans="1:26">
      <c r="A409" t="s">
        <v>433</v>
      </c>
      <c r="B409">
        <f>VALUE(9.50055)</f>
        <v>0</v>
      </c>
      <c r="C409" s="10">
        <f>VALUE(1552.6861)</f>
        <v>0</v>
      </c>
      <c r="D409" s="10">
        <f>VALUE(-11.55)</f>
        <v>0</v>
      </c>
      <c r="E409" s="11">
        <f>VALUE(1553.747)</f>
        <v>0</v>
      </c>
      <c r="F409" s="11">
        <f>VALUE(-18.2)</f>
        <v>0</v>
      </c>
      <c r="G409" s="12">
        <f>VALUE(1556.4145)</f>
        <v>0</v>
      </c>
      <c r="H409" s="12">
        <f>VALUE(-15.084000000000001)</f>
        <v>0</v>
      </c>
      <c r="I409" s="13">
        <f>VALUE(1547.69996)</f>
        <v>0</v>
      </c>
      <c r="J409" s="13">
        <f>VALUE(-10.714)</f>
        <v>0</v>
      </c>
      <c r="K409" s="14">
        <f>VALUE(1550.5990800000002)</f>
        <v>0</v>
      </c>
      <c r="L409" s="14">
        <f>VALUE(-11.234000000000002)</f>
        <v>0</v>
      </c>
      <c r="M409" s="15">
        <f>VALUE(1556.3220199999998)</f>
        <v>0</v>
      </c>
      <c r="N409" s="15">
        <f>VALUE(-11.638)</f>
        <v>0</v>
      </c>
      <c r="O409" s="16">
        <f>VALUE(1548.5818)</f>
        <v>0</v>
      </c>
      <c r="P409" s="16">
        <f>VALUE(-21.654)</f>
        <v>0</v>
      </c>
      <c r="Q409" s="17">
        <f>VALUE(522.005)</f>
        <v>0</v>
      </c>
      <c r="R409">
        <f>VALUE(-0.37175999999999476)</f>
        <v>0</v>
      </c>
      <c r="S409">
        <f>VALUE(-0.2918799999999919)</f>
        <v>0</v>
      </c>
      <c r="T409">
        <f>VALUE(-0.38875999999982014)</f>
        <v>0</v>
      </c>
      <c r="U409">
        <f>VALUE(-0.26868000000013126)</f>
        <v>0</v>
      </c>
      <c r="V409">
        <f>VALUE(-0.27304000000003725)</f>
        <v>0</v>
      </c>
      <c r="W409">
        <f>VALUE(-0.3222200000000157)</f>
        <v>0</v>
      </c>
      <c r="X409">
        <f>VALUE(-0.003080000000181826)</f>
        <v>0</v>
      </c>
      <c r="Y409" s="17">
        <f>VALUE(-11.597499999999968)</f>
        <v>0</v>
      </c>
      <c r="Z409">
        <f>VALUE(-274.20285714288184)</f>
        <v>0</v>
      </c>
    </row>
    <row r="410" spans="1:26">
      <c r="A410" t="s">
        <v>434</v>
      </c>
      <c r="B410">
        <f>VALUE(9.52416)</f>
        <v>0</v>
      </c>
      <c r="C410" s="10">
        <f>VALUE(1552.68652)</f>
        <v>0</v>
      </c>
      <c r="D410" s="10">
        <f>VALUE(-11.554)</f>
        <v>0</v>
      </c>
      <c r="E410" s="11">
        <f>VALUE(1553.74754)</f>
        <v>0</v>
      </c>
      <c r="F410" s="11">
        <f>VALUE(-18.188)</f>
        <v>0</v>
      </c>
      <c r="G410" s="12">
        <f>VALUE(1556.41424)</f>
        <v>0</v>
      </c>
      <c r="H410" s="12">
        <f>VALUE(-15.068)</f>
        <v>0</v>
      </c>
      <c r="I410" s="13">
        <f>VALUE(1547.7016)</f>
        <v>0</v>
      </c>
      <c r="J410" s="13">
        <f>VALUE(-10.774000000000001)</f>
        <v>0</v>
      </c>
      <c r="K410" s="14">
        <f>VALUE(1550.5996400000001)</f>
        <v>0</v>
      </c>
      <c r="L410" s="14">
        <f>VALUE(-11.198)</f>
        <v>0</v>
      </c>
      <c r="M410" s="15">
        <f>VALUE(1556.3224599999999)</f>
        <v>0</v>
      </c>
      <c r="N410" s="15">
        <f>VALUE(-11.644)</f>
        <v>0</v>
      </c>
      <c r="O410" s="16">
        <f>VALUE(1548.58148)</f>
        <v>0</v>
      </c>
      <c r="P410" s="16">
        <f>VALUE(-21.656)</f>
        <v>0</v>
      </c>
      <c r="Q410" s="17">
        <f>VALUE(522.002)</f>
        <v>0</v>
      </c>
      <c r="R410">
        <f>VALUE(-0.3713399999999183)</f>
        <v>0</v>
      </c>
      <c r="S410">
        <f>VALUE(-0.29133999999999105)</f>
        <v>0</v>
      </c>
      <c r="T410">
        <f>VALUE(-0.3890199999998458)</f>
        <v>0</v>
      </c>
      <c r="U410">
        <f>VALUE(-0.26703999999995176)</f>
        <v>0</v>
      </c>
      <c r="V410">
        <f>VALUE(-0.2724800000000869)</f>
        <v>0</v>
      </c>
      <c r="W410">
        <f>VALUE(-0.32177999999998974)</f>
        <v>0</v>
      </c>
      <c r="X410">
        <f>VALUE(-0.003400000000056025)</f>
        <v>0</v>
      </c>
      <c r="Y410" s="17">
        <f>VALUE(-11.600500000000011)</f>
        <v>0</v>
      </c>
      <c r="Z410">
        <f>VALUE(-273.77142857140564)</f>
        <v>0</v>
      </c>
    </row>
    <row r="411" spans="1:26">
      <c r="A411" t="s">
        <v>435</v>
      </c>
      <c r="B411">
        <f>VALUE(9.54795)</f>
        <v>0</v>
      </c>
      <c r="C411" s="10">
        <f>VALUE(1552.6860000000001)</f>
        <v>0</v>
      </c>
      <c r="D411" s="10">
        <f>VALUE(-11.556)</f>
        <v>0</v>
      </c>
      <c r="E411" s="11">
        <f>VALUE(1553.7461)</f>
        <v>0</v>
      </c>
      <c r="F411" s="11">
        <f>VALUE(-18.23)</f>
        <v>0</v>
      </c>
      <c r="G411" s="12">
        <f>VALUE(1556.41426)</f>
        <v>0</v>
      </c>
      <c r="H411" s="12">
        <f>VALUE(-15.144)</f>
        <v>0</v>
      </c>
      <c r="I411" s="13">
        <f>VALUE(1547.70036)</f>
        <v>0</v>
      </c>
      <c r="J411" s="13">
        <f>VALUE(-10.744000000000002)</f>
        <v>0</v>
      </c>
      <c r="K411" s="14">
        <f>VALUE(1550.59948)</f>
        <v>0</v>
      </c>
      <c r="L411" s="14">
        <f>VALUE(-11.142000000000001)</f>
        <v>0</v>
      </c>
      <c r="M411" s="15">
        <f>VALUE(1556.3220800000001)</f>
        <v>0</v>
      </c>
      <c r="N411" s="15">
        <f>VALUE(-11.74)</f>
        <v>0</v>
      </c>
      <c r="O411" s="16">
        <f>VALUE(1548.58152)</f>
        <v>0</v>
      </c>
      <c r="P411" s="16">
        <f>VALUE(-21.625999999999998)</f>
        <v>0</v>
      </c>
      <c r="Q411" s="17">
        <f>VALUE(522.001)</f>
        <v>0</v>
      </c>
      <c r="R411">
        <f>VALUE(-0.37185999999996966)</f>
        <v>0</v>
      </c>
      <c r="S411">
        <f>VALUE(-0.2927799999999934)</f>
        <v>0</v>
      </c>
      <c r="T411">
        <f>VALUE(-0.3889999999998963)</f>
        <v>0</v>
      </c>
      <c r="U411">
        <f>VALUE(-0.2682800000000043)</f>
        <v>0</v>
      </c>
      <c r="V411">
        <f>VALUE(-0.2726399999999103)</f>
        <v>0</v>
      </c>
      <c r="W411">
        <f>VALUE(-0.3221600000001672)</f>
        <v>0</v>
      </c>
      <c r="X411">
        <f>VALUE(-0.003360000000157015)</f>
        <v>0</v>
      </c>
      <c r="Y411" s="17">
        <f>VALUE(-11.601499999999987)</f>
        <v>0</v>
      </c>
      <c r="Z411">
        <f>VALUE(-274.29714285715687)</f>
        <v>0</v>
      </c>
    </row>
    <row r="412" spans="1:26">
      <c r="A412" t="s">
        <v>436</v>
      </c>
      <c r="B412">
        <f>VALUE(9.57263)</f>
        <v>0</v>
      </c>
      <c r="C412" s="10">
        <f>VALUE(1552.6857400000001)</f>
        <v>0</v>
      </c>
      <c r="D412" s="10">
        <f>VALUE(-11.6)</f>
        <v>0</v>
      </c>
      <c r="E412" s="11">
        <f>VALUE(1553.74674)</f>
        <v>0</v>
      </c>
      <c r="F412" s="11">
        <f>VALUE(-18.198)</f>
        <v>0</v>
      </c>
      <c r="G412" s="12">
        <f>VALUE(1556.41518)</f>
        <v>0</v>
      </c>
      <c r="H412" s="12">
        <f>VALUE(-15.064)</f>
        <v>0</v>
      </c>
      <c r="I412" s="13">
        <f>VALUE(1547.69992)</f>
        <v>0</v>
      </c>
      <c r="J412" s="13">
        <f>VALUE(-10.794)</f>
        <v>0</v>
      </c>
      <c r="K412" s="14">
        <f>VALUE(1550.60014)</f>
        <v>0</v>
      </c>
      <c r="L412" s="14">
        <f>VALUE(-11.194)</f>
        <v>0</v>
      </c>
      <c r="M412" s="15">
        <f>VALUE(1556.32214)</f>
        <v>0</v>
      </c>
      <c r="N412" s="15">
        <f>VALUE(-11.594000000000001)</f>
        <v>0</v>
      </c>
      <c r="O412" s="16">
        <f>VALUE(1548.58128)</f>
        <v>0</v>
      </c>
      <c r="P412" s="16">
        <f>VALUE(-21.678)</f>
        <v>0</v>
      </c>
      <c r="Q412" s="17">
        <f>VALUE(522.0035)</f>
        <v>0</v>
      </c>
      <c r="R412">
        <f>VALUE(-0.37211999999999534)</f>
        <v>0</v>
      </c>
      <c r="S412">
        <f>VALUE(-0.2921400000000176)</f>
        <v>0</v>
      </c>
      <c r="T412">
        <f>VALUE(-0.38807999999994536)</f>
        <v>0</v>
      </c>
      <c r="U412">
        <f>VALUE(-0.26872000000003027)</f>
        <v>0</v>
      </c>
      <c r="V412">
        <f>VALUE(-0.271979999999985)</f>
        <v>0</v>
      </c>
      <c r="W412">
        <f>VALUE(-0.3221000000000913)</f>
        <v>0</v>
      </c>
      <c r="X412">
        <f>VALUE(-0.0036000000000058208)</f>
        <v>0</v>
      </c>
      <c r="Y412" s="17">
        <f>VALUE(-11.598999999999933)</f>
        <v>0</v>
      </c>
      <c r="Z412">
        <f>VALUE(-274.1057142857244)</f>
        <v>0</v>
      </c>
    </row>
    <row r="413" spans="1:26">
      <c r="A413" t="s">
        <v>437</v>
      </c>
      <c r="B413">
        <f>VALUE(9.59668)</f>
        <v>0</v>
      </c>
      <c r="C413" s="10">
        <f>VALUE(1552.6866400000001)</f>
        <v>0</v>
      </c>
      <c r="D413" s="10">
        <f>VALUE(-11.57)</f>
        <v>0</v>
      </c>
      <c r="E413" s="11">
        <f>VALUE(1553.7475)</f>
        <v>0</v>
      </c>
      <c r="F413" s="11">
        <f>VALUE(-18.178)</f>
        <v>0</v>
      </c>
      <c r="G413" s="12">
        <f>VALUE(1556.4148599999999)</f>
        <v>0</v>
      </c>
      <c r="H413" s="12">
        <f>VALUE(-15.032)</f>
        <v>0</v>
      </c>
      <c r="I413" s="13">
        <f>VALUE(1547.70096)</f>
        <v>0</v>
      </c>
      <c r="J413" s="13">
        <f>VALUE(-10.77)</f>
        <v>0</v>
      </c>
      <c r="K413" s="14">
        <f>VALUE(1550.5996599999999)</f>
        <v>0</v>
      </c>
      <c r="L413" s="14">
        <f>VALUE(-11.21)</f>
        <v>0</v>
      </c>
      <c r="M413" s="15">
        <f>VALUE(1556.32214)</f>
        <v>0</v>
      </c>
      <c r="N413" s="15">
        <f>VALUE(-11.56)</f>
        <v>0</v>
      </c>
      <c r="O413" s="16">
        <f>VALUE(1548.58176)</f>
        <v>0</v>
      </c>
      <c r="P413" s="16">
        <f>VALUE(-21.67)</f>
        <v>0</v>
      </c>
      <c r="Q413" s="17">
        <f>VALUE(522.002)</f>
        <v>0</v>
      </c>
      <c r="R413">
        <f>VALUE(-0.3712199999999939)</f>
        <v>0</v>
      </c>
      <c r="S413">
        <f>VALUE(-0.29138000000011743)</f>
        <v>0</v>
      </c>
      <c r="T413">
        <f>VALUE(-0.38839999999981956)</f>
        <v>0</v>
      </c>
      <c r="U413">
        <f>VALUE(-0.2676800000001549)</f>
        <v>0</v>
      </c>
      <c r="V413">
        <f>VALUE(-0.27245999999991)</f>
        <v>0</v>
      </c>
      <c r="W413">
        <f>VALUE(-0.3221000000000913)</f>
        <v>0</v>
      </c>
      <c r="X413">
        <f>VALUE(-0.003120000000080836)</f>
        <v>0</v>
      </c>
      <c r="Y413" s="17">
        <f>VALUE(-11.600500000000011)</f>
        <v>0</v>
      </c>
      <c r="Z413">
        <f>VALUE(-273.7657142857383)</f>
        <v>0</v>
      </c>
    </row>
    <row r="414" spans="1:26">
      <c r="A414" t="s">
        <v>438</v>
      </c>
      <c r="B414">
        <f>VALUE(9.62043)</f>
        <v>0</v>
      </c>
      <c r="C414" s="10">
        <f>VALUE(1552.68674)</f>
        <v>0</v>
      </c>
      <c r="D414" s="10">
        <f>VALUE(-11.592)</f>
        <v>0</v>
      </c>
      <c r="E414" s="11">
        <f>VALUE(1553.74796)</f>
        <v>0</v>
      </c>
      <c r="F414" s="11">
        <f>VALUE(-18.206)</f>
        <v>0</v>
      </c>
      <c r="G414" s="12">
        <f>VALUE(1556.41524)</f>
        <v>0</v>
      </c>
      <c r="H414" s="12">
        <f>VALUE(-14.988)</f>
        <v>0</v>
      </c>
      <c r="I414" s="13">
        <f>VALUE(1547.70134)</f>
        <v>0</v>
      </c>
      <c r="J414" s="13">
        <f>VALUE(-10.728)</f>
        <v>0</v>
      </c>
      <c r="K414" s="14">
        <f>VALUE(1550.59982)</f>
        <v>0</v>
      </c>
      <c r="L414" s="14">
        <f>VALUE(-11.177999999999999)</f>
        <v>0</v>
      </c>
      <c r="M414" s="15">
        <f>VALUE(1556.3229199999998)</f>
        <v>0</v>
      </c>
      <c r="N414" s="15">
        <f>VALUE(-11.6)</f>
        <v>0</v>
      </c>
      <c r="O414" s="16">
        <f>VALUE(1548.58168)</f>
        <v>0</v>
      </c>
      <c r="P414" s="16">
        <f>VALUE(-21.628)</f>
        <v>0</v>
      </c>
      <c r="Q414" s="17">
        <f>VALUE(522.008)</f>
        <v>0</v>
      </c>
      <c r="R414">
        <f>VALUE(-0.3711199999997916)</f>
        <v>0</v>
      </c>
      <c r="S414">
        <f>VALUE(-0.29092000000014195)</f>
        <v>0</v>
      </c>
      <c r="T414">
        <f>VALUE(-0.38801999999986947)</f>
        <v>0</v>
      </c>
      <c r="U414">
        <f>VALUE(-0.26729999999997744)</f>
        <v>0</v>
      </c>
      <c r="V414">
        <f>VALUE(-0.2723000000000866)</f>
        <v>0</v>
      </c>
      <c r="W414">
        <f>VALUE(-0.32132000000001426)</f>
        <v>0</v>
      </c>
      <c r="X414">
        <f>VALUE(-0.003200000000106229)</f>
        <v>0</v>
      </c>
      <c r="Y414" s="17">
        <f>VALUE(-11.594499999999925)</f>
        <v>0</v>
      </c>
      <c r="Z414">
        <f>VALUE(-273.4542857142839)</f>
        <v>0</v>
      </c>
    </row>
    <row r="415" spans="1:26">
      <c r="A415" t="s">
        <v>439</v>
      </c>
      <c r="B415">
        <f>VALUE(9.64518)</f>
        <v>0</v>
      </c>
      <c r="C415" s="10">
        <f>VALUE(1552.68594)</f>
        <v>0</v>
      </c>
      <c r="D415" s="10">
        <f>VALUE(-11.558)</f>
        <v>0</v>
      </c>
      <c r="E415" s="11">
        <f>VALUE(1553.7469)</f>
        <v>0</v>
      </c>
      <c r="F415" s="11">
        <f>VALUE(-18.262)</f>
        <v>0</v>
      </c>
      <c r="G415" s="12">
        <f>VALUE(1556.4149400000001)</f>
        <v>0</v>
      </c>
      <c r="H415" s="12">
        <f>VALUE(-15.094000000000001)</f>
        <v>0</v>
      </c>
      <c r="I415" s="13">
        <f>VALUE(1547.7001)</f>
        <v>0</v>
      </c>
      <c r="J415" s="13">
        <f>VALUE(-10.732000000000001)</f>
        <v>0</v>
      </c>
      <c r="K415" s="14">
        <f>VALUE(1550.6005599999999)</f>
        <v>0</v>
      </c>
      <c r="L415" s="14">
        <f>VALUE(-11.23)</f>
        <v>0</v>
      </c>
      <c r="M415" s="15">
        <f>VALUE(1556.32234)</f>
        <v>0</v>
      </c>
      <c r="N415" s="15">
        <f>VALUE(-11.642000000000001)</f>
        <v>0</v>
      </c>
      <c r="O415" s="16">
        <f>VALUE(1548.58104)</f>
        <v>0</v>
      </c>
      <c r="P415" s="16">
        <f>VALUE(-21.625999999999998)</f>
        <v>0</v>
      </c>
      <c r="Q415" s="17">
        <f>VALUE(522.0065)</f>
        <v>0</v>
      </c>
      <c r="R415">
        <f>VALUE(-0.3719199999998182)</f>
        <v>0</v>
      </c>
      <c r="S415">
        <f>VALUE(-0.2919799999999668)</f>
        <v>0</v>
      </c>
      <c r="T415">
        <f>VALUE(-0.38832000000002154)</f>
        <v>0</v>
      </c>
      <c r="U415">
        <f>VALUE(-0.26854000000003)</f>
        <v>0</v>
      </c>
      <c r="V415">
        <f>VALUE(-0.27155999999990854)</f>
        <v>0</v>
      </c>
      <c r="W415">
        <f>VALUE(-0.3219000000001415)</f>
        <v>0</v>
      </c>
      <c r="X415">
        <f>VALUE(-0.003840000000082)</f>
        <v>0</v>
      </c>
      <c r="Y415" s="17">
        <f>VALUE(-11.596000000000004)</f>
        <v>0</v>
      </c>
      <c r="Z415">
        <f>VALUE(-274.00857142856694)</f>
        <v>0</v>
      </c>
    </row>
    <row r="416" spans="1:26">
      <c r="A416" t="s">
        <v>440</v>
      </c>
      <c r="B416">
        <f>VALUE(9.66905)</f>
        <v>0</v>
      </c>
      <c r="C416" s="10">
        <f>VALUE(1552.68568)</f>
        <v>0</v>
      </c>
      <c r="D416" s="10">
        <f>VALUE(-11.552)</f>
        <v>0</v>
      </c>
      <c r="E416" s="11">
        <f>VALUE(1553.7463)</f>
        <v>0</v>
      </c>
      <c r="F416" s="11">
        <f>VALUE(-18.172)</f>
        <v>0</v>
      </c>
      <c r="G416" s="12">
        <f>VALUE(1556.41456)</f>
        <v>0</v>
      </c>
      <c r="H416" s="12">
        <f>VALUE(-14.998)</f>
        <v>0</v>
      </c>
      <c r="I416" s="13">
        <f>VALUE(1547.70032)</f>
        <v>0</v>
      </c>
      <c r="J416" s="13">
        <f>VALUE(-10.76)</f>
        <v>0</v>
      </c>
      <c r="K416" s="14">
        <f>VALUE(1550.59924)</f>
        <v>0</v>
      </c>
      <c r="L416" s="14">
        <f>VALUE(-11.182)</f>
        <v>0</v>
      </c>
      <c r="M416" s="15">
        <f>VALUE(1556.32104)</f>
        <v>0</v>
      </c>
      <c r="N416" s="15">
        <f>VALUE(-11.568)</f>
        <v>0</v>
      </c>
      <c r="O416" s="16">
        <f>VALUE(1548.5813)</f>
        <v>0</v>
      </c>
      <c r="P416" s="16">
        <f>VALUE(-21.65)</f>
        <v>0</v>
      </c>
      <c r="Q416" s="17">
        <f>VALUE(522.0074999999999)</f>
        <v>0</v>
      </c>
      <c r="R416">
        <f>VALUE(-0.37217999999984386)</f>
        <v>0</v>
      </c>
      <c r="S416">
        <f>VALUE(-0.2925800000000436)</f>
        <v>0</v>
      </c>
      <c r="T416">
        <f>VALUE(-0.3886999999999716)</f>
        <v>0</v>
      </c>
      <c r="U416">
        <f>VALUE(-0.2683200000001307)</f>
        <v>0</v>
      </c>
      <c r="V416">
        <f>VALUE(-0.27287999999998647)</f>
        <v>0</v>
      </c>
      <c r="W416">
        <f>VALUE(-0.32320000000004256)</f>
        <v>0</v>
      </c>
      <c r="X416">
        <f>VALUE(-0.003580000000056316)</f>
        <v>0</v>
      </c>
      <c r="Y416" s="17">
        <f>VALUE(-11.595000000000027)</f>
        <v>0</v>
      </c>
      <c r="Z416">
        <f>VALUE(-274.4914285714393)</f>
        <v>0</v>
      </c>
    </row>
    <row r="417" spans="1:26">
      <c r="A417" t="s">
        <v>441</v>
      </c>
      <c r="B417">
        <f>VALUE(9.69291)</f>
        <v>0</v>
      </c>
      <c r="C417" s="10">
        <f>VALUE(1552.68668)</f>
        <v>0</v>
      </c>
      <c r="D417" s="10">
        <f>VALUE(-11.585999999999999)</f>
        <v>0</v>
      </c>
      <c r="E417" s="11">
        <f>VALUE(1553.7469800000001)</f>
        <v>0</v>
      </c>
      <c r="F417" s="11">
        <f>VALUE(-18.202)</f>
        <v>0</v>
      </c>
      <c r="G417" s="12">
        <f>VALUE(1556.41476)</f>
        <v>0</v>
      </c>
      <c r="H417" s="12">
        <f>VALUE(-15.075999999999999)</f>
        <v>0</v>
      </c>
      <c r="I417" s="13">
        <f>VALUE(1547.70048)</f>
        <v>0</v>
      </c>
      <c r="J417" s="13">
        <f>VALUE(-10.81)</f>
        <v>0</v>
      </c>
      <c r="K417" s="14">
        <f>VALUE(1550.6001800000001)</f>
        <v>0</v>
      </c>
      <c r="L417" s="14">
        <f>VALUE(-11.218)</f>
        <v>0</v>
      </c>
      <c r="M417" s="15">
        <f>VALUE(1556.32174)</f>
        <v>0</v>
      </c>
      <c r="N417" s="15">
        <f>VALUE(-11.675999999999998)</f>
        <v>0</v>
      </c>
      <c r="O417" s="16">
        <f>VALUE(1548.5806400000001)</f>
        <v>0</v>
      </c>
      <c r="P417" s="16">
        <f>VALUE(-21.558000000000003)</f>
        <v>0</v>
      </c>
      <c r="Q417" s="17">
        <f>VALUE(522.0045)</f>
        <v>0</v>
      </c>
      <c r="R417">
        <f>VALUE(-0.3711799999998675)</f>
        <v>0</v>
      </c>
      <c r="S417">
        <f>VALUE(-0.2919000000001688)</f>
        <v>0</v>
      </c>
      <c r="T417">
        <f>VALUE(-0.38850000000002183)</f>
        <v>0</v>
      </c>
      <c r="U417">
        <f>VALUE(-0.2681600000000799)</f>
        <v>0</v>
      </c>
      <c r="V417">
        <f>VALUE(-0.271940000000086)</f>
        <v>0</v>
      </c>
      <c r="W417">
        <f>VALUE(-0.3224999999999909)</f>
        <v>0</v>
      </c>
      <c r="X417">
        <f>VALUE(-0.0042400000002089655)</f>
        <v>0</v>
      </c>
      <c r="Y417" s="17">
        <f>VALUE(-11.597999999999956)</f>
        <v>0</v>
      </c>
      <c r="Z417">
        <f>VALUE(-274.06000000006054)</f>
        <v>0</v>
      </c>
    </row>
    <row r="418" spans="1:26">
      <c r="A418" t="s">
        <v>442</v>
      </c>
      <c r="B418">
        <f>VALUE(9.71696)</f>
        <v>0</v>
      </c>
      <c r="C418" s="10">
        <f>VALUE(1552.68584)</f>
        <v>0</v>
      </c>
      <c r="D418" s="10">
        <f>VALUE(-11.58)</f>
        <v>0</v>
      </c>
      <c r="E418" s="11">
        <f>VALUE(1553.74708)</f>
        <v>0</v>
      </c>
      <c r="F418" s="11">
        <f>VALUE(-18.25)</f>
        <v>0</v>
      </c>
      <c r="G418" s="12">
        <f>VALUE(1556.4142)</f>
        <v>0</v>
      </c>
      <c r="H418" s="12">
        <f>VALUE(-15.065999999999999)</f>
        <v>0</v>
      </c>
      <c r="I418" s="13">
        <f>VALUE(1547.70054)</f>
        <v>0</v>
      </c>
      <c r="J418" s="13">
        <f>VALUE(-10.777999999999999)</f>
        <v>0</v>
      </c>
      <c r="K418" s="14">
        <f>VALUE(1550.59886)</f>
        <v>0</v>
      </c>
      <c r="L418" s="14">
        <f>VALUE(-11.22)</f>
        <v>0</v>
      </c>
      <c r="M418" s="15">
        <f>VALUE(1556.32174)</f>
        <v>0</v>
      </c>
      <c r="N418" s="15">
        <f>VALUE(-11.628)</f>
        <v>0</v>
      </c>
      <c r="O418" s="16">
        <f>VALUE(1548.5815)</f>
        <v>0</v>
      </c>
      <c r="P418" s="16">
        <f>VALUE(-21.664)</f>
        <v>0</v>
      </c>
      <c r="Q418" s="17">
        <f>VALUE(522.0055)</f>
        <v>0</v>
      </c>
      <c r="R418">
        <f>VALUE(-0.37201999999979307)</f>
        <v>0</v>
      </c>
      <c r="S418">
        <f>VALUE(-0.29179999999996653)</f>
        <v>0</v>
      </c>
      <c r="T418">
        <f>VALUE(-0.3890599999999722)</f>
        <v>0</v>
      </c>
      <c r="U418">
        <f>VALUE(-0.268100000000004)</f>
        <v>0</v>
      </c>
      <c r="V418">
        <f>VALUE(-0.27325999999993655)</f>
        <v>0</v>
      </c>
      <c r="W418">
        <f>VALUE(-0.3224999999999909)</f>
        <v>0</v>
      </c>
      <c r="X418">
        <f>VALUE(-0.00338000000010652)</f>
        <v>0</v>
      </c>
      <c r="Y418" s="17">
        <f>VALUE(-11.59699999999998)</f>
        <v>0</v>
      </c>
      <c r="Z418">
        <f>VALUE(-274.3028571428243)</f>
        <v>0</v>
      </c>
    </row>
    <row r="419" spans="1:26">
      <c r="A419" t="s">
        <v>443</v>
      </c>
      <c r="B419">
        <f>VALUE(9.741)</f>
        <v>0</v>
      </c>
      <c r="C419" s="10">
        <f>VALUE(1552.6860800000002)</f>
        <v>0</v>
      </c>
      <c r="D419" s="10">
        <f>VALUE(-11.572000000000001)</f>
        <v>0</v>
      </c>
      <c r="E419" s="11">
        <f>VALUE(1553.74704)</f>
        <v>0</v>
      </c>
      <c r="F419" s="11">
        <f>VALUE(-18.244)</f>
        <v>0</v>
      </c>
      <c r="G419" s="12">
        <f>VALUE(1556.41374)</f>
        <v>0</v>
      </c>
      <c r="H419" s="12">
        <f>VALUE(-15.036)</f>
        <v>0</v>
      </c>
      <c r="I419" s="13">
        <f>VALUE(1547.70028)</f>
        <v>0</v>
      </c>
      <c r="J419" s="13">
        <f>VALUE(-10.742)</f>
        <v>0</v>
      </c>
      <c r="K419" s="14">
        <f>VALUE(1550.59996)</f>
        <v>0</v>
      </c>
      <c r="L419" s="14">
        <f>VALUE(-11.175999999999998)</f>
        <v>0</v>
      </c>
      <c r="M419" s="15">
        <f>VALUE(1556.3220199999998)</f>
        <v>0</v>
      </c>
      <c r="N419" s="15">
        <f>VALUE(-11.634)</f>
        <v>0</v>
      </c>
      <c r="O419" s="16">
        <f>VALUE(1548.58078)</f>
        <v>0</v>
      </c>
      <c r="P419" s="16">
        <f>VALUE(-21.63)</f>
        <v>0</v>
      </c>
      <c r="Q419" s="17">
        <f>VALUE(522.0024999999999)</f>
        <v>0</v>
      </c>
      <c r="R419">
        <f>VALUE(-0.37177999999994427)</f>
        <v>0</v>
      </c>
      <c r="S419">
        <f>VALUE(-0.2918400000000929)</f>
        <v>0</v>
      </c>
      <c r="T419">
        <f>VALUE(-0.3895199999999477)</f>
        <v>0</v>
      </c>
      <c r="U419">
        <f>VALUE(-0.2683600000000297)</f>
        <v>0</v>
      </c>
      <c r="V419">
        <f>VALUE(-0.2721599999999853)</f>
        <v>0</v>
      </c>
      <c r="W419">
        <f>VALUE(-0.3222200000000157)</f>
        <v>0</v>
      </c>
      <c r="X419">
        <f>VALUE(-0.004100000000107684)</f>
        <v>0</v>
      </c>
      <c r="Y419" s="17">
        <f>VALUE(-11.600000000000023)</f>
        <v>0</v>
      </c>
      <c r="Z419">
        <f>VALUE(-274.2828571428748)</f>
        <v>0</v>
      </c>
    </row>
    <row r="420" spans="1:26">
      <c r="A420" t="s">
        <v>444</v>
      </c>
      <c r="B420">
        <f>VALUE(9.76463)</f>
        <v>0</v>
      </c>
      <c r="C420" s="10">
        <f>VALUE(1552.6861199999998)</f>
        <v>0</v>
      </c>
      <c r="D420" s="10">
        <f>VALUE(-11.572000000000001)</f>
        <v>0</v>
      </c>
      <c r="E420" s="11">
        <f>VALUE(1553.74708)</f>
        <v>0</v>
      </c>
      <c r="F420" s="11">
        <f>VALUE(-18.208)</f>
        <v>0</v>
      </c>
      <c r="G420" s="12">
        <f>VALUE(1556.4148)</f>
        <v>0</v>
      </c>
      <c r="H420" s="12">
        <f>VALUE(-15.084000000000001)</f>
        <v>0</v>
      </c>
      <c r="I420" s="13">
        <f>VALUE(1547.7006800000001)</f>
        <v>0</v>
      </c>
      <c r="J420" s="13">
        <f>VALUE(-10.764000000000001)</f>
        <v>0</v>
      </c>
      <c r="K420" s="14">
        <f>VALUE(1550.6005)</f>
        <v>0</v>
      </c>
      <c r="L420" s="14">
        <f>VALUE(-11.19)</f>
        <v>0</v>
      </c>
      <c r="M420" s="15">
        <f>VALUE(1556.3223)</f>
        <v>0</v>
      </c>
      <c r="N420" s="15">
        <f>VALUE(-11.686)</f>
        <v>0</v>
      </c>
      <c r="O420" s="16">
        <f>VALUE(1548.58158)</f>
        <v>0</v>
      </c>
      <c r="P420" s="16">
        <f>VALUE(-21.642)</f>
        <v>0</v>
      </c>
      <c r="Q420" s="17">
        <f>VALUE(522.0)</f>
        <v>0</v>
      </c>
      <c r="R420">
        <f>VALUE(-0.3717399999998179)</f>
        <v>0</v>
      </c>
      <c r="S420">
        <f>VALUE(-0.29179999999996653)</f>
        <v>0</v>
      </c>
      <c r="T420">
        <f>VALUE(-0.38845999999989544)</f>
        <v>0</v>
      </c>
      <c r="U420">
        <f>VALUE(-0.2679600000001301)</f>
        <v>0</v>
      </c>
      <c r="V420">
        <f>VALUE(-0.27161999999998443)</f>
        <v>0</v>
      </c>
      <c r="W420">
        <f>VALUE(-0.3219400000000405)</f>
        <v>0</v>
      </c>
      <c r="X420">
        <f>VALUE(-0.003300000000081127)</f>
        <v>0</v>
      </c>
      <c r="Y420" s="17">
        <f>VALUE(-11.602499999999964)</f>
        <v>0</v>
      </c>
      <c r="Z420">
        <f>VALUE(-273.83142857141655)</f>
        <v>0</v>
      </c>
    </row>
    <row r="421" spans="1:26">
      <c r="A421" t="s">
        <v>445</v>
      </c>
      <c r="B421">
        <f>VALUE(9.78875)</f>
        <v>0</v>
      </c>
      <c r="C421" s="10">
        <f>VALUE(1552.6865)</f>
        <v>0</v>
      </c>
      <c r="D421" s="10">
        <f>VALUE(-11.57)</f>
        <v>0</v>
      </c>
      <c r="E421" s="11">
        <f>VALUE(1553.7467)</f>
        <v>0</v>
      </c>
      <c r="F421" s="11">
        <f>VALUE(-18.21)</f>
        <v>0</v>
      </c>
      <c r="G421" s="12">
        <f>VALUE(1556.41422)</f>
        <v>0</v>
      </c>
      <c r="H421" s="12">
        <f>VALUE(-15.064)</f>
        <v>0</v>
      </c>
      <c r="I421" s="13">
        <f>VALUE(1547.7003)</f>
        <v>0</v>
      </c>
      <c r="J421" s="13">
        <f>VALUE(-10.774000000000001)</f>
        <v>0</v>
      </c>
      <c r="K421" s="14">
        <f>VALUE(1550.5999199999999)</f>
        <v>0</v>
      </c>
      <c r="L421" s="14">
        <f>VALUE(-11.23)</f>
        <v>0</v>
      </c>
      <c r="M421" s="15">
        <f>VALUE(1556.3224400000001)</f>
        <v>0</v>
      </c>
      <c r="N421" s="15">
        <f>VALUE(-11.61)</f>
        <v>0</v>
      </c>
      <c r="O421" s="16">
        <f>VALUE(1548.58172)</f>
        <v>0</v>
      </c>
      <c r="P421" s="16">
        <f>VALUE(-21.63)</f>
        <v>0</v>
      </c>
      <c r="Q421" s="17">
        <f>VALUE(521.9955)</f>
        <v>0</v>
      </c>
      <c r="R421">
        <f>VALUE(-0.3713599999998678)</f>
        <v>0</v>
      </c>
      <c r="S421">
        <f>VALUE(-0.292180000000144)</f>
        <v>0</v>
      </c>
      <c r="T421">
        <f>VALUE(-0.3890400000000227)</f>
        <v>0</v>
      </c>
      <c r="U421">
        <f>VALUE(-0.2683400000000802)</f>
        <v>0</v>
      </c>
      <c r="V421">
        <f>VALUE(-0.2721999999998843)</f>
        <v>0</v>
      </c>
      <c r="W421">
        <f>VALUE(-0.3218000000001666)</f>
        <v>0</v>
      </c>
      <c r="X421">
        <f>VALUE(-0.0031600000002072193)</f>
        <v>0</v>
      </c>
      <c r="Y421" s="17">
        <f>VALUE(-11.606999999999971)</f>
        <v>0</v>
      </c>
      <c r="Z421">
        <f>VALUE(-274.0114285714818)</f>
        <v>0</v>
      </c>
    </row>
    <row r="422" spans="1:26">
      <c r="A422" t="s">
        <v>446</v>
      </c>
      <c r="B422">
        <f>VALUE(9.81306)</f>
        <v>0</v>
      </c>
      <c r="C422" s="10">
        <f>VALUE(1552.68614)</f>
        <v>0</v>
      </c>
      <c r="D422" s="10">
        <f>VALUE(-11.574000000000002)</f>
        <v>0</v>
      </c>
      <c r="E422" s="11">
        <f>VALUE(1553.74676)</f>
        <v>0</v>
      </c>
      <c r="F422" s="11">
        <f>VALUE(-18.226)</f>
        <v>0</v>
      </c>
      <c r="G422" s="12">
        <f>VALUE(1556.41456)</f>
        <v>0</v>
      </c>
      <c r="H422" s="12">
        <f>VALUE(-15.052)</f>
        <v>0</v>
      </c>
      <c r="I422" s="13">
        <f>VALUE(1547.70018)</f>
        <v>0</v>
      </c>
      <c r="J422" s="13">
        <f>VALUE(-10.765999999999998)</f>
        <v>0</v>
      </c>
      <c r="K422" s="14">
        <f>VALUE(1550.60044)</f>
        <v>0</v>
      </c>
      <c r="L422" s="14">
        <f>VALUE(-11.245999999999999)</f>
        <v>0</v>
      </c>
      <c r="M422" s="15">
        <f>VALUE(1556.32146)</f>
        <v>0</v>
      </c>
      <c r="N422" s="15">
        <f>VALUE(-11.63)</f>
        <v>0</v>
      </c>
      <c r="O422" s="16">
        <f>VALUE(1548.58082)</f>
        <v>0</v>
      </c>
      <c r="P422" s="16">
        <f>VALUE(-21.671999999999997)</f>
        <v>0</v>
      </c>
      <c r="Q422" s="17">
        <f>VALUE(521.9929999999999)</f>
        <v>0</v>
      </c>
      <c r="R422">
        <f>VALUE(-0.3717199999998684)</f>
        <v>0</v>
      </c>
      <c r="S422">
        <f>VALUE(-0.2921200000000681)</f>
        <v>0</v>
      </c>
      <c r="T422">
        <f>VALUE(-0.3886999999999716)</f>
        <v>0</v>
      </c>
      <c r="U422">
        <f>VALUE(-0.2684600000000046)</f>
        <v>0</v>
      </c>
      <c r="V422">
        <f>VALUE(-0.2716800000000603)</f>
        <v>0</v>
      </c>
      <c r="W422">
        <f>VALUE(-0.32278000000019347)</f>
        <v>0</v>
      </c>
      <c r="X422">
        <f>VALUE(-0.0040600000002086745)</f>
        <v>0</v>
      </c>
      <c r="Y422" s="17">
        <f>VALUE(-11.609500000000025)</f>
        <v>0</v>
      </c>
      <c r="Z422">
        <f>VALUE(-274.21714285719645)</f>
        <v>0</v>
      </c>
    </row>
    <row r="423" spans="1:26">
      <c r="A423" t="s">
        <v>447</v>
      </c>
      <c r="B423">
        <f>VALUE(9.83685)</f>
        <v>0</v>
      </c>
      <c r="C423" s="10">
        <f>VALUE(1552.6871800000001)</f>
        <v>0</v>
      </c>
      <c r="D423" s="10">
        <f>VALUE(-11.575999999999999)</f>
        <v>0</v>
      </c>
      <c r="E423" s="11">
        <f>VALUE(1553.74684)</f>
        <v>0</v>
      </c>
      <c r="F423" s="11">
        <f>VALUE(-18.178)</f>
        <v>0</v>
      </c>
      <c r="G423" s="12">
        <f>VALUE(1556.41444)</f>
        <v>0</v>
      </c>
      <c r="H423" s="12">
        <f>VALUE(-15.082)</f>
        <v>0</v>
      </c>
      <c r="I423" s="13">
        <f>VALUE(1547.70092)</f>
        <v>0</v>
      </c>
      <c r="J423" s="13">
        <f>VALUE(-10.777999999999999)</f>
        <v>0</v>
      </c>
      <c r="K423" s="14">
        <f>VALUE(1550.59854)</f>
        <v>0</v>
      </c>
      <c r="L423" s="14">
        <f>VALUE(-11.194)</f>
        <v>0</v>
      </c>
      <c r="M423" s="15">
        <f>VALUE(1556.32222)</f>
        <v>0</v>
      </c>
      <c r="N423" s="15">
        <f>VALUE(-11.658)</f>
        <v>0</v>
      </c>
      <c r="O423" s="16">
        <f>VALUE(1548.58164)</f>
        <v>0</v>
      </c>
      <c r="P423" s="16">
        <f>VALUE(-21.65)</f>
        <v>0</v>
      </c>
      <c r="Q423" s="17">
        <f>VALUE(521.99)</f>
        <v>0</v>
      </c>
      <c r="R423">
        <f>VALUE(-0.370679999999993)</f>
        <v>0</v>
      </c>
      <c r="S423">
        <f>VALUE(-0.2920400000000427)</f>
        <v>0</v>
      </c>
      <c r="T423">
        <f>VALUE(-0.388819999999896)</f>
        <v>0</v>
      </c>
      <c r="U423">
        <f>VALUE(-0.2677200000000539)</f>
        <v>0</v>
      </c>
      <c r="V423">
        <f>VALUE(-0.2735800000000381)</f>
        <v>0</v>
      </c>
      <c r="W423">
        <f>VALUE(-0.3220200000000659)</f>
        <v>0</v>
      </c>
      <c r="X423">
        <f>VALUE(-0.0032400000000052387)</f>
        <v>0</v>
      </c>
      <c r="Y423" s="17">
        <f>VALUE(-11.612499999999955)</f>
        <v>0</v>
      </c>
      <c r="Z423">
        <f>VALUE(-274.01428571429926)</f>
        <v>0</v>
      </c>
    </row>
    <row r="424" spans="1:26">
      <c r="A424" t="s">
        <v>448</v>
      </c>
      <c r="B424">
        <f>VALUE(9.86049)</f>
        <v>0</v>
      </c>
      <c r="C424" s="10">
        <f>VALUE(1552.68668)</f>
        <v>0</v>
      </c>
      <c r="D424" s="10">
        <f>VALUE(-11.544)</f>
        <v>0</v>
      </c>
      <c r="E424" s="11">
        <f>VALUE(1553.7478199999998)</f>
        <v>0</v>
      </c>
      <c r="F424" s="11">
        <f>VALUE(-18.236)</f>
        <v>0</v>
      </c>
      <c r="G424" s="12">
        <f>VALUE(1556.41516)</f>
        <v>0</v>
      </c>
      <c r="H424" s="12">
        <f>VALUE(-15.044)</f>
        <v>0</v>
      </c>
      <c r="I424" s="13">
        <f>VALUE(1547.70056)</f>
        <v>0</v>
      </c>
      <c r="J424" s="13">
        <f>VALUE(-10.76)</f>
        <v>0</v>
      </c>
      <c r="K424" s="14">
        <f>VALUE(1550.60014)</f>
        <v>0</v>
      </c>
      <c r="L424" s="14">
        <f>VALUE(-11.204)</f>
        <v>0</v>
      </c>
      <c r="M424" s="15">
        <f>VALUE(1556.3218)</f>
        <v>0</v>
      </c>
      <c r="N424" s="15">
        <f>VALUE(-11.574000000000002)</f>
        <v>0</v>
      </c>
      <c r="O424" s="16">
        <f>VALUE(1548.58106)</f>
        <v>0</v>
      </c>
      <c r="P424" s="16">
        <f>VALUE(-21.66)</f>
        <v>0</v>
      </c>
      <c r="Q424" s="17">
        <f>VALUE(521.9915)</f>
        <v>0</v>
      </c>
      <c r="R424">
        <f>VALUE(-0.3711799999998675)</f>
        <v>0</v>
      </c>
      <c r="S424">
        <f>VALUE(-0.29106000000001586)</f>
        <v>0</v>
      </c>
      <c r="T424">
        <f>VALUE(-0.38809999999989486)</f>
        <v>0</v>
      </c>
      <c r="U424">
        <f>VALUE(-0.2680800000000545)</f>
        <v>0</v>
      </c>
      <c r="V424">
        <f>VALUE(-0.271979999999985)</f>
        <v>0</v>
      </c>
      <c r="W424">
        <f>VALUE(-0.3224400000001424)</f>
        <v>0</v>
      </c>
      <c r="X424">
        <f>VALUE(-0.003820000000132495)</f>
        <v>0</v>
      </c>
      <c r="Y424" s="17">
        <f>VALUE(-11.61099999999999)</f>
        <v>0</v>
      </c>
      <c r="Z424">
        <f>VALUE(-273.8085714285847)</f>
        <v>0</v>
      </c>
    </row>
    <row r="425" spans="1:26">
      <c r="A425" t="s">
        <v>449</v>
      </c>
      <c r="B425">
        <f>VALUE(9.88459)</f>
        <v>0</v>
      </c>
      <c r="C425" s="10">
        <f>VALUE(1552.6863)</f>
        <v>0</v>
      </c>
      <c r="D425" s="10">
        <f>VALUE(-11.558)</f>
        <v>0</v>
      </c>
      <c r="E425" s="11">
        <f>VALUE(1553.74764)</f>
        <v>0</v>
      </c>
      <c r="F425" s="11">
        <f>VALUE(-18.227999999999998)</f>
        <v>0</v>
      </c>
      <c r="G425" s="12">
        <f>VALUE(1556.4147)</f>
        <v>0</v>
      </c>
      <c r="H425" s="12">
        <f>VALUE(-15.068)</f>
        <v>0</v>
      </c>
      <c r="I425" s="13">
        <f>VALUE(1547.70018)</f>
        <v>0</v>
      </c>
      <c r="J425" s="13">
        <f>VALUE(-10.755999999999998)</f>
        <v>0</v>
      </c>
      <c r="K425" s="14">
        <f>VALUE(1550.59884)</f>
        <v>0</v>
      </c>
      <c r="L425" s="14">
        <f>VALUE(-11.262)</f>
        <v>0</v>
      </c>
      <c r="M425" s="15">
        <f>VALUE(1556.32172)</f>
        <v>0</v>
      </c>
      <c r="N425" s="15">
        <f>VALUE(-11.632)</f>
        <v>0</v>
      </c>
      <c r="O425" s="16">
        <f>VALUE(1548.5808)</f>
        <v>0</v>
      </c>
      <c r="P425" s="16">
        <f>VALUE(-21.688000000000002)</f>
        <v>0</v>
      </c>
      <c r="Q425" s="17">
        <f>VALUE(521.997)</f>
        <v>0</v>
      </c>
      <c r="R425">
        <f>VALUE(-0.3715599999998176)</f>
        <v>0</v>
      </c>
      <c r="S425">
        <f>VALUE(-0.29124000000001615)</f>
        <v>0</v>
      </c>
      <c r="T425">
        <f>VALUE(-0.38855999999987034)</f>
        <v>0</v>
      </c>
      <c r="U425">
        <f>VALUE(-0.2684600000000046)</f>
        <v>0</v>
      </c>
      <c r="V425">
        <f>VALUE(-0.27327999999988606)</f>
        <v>0</v>
      </c>
      <c r="W425">
        <f>VALUE(-0.3225200000001678)</f>
        <v>0</v>
      </c>
      <c r="X425">
        <f>VALUE(-0.004080000000158179)</f>
        <v>0</v>
      </c>
      <c r="Y425" s="17">
        <f>VALUE(-11.605500000000006)</f>
        <v>0</v>
      </c>
      <c r="Z425">
        <f>VALUE(-274.2428571428458)</f>
        <v>0</v>
      </c>
    </row>
    <row r="426" spans="1:26">
      <c r="A426" t="s">
        <v>450</v>
      </c>
      <c r="B426">
        <f>VALUE(9.90862)</f>
        <v>0</v>
      </c>
      <c r="C426" s="10">
        <f>VALUE(1552.68606)</f>
        <v>0</v>
      </c>
      <c r="D426" s="10">
        <f>VALUE(-11.616)</f>
        <v>0</v>
      </c>
      <c r="E426" s="11">
        <f>VALUE(1553.74752)</f>
        <v>0</v>
      </c>
      <c r="F426" s="11">
        <f>VALUE(-18.202)</f>
        <v>0</v>
      </c>
      <c r="G426" s="12">
        <f>VALUE(1556.41482)</f>
        <v>0</v>
      </c>
      <c r="H426" s="12">
        <f>VALUE(-15.038)</f>
        <v>0</v>
      </c>
      <c r="I426" s="13">
        <f>VALUE(1547.70018)</f>
        <v>0</v>
      </c>
      <c r="J426" s="13">
        <f>VALUE(-10.748)</f>
        <v>0</v>
      </c>
      <c r="K426" s="14">
        <f>VALUE(1550.60028)</f>
        <v>0</v>
      </c>
      <c r="L426" s="14">
        <f>VALUE(-11.204)</f>
        <v>0</v>
      </c>
      <c r="M426" s="15">
        <f>VALUE(1556.32146)</f>
        <v>0</v>
      </c>
      <c r="N426" s="15">
        <f>VALUE(-11.648)</f>
        <v>0</v>
      </c>
      <c r="O426" s="16">
        <f>VALUE(1548.58036)</f>
        <v>0</v>
      </c>
      <c r="P426" s="16">
        <f>VALUE(-21.656)</f>
        <v>0</v>
      </c>
      <c r="Q426" s="17">
        <f>VALUE(522.0029999999999)</f>
        <v>0</v>
      </c>
      <c r="R426">
        <f>VALUE(-0.37179999999989377)</f>
        <v>0</v>
      </c>
      <c r="S426">
        <f>VALUE(-0.29136000000016793)</f>
        <v>0</v>
      </c>
      <c r="T426">
        <f>VALUE(-0.38843999999994594)</f>
        <v>0</v>
      </c>
      <c r="U426">
        <f>VALUE(-0.2684600000000046)</f>
        <v>0</v>
      </c>
      <c r="V426">
        <f>VALUE(-0.27183999999988373)</f>
        <v>0</v>
      </c>
      <c r="W426">
        <f>VALUE(-0.32278000000019347)</f>
        <v>0</v>
      </c>
      <c r="X426">
        <f>VALUE(-0.0045200000001841545)</f>
        <v>0</v>
      </c>
      <c r="Y426" s="17">
        <f>VALUE(-11.599500000000035)</f>
        <v>0</v>
      </c>
      <c r="Z426">
        <f>VALUE(-274.17142857146763)</f>
        <v>0</v>
      </c>
    </row>
    <row r="427" spans="1:26">
      <c r="A427" t="s">
        <v>451</v>
      </c>
      <c r="B427">
        <f>VALUE(9.93271)</f>
        <v>0</v>
      </c>
      <c r="C427" s="10">
        <f>VALUE(1552.6861)</f>
        <v>0</v>
      </c>
      <c r="D427" s="10">
        <f>VALUE(-11.618)</f>
        <v>0</v>
      </c>
      <c r="E427" s="11">
        <f>VALUE(1553.7468800000001)</f>
        <v>0</v>
      </c>
      <c r="F427" s="11">
        <f>VALUE(-18.227999999999998)</f>
        <v>0</v>
      </c>
      <c r="G427" s="12">
        <f>VALUE(1556.4154199999998)</f>
        <v>0</v>
      </c>
      <c r="H427" s="12">
        <f>VALUE(-15.054)</f>
        <v>0</v>
      </c>
      <c r="I427" s="13">
        <f>VALUE(1547.7002)</f>
        <v>0</v>
      </c>
      <c r="J427" s="13">
        <f>VALUE(-10.716)</f>
        <v>0</v>
      </c>
      <c r="K427" s="14">
        <f>VALUE(1550.6001199999998)</f>
        <v>0</v>
      </c>
      <c r="L427" s="14">
        <f>VALUE(-11.212)</f>
        <v>0</v>
      </c>
      <c r="M427" s="15">
        <f>VALUE(1556.3223)</f>
        <v>0</v>
      </c>
      <c r="N427" s="15">
        <f>VALUE(-11.618)</f>
        <v>0</v>
      </c>
      <c r="O427" s="16">
        <f>VALUE(1548.58122)</f>
        <v>0</v>
      </c>
      <c r="P427" s="16">
        <f>VALUE(-21.694000000000003)</f>
        <v>0</v>
      </c>
      <c r="Q427" s="17">
        <f>VALUE(522.008)</f>
        <v>0</v>
      </c>
      <c r="R427">
        <f>VALUE(-0.37175999999999476)</f>
        <v>0</v>
      </c>
      <c r="S427">
        <f>VALUE(-0.2920000000001437)</f>
        <v>0</v>
      </c>
      <c r="T427">
        <f>VALUE(-0.3878399999998692)</f>
        <v>0</v>
      </c>
      <c r="U427">
        <f>VALUE(-0.2684400000000551)</f>
        <v>0</v>
      </c>
      <c r="V427">
        <f>VALUE(-0.2719999999999345)</f>
        <v>0</v>
      </c>
      <c r="W427">
        <f>VALUE(-0.3219400000000405)</f>
        <v>0</v>
      </c>
      <c r="X427">
        <f>VALUE(-0.003660000000081709)</f>
        <v>0</v>
      </c>
      <c r="Y427" s="17">
        <f>VALUE(-11.594499999999925)</f>
        <v>0</v>
      </c>
      <c r="Z427">
        <f>VALUE(-273.9485714285885)</f>
        <v>0</v>
      </c>
    </row>
    <row r="428" spans="1:26">
      <c r="A428" t="s">
        <v>452</v>
      </c>
      <c r="B428">
        <f>VALUE(9.95655)</f>
        <v>0</v>
      </c>
      <c r="C428" s="10">
        <f>VALUE(1552.6868)</f>
        <v>0</v>
      </c>
      <c r="D428" s="10">
        <f>VALUE(-11.57)</f>
        <v>0</v>
      </c>
      <c r="E428" s="11">
        <f>VALUE(1553.74784)</f>
        <v>0</v>
      </c>
      <c r="F428" s="11">
        <f>VALUE(-18.272000000000002)</f>
        <v>0</v>
      </c>
      <c r="G428" s="12">
        <f>VALUE(1556.4154)</f>
        <v>0</v>
      </c>
      <c r="H428" s="12">
        <f>VALUE(-15.085999999999999)</f>
        <v>0</v>
      </c>
      <c r="I428" s="13">
        <f>VALUE(1547.70136)</f>
        <v>0</v>
      </c>
      <c r="J428" s="13">
        <f>VALUE(-10.73)</f>
        <v>0</v>
      </c>
      <c r="K428" s="14">
        <f>VALUE(1550.6008)</f>
        <v>0</v>
      </c>
      <c r="L428" s="14">
        <f>VALUE(-11.225999999999999)</f>
        <v>0</v>
      </c>
      <c r="M428" s="15">
        <f>VALUE(1556.3231)</f>
        <v>0</v>
      </c>
      <c r="N428" s="15">
        <f>VALUE(-11.654000000000002)</f>
        <v>0</v>
      </c>
      <c r="O428" s="16">
        <f>VALUE(1548.58132)</f>
        <v>0</v>
      </c>
      <c r="P428" s="16">
        <f>VALUE(-21.65)</f>
        <v>0</v>
      </c>
      <c r="Q428" s="17">
        <f>VALUE(522.0129999999999)</f>
        <v>0</v>
      </c>
      <c r="R428">
        <f>VALUE(-0.3710599999999431)</f>
        <v>0</v>
      </c>
      <c r="S428">
        <f>VALUE(-0.29104000000006636)</f>
        <v>0</v>
      </c>
      <c r="T428">
        <f>VALUE(-0.3878599999998187)</f>
        <v>0</v>
      </c>
      <c r="U428">
        <f>VALUE(-0.26728000000002794)</f>
        <v>0</v>
      </c>
      <c r="V428">
        <f>VALUE(-0.27132000000005974)</f>
        <v>0</v>
      </c>
      <c r="W428">
        <f>VALUE(-0.32114000000001397)</f>
        <v>0</v>
      </c>
      <c r="X428">
        <f>VALUE(-0.003560000000106811)</f>
        <v>0</v>
      </c>
      <c r="Y428" s="17">
        <f>VALUE(-11.589500000000044)</f>
        <v>0</v>
      </c>
      <c r="Z428">
        <f>VALUE(-273.32285714286235)</f>
        <v>0</v>
      </c>
    </row>
    <row r="429" spans="1:26">
      <c r="A429" t="s">
        <v>453</v>
      </c>
      <c r="B429">
        <f>VALUE(9.98072)</f>
        <v>0</v>
      </c>
      <c r="C429" s="10">
        <f>VALUE(1552.68644)</f>
        <v>0</v>
      </c>
      <c r="D429" s="10">
        <f>VALUE(-11.548)</f>
        <v>0</v>
      </c>
      <c r="E429" s="11">
        <f>VALUE(1553.74728)</f>
        <v>0</v>
      </c>
      <c r="F429" s="11">
        <f>VALUE(-18.218)</f>
        <v>0</v>
      </c>
      <c r="G429" s="12">
        <f>VALUE(1556.41498)</f>
        <v>0</v>
      </c>
      <c r="H429" s="12">
        <f>VALUE(-14.98)</f>
        <v>0</v>
      </c>
      <c r="I429" s="13">
        <f>VALUE(1547.70034)</f>
        <v>0</v>
      </c>
      <c r="J429" s="13">
        <f>VALUE(-10.725999999999999)</f>
        <v>0</v>
      </c>
      <c r="K429" s="14">
        <f>VALUE(1550.59982)</f>
        <v>0</v>
      </c>
      <c r="L429" s="14">
        <f>VALUE(-11.196)</f>
        <v>0</v>
      </c>
      <c r="M429" s="15">
        <f>VALUE(1556.3221800000001)</f>
        <v>0</v>
      </c>
      <c r="N429" s="15">
        <f>VALUE(-11.594000000000001)</f>
        <v>0</v>
      </c>
      <c r="O429" s="16">
        <f>VALUE(1548.5809)</f>
        <v>0</v>
      </c>
      <c r="P429" s="16">
        <f>VALUE(-21.666)</f>
        <v>0</v>
      </c>
      <c r="Q429" s="17">
        <f>VALUE(522.012)</f>
        <v>0</v>
      </c>
      <c r="R429">
        <f>VALUE(-0.3714199999999437)</f>
        <v>0</v>
      </c>
      <c r="S429">
        <f>VALUE(-0.29160000000001673)</f>
        <v>0</v>
      </c>
      <c r="T429">
        <f>VALUE(-0.38827999999989515)</f>
        <v>0</v>
      </c>
      <c r="U429">
        <f>VALUE(-0.2682999999999538)</f>
        <v>0</v>
      </c>
      <c r="V429">
        <f>VALUE(-0.2723000000000866)</f>
        <v>0</v>
      </c>
      <c r="W429">
        <f>VALUE(-0.3220600000001923)</f>
        <v>0</v>
      </c>
      <c r="X429">
        <f>VALUE(-0.003980000000183281)</f>
        <v>0</v>
      </c>
      <c r="Y429" s="17">
        <f>VALUE(-11.59050000000002)</f>
        <v>0</v>
      </c>
      <c r="Z429">
        <f>VALUE(-273.99142857146734)</f>
        <v>0</v>
      </c>
    </row>
    <row r="430" spans="1:26">
      <c r="A430" t="s">
        <v>454</v>
      </c>
      <c r="B430">
        <f>VALUE(10.0045)</f>
        <v>0</v>
      </c>
      <c r="C430" s="10">
        <f>VALUE(1552.68674)</f>
        <v>0</v>
      </c>
      <c r="D430" s="10">
        <f>VALUE(-11.542)</f>
        <v>0</v>
      </c>
      <c r="E430" s="11">
        <f>VALUE(1553.7476199999999)</f>
        <v>0</v>
      </c>
      <c r="F430" s="11">
        <f>VALUE(-18.226)</f>
        <v>0</v>
      </c>
      <c r="G430" s="12">
        <f>VALUE(1556.41464)</f>
        <v>0</v>
      </c>
      <c r="H430" s="12">
        <f>VALUE(-15.048)</f>
        <v>0</v>
      </c>
      <c r="I430" s="13">
        <f>VALUE(1547.70042)</f>
        <v>0</v>
      </c>
      <c r="J430" s="13">
        <f>VALUE(-10.796)</f>
        <v>0</v>
      </c>
      <c r="K430" s="14">
        <f>VALUE(1550.5998)</f>
        <v>0</v>
      </c>
      <c r="L430" s="14">
        <f>VALUE(-11.238)</f>
        <v>0</v>
      </c>
      <c r="M430" s="15">
        <f>VALUE(1556.32178)</f>
        <v>0</v>
      </c>
      <c r="N430" s="15">
        <f>VALUE(-11.614)</f>
        <v>0</v>
      </c>
      <c r="O430" s="16">
        <f>VALUE(1548.5811)</f>
        <v>0</v>
      </c>
      <c r="P430" s="16">
        <f>VALUE(-21.664)</f>
        <v>0</v>
      </c>
      <c r="Q430" s="17">
        <f>VALUE(522.016)</f>
        <v>0</v>
      </c>
      <c r="R430">
        <f>VALUE(-0.3711199999997916)</f>
        <v>0</v>
      </c>
      <c r="S430">
        <f>VALUE(-0.29125999999996566)</f>
        <v>0</v>
      </c>
      <c r="T430">
        <f>VALUE(-0.38861999999994623)</f>
        <v>0</v>
      </c>
      <c r="U430">
        <f>VALUE(-0.2682200000001558)</f>
        <v>0</v>
      </c>
      <c r="V430">
        <f>VALUE(-0.2723200000000361)</f>
        <v>0</v>
      </c>
      <c r="W430">
        <f>VALUE(-0.3224600000000919)</f>
        <v>0</v>
      </c>
      <c r="X430">
        <f>VALUE(-0.003780000000006112)</f>
        <v>0</v>
      </c>
      <c r="Y430" s="17">
        <f>VALUE(-11.586500000000001)</f>
        <v>0</v>
      </c>
      <c r="Z430">
        <f>VALUE(-273.9685714285705)</f>
        <v>0</v>
      </c>
    </row>
    <row r="431" spans="1:26">
      <c r="A431" t="s">
        <v>455</v>
      </c>
      <c r="B431">
        <f>VALUE(10.02834)</f>
        <v>0</v>
      </c>
      <c r="C431" s="10">
        <f>VALUE(1552.68678)</f>
        <v>0</v>
      </c>
      <c r="D431" s="10">
        <f>VALUE(-11.582)</f>
        <v>0</v>
      </c>
      <c r="E431" s="11">
        <f>VALUE(1553.74696)</f>
        <v>0</v>
      </c>
      <c r="F431" s="11">
        <f>VALUE(-18.258)</f>
        <v>0</v>
      </c>
      <c r="G431" s="12">
        <f>VALUE(1556.41496)</f>
        <v>0</v>
      </c>
      <c r="H431" s="12">
        <f>VALUE(-15.027999999999999)</f>
        <v>0</v>
      </c>
      <c r="I431" s="13">
        <f>VALUE(1547.7001)</f>
        <v>0</v>
      </c>
      <c r="J431" s="13">
        <f>VALUE(-10.765999999999998)</f>
        <v>0</v>
      </c>
      <c r="K431" s="14">
        <f>VALUE(1550.60004)</f>
        <v>0</v>
      </c>
      <c r="L431" s="14">
        <f>VALUE(-11.14)</f>
        <v>0</v>
      </c>
      <c r="M431" s="15">
        <f>VALUE(1556.3225)</f>
        <v>0</v>
      </c>
      <c r="N431" s="15">
        <f>VALUE(-11.634)</f>
        <v>0</v>
      </c>
      <c r="O431" s="16">
        <f>VALUE(1548.58076)</f>
        <v>0</v>
      </c>
      <c r="P431" s="16">
        <f>VALUE(-21.691999999999997)</f>
        <v>0</v>
      </c>
      <c r="Q431" s="17">
        <f>VALUE(522.0165)</f>
        <v>0</v>
      </c>
      <c r="R431">
        <f>VALUE(-0.3710799999998926)</f>
        <v>0</v>
      </c>
      <c r="S431">
        <f>VALUE(-0.2919200000001183)</f>
        <v>0</v>
      </c>
      <c r="T431">
        <f>VALUE(-0.38829999999984466)</f>
        <v>0</v>
      </c>
      <c r="U431">
        <f>VALUE(-0.26854000000003)</f>
        <v>0</v>
      </c>
      <c r="V431">
        <f>VALUE(-0.2720799999999599)</f>
        <v>0</v>
      </c>
      <c r="W431">
        <f>VALUE(-0.32174000000009073)</f>
        <v>0</v>
      </c>
      <c r="X431">
        <f>VALUE(-0.004120000000057189)</f>
        <v>0</v>
      </c>
      <c r="Y431" s="17">
        <f>VALUE(-11.586000000000013)</f>
        <v>0</v>
      </c>
      <c r="Z431">
        <f>VALUE(-273.9685714285705)</f>
        <v>0</v>
      </c>
    </row>
    <row r="432" spans="1:26">
      <c r="A432" t="s">
        <v>456</v>
      </c>
      <c r="B432">
        <f>VALUE(10.05242)</f>
        <v>0</v>
      </c>
      <c r="C432" s="10">
        <f>VALUE(1552.68642)</f>
        <v>0</v>
      </c>
      <c r="D432" s="10">
        <f>VALUE(-11.597999999999999)</f>
        <v>0</v>
      </c>
      <c r="E432" s="11">
        <f>VALUE(1553.74712)</f>
        <v>0</v>
      </c>
      <c r="F432" s="11">
        <f>VALUE(-18.204)</f>
        <v>0</v>
      </c>
      <c r="G432" s="12">
        <f>VALUE(1556.41456)</f>
        <v>0</v>
      </c>
      <c r="H432" s="12">
        <f>VALUE(-15.104000000000001)</f>
        <v>0</v>
      </c>
      <c r="I432" s="13">
        <f>VALUE(1547.70082)</f>
        <v>0</v>
      </c>
      <c r="J432" s="13">
        <f>VALUE(-10.714)</f>
        <v>0</v>
      </c>
      <c r="K432" s="14">
        <f>VALUE(1550.6005400000001)</f>
        <v>0</v>
      </c>
      <c r="L432" s="14">
        <f>VALUE(-11.228)</f>
        <v>0</v>
      </c>
      <c r="M432" s="15">
        <f>VALUE(1556.32144)</f>
        <v>0</v>
      </c>
      <c r="N432" s="15">
        <f>VALUE(-11.68)</f>
        <v>0</v>
      </c>
      <c r="O432" s="16">
        <f>VALUE(1548.58068)</f>
        <v>0</v>
      </c>
      <c r="P432" s="16">
        <f>VALUE(-21.695999999999998)</f>
        <v>0</v>
      </c>
      <c r="Q432" s="17">
        <f>VALUE(522.0135)</f>
        <v>0</v>
      </c>
      <c r="R432">
        <f>VALUE(-0.3714399999998932)</f>
        <v>0</v>
      </c>
      <c r="S432">
        <f>VALUE(-0.2917600000000675)</f>
        <v>0</v>
      </c>
      <c r="T432">
        <f>VALUE(-0.3886999999999716)</f>
        <v>0</v>
      </c>
      <c r="U432">
        <f>VALUE(-0.2678200000000288)</f>
        <v>0</v>
      </c>
      <c r="V432">
        <f>VALUE(-0.2715800000000854)</f>
        <v>0</v>
      </c>
      <c r="W432">
        <f>VALUE(-0.322800000000143)</f>
        <v>0</v>
      </c>
      <c r="X432">
        <f>VALUE(-0.004200000000082582)</f>
        <v>0</v>
      </c>
      <c r="Y432" s="17">
        <f>VALUE(-11.588999999999942)</f>
        <v>0</v>
      </c>
      <c r="Z432">
        <f>VALUE(-274.042857142896)</f>
        <v>0</v>
      </c>
    </row>
    <row r="433" spans="1:26">
      <c r="A433" t="s">
        <v>457</v>
      </c>
      <c r="B433">
        <f>VALUE(10.07626)</f>
        <v>0</v>
      </c>
      <c r="C433" s="10">
        <f>VALUE(1552.6861)</f>
        <v>0</v>
      </c>
      <c r="D433" s="10">
        <f>VALUE(-11.597999999999999)</f>
        <v>0</v>
      </c>
      <c r="E433" s="11">
        <f>VALUE(1553.7476800000002)</f>
        <v>0</v>
      </c>
      <c r="F433" s="11">
        <f>VALUE(-18.16)</f>
        <v>0</v>
      </c>
      <c r="G433" s="12">
        <f>VALUE(1556.41488)</f>
        <v>0</v>
      </c>
      <c r="H433" s="12">
        <f>VALUE(-15.082)</f>
        <v>0</v>
      </c>
      <c r="I433" s="13">
        <f>VALUE(1547.70022)</f>
        <v>0</v>
      </c>
      <c r="J433" s="13">
        <f>VALUE(-10.71)</f>
        <v>0</v>
      </c>
      <c r="K433" s="14">
        <f>VALUE(1550.6001199999998)</f>
        <v>0</v>
      </c>
      <c r="L433" s="14">
        <f>VALUE(-11.234000000000002)</f>
        <v>0</v>
      </c>
      <c r="M433" s="15">
        <f>VALUE(1556.3221800000001)</f>
        <v>0</v>
      </c>
      <c r="N433" s="15">
        <f>VALUE(-11.674000000000001)</f>
        <v>0</v>
      </c>
      <c r="O433" s="16">
        <f>VALUE(1548.58062)</f>
        <v>0</v>
      </c>
      <c r="P433" s="16">
        <f>VALUE(-21.67)</f>
        <v>0</v>
      </c>
      <c r="Q433" s="17">
        <f>VALUE(522.0105)</f>
        <v>0</v>
      </c>
      <c r="R433">
        <f>VALUE(-0.37175999999999476)</f>
        <v>0</v>
      </c>
      <c r="S433">
        <f>VALUE(-0.29120000000011714)</f>
        <v>0</v>
      </c>
      <c r="T433">
        <f>VALUE(-0.38837999999987005)</f>
        <v>0</v>
      </c>
      <c r="U433">
        <f>VALUE(-0.2684200000001056)</f>
        <v>0</v>
      </c>
      <c r="V433">
        <f>VALUE(-0.2719999999999345)</f>
        <v>0</v>
      </c>
      <c r="W433">
        <f>VALUE(-0.3220600000001923)</f>
        <v>0</v>
      </c>
      <c r="X433">
        <f>VALUE(-0.00426000000015847)</f>
        <v>0</v>
      </c>
      <c r="Y433" s="17">
        <f>VALUE(-11.591999999999985)</f>
        <v>0</v>
      </c>
      <c r="Z433">
        <f>VALUE(-274.0114285714818)</f>
        <v>0</v>
      </c>
    </row>
    <row r="434" spans="1:26">
      <c r="A434" t="s">
        <v>458</v>
      </c>
      <c r="B434">
        <f>VALUE(10.10035)</f>
        <v>0</v>
      </c>
      <c r="C434" s="10">
        <f>VALUE(1552.6856)</f>
        <v>0</v>
      </c>
      <c r="D434" s="10">
        <f>VALUE(-11.588)</f>
        <v>0</v>
      </c>
      <c r="E434" s="11">
        <f>VALUE(1553.74748)</f>
        <v>0</v>
      </c>
      <c r="F434" s="11">
        <f>VALUE(-18.178)</f>
        <v>0</v>
      </c>
      <c r="G434" s="12">
        <f>VALUE(1556.41466)</f>
        <v>0</v>
      </c>
      <c r="H434" s="12">
        <f>VALUE(-15.04)</f>
        <v>0</v>
      </c>
      <c r="I434" s="13">
        <f>VALUE(1547.701)</f>
        <v>0</v>
      </c>
      <c r="J434" s="13">
        <f>VALUE(-10.662)</f>
        <v>0</v>
      </c>
      <c r="K434" s="14">
        <f>VALUE(1550.5995)</f>
        <v>0</v>
      </c>
      <c r="L434" s="14">
        <f>VALUE(-11.228)</f>
        <v>0</v>
      </c>
      <c r="M434" s="15">
        <f>VALUE(1556.3220800000001)</f>
        <v>0</v>
      </c>
      <c r="N434" s="15">
        <f>VALUE(-11.607999999999999)</f>
        <v>0</v>
      </c>
      <c r="O434" s="16">
        <f>VALUE(1548.5802199999998)</f>
        <v>0</v>
      </c>
      <c r="P434" s="16">
        <f>VALUE(-21.674)</f>
        <v>0</v>
      </c>
      <c r="Q434" s="17">
        <f>VALUE(522.0029999999999)</f>
        <v>0</v>
      </c>
      <c r="R434">
        <f>VALUE(-0.37225999999986925)</f>
        <v>0</v>
      </c>
      <c r="S434">
        <f>VALUE(-0.29140000000006694)</f>
        <v>0</v>
      </c>
      <c r="T434">
        <f>VALUE(-0.3885999999999967)</f>
        <v>0</v>
      </c>
      <c r="U434">
        <f>VALUE(-0.2676400000000285)</f>
        <v>0</v>
      </c>
      <c r="V434">
        <f>VALUE(-0.2726199999999608)</f>
        <v>0</v>
      </c>
      <c r="W434">
        <f>VALUE(-0.3221600000001672)</f>
        <v>0</v>
      </c>
      <c r="X434">
        <f>VALUE(-0.004660000000058062)</f>
        <v>0</v>
      </c>
      <c r="Y434" s="17">
        <f>VALUE(-11.599500000000035)</f>
        <v>0</v>
      </c>
      <c r="Z434">
        <f>VALUE(-274.19142857144965)</f>
        <v>0</v>
      </c>
    </row>
    <row r="435" spans="1:26">
      <c r="A435" t="s">
        <v>459</v>
      </c>
      <c r="B435">
        <f>VALUE(10.12446)</f>
        <v>0</v>
      </c>
      <c r="C435" s="10">
        <f>VALUE(1552.6870800000002)</f>
        <v>0</v>
      </c>
      <c r="D435" s="10">
        <f>VALUE(-11.584000000000001)</f>
        <v>0</v>
      </c>
      <c r="E435" s="11">
        <f>VALUE(1553.74704)</f>
        <v>0</v>
      </c>
      <c r="F435" s="11">
        <f>VALUE(-18.188)</f>
        <v>0</v>
      </c>
      <c r="G435" s="12">
        <f>VALUE(1556.4159)</f>
        <v>0</v>
      </c>
      <c r="H435" s="12">
        <f>VALUE(-15.104000000000001)</f>
        <v>0</v>
      </c>
      <c r="I435" s="13">
        <f>VALUE(1547.7003)</f>
        <v>0</v>
      </c>
      <c r="J435" s="13">
        <f>VALUE(-10.69)</f>
        <v>0</v>
      </c>
      <c r="K435" s="14">
        <f>VALUE(1550.6001800000001)</f>
        <v>0</v>
      </c>
      <c r="L435" s="14">
        <f>VALUE(-11.272)</f>
        <v>0</v>
      </c>
      <c r="M435" s="15">
        <f>VALUE(1556.32276)</f>
        <v>0</v>
      </c>
      <c r="N435" s="15">
        <f>VALUE(-11.664000000000001)</f>
        <v>0</v>
      </c>
      <c r="O435" s="16">
        <f>VALUE(1548.5807)</f>
        <v>0</v>
      </c>
      <c r="P435" s="16">
        <f>VALUE(-21.724)</f>
        <v>0</v>
      </c>
      <c r="Q435" s="17">
        <f>VALUE(521.994)</f>
        <v>0</v>
      </c>
      <c r="R435">
        <f>VALUE(-0.3707799999999679)</f>
        <v>0</v>
      </c>
      <c r="S435">
        <f>VALUE(-0.2918400000000929)</f>
        <v>0</v>
      </c>
      <c r="T435">
        <f>VALUE(-0.3873599999999442)</f>
        <v>0</v>
      </c>
      <c r="U435">
        <f>VALUE(-0.2683400000000802)</f>
        <v>0</v>
      </c>
      <c r="V435">
        <f>VALUE(-0.271940000000086)</f>
        <v>0</v>
      </c>
      <c r="W435">
        <f>VALUE(-0.32148000000006505)</f>
        <v>0</v>
      </c>
      <c r="X435">
        <f>VALUE(-0.004180000000133077)</f>
        <v>0</v>
      </c>
      <c r="Y435" s="17">
        <f>VALUE(-11.608499999999935)</f>
        <v>0</v>
      </c>
      <c r="Z435">
        <f>VALUE(-273.7028571429099)</f>
        <v>0</v>
      </c>
    </row>
    <row r="436" spans="1:26">
      <c r="A436" t="s">
        <v>460</v>
      </c>
      <c r="B436">
        <f>VALUE(10.14823)</f>
        <v>0</v>
      </c>
      <c r="C436" s="10">
        <f>VALUE(1552.6870000000001)</f>
        <v>0</v>
      </c>
      <c r="D436" s="10">
        <f>VALUE(-11.634)</f>
        <v>0</v>
      </c>
      <c r="E436" s="11">
        <f>VALUE(1553.74756)</f>
        <v>0</v>
      </c>
      <c r="F436" s="11">
        <f>VALUE(-18.23)</f>
        <v>0</v>
      </c>
      <c r="G436" s="12">
        <f>VALUE(1556.41422)</f>
        <v>0</v>
      </c>
      <c r="H436" s="12">
        <f>VALUE(-15.09)</f>
        <v>0</v>
      </c>
      <c r="I436" s="13">
        <f>VALUE(1547.70098)</f>
        <v>0</v>
      </c>
      <c r="J436" s="13">
        <f>VALUE(-10.675999999999998)</f>
        <v>0</v>
      </c>
      <c r="K436" s="14">
        <f>VALUE(1550.6009199999999)</f>
        <v>0</v>
      </c>
      <c r="L436" s="14">
        <f>VALUE(-11.23)</f>
        <v>0</v>
      </c>
      <c r="M436" s="15">
        <f>VALUE(1556.3212199999998)</f>
        <v>0</v>
      </c>
      <c r="N436" s="15">
        <f>VALUE(-11.626)</f>
        <v>0</v>
      </c>
      <c r="O436" s="16">
        <f>VALUE(1548.58026)</f>
        <v>0</v>
      </c>
      <c r="P436" s="16">
        <f>VALUE(-21.691999999999997)</f>
        <v>0</v>
      </c>
      <c r="Q436" s="17">
        <f>VALUE(521.9984999999999)</f>
        <v>0</v>
      </c>
      <c r="R436">
        <f>VALUE(-0.3708599999999933)</f>
        <v>0</v>
      </c>
      <c r="S436">
        <f>VALUE(-0.29132000000004155)</f>
        <v>0</v>
      </c>
      <c r="T436">
        <f>VALUE(-0.3890400000000227)</f>
        <v>0</v>
      </c>
      <c r="U436">
        <f>VALUE(-0.267659999999978)</f>
        <v>0</v>
      </c>
      <c r="V436">
        <f>VALUE(-0.27119999999990796)</f>
        <v>0</v>
      </c>
      <c r="W436">
        <f>VALUE(-0.3230200000000423)</f>
        <v>0</v>
      </c>
      <c r="X436">
        <f>VALUE(-0.004620000000159052)</f>
        <v>0</v>
      </c>
      <c r="Y436" s="17">
        <f>VALUE(-11.604000000000042)</f>
        <v>0</v>
      </c>
      <c r="Z436">
        <f>VALUE(-273.96000000002067)</f>
        <v>0</v>
      </c>
    </row>
    <row r="437" spans="1:26">
      <c r="A437" t="s">
        <v>461</v>
      </c>
      <c r="B437">
        <f>VALUE(10.17349)</f>
        <v>0</v>
      </c>
      <c r="C437" s="10">
        <f>VALUE(1552.68542)</f>
        <v>0</v>
      </c>
      <c r="D437" s="10">
        <f>VALUE(-11.588)</f>
        <v>0</v>
      </c>
      <c r="E437" s="11">
        <f>VALUE(1553.74684)</f>
        <v>0</v>
      </c>
      <c r="F437" s="11">
        <f>VALUE(-18.22)</f>
        <v>0</v>
      </c>
      <c r="G437" s="12">
        <f>VALUE(1556.41452)</f>
        <v>0</v>
      </c>
      <c r="H437" s="12">
        <f>VALUE(-15.118)</f>
        <v>0</v>
      </c>
      <c r="I437" s="13">
        <f>VALUE(1547.7008)</f>
        <v>0</v>
      </c>
      <c r="J437" s="13">
        <f>VALUE(-10.754000000000001)</f>
        <v>0</v>
      </c>
      <c r="K437" s="14">
        <f>VALUE(1550.6009800000002)</f>
        <v>0</v>
      </c>
      <c r="L437" s="14">
        <f>VALUE(-11.245999999999999)</f>
        <v>0</v>
      </c>
      <c r="M437" s="15">
        <f>VALUE(1556.3216)</f>
        <v>0</v>
      </c>
      <c r="N437" s="15">
        <f>VALUE(-11.665999999999999)</f>
        <v>0</v>
      </c>
      <c r="O437" s="16">
        <f>VALUE(1548.5800199999999)</f>
        <v>0</v>
      </c>
      <c r="P437" s="16">
        <f>VALUE(-21.651999999999997)</f>
        <v>0</v>
      </c>
      <c r="Q437" s="17">
        <f>VALUE(522.0045)</f>
        <v>0</v>
      </c>
      <c r="R437">
        <f>VALUE(-0.37243999999986954)</f>
        <v>0</v>
      </c>
      <c r="S437">
        <f>VALUE(-0.2920400000000427)</f>
        <v>0</v>
      </c>
      <c r="T437">
        <f>VALUE(-0.38873999999987063)</f>
        <v>0</v>
      </c>
      <c r="U437">
        <f>VALUE(-0.2678399999999783)</f>
        <v>0</v>
      </c>
      <c r="V437">
        <f>VALUE(-0.27114000000005944)</f>
        <v>0</v>
      </c>
      <c r="W437">
        <f>VALUE(-0.3226400000000922)</f>
        <v>0</v>
      </c>
      <c r="X437">
        <f>VALUE(-0.004860000000007858)</f>
        <v>0</v>
      </c>
      <c r="Y437" s="17">
        <f>VALUE(-11.597999999999956)</f>
        <v>0</v>
      </c>
      <c r="Z437">
        <f>VALUE(-274.2428571428458)</f>
        <v>0</v>
      </c>
    </row>
    <row r="438" spans="1:26">
      <c r="A438" t="s">
        <v>462</v>
      </c>
      <c r="B438">
        <f>VALUE(10.19738)</f>
        <v>0</v>
      </c>
      <c r="C438" s="10">
        <f>VALUE(1552.68626)</f>
        <v>0</v>
      </c>
      <c r="D438" s="10">
        <f>VALUE(-11.56)</f>
        <v>0</v>
      </c>
      <c r="E438" s="11">
        <f>VALUE(1553.74708)</f>
        <v>0</v>
      </c>
      <c r="F438" s="11">
        <f>VALUE(-18.188)</f>
        <v>0</v>
      </c>
      <c r="G438" s="12">
        <f>VALUE(1556.4138)</f>
        <v>0</v>
      </c>
      <c r="H438" s="12">
        <f>VALUE(-15.068)</f>
        <v>0</v>
      </c>
      <c r="I438" s="13">
        <f>VALUE(1547.70082)</f>
        <v>0</v>
      </c>
      <c r="J438" s="13">
        <f>VALUE(-10.754000000000001)</f>
        <v>0</v>
      </c>
      <c r="K438" s="14">
        <f>VALUE(1550.6000800000002)</f>
        <v>0</v>
      </c>
      <c r="L438" s="14">
        <f>VALUE(-11.206)</f>
        <v>0</v>
      </c>
      <c r="M438" s="15">
        <f>VALUE(1556.3211800000001)</f>
        <v>0</v>
      </c>
      <c r="N438" s="15">
        <f>VALUE(-11.652000000000001)</f>
        <v>0</v>
      </c>
      <c r="O438" s="16">
        <f>VALUE(1548.57972)</f>
        <v>0</v>
      </c>
      <c r="P438" s="16">
        <f>VALUE(-21.684)</f>
        <v>0</v>
      </c>
      <c r="Q438" s="17">
        <f>VALUE(522.011)</f>
        <v>0</v>
      </c>
      <c r="R438">
        <f>VALUE(-0.371599999999944)</f>
        <v>0</v>
      </c>
      <c r="S438">
        <f>VALUE(-0.29179999999996653)</f>
        <v>0</v>
      </c>
      <c r="T438">
        <f>VALUE(-0.3894599999998718)</f>
        <v>0</v>
      </c>
      <c r="U438">
        <f>VALUE(-0.2678200000000288)</f>
        <v>0</v>
      </c>
      <c r="V438">
        <f>VALUE(-0.2720400000000609)</f>
        <v>0</v>
      </c>
      <c r="W438">
        <f>VALUE(-0.32306000000016866)</f>
        <v>0</v>
      </c>
      <c r="X438">
        <f>VALUE(-0.0051600000001599255)</f>
        <v>0</v>
      </c>
      <c r="Y438" s="17">
        <f>VALUE(-11.591499999999996)</f>
        <v>0</v>
      </c>
      <c r="Z438">
        <f>VALUE(-274.42000000002866)</f>
        <v>0</v>
      </c>
    </row>
    <row r="439" spans="1:26">
      <c r="A439" t="s">
        <v>463</v>
      </c>
      <c r="B439">
        <f>VALUE(10.22114)</f>
        <v>0</v>
      </c>
      <c r="C439" s="10">
        <f>VALUE(1552.68648)</f>
        <v>0</v>
      </c>
      <c r="D439" s="10">
        <f>VALUE(-11.594000000000001)</f>
        <v>0</v>
      </c>
      <c r="E439" s="11">
        <f>VALUE(1553.74806)</f>
        <v>0</v>
      </c>
      <c r="F439" s="11">
        <f>VALUE(-18.176)</f>
        <v>0</v>
      </c>
      <c r="G439" s="12">
        <f>VALUE(1556.41492)</f>
        <v>0</v>
      </c>
      <c r="H439" s="12">
        <f>VALUE(-15.09)</f>
        <v>0</v>
      </c>
      <c r="I439" s="13">
        <f>VALUE(1547.70018)</f>
        <v>0</v>
      </c>
      <c r="J439" s="13">
        <f>VALUE(-10.745999999999999)</f>
        <v>0</v>
      </c>
      <c r="K439" s="14">
        <f>VALUE(1550.60052)</f>
        <v>0</v>
      </c>
      <c r="L439" s="14">
        <f>VALUE(-11.244000000000002)</f>
        <v>0</v>
      </c>
      <c r="M439" s="15">
        <f>VALUE(1556.32184)</f>
        <v>0</v>
      </c>
      <c r="N439" s="15">
        <f>VALUE(-11.642000000000001)</f>
        <v>0</v>
      </c>
      <c r="O439" s="16">
        <f>VALUE(1548.5806400000001)</f>
        <v>0</v>
      </c>
      <c r="P439" s="16">
        <f>VALUE(-21.671999999999997)</f>
        <v>0</v>
      </c>
      <c r="Q439" s="17">
        <f>VALUE(522.014)</f>
        <v>0</v>
      </c>
      <c r="R439">
        <f>VALUE(-0.3713799999998173)</f>
        <v>0</v>
      </c>
      <c r="S439">
        <f>VALUE(-0.29082000000016706)</f>
        <v>0</v>
      </c>
      <c r="T439">
        <f>VALUE(-0.38833999999997104)</f>
        <v>0</v>
      </c>
      <c r="U439">
        <f>VALUE(-0.2684600000000046)</f>
        <v>0</v>
      </c>
      <c r="V439">
        <f>VALUE(-0.2716000000000349)</f>
        <v>0</v>
      </c>
      <c r="W439">
        <f>VALUE(-0.322400000000016)</f>
        <v>0</v>
      </c>
      <c r="X439">
        <f>VALUE(-0.0042400000002089655)</f>
        <v>0</v>
      </c>
      <c r="Y439" s="17">
        <f>VALUE(-11.588499999999954)</f>
        <v>0</v>
      </c>
      <c r="Z439">
        <f>VALUE(-273.89142857146)</f>
        <v>0</v>
      </c>
    </row>
    <row r="440" spans="1:26">
      <c r="A440" t="s">
        <v>464</v>
      </c>
      <c r="B440">
        <f>VALUE(10.24518)</f>
        <v>0</v>
      </c>
      <c r="C440" s="10">
        <f>VALUE(1552.68714)</f>
        <v>0</v>
      </c>
      <c r="D440" s="10">
        <f>VALUE(-11.606)</f>
        <v>0</v>
      </c>
      <c r="E440" s="11">
        <f>VALUE(1553.74738)</f>
        <v>0</v>
      </c>
      <c r="F440" s="11">
        <f>VALUE(-18.22)</f>
        <v>0</v>
      </c>
      <c r="G440" s="12">
        <f>VALUE(1556.41524)</f>
        <v>0</v>
      </c>
      <c r="H440" s="12">
        <f>VALUE(-15.054)</f>
        <v>0</v>
      </c>
      <c r="I440" s="13">
        <f>VALUE(1547.70134)</f>
        <v>0</v>
      </c>
      <c r="J440" s="13">
        <f>VALUE(-10.71)</f>
        <v>0</v>
      </c>
      <c r="K440" s="14">
        <f>VALUE(1550.6009199999999)</f>
        <v>0</v>
      </c>
      <c r="L440" s="14">
        <f>VALUE(-11.242)</f>
        <v>0</v>
      </c>
      <c r="M440" s="15">
        <f>VALUE(1556.3224)</f>
        <v>0</v>
      </c>
      <c r="N440" s="15">
        <f>VALUE(-11.606)</f>
        <v>0</v>
      </c>
      <c r="O440" s="16">
        <f>VALUE(1548.58074)</f>
        <v>0</v>
      </c>
      <c r="P440" s="16">
        <f>VALUE(-21.71)</f>
        <v>0</v>
      </c>
      <c r="Q440" s="17">
        <f>VALUE(522.0174999999999)</f>
        <v>0</v>
      </c>
      <c r="R440">
        <f>VALUE(-0.370719999999892)</f>
        <v>0</v>
      </c>
      <c r="S440">
        <f>VALUE(-0.29150000000004184)</f>
        <v>0</v>
      </c>
      <c r="T440">
        <f>VALUE(-0.38801999999986947)</f>
        <v>0</v>
      </c>
      <c r="U440">
        <f>VALUE(-0.26729999999997744)</f>
        <v>0</v>
      </c>
      <c r="V440">
        <f>VALUE(-0.27119999999990796)</f>
        <v>0</v>
      </c>
      <c r="W440">
        <f>VALUE(-0.32184000000006563)</f>
        <v>0</v>
      </c>
      <c r="X440">
        <f>VALUE(-0.004140000000006694)</f>
        <v>0</v>
      </c>
      <c r="Y440" s="17">
        <f>VALUE(-11.585000000000036)</f>
        <v>0</v>
      </c>
      <c r="Z440">
        <f>VALUE(-273.53142857139443)</f>
        <v>0</v>
      </c>
    </row>
    <row r="441" spans="1:26">
      <c r="A441" t="s">
        <v>465</v>
      </c>
      <c r="B441">
        <f>VALUE(10.26907)</f>
        <v>0</v>
      </c>
      <c r="C441" s="10">
        <f>VALUE(1552.68688)</f>
        <v>0</v>
      </c>
      <c r="D441" s="10">
        <f>VALUE(-11.592)</f>
        <v>0</v>
      </c>
      <c r="E441" s="11">
        <f>VALUE(1553.7475)</f>
        <v>0</v>
      </c>
      <c r="F441" s="11">
        <f>VALUE(-18.195999999999998)</f>
        <v>0</v>
      </c>
      <c r="G441" s="12">
        <f>VALUE(1556.41456)</f>
        <v>0</v>
      </c>
      <c r="H441" s="12">
        <f>VALUE(-15.056)</f>
        <v>0</v>
      </c>
      <c r="I441" s="13">
        <f>VALUE(1547.70138)</f>
        <v>0</v>
      </c>
      <c r="J441" s="13">
        <f>VALUE(-10.75)</f>
        <v>0</v>
      </c>
      <c r="K441" s="14">
        <f>VALUE(1550.60006)</f>
        <v>0</v>
      </c>
      <c r="L441" s="14">
        <f>VALUE(-11.234000000000002)</f>
        <v>0</v>
      </c>
      <c r="M441" s="15">
        <f>VALUE(1556.3225400000001)</f>
        <v>0</v>
      </c>
      <c r="N441" s="15">
        <f>VALUE(-11.614)</f>
        <v>0</v>
      </c>
      <c r="O441" s="16">
        <f>VALUE(1548.58006)</f>
        <v>0</v>
      </c>
      <c r="P441" s="16">
        <f>VALUE(-21.69)</f>
        <v>0</v>
      </c>
      <c r="Q441" s="17">
        <f>VALUE(522.0155)</f>
        <v>0</v>
      </c>
      <c r="R441">
        <f>VALUE(-0.3709799999999177)</f>
        <v>0</v>
      </c>
      <c r="S441">
        <f>VALUE(-0.29138000000011743)</f>
        <v>0</v>
      </c>
      <c r="T441">
        <f>VALUE(-0.3886999999999716)</f>
        <v>0</v>
      </c>
      <c r="U441">
        <f>VALUE(-0.26726000000007843)</f>
        <v>0</v>
      </c>
      <c r="V441">
        <f>VALUE(-0.2720600000000104)</f>
        <v>0</v>
      </c>
      <c r="W441">
        <f>VALUE(-0.3217000000001917)</f>
        <v>0</v>
      </c>
      <c r="X441">
        <f>VALUE(-0.004820000000108848)</f>
        <v>0</v>
      </c>
      <c r="Y441" s="17">
        <f>VALUE(-11.586999999999989)</f>
        <v>0</v>
      </c>
      <c r="Z441">
        <f>VALUE(-273.8428571429137)</f>
        <v>0</v>
      </c>
    </row>
    <row r="442" spans="1:26">
      <c r="A442" t="s">
        <v>466</v>
      </c>
      <c r="B442">
        <f>VALUE(10.29268)</f>
        <v>0</v>
      </c>
      <c r="C442" s="10">
        <f>VALUE(1552.6852800000001)</f>
        <v>0</v>
      </c>
      <c r="D442" s="10">
        <f>VALUE(-11.554)</f>
        <v>0</v>
      </c>
      <c r="E442" s="11">
        <f>VALUE(1553.74662)</f>
        <v>0</v>
      </c>
      <c r="F442" s="11">
        <f>VALUE(-18.164)</f>
        <v>0</v>
      </c>
      <c r="G442" s="12">
        <f>VALUE(1556.41452)</f>
        <v>0</v>
      </c>
      <c r="H442" s="12">
        <f>VALUE(-15.068)</f>
        <v>0</v>
      </c>
      <c r="I442" s="13">
        <f>VALUE(1547.70042)</f>
        <v>0</v>
      </c>
      <c r="J442" s="13">
        <f>VALUE(-10.732000000000001)</f>
        <v>0</v>
      </c>
      <c r="K442" s="14">
        <f>VALUE(1550.59962)</f>
        <v>0</v>
      </c>
      <c r="L442" s="14">
        <f>VALUE(-11.206)</f>
        <v>0</v>
      </c>
      <c r="M442" s="15">
        <f>VALUE(1556.32226)</f>
        <v>0</v>
      </c>
      <c r="N442" s="15">
        <f>VALUE(-11.622)</f>
        <v>0</v>
      </c>
      <c r="O442" s="16">
        <f>VALUE(1548.57988)</f>
        <v>0</v>
      </c>
      <c r="P442" s="16">
        <f>VALUE(-21.658)</f>
        <v>0</v>
      </c>
      <c r="Q442" s="17">
        <f>VALUE(522.011)</f>
        <v>0</v>
      </c>
      <c r="R442">
        <f>VALUE(-0.3725799999999708)</f>
        <v>0</v>
      </c>
      <c r="S442">
        <f>VALUE(-0.2922600000001694)</f>
        <v>0</v>
      </c>
      <c r="T442">
        <f>VALUE(-0.38873999999987063)</f>
        <v>0</v>
      </c>
      <c r="U442">
        <f>VALUE(-0.2682200000001558)</f>
        <v>0</v>
      </c>
      <c r="V442">
        <f>VALUE(-0.2725000000000364)</f>
        <v>0</v>
      </c>
      <c r="W442">
        <f>VALUE(-0.3219800000001669)</f>
        <v>0</v>
      </c>
      <c r="X442">
        <f>VALUE(-0.005000000000109139)</f>
        <v>0</v>
      </c>
      <c r="Y442" s="17">
        <f>VALUE(-11.591499999999996)</f>
        <v>0</v>
      </c>
      <c r="Z442">
        <f>VALUE(-274.46857142863985)</f>
        <v>0</v>
      </c>
    </row>
    <row r="443" spans="1:26">
      <c r="A443" t="s">
        <v>467</v>
      </c>
      <c r="B443">
        <f>VALUE(10.31657)</f>
        <v>0</v>
      </c>
      <c r="C443" s="10">
        <f>VALUE(1552.6870000000001)</f>
        <v>0</v>
      </c>
      <c r="D443" s="10">
        <f>VALUE(-11.592)</f>
        <v>0</v>
      </c>
      <c r="E443" s="11">
        <f>VALUE(1553.7474)</f>
        <v>0</v>
      </c>
      <c r="F443" s="11">
        <f>VALUE(-18.21)</f>
        <v>0</v>
      </c>
      <c r="G443" s="12">
        <f>VALUE(1556.4157)</f>
        <v>0</v>
      </c>
      <c r="H443" s="12">
        <f>VALUE(-15.072000000000001)</f>
        <v>0</v>
      </c>
      <c r="I443" s="13">
        <f>VALUE(1547.70034)</f>
        <v>0</v>
      </c>
      <c r="J443" s="13">
        <f>VALUE(-10.704)</f>
        <v>0</v>
      </c>
      <c r="K443" s="14">
        <f>VALUE(1550.60034)</f>
        <v>0</v>
      </c>
      <c r="L443" s="14">
        <f>VALUE(-11.232000000000001)</f>
        <v>0</v>
      </c>
      <c r="M443" s="15">
        <f>VALUE(1556.3225400000001)</f>
        <v>0</v>
      </c>
      <c r="N443" s="15">
        <f>VALUE(-11.686)</f>
        <v>0</v>
      </c>
      <c r="O443" s="16">
        <f>VALUE(1548.58032)</f>
        <v>0</v>
      </c>
      <c r="P443" s="16">
        <f>VALUE(-21.662)</f>
        <v>0</v>
      </c>
      <c r="Q443" s="17">
        <f>VALUE(522.01)</f>
        <v>0</v>
      </c>
      <c r="R443">
        <f>VALUE(-0.3708599999999933)</f>
        <v>0</v>
      </c>
      <c r="S443">
        <f>VALUE(-0.29148000000009233)</f>
        <v>0</v>
      </c>
      <c r="T443">
        <f>VALUE(-0.387559999999894)</f>
        <v>0</v>
      </c>
      <c r="U443">
        <f>VALUE(-0.2682999999999538)</f>
        <v>0</v>
      </c>
      <c r="V443">
        <f>VALUE(-0.2717800000000352)</f>
        <v>0</v>
      </c>
      <c r="W443">
        <f>VALUE(-0.3217000000001917)</f>
        <v>0</v>
      </c>
      <c r="X443">
        <f>VALUE(-0.004560000000083164)</f>
        <v>0</v>
      </c>
      <c r="Y443" s="17">
        <f>VALUE(-11.592499999999973)</f>
        <v>0</v>
      </c>
      <c r="Z443">
        <f>VALUE(-273.7485714286062)</f>
        <v>0</v>
      </c>
    </row>
    <row r="444" spans="1:26">
      <c r="A444" t="s">
        <v>468</v>
      </c>
      <c r="B444">
        <f>VALUE(10.34034)</f>
        <v>0</v>
      </c>
      <c r="C444" s="10">
        <f>VALUE(1552.68596)</f>
        <v>0</v>
      </c>
      <c r="D444" s="10">
        <f>VALUE(-11.597999999999999)</f>
        <v>0</v>
      </c>
      <c r="E444" s="11">
        <f>VALUE(1553.74742)</f>
        <v>0</v>
      </c>
      <c r="F444" s="11">
        <f>VALUE(-18.214000000000002)</f>
        <v>0</v>
      </c>
      <c r="G444" s="12">
        <f>VALUE(1556.4154199999998)</f>
        <v>0</v>
      </c>
      <c r="H444" s="12">
        <f>VALUE(-15.048)</f>
        <v>0</v>
      </c>
      <c r="I444" s="13">
        <f>VALUE(1547.70006)</f>
        <v>0</v>
      </c>
      <c r="J444" s="13">
        <f>VALUE(-10.767999999999999)</f>
        <v>0</v>
      </c>
      <c r="K444" s="14">
        <f>VALUE(1550.6004599999999)</f>
        <v>0</v>
      </c>
      <c r="L444" s="14">
        <f>VALUE(-11.216)</f>
        <v>0</v>
      </c>
      <c r="M444" s="15">
        <f>VALUE(1556.32294)</f>
        <v>0</v>
      </c>
      <c r="N444" s="15">
        <f>VALUE(-11.602)</f>
        <v>0</v>
      </c>
      <c r="O444" s="16">
        <f>VALUE(1548.5797400000001)</f>
        <v>0</v>
      </c>
      <c r="P444" s="16">
        <f>VALUE(-21.671999999999997)</f>
        <v>0</v>
      </c>
      <c r="Q444" s="17">
        <f>VALUE(522.01)</f>
        <v>0</v>
      </c>
      <c r="R444">
        <f>VALUE(-0.37189999999986867)</f>
        <v>0</v>
      </c>
      <c r="S444">
        <f>VALUE(-0.2914600000001428)</f>
        <v>0</v>
      </c>
      <c r="T444">
        <f>VALUE(-0.3878399999998692)</f>
        <v>0</v>
      </c>
      <c r="U444">
        <f>VALUE(-0.26858000000015636)</f>
        <v>0</v>
      </c>
      <c r="V444">
        <f>VALUE(-0.27165999999988344)</f>
        <v>0</v>
      </c>
      <c r="W444">
        <f>VALUE(-0.32130000000006476)</f>
        <v>0</v>
      </c>
      <c r="X444">
        <f>VALUE(-0.005140000000210421)</f>
        <v>0</v>
      </c>
      <c r="Y444" s="17">
        <f>VALUE(-11.592499999999973)</f>
        <v>0</v>
      </c>
      <c r="Z444">
        <f>VALUE(-273.9828571428851)</f>
        <v>0</v>
      </c>
    </row>
    <row r="445" spans="1:26">
      <c r="A445" t="s">
        <v>469</v>
      </c>
      <c r="B445">
        <f>VALUE(10.36406)</f>
        <v>0</v>
      </c>
      <c r="C445" s="10">
        <f>VALUE(1552.68594)</f>
        <v>0</v>
      </c>
      <c r="D445" s="10">
        <f>VALUE(-11.564)</f>
        <v>0</v>
      </c>
      <c r="E445" s="11">
        <f>VALUE(1553.74728)</f>
        <v>0</v>
      </c>
      <c r="F445" s="11">
        <f>VALUE(-18.2)</f>
        <v>0</v>
      </c>
      <c r="G445" s="12">
        <f>VALUE(1556.41476)</f>
        <v>0</v>
      </c>
      <c r="H445" s="12">
        <f>VALUE(-15.075999999999999)</f>
        <v>0</v>
      </c>
      <c r="I445" s="13">
        <f>VALUE(1547.7007800000001)</f>
        <v>0</v>
      </c>
      <c r="J445" s="13">
        <f>VALUE(-10.7)</f>
        <v>0</v>
      </c>
      <c r="K445" s="14">
        <f>VALUE(1550.59934)</f>
        <v>0</v>
      </c>
      <c r="L445" s="14">
        <f>VALUE(-11.198)</f>
        <v>0</v>
      </c>
      <c r="M445" s="15">
        <f>VALUE(1556.32216)</f>
        <v>0</v>
      </c>
      <c r="N445" s="15">
        <f>VALUE(-11.62)</f>
        <v>0</v>
      </c>
      <c r="O445" s="16">
        <f>VALUE(1548.58006)</f>
        <v>0</v>
      </c>
      <c r="P445" s="16">
        <f>VALUE(-21.654)</f>
        <v>0</v>
      </c>
      <c r="Q445" s="17">
        <f>VALUE(522.004)</f>
        <v>0</v>
      </c>
      <c r="R445">
        <f>VALUE(-0.3719199999998182)</f>
        <v>0</v>
      </c>
      <c r="S445">
        <f>VALUE(-0.29160000000001673)</f>
        <v>0</v>
      </c>
      <c r="T445">
        <f>VALUE(-0.38850000000002183)</f>
        <v>0</v>
      </c>
      <c r="U445">
        <f>VALUE(-0.2678600000001552)</f>
        <v>0</v>
      </c>
      <c r="V445">
        <f>VALUE(-0.27278000000001157)</f>
        <v>0</v>
      </c>
      <c r="W445">
        <f>VALUE(-0.3220800000001418)</f>
        <v>0</v>
      </c>
      <c r="X445">
        <f>VALUE(-0.004820000000108848)</f>
        <v>0</v>
      </c>
      <c r="Y445" s="17">
        <f>VALUE(-11.598499999999945)</f>
        <v>0</v>
      </c>
      <c r="Z445">
        <f>VALUE(-274.2228571428963)</f>
        <v>0</v>
      </c>
    </row>
    <row r="446" spans="1:26">
      <c r="A446" t="s">
        <v>470</v>
      </c>
      <c r="B446">
        <f>VALUE(10.38782)</f>
        <v>0</v>
      </c>
      <c r="C446" s="10">
        <f>VALUE(1552.68636)</f>
        <v>0</v>
      </c>
      <c r="D446" s="10">
        <f>VALUE(-11.604000000000001)</f>
        <v>0</v>
      </c>
      <c r="E446" s="11">
        <f>VALUE(1553.74706)</f>
        <v>0</v>
      </c>
      <c r="F446" s="11">
        <f>VALUE(-18.234)</f>
        <v>0</v>
      </c>
      <c r="G446" s="12">
        <f>VALUE(1556.41514)</f>
        <v>0</v>
      </c>
      <c r="H446" s="12">
        <f>VALUE(-15.08)</f>
        <v>0</v>
      </c>
      <c r="I446" s="13">
        <f>VALUE(1547.70076)</f>
        <v>0</v>
      </c>
      <c r="J446" s="13">
        <f>VALUE(-10.748)</f>
        <v>0</v>
      </c>
      <c r="K446" s="14">
        <f>VALUE(1550.5999)</f>
        <v>0</v>
      </c>
      <c r="L446" s="14">
        <f>VALUE(-11.212)</f>
        <v>0</v>
      </c>
      <c r="M446" s="15">
        <f>VALUE(1556.32188)</f>
        <v>0</v>
      </c>
      <c r="N446" s="15">
        <f>VALUE(-11.64)</f>
        <v>0</v>
      </c>
      <c r="O446" s="16">
        <f>VALUE(1548.5797)</f>
        <v>0</v>
      </c>
      <c r="P446" s="16">
        <f>VALUE(-21.726)</f>
        <v>0</v>
      </c>
      <c r="Q446" s="17">
        <f>VALUE(522.007)</f>
        <v>0</v>
      </c>
      <c r="R446">
        <f>VALUE(-0.3714999999999691)</f>
        <v>0</v>
      </c>
      <c r="S446">
        <f>VALUE(-0.2918200000001434)</f>
        <v>0</v>
      </c>
      <c r="T446">
        <f>VALUE(-0.38811999999984437)</f>
        <v>0</v>
      </c>
      <c r="U446">
        <f>VALUE(-0.2678800000001047)</f>
        <v>0</v>
      </c>
      <c r="V446">
        <f>VALUE(-0.2722200000000612)</f>
        <v>0</v>
      </c>
      <c r="W446">
        <f>VALUE(-0.322360000000117)</f>
        <v>0</v>
      </c>
      <c r="X446">
        <f>VALUE(-0.00518000000010943)</f>
        <v>0</v>
      </c>
      <c r="Y446" s="17">
        <f>VALUE(-11.595500000000015)</f>
        <v>0</v>
      </c>
      <c r="Z446">
        <f>VALUE(-274.1542857143356)</f>
        <v>0</v>
      </c>
    </row>
    <row r="447" spans="1:26">
      <c r="A447" t="s">
        <v>471</v>
      </c>
      <c r="B447">
        <f>VALUE(10.41168)</f>
        <v>0</v>
      </c>
      <c r="C447" s="10">
        <f>VALUE(1552.6863)</f>
        <v>0</v>
      </c>
      <c r="D447" s="10">
        <f>VALUE(-11.538)</f>
        <v>0</v>
      </c>
      <c r="E447" s="11">
        <f>VALUE(1553.7472)</f>
        <v>0</v>
      </c>
      <c r="F447" s="11">
        <f>VALUE(-18.176)</f>
        <v>0</v>
      </c>
      <c r="G447" s="12">
        <f>VALUE(1556.41544)</f>
        <v>0</v>
      </c>
      <c r="H447" s="12">
        <f>VALUE(-15.114)</f>
        <v>0</v>
      </c>
      <c r="I447" s="13">
        <f>VALUE(1547.701)</f>
        <v>0</v>
      </c>
      <c r="J447" s="13">
        <f>VALUE(-10.728)</f>
        <v>0</v>
      </c>
      <c r="K447" s="14">
        <f>VALUE(1550.5999)</f>
        <v>0</v>
      </c>
      <c r="L447" s="14">
        <f>VALUE(-11.234000000000002)</f>
        <v>0</v>
      </c>
      <c r="M447" s="15">
        <f>VALUE(1556.32226)</f>
        <v>0</v>
      </c>
      <c r="N447" s="15">
        <f>VALUE(-11.655999999999999)</f>
        <v>0</v>
      </c>
      <c r="O447" s="16">
        <f>VALUE(1548.57982)</f>
        <v>0</v>
      </c>
      <c r="P447" s="16">
        <f>VALUE(-21.698)</f>
        <v>0</v>
      </c>
      <c r="Q447" s="17">
        <f>VALUE(522.004)</f>
        <v>0</v>
      </c>
      <c r="R447">
        <f>VALUE(-0.3715599999998176)</f>
        <v>0</v>
      </c>
      <c r="S447">
        <f>VALUE(-0.29168000000004213)</f>
        <v>0</v>
      </c>
      <c r="T447">
        <f>VALUE(-0.3878199999999197)</f>
        <v>0</v>
      </c>
      <c r="U447">
        <f>VALUE(-0.2676400000000285)</f>
        <v>0</v>
      </c>
      <c r="V447">
        <f>VALUE(-0.2722200000000612)</f>
        <v>0</v>
      </c>
      <c r="W447">
        <f>VALUE(-0.3219800000001669)</f>
        <v>0</v>
      </c>
      <c r="X447">
        <f>VALUE(-0.005060000000185028)</f>
        <v>0</v>
      </c>
      <c r="Y447" s="17">
        <f>VALUE(-11.598499999999945)</f>
        <v>0</v>
      </c>
      <c r="Z447">
        <f>VALUE(-273.9942857143173)</f>
        <v>0</v>
      </c>
    </row>
    <row r="448" spans="1:26">
      <c r="A448" t="s">
        <v>472</v>
      </c>
      <c r="B448">
        <f>VALUE(10.436)</f>
        <v>0</v>
      </c>
      <c r="C448" s="10">
        <f>VALUE(1552.6859)</f>
        <v>0</v>
      </c>
      <c r="D448" s="10">
        <f>VALUE(-11.562000000000001)</f>
        <v>0</v>
      </c>
      <c r="E448" s="11">
        <f>VALUE(1553.74702)</f>
        <v>0</v>
      </c>
      <c r="F448" s="11">
        <f>VALUE(-18.182000000000002)</f>
        <v>0</v>
      </c>
      <c r="G448" s="12">
        <f>VALUE(1556.41426)</f>
        <v>0</v>
      </c>
      <c r="H448" s="12">
        <f>VALUE(-15.065999999999999)</f>
        <v>0</v>
      </c>
      <c r="I448" s="13">
        <f>VALUE(1547.70018)</f>
        <v>0</v>
      </c>
      <c r="J448" s="13">
        <f>VALUE(-10.758)</f>
        <v>0</v>
      </c>
      <c r="K448" s="14">
        <f>VALUE(1550.5998)</f>
        <v>0</v>
      </c>
      <c r="L448" s="14">
        <f>VALUE(-11.204)</f>
        <v>0</v>
      </c>
      <c r="M448" s="15">
        <f>VALUE(1556.3217)</f>
        <v>0</v>
      </c>
      <c r="N448" s="15">
        <f>VALUE(-11.655999999999999)</f>
        <v>0</v>
      </c>
      <c r="O448" s="16">
        <f>VALUE(1548.57992)</f>
        <v>0</v>
      </c>
      <c r="P448" s="16">
        <f>VALUE(-21.728)</f>
        <v>0</v>
      </c>
      <c r="Q448" s="17">
        <f>VALUE(522.002)</f>
        <v>0</v>
      </c>
      <c r="R448">
        <f>VALUE(-0.37195999999994456)</f>
        <v>0</v>
      </c>
      <c r="S448">
        <f>VALUE(-0.2918600000000424)</f>
        <v>0</v>
      </c>
      <c r="T448">
        <f>VALUE(-0.3889999999998963)</f>
        <v>0</v>
      </c>
      <c r="U448">
        <f>VALUE(-0.2684600000000046)</f>
        <v>0</v>
      </c>
      <c r="V448">
        <f>VALUE(-0.2723200000000361)</f>
        <v>0</v>
      </c>
      <c r="W448">
        <f>VALUE(-0.3225400000001173)</f>
        <v>0</v>
      </c>
      <c r="X448">
        <f>VALUE(-0.00496000000021013)</f>
        <v>0</v>
      </c>
      <c r="Y448" s="17">
        <f>VALUE(-11.600500000000011)</f>
        <v>0</v>
      </c>
      <c r="Z448">
        <f>VALUE(-274.44285714289305)</f>
        <v>0</v>
      </c>
    </row>
    <row r="449" spans="1:26">
      <c r="A449" t="s">
        <v>473</v>
      </c>
      <c r="B449">
        <f>VALUE(10.46004)</f>
        <v>0</v>
      </c>
      <c r="C449" s="10">
        <f>VALUE(1552.68642)</f>
        <v>0</v>
      </c>
      <c r="D449" s="10">
        <f>VALUE(-11.604000000000001)</f>
        <v>0</v>
      </c>
      <c r="E449" s="11">
        <f>VALUE(1553.74704)</f>
        <v>0</v>
      </c>
      <c r="F449" s="11">
        <f>VALUE(-18.19)</f>
        <v>0</v>
      </c>
      <c r="G449" s="12">
        <f>VALUE(1556.415)</f>
        <v>0</v>
      </c>
      <c r="H449" s="12">
        <f>VALUE(-15.004000000000001)</f>
        <v>0</v>
      </c>
      <c r="I449" s="13">
        <f>VALUE(1547.70008)</f>
        <v>0</v>
      </c>
      <c r="J449" s="13">
        <f>VALUE(-10.738)</f>
        <v>0</v>
      </c>
      <c r="K449" s="14">
        <f>VALUE(1550.60036)</f>
        <v>0</v>
      </c>
      <c r="L449" s="14">
        <f>VALUE(-11.265999999999998)</f>
        <v>0</v>
      </c>
      <c r="M449" s="15">
        <f>VALUE(1556.32248)</f>
        <v>0</v>
      </c>
      <c r="N449" s="15">
        <f>VALUE(-11.58)</f>
        <v>0</v>
      </c>
      <c r="O449" s="16">
        <f>VALUE(1548.5793199999998)</f>
        <v>0</v>
      </c>
      <c r="P449" s="16">
        <f>VALUE(-21.67)</f>
        <v>0</v>
      </c>
      <c r="Q449" s="17">
        <f>VALUE(522.01)</f>
        <v>0</v>
      </c>
      <c r="R449">
        <f>VALUE(-0.3714399999998932)</f>
        <v>0</v>
      </c>
      <c r="S449">
        <f>VALUE(-0.2918400000000929)</f>
        <v>0</v>
      </c>
      <c r="T449">
        <f>VALUE(-0.38825999999994565)</f>
        <v>0</v>
      </c>
      <c r="U449">
        <f>VALUE(-0.2685599999999795)</f>
        <v>0</v>
      </c>
      <c r="V449">
        <f>VALUE(-0.2717600000000857)</f>
        <v>0</v>
      </c>
      <c r="W449">
        <f>VALUE(-0.32176000000004024)</f>
        <v>0</v>
      </c>
      <c r="X449">
        <f>VALUE(-0.005560000000059517)</f>
        <v>0</v>
      </c>
      <c r="Y449" s="17">
        <f>VALUE(-11.592499999999973)</f>
        <v>0</v>
      </c>
      <c r="Z449">
        <f>VALUE(-274.16857142858527)</f>
        <v>0</v>
      </c>
    </row>
    <row r="450" spans="1:26">
      <c r="A450" t="s">
        <v>474</v>
      </c>
      <c r="B450">
        <f>VALUE(10.48367)</f>
        <v>0</v>
      </c>
      <c r="C450" s="10">
        <f>VALUE(1552.68642)</f>
        <v>0</v>
      </c>
      <c r="D450" s="10">
        <f>VALUE(-11.628)</f>
        <v>0</v>
      </c>
      <c r="E450" s="11">
        <f>VALUE(1553.7471)</f>
        <v>0</v>
      </c>
      <c r="F450" s="11">
        <f>VALUE(-18.256)</f>
        <v>0</v>
      </c>
      <c r="G450" s="12">
        <f>VALUE(1556.414)</f>
        <v>0</v>
      </c>
      <c r="H450" s="12">
        <f>VALUE(-15.065999999999999)</f>
        <v>0</v>
      </c>
      <c r="I450" s="13">
        <f>VALUE(1547.70038)</f>
        <v>0</v>
      </c>
      <c r="J450" s="13">
        <f>VALUE(-10.75)</f>
        <v>0</v>
      </c>
      <c r="K450" s="14">
        <f>VALUE(1550.5995599999999)</f>
        <v>0</v>
      </c>
      <c r="L450" s="14">
        <f>VALUE(-11.234000000000002)</f>
        <v>0</v>
      </c>
      <c r="M450" s="15">
        <f>VALUE(1556.3216)</f>
        <v>0</v>
      </c>
      <c r="N450" s="15">
        <f>VALUE(-11.612)</f>
        <v>0</v>
      </c>
      <c r="O450" s="16">
        <f>VALUE(1548.579)</f>
        <v>0</v>
      </c>
      <c r="P450" s="16">
        <f>VALUE(-21.65)</f>
        <v>0</v>
      </c>
      <c r="Q450" s="17">
        <f>VALUE(522.0145)</f>
        <v>0</v>
      </c>
      <c r="R450">
        <f>VALUE(-0.3714399999998932)</f>
        <v>0</v>
      </c>
      <c r="S450">
        <f>VALUE(-0.291780000000017)</f>
        <v>0</v>
      </c>
      <c r="T450">
        <f>VALUE(-0.389259999999922)</f>
        <v>0</v>
      </c>
      <c r="U450">
        <f>VALUE(-0.2682600000000548)</f>
        <v>0</v>
      </c>
      <c r="V450">
        <f>VALUE(-0.2725599999998849)</f>
        <v>0</v>
      </c>
      <c r="W450">
        <f>VALUE(-0.3226400000000922)</f>
        <v>0</v>
      </c>
      <c r="X450">
        <f>VALUE(-0.00588000000016109)</f>
        <v>0</v>
      </c>
      <c r="Y450" s="17">
        <f>VALUE(-11.587999999999965)</f>
        <v>0</v>
      </c>
      <c r="Z450">
        <f>VALUE(-274.5457142857179)</f>
        <v>0</v>
      </c>
    </row>
    <row r="451" spans="1:26">
      <c r="A451" t="s">
        <v>475</v>
      </c>
      <c r="B451">
        <f>VALUE(10.50798)</f>
        <v>0</v>
      </c>
      <c r="C451" s="10">
        <f>VALUE(1552.68576)</f>
        <v>0</v>
      </c>
      <c r="D451" s="10">
        <f>VALUE(-11.614)</f>
        <v>0</v>
      </c>
      <c r="E451" s="11">
        <f>VALUE(1553.74708)</f>
        <v>0</v>
      </c>
      <c r="F451" s="11">
        <f>VALUE(-18.266)</f>
        <v>0</v>
      </c>
      <c r="G451" s="12">
        <f>VALUE(1556.41444)</f>
        <v>0</v>
      </c>
      <c r="H451" s="12">
        <f>VALUE(-15.114)</f>
        <v>0</v>
      </c>
      <c r="I451" s="13">
        <f>VALUE(1547.70082)</f>
        <v>0</v>
      </c>
      <c r="J451" s="13">
        <f>VALUE(-10.73)</f>
        <v>0</v>
      </c>
      <c r="K451" s="14">
        <f>VALUE(1550.5991)</f>
        <v>0</v>
      </c>
      <c r="L451" s="14">
        <f>VALUE(-11.174000000000001)</f>
        <v>0</v>
      </c>
      <c r="M451" s="15">
        <f>VALUE(1556.3212)</f>
        <v>0</v>
      </c>
      <c r="N451" s="15">
        <f>VALUE(-11.63)</f>
        <v>0</v>
      </c>
      <c r="O451" s="16">
        <f>VALUE(1548.57962)</f>
        <v>0</v>
      </c>
      <c r="P451" s="16">
        <f>VALUE(-21.715999999999998)</f>
        <v>0</v>
      </c>
      <c r="Q451" s="17">
        <f>VALUE(522.015)</f>
        <v>0</v>
      </c>
      <c r="R451">
        <f>VALUE(-0.37209999999981846)</f>
        <v>0</v>
      </c>
      <c r="S451">
        <f>VALUE(-0.29179999999996653)</f>
        <v>0</v>
      </c>
      <c r="T451">
        <f>VALUE(-0.388819999999896)</f>
        <v>0</v>
      </c>
      <c r="U451">
        <f>VALUE(-0.2678200000000288)</f>
        <v>0</v>
      </c>
      <c r="V451">
        <f>VALUE(-0.27302000000008775)</f>
        <v>0</v>
      </c>
      <c r="W451">
        <f>VALUE(-0.3230399999999918)</f>
        <v>0</v>
      </c>
      <c r="X451">
        <f>VALUE(-0.0052600000001348235)</f>
        <v>0</v>
      </c>
      <c r="Y451" s="17">
        <f>VALUE(-11.587499999999977)</f>
        <v>0</v>
      </c>
      <c r="Z451">
        <f>VALUE(-274.5514285714177)</f>
        <v>0</v>
      </c>
    </row>
    <row r="452" spans="1:26">
      <c r="A452" t="s">
        <v>476</v>
      </c>
      <c r="B452">
        <f>VALUE(10.53228)</f>
        <v>0</v>
      </c>
      <c r="C452" s="10">
        <f>VALUE(1552.68668)</f>
        <v>0</v>
      </c>
      <c r="D452" s="10">
        <f>VALUE(-11.552)</f>
        <v>0</v>
      </c>
      <c r="E452" s="11">
        <f>VALUE(1553.74766)</f>
        <v>0</v>
      </c>
      <c r="F452" s="11">
        <f>VALUE(-18.224)</f>
        <v>0</v>
      </c>
      <c r="G452" s="12">
        <f>VALUE(1556.41562)</f>
        <v>0</v>
      </c>
      <c r="H452" s="12">
        <f>VALUE(-15.008)</f>
        <v>0</v>
      </c>
      <c r="I452" s="13">
        <f>VALUE(1547.70144)</f>
        <v>0</v>
      </c>
      <c r="J452" s="13">
        <f>VALUE(-10.764000000000001)</f>
        <v>0</v>
      </c>
      <c r="K452" s="14">
        <f>VALUE(1550.60064)</f>
        <v>0</v>
      </c>
      <c r="L452" s="14">
        <f>VALUE(-11.27)</f>
        <v>0</v>
      </c>
      <c r="M452" s="15">
        <f>VALUE(1556.3229800000001)</f>
        <v>0</v>
      </c>
      <c r="N452" s="15">
        <f>VALUE(-11.584000000000001)</f>
        <v>0</v>
      </c>
      <c r="O452" s="16">
        <f>VALUE(1548.57998)</f>
        <v>0</v>
      </c>
      <c r="P452" s="16">
        <f>VALUE(-21.726)</f>
        <v>0</v>
      </c>
      <c r="Q452" s="17">
        <f>VALUE(522.007)</f>
        <v>0</v>
      </c>
      <c r="R452">
        <f>VALUE(-0.3711799999998675)</f>
        <v>0</v>
      </c>
      <c r="S452">
        <f>VALUE(-0.29122000000006665)</f>
        <v>0</v>
      </c>
      <c r="T452">
        <f>VALUE(-0.3876399999999194)</f>
        <v>0</v>
      </c>
      <c r="U452">
        <f>VALUE(-0.26720000000000255)</f>
        <v>0</v>
      </c>
      <c r="V452">
        <f>VALUE(-0.27147999999988315)</f>
        <v>0</v>
      </c>
      <c r="W452">
        <f>VALUE(-0.32126000000016575)</f>
        <v>0</v>
      </c>
      <c r="X452">
        <f>VALUE(-0.004900000000134241)</f>
        <v>0</v>
      </c>
      <c r="Y452" s="17">
        <f>VALUE(-11.595500000000015)</f>
        <v>0</v>
      </c>
      <c r="Z452">
        <f>VALUE(-273.5542857142913)</f>
        <v>0</v>
      </c>
    </row>
    <row r="453" spans="1:26">
      <c r="A453" t="s">
        <v>477</v>
      </c>
      <c r="B453">
        <f>VALUE(10.55613)</f>
        <v>0</v>
      </c>
      <c r="C453" s="10">
        <f>VALUE(1552.6851800000002)</f>
        <v>0</v>
      </c>
      <c r="D453" s="10">
        <f>VALUE(-11.604000000000001)</f>
        <v>0</v>
      </c>
      <c r="E453" s="11">
        <f>VALUE(1553.7477)</f>
        <v>0</v>
      </c>
      <c r="F453" s="11">
        <f>VALUE(-18.227999999999998)</f>
        <v>0</v>
      </c>
      <c r="G453" s="12">
        <f>VALUE(1556.41514)</f>
        <v>0</v>
      </c>
      <c r="H453" s="12">
        <f>VALUE(-15.005999999999998)</f>
        <v>0</v>
      </c>
      <c r="I453" s="13">
        <f>VALUE(1547.70076)</f>
        <v>0</v>
      </c>
      <c r="J453" s="13">
        <f>VALUE(-10.784)</f>
        <v>0</v>
      </c>
      <c r="K453" s="14">
        <f>VALUE(1550.59872)</f>
        <v>0</v>
      </c>
      <c r="L453" s="14">
        <f>VALUE(-11.216)</f>
        <v>0</v>
      </c>
      <c r="M453" s="15">
        <f>VALUE(1556.3221800000001)</f>
        <v>0</v>
      </c>
      <c r="N453" s="15">
        <f>VALUE(-11.612)</f>
        <v>0</v>
      </c>
      <c r="O453" s="16">
        <f>VALUE(1548.57972)</f>
        <v>0</v>
      </c>
      <c r="P453" s="16">
        <f>VALUE(-21.706)</f>
        <v>0</v>
      </c>
      <c r="Q453" s="17">
        <f>VALUE(522.0035)</f>
        <v>0</v>
      </c>
      <c r="R453">
        <f>VALUE(-0.3726799999999457)</f>
        <v>0</v>
      </c>
      <c r="S453">
        <f>VALUE(-0.29118000000016764)</f>
        <v>0</v>
      </c>
      <c r="T453">
        <f>VALUE(-0.38811999999984437)</f>
        <v>0</v>
      </c>
      <c r="U453">
        <f>VALUE(-0.2678800000001047)</f>
        <v>0</v>
      </c>
      <c r="V453">
        <f>VALUE(-0.27340000000003783)</f>
        <v>0</v>
      </c>
      <c r="W453">
        <f>VALUE(-0.3220600000001923)</f>
        <v>0</v>
      </c>
      <c r="X453">
        <f>VALUE(-0.0051600000001599255)</f>
        <v>0</v>
      </c>
      <c r="Y453" s="17">
        <f>VALUE(-11.598999999999933)</f>
        <v>0</v>
      </c>
      <c r="Z453">
        <f>VALUE(-274.35428571435034)</f>
        <v>0</v>
      </c>
    </row>
    <row r="454" spans="1:26">
      <c r="A454" t="s">
        <v>478</v>
      </c>
      <c r="B454">
        <f>VALUE(10.57992)</f>
        <v>0</v>
      </c>
      <c r="C454" s="10">
        <f>VALUE(1552.68626)</f>
        <v>0</v>
      </c>
      <c r="D454" s="10">
        <f>VALUE(-11.574000000000002)</f>
        <v>0</v>
      </c>
      <c r="E454" s="11">
        <f>VALUE(1553.74756)</f>
        <v>0</v>
      </c>
      <c r="F454" s="11">
        <f>VALUE(-18.17)</f>
        <v>0</v>
      </c>
      <c r="G454" s="12">
        <f>VALUE(1556.4149)</f>
        <v>0</v>
      </c>
      <c r="H454" s="12">
        <f>VALUE(-15.08)</f>
        <v>0</v>
      </c>
      <c r="I454" s="13">
        <f>VALUE(1547.70036)</f>
        <v>0</v>
      </c>
      <c r="J454" s="13">
        <f>VALUE(-10.7)</f>
        <v>0</v>
      </c>
      <c r="K454" s="14">
        <f>VALUE(1550.60048)</f>
        <v>0</v>
      </c>
      <c r="L454" s="14">
        <f>VALUE(-11.245999999999999)</f>
        <v>0</v>
      </c>
      <c r="M454" s="15">
        <f>VALUE(1556.3224)</f>
        <v>0</v>
      </c>
      <c r="N454" s="15">
        <f>VALUE(-11.68)</f>
        <v>0</v>
      </c>
      <c r="O454" s="16">
        <f>VALUE(1548.5802199999998)</f>
        <v>0</v>
      </c>
      <c r="P454" s="16">
        <f>VALUE(-21.68)</f>
        <v>0</v>
      </c>
      <c r="Q454" s="17">
        <f>VALUE(522.0095)</f>
        <v>0</v>
      </c>
      <c r="R454">
        <f>VALUE(-0.371599999999944)</f>
        <v>0</v>
      </c>
      <c r="S454">
        <f>VALUE(-0.29132000000004155)</f>
        <v>0</v>
      </c>
      <c r="T454">
        <f>VALUE(-0.38835999999992055)</f>
        <v>0</v>
      </c>
      <c r="U454">
        <f>VALUE(-0.2682800000000043)</f>
        <v>0</v>
      </c>
      <c r="V454">
        <f>VALUE(-0.27163999999993393)</f>
        <v>0</v>
      </c>
      <c r="W454">
        <f>VALUE(-0.32184000000006563)</f>
        <v>0</v>
      </c>
      <c r="X454">
        <f>VALUE(-0.004660000000058062)</f>
        <v>0</v>
      </c>
      <c r="Y454" s="17">
        <f>VALUE(-11.592999999999961)</f>
        <v>0</v>
      </c>
      <c r="Z454">
        <f>VALUE(-273.9571428571383)</f>
        <v>0</v>
      </c>
    </row>
    <row r="455" spans="1:26">
      <c r="A455" t="s">
        <v>479</v>
      </c>
      <c r="B455">
        <f>VALUE(10.60384)</f>
        <v>0</v>
      </c>
      <c r="C455" s="10">
        <f>VALUE(1552.6860800000002)</f>
        <v>0</v>
      </c>
      <c r="D455" s="10">
        <f>VALUE(-11.584000000000001)</f>
        <v>0</v>
      </c>
      <c r="E455" s="11">
        <f>VALUE(1553.7468199999998)</f>
        <v>0</v>
      </c>
      <c r="F455" s="11">
        <f>VALUE(-18.234)</f>
        <v>0</v>
      </c>
      <c r="G455" s="12">
        <f>VALUE(1556.41464)</f>
        <v>0</v>
      </c>
      <c r="H455" s="12">
        <f>VALUE(-15.102)</f>
        <v>0</v>
      </c>
      <c r="I455" s="13">
        <f>VALUE(1547.70048)</f>
        <v>0</v>
      </c>
      <c r="J455" s="13">
        <f>VALUE(-10.745999999999999)</f>
        <v>0</v>
      </c>
      <c r="K455" s="14">
        <f>VALUE(1550.59954)</f>
        <v>0</v>
      </c>
      <c r="L455" s="14">
        <f>VALUE(-11.19)</f>
        <v>0</v>
      </c>
      <c r="M455" s="15">
        <f>VALUE(1556.3214)</f>
        <v>0</v>
      </c>
      <c r="N455" s="15">
        <f>VALUE(-11.69)</f>
        <v>0</v>
      </c>
      <c r="O455" s="16">
        <f>VALUE(1548.57906)</f>
        <v>0</v>
      </c>
      <c r="P455" s="16">
        <f>VALUE(-21.712)</f>
        <v>0</v>
      </c>
      <c r="Q455" s="17">
        <f>VALUE(522.012)</f>
        <v>0</v>
      </c>
      <c r="R455">
        <f>VALUE(-0.37177999999994427)</f>
        <v>0</v>
      </c>
      <c r="S455">
        <f>VALUE(-0.2920599999999922)</f>
        <v>0</v>
      </c>
      <c r="T455">
        <f>VALUE(-0.38861999999994623)</f>
        <v>0</v>
      </c>
      <c r="U455">
        <f>VALUE(-0.2681600000000799)</f>
        <v>0</v>
      </c>
      <c r="V455">
        <f>VALUE(-0.2725800000000618)</f>
        <v>0</v>
      </c>
      <c r="W455">
        <f>VALUE(-0.322840000000042)</f>
        <v>0</v>
      </c>
      <c r="X455">
        <f>VALUE(-0.0058200000000852015)</f>
        <v>0</v>
      </c>
      <c r="Y455" s="17">
        <f>VALUE(-11.59050000000002)</f>
        <v>0</v>
      </c>
      <c r="Z455">
        <f>VALUE(-274.55142857145023)</f>
        <v>0</v>
      </c>
    </row>
    <row r="456" spans="1:26">
      <c r="A456" t="s">
        <v>480</v>
      </c>
      <c r="B456">
        <f>VALUE(10.62768)</f>
        <v>0</v>
      </c>
      <c r="C456" s="10">
        <f>VALUE(1552.6870199999998)</f>
        <v>0</v>
      </c>
      <c r="D456" s="10">
        <f>VALUE(-11.565999999999999)</f>
        <v>0</v>
      </c>
      <c r="E456" s="11">
        <f>VALUE(1553.74766)</f>
        <v>0</v>
      </c>
      <c r="F456" s="11">
        <f>VALUE(-18.272000000000002)</f>
        <v>0</v>
      </c>
      <c r="G456" s="12">
        <f>VALUE(1556.41558)</f>
        <v>0</v>
      </c>
      <c r="H456" s="12">
        <f>VALUE(-15.064)</f>
        <v>0</v>
      </c>
      <c r="I456" s="13">
        <f>VALUE(1547.70054)</f>
        <v>0</v>
      </c>
      <c r="J456" s="13">
        <f>VALUE(-10.78)</f>
        <v>0</v>
      </c>
      <c r="K456" s="14">
        <f>VALUE(1550.5998)</f>
        <v>0</v>
      </c>
      <c r="L456" s="14">
        <f>VALUE(-11.23)</f>
        <v>0</v>
      </c>
      <c r="M456" s="15">
        <f>VALUE(1556.3220000000001)</f>
        <v>0</v>
      </c>
      <c r="N456" s="15">
        <f>VALUE(-11.658)</f>
        <v>0</v>
      </c>
      <c r="O456" s="16">
        <f>VALUE(1548.57946)</f>
        <v>0</v>
      </c>
      <c r="P456" s="16">
        <f>VALUE(-21.676)</f>
        <v>0</v>
      </c>
      <c r="Q456" s="17">
        <f>VALUE(522.009)</f>
        <v>0</v>
      </c>
      <c r="R456">
        <f>VALUE(-0.3708399999998164)</f>
        <v>0</v>
      </c>
      <c r="S456">
        <f>VALUE(-0.29122000000006665)</f>
        <v>0</v>
      </c>
      <c r="T456">
        <f>VALUE(-0.3876799999998184)</f>
        <v>0</v>
      </c>
      <c r="U456">
        <f>VALUE(-0.268100000000004)</f>
        <v>0</v>
      </c>
      <c r="V456">
        <f>VALUE(-0.2723200000000361)</f>
        <v>0</v>
      </c>
      <c r="W456">
        <f>VALUE(-0.3222400000001926)</f>
        <v>0</v>
      </c>
      <c r="X456">
        <f>VALUE(-0.00542000000018561)</f>
        <v>0</v>
      </c>
      <c r="Y456" s="17">
        <f>VALUE(-11.593499999999949)</f>
        <v>0</v>
      </c>
      <c r="Z456">
        <f>VALUE(-273.9742857143028)</f>
        <v>0</v>
      </c>
    </row>
    <row r="457" spans="1:26">
      <c r="A457" t="s">
        <v>481</v>
      </c>
      <c r="B457">
        <f>VALUE(10.65172)</f>
        <v>0</v>
      </c>
      <c r="C457" s="10">
        <f>VALUE(1552.68616)</f>
        <v>0</v>
      </c>
      <c r="D457" s="10">
        <f>VALUE(-11.575999999999999)</f>
        <v>0</v>
      </c>
      <c r="E457" s="11">
        <f>VALUE(1553.74704)</f>
        <v>0</v>
      </c>
      <c r="F457" s="11">
        <f>VALUE(-18.224)</f>
        <v>0</v>
      </c>
      <c r="G457" s="12">
        <f>VALUE(1556.41492)</f>
        <v>0</v>
      </c>
      <c r="H457" s="12">
        <f>VALUE(-15.034)</f>
        <v>0</v>
      </c>
      <c r="I457" s="13">
        <f>VALUE(1547.7002400000001)</f>
        <v>0</v>
      </c>
      <c r="J457" s="13">
        <f>VALUE(-10.732000000000001)</f>
        <v>0</v>
      </c>
      <c r="K457" s="14">
        <f>VALUE(1550.59954)</f>
        <v>0</v>
      </c>
      <c r="L457" s="14">
        <f>VALUE(-11.155999999999999)</f>
        <v>0</v>
      </c>
      <c r="M457" s="15">
        <f>VALUE(1556.3213)</f>
        <v>0</v>
      </c>
      <c r="N457" s="15">
        <f>VALUE(-11.652000000000001)</f>
        <v>0</v>
      </c>
      <c r="O457" s="16">
        <f>VALUE(1548.5787)</f>
        <v>0</v>
      </c>
      <c r="P457" s="16">
        <f>VALUE(-21.724)</f>
        <v>0</v>
      </c>
      <c r="Q457" s="17">
        <f>VALUE(522.016)</f>
        <v>0</v>
      </c>
      <c r="R457">
        <f>VALUE(-0.3716999999999189)</f>
        <v>0</v>
      </c>
      <c r="S457">
        <f>VALUE(-0.2918400000000929)</f>
        <v>0</v>
      </c>
      <c r="T457">
        <f>VALUE(-0.38833999999997104)</f>
        <v>0</v>
      </c>
      <c r="U457">
        <f>VALUE(-0.26840000000015607)</f>
        <v>0</v>
      </c>
      <c r="V457">
        <f>VALUE(-0.2725800000000618)</f>
        <v>0</v>
      </c>
      <c r="W457">
        <f>VALUE(-0.3229400000000169)</f>
        <v>0</v>
      </c>
      <c r="X457">
        <f>VALUE(-0.0061800000000857835)</f>
        <v>0</v>
      </c>
      <c r="Y457" s="17">
        <f>VALUE(-11.586500000000001)</f>
        <v>0</v>
      </c>
      <c r="Z457">
        <f>VALUE(-274.56857142861475)</f>
        <v>0</v>
      </c>
    </row>
    <row r="458" spans="1:26">
      <c r="A458" t="s">
        <v>482</v>
      </c>
      <c r="B458">
        <f>VALUE(10.67576)</f>
        <v>0</v>
      </c>
      <c r="C458" s="10">
        <f>VALUE(1552.68642)</f>
        <v>0</v>
      </c>
      <c r="D458" s="10">
        <f>VALUE(-11.578)</f>
        <v>0</v>
      </c>
      <c r="E458" s="11">
        <f>VALUE(1553.74736)</f>
        <v>0</v>
      </c>
      <c r="F458" s="11">
        <f>VALUE(-18.27)</f>
        <v>0</v>
      </c>
      <c r="G458" s="12">
        <f>VALUE(1556.41578)</f>
        <v>0</v>
      </c>
      <c r="H458" s="12">
        <f>VALUE(-15.072000000000001)</f>
        <v>0</v>
      </c>
      <c r="I458" s="13">
        <f>VALUE(1547.7009)</f>
        <v>0</v>
      </c>
      <c r="J458" s="13">
        <f>VALUE(-10.714)</f>
        <v>0</v>
      </c>
      <c r="K458" s="14">
        <f>VALUE(1550.60042)</f>
        <v>0</v>
      </c>
      <c r="L458" s="14">
        <f>VALUE(-11.21)</f>
        <v>0</v>
      </c>
      <c r="M458" s="15">
        <f>VALUE(1556.3229999999999)</f>
        <v>0</v>
      </c>
      <c r="N458" s="15">
        <f>VALUE(-11.595999999999998)</f>
        <v>0</v>
      </c>
      <c r="O458" s="16">
        <f>VALUE(1548.57972)</f>
        <v>0</v>
      </c>
      <c r="P458" s="16">
        <f>VALUE(-21.72)</f>
        <v>0</v>
      </c>
      <c r="Q458" s="17">
        <f>VALUE(522.0219999999999)</f>
        <v>0</v>
      </c>
      <c r="R458">
        <f>VALUE(-0.3714399999998932)</f>
        <v>0</v>
      </c>
      <c r="S458">
        <f>VALUE(-0.29151999999999134)</f>
        <v>0</v>
      </c>
      <c r="T458">
        <f>VALUE(-0.3874799999998686)</f>
        <v>0</v>
      </c>
      <c r="U458">
        <f>VALUE(-0.2677400000000034)</f>
        <v>0</v>
      </c>
      <c r="V458">
        <f>VALUE(-0.2717000000000098)</f>
        <v>0</v>
      </c>
      <c r="W458">
        <f>VALUE(-0.32123999999998887)</f>
        <v>0</v>
      </c>
      <c r="X458">
        <f>VALUE(-0.0051600000001599255)</f>
        <v>0</v>
      </c>
      <c r="Y458" s="17">
        <f>VALUE(-11.580500000000029)</f>
        <v>0</v>
      </c>
      <c r="Z458">
        <f>VALUE(-273.7542857142736)</f>
        <v>0</v>
      </c>
    </row>
    <row r="459" spans="1:26">
      <c r="A459" t="s">
        <v>483</v>
      </c>
      <c r="B459">
        <f>VALUE(10.70003)</f>
        <v>0</v>
      </c>
      <c r="C459" s="10">
        <f>VALUE(1552.68614)</f>
        <v>0</v>
      </c>
      <c r="D459" s="10">
        <f>VALUE(-11.552)</f>
        <v>0</v>
      </c>
      <c r="E459" s="11">
        <f>VALUE(1553.7472599999999)</f>
        <v>0</v>
      </c>
      <c r="F459" s="11">
        <f>VALUE(-18.276)</f>
        <v>0</v>
      </c>
      <c r="G459" s="12">
        <f>VALUE(1556.4156)</f>
        <v>0</v>
      </c>
      <c r="H459" s="12">
        <f>VALUE(-15.154000000000002)</f>
        <v>0</v>
      </c>
      <c r="I459" s="13">
        <f>VALUE(1547.7008)</f>
        <v>0</v>
      </c>
      <c r="J459" s="13">
        <f>VALUE(-10.762)</f>
        <v>0</v>
      </c>
      <c r="K459" s="14">
        <f>VALUE(1550.6005599999999)</f>
        <v>0</v>
      </c>
      <c r="L459" s="14">
        <f>VALUE(-11.158)</f>
        <v>0</v>
      </c>
      <c r="M459" s="15">
        <f>VALUE(1556.32252)</f>
        <v>0</v>
      </c>
      <c r="N459" s="15">
        <f>VALUE(-11.687999999999999)</f>
        <v>0</v>
      </c>
      <c r="O459" s="16">
        <f>VALUE(1548.57944)</f>
        <v>0</v>
      </c>
      <c r="P459" s="16">
        <f>VALUE(-21.726)</f>
        <v>0</v>
      </c>
      <c r="Q459" s="17">
        <f>VALUE(522.0235)</f>
        <v>0</v>
      </c>
      <c r="R459">
        <f>VALUE(-0.3717199999998684)</f>
        <v>0</v>
      </c>
      <c r="S459">
        <f>VALUE(-0.29161999999996624)</f>
        <v>0</v>
      </c>
      <c r="T459">
        <f>VALUE(-0.3876599999998689)</f>
        <v>0</v>
      </c>
      <c r="U459">
        <f>VALUE(-0.2678399999999783)</f>
        <v>0</v>
      </c>
      <c r="V459">
        <f>VALUE(-0.27155999999990854)</f>
        <v>0</v>
      </c>
      <c r="W459">
        <f>VALUE(-0.3217200000001412)</f>
        <v>0</v>
      </c>
      <c r="X459">
        <f>VALUE(-0.0054400000001351145)</f>
        <v>0</v>
      </c>
      <c r="Y459" s="17">
        <f>VALUE(-11.57899999999995)</f>
        <v>0</v>
      </c>
      <c r="Z459">
        <f>VALUE(-273.93714285712383)</f>
        <v>0</v>
      </c>
    </row>
    <row r="460" spans="1:26">
      <c r="A460" t="s">
        <v>484</v>
      </c>
      <c r="B460">
        <f>VALUE(10.72406)</f>
        <v>0</v>
      </c>
      <c r="C460" s="10">
        <f>VALUE(1552.68588)</f>
        <v>0</v>
      </c>
      <c r="D460" s="10">
        <f>VALUE(-11.575999999999999)</f>
        <v>0</v>
      </c>
      <c r="E460" s="11">
        <f>VALUE(1553.7468800000001)</f>
        <v>0</v>
      </c>
      <c r="F460" s="11">
        <f>VALUE(-18.232)</f>
        <v>0</v>
      </c>
      <c r="G460" s="12">
        <f>VALUE(1556.4154199999998)</f>
        <v>0</v>
      </c>
      <c r="H460" s="12">
        <f>VALUE(-15.11)</f>
        <v>0</v>
      </c>
      <c r="I460" s="13">
        <f>VALUE(1547.70074)</f>
        <v>0</v>
      </c>
      <c r="J460" s="13">
        <f>VALUE(-10.74)</f>
        <v>0</v>
      </c>
      <c r="K460" s="14">
        <f>VALUE(1550.5994)</f>
        <v>0</v>
      </c>
      <c r="L460" s="14">
        <f>VALUE(-11.218)</f>
        <v>0</v>
      </c>
      <c r="M460" s="15">
        <f>VALUE(1556.32152)</f>
        <v>0</v>
      </c>
      <c r="N460" s="15">
        <f>VALUE(-11.642000000000001)</f>
        <v>0</v>
      </c>
      <c r="O460" s="16">
        <f>VALUE(1548.5783)</f>
        <v>0</v>
      </c>
      <c r="P460" s="16">
        <f>VALUE(-21.691999999999997)</f>
        <v>0</v>
      </c>
      <c r="Q460" s="17">
        <f>VALUE(522.0215000000001)</f>
        <v>0</v>
      </c>
      <c r="R460">
        <f>VALUE(-0.37197999999989406)</f>
        <v>0</v>
      </c>
      <c r="S460">
        <f>VALUE(-0.2920000000001437)</f>
        <v>0</v>
      </c>
      <c r="T460">
        <f>VALUE(-0.3878399999998692)</f>
        <v>0</v>
      </c>
      <c r="U460">
        <f>VALUE(-0.2679000000000542)</f>
        <v>0</v>
      </c>
      <c r="V460">
        <f>VALUE(-0.2727199999999357)</f>
        <v>0</v>
      </c>
      <c r="W460">
        <f>VALUE(-0.3227200000001176)</f>
        <v>0</v>
      </c>
      <c r="X460">
        <f>VALUE(-0.006580000000212749)</f>
        <v>0</v>
      </c>
      <c r="Y460" s="17">
        <f>VALUE(-11.580999999999904)</f>
        <v>0</v>
      </c>
      <c r="Z460">
        <f>VALUE(-274.5342857143182)</f>
        <v>0</v>
      </c>
    </row>
    <row r="461" spans="1:26">
      <c r="A461" t="s">
        <v>485</v>
      </c>
      <c r="B461">
        <f>VALUE(10.74799)</f>
        <v>0</v>
      </c>
      <c r="C461" s="10">
        <f>VALUE(1552.6848400000001)</f>
        <v>0</v>
      </c>
      <c r="D461" s="10">
        <f>VALUE(-11.594000000000001)</f>
        <v>0</v>
      </c>
      <c r="E461" s="11">
        <f>VALUE(1553.7479)</f>
        <v>0</v>
      </c>
      <c r="F461" s="11">
        <f>VALUE(-18.227999999999998)</f>
        <v>0</v>
      </c>
      <c r="G461" s="12">
        <f>VALUE(1556.4148400000001)</f>
        <v>0</v>
      </c>
      <c r="H461" s="12">
        <f>VALUE(-15.04)</f>
        <v>0</v>
      </c>
      <c r="I461" s="13">
        <f>VALUE(1547.7011)</f>
        <v>0</v>
      </c>
      <c r="J461" s="13">
        <f>VALUE(-10.74)</f>
        <v>0</v>
      </c>
      <c r="K461" s="14">
        <f>VALUE(1550.59882)</f>
        <v>0</v>
      </c>
      <c r="L461" s="14">
        <f>VALUE(-11.182)</f>
        <v>0</v>
      </c>
      <c r="M461" s="15">
        <f>VALUE(1556.3225400000001)</f>
        <v>0</v>
      </c>
      <c r="N461" s="15">
        <f>VALUE(-11.61)</f>
        <v>0</v>
      </c>
      <c r="O461" s="16">
        <f>VALUE(1548.57872)</f>
        <v>0</v>
      </c>
      <c r="P461" s="16">
        <f>VALUE(-21.726)</f>
        <v>0</v>
      </c>
      <c r="Q461" s="17">
        <f>VALUE(522.0215000000001)</f>
        <v>0</v>
      </c>
      <c r="R461">
        <f>VALUE(-0.3730199999999968)</f>
        <v>0</v>
      </c>
      <c r="S461">
        <f>VALUE(-0.29097999999999047)</f>
        <v>0</v>
      </c>
      <c r="T461">
        <f>VALUE(-0.38841999999999643)</f>
        <v>0</v>
      </c>
      <c r="U461">
        <f>VALUE(-0.2675400000000536)</f>
        <v>0</v>
      </c>
      <c r="V461">
        <f>VALUE(-0.27330000000006294)</f>
        <v>0</v>
      </c>
      <c r="W461">
        <f>VALUE(-0.3217000000001917)</f>
        <v>0</v>
      </c>
      <c r="X461">
        <f>VALUE(-0.006160000000136279)</f>
        <v>0</v>
      </c>
      <c r="Y461" s="17">
        <f>VALUE(-11.580999999999904)</f>
        <v>0</v>
      </c>
      <c r="Z461">
        <f>VALUE(-274.44571428577547)</f>
        <v>0</v>
      </c>
    </row>
    <row r="462" spans="1:26">
      <c r="A462" t="s">
        <v>486</v>
      </c>
      <c r="B462">
        <f>VALUE(10.77239)</f>
        <v>0</v>
      </c>
      <c r="C462" s="10">
        <f>VALUE(1552.6859)</f>
        <v>0</v>
      </c>
      <c r="D462" s="10">
        <f>VALUE(-11.57)</f>
        <v>0</v>
      </c>
      <c r="E462" s="11">
        <f>VALUE(1553.747)</f>
        <v>0</v>
      </c>
      <c r="F462" s="11">
        <f>VALUE(-18.232)</f>
        <v>0</v>
      </c>
      <c r="G462" s="12">
        <f>VALUE(1556.4142)</f>
        <v>0</v>
      </c>
      <c r="H462" s="12">
        <f>VALUE(-15.06)</f>
        <v>0</v>
      </c>
      <c r="I462" s="13">
        <f>VALUE(1547.70092)</f>
        <v>0</v>
      </c>
      <c r="J462" s="13">
        <f>VALUE(-10.738)</f>
        <v>0</v>
      </c>
      <c r="K462" s="14">
        <f>VALUE(1550.60096)</f>
        <v>0</v>
      </c>
      <c r="L462" s="14">
        <f>VALUE(-11.198)</f>
        <v>0</v>
      </c>
      <c r="M462" s="15">
        <f>VALUE(1556.32176)</f>
        <v>0</v>
      </c>
      <c r="N462" s="15">
        <f>VALUE(-11.634)</f>
        <v>0</v>
      </c>
      <c r="O462" s="16">
        <f>VALUE(1548.5788599999998)</f>
        <v>0</v>
      </c>
      <c r="P462" s="16">
        <f>VALUE(-21.761999999999997)</f>
        <v>0</v>
      </c>
      <c r="Q462" s="17">
        <f>VALUE(522.0205)</f>
        <v>0</v>
      </c>
      <c r="R462">
        <f>VALUE(-0.37195999999994456)</f>
        <v>0</v>
      </c>
      <c r="S462">
        <f>VALUE(-0.2918799999999919)</f>
        <v>0</v>
      </c>
      <c r="T462">
        <f>VALUE(-0.3890599999999722)</f>
        <v>0</v>
      </c>
      <c r="U462">
        <f>VALUE(-0.2677200000000539)</f>
        <v>0</v>
      </c>
      <c r="V462">
        <f>VALUE(-0.27116000000000895)</f>
        <v>0</v>
      </c>
      <c r="W462">
        <f>VALUE(-0.3224800000000414)</f>
        <v>0</v>
      </c>
      <c r="X462">
        <f>VALUE(-0.006020000000034997)</f>
        <v>0</v>
      </c>
      <c r="Y462" s="17">
        <f>VALUE(-11.581999999999994)</f>
        <v>0</v>
      </c>
      <c r="Z462">
        <f>VALUE(-274.3257142857211)</f>
        <v>0</v>
      </c>
    </row>
    <row r="463" spans="1:26">
      <c r="A463" t="s">
        <v>487</v>
      </c>
      <c r="B463">
        <f>VALUE(10.79591)</f>
        <v>0</v>
      </c>
      <c r="C463" s="10">
        <f>VALUE(1552.6861199999998)</f>
        <v>0</v>
      </c>
      <c r="D463" s="10">
        <f>VALUE(-11.565999999999999)</f>
        <v>0</v>
      </c>
      <c r="E463" s="11">
        <f>VALUE(1553.7464)</f>
        <v>0</v>
      </c>
      <c r="F463" s="11">
        <f>VALUE(-18.246)</f>
        <v>0</v>
      </c>
      <c r="G463" s="12">
        <f>VALUE(1556.41488)</f>
        <v>0</v>
      </c>
      <c r="H463" s="12">
        <f>VALUE(-15.085999999999999)</f>
        <v>0</v>
      </c>
      <c r="I463" s="13">
        <f>VALUE(1547.70092)</f>
        <v>0</v>
      </c>
      <c r="J463" s="13">
        <f>VALUE(-10.755999999999998)</f>
        <v>0</v>
      </c>
      <c r="K463" s="14">
        <f>VALUE(1550.59936)</f>
        <v>0</v>
      </c>
      <c r="L463" s="14">
        <f>VALUE(-11.206)</f>
        <v>0</v>
      </c>
      <c r="M463" s="15">
        <f>VALUE(1556.32188)</f>
        <v>0</v>
      </c>
      <c r="N463" s="15">
        <f>VALUE(-11.644)</f>
        <v>0</v>
      </c>
      <c r="O463" s="16">
        <f>VALUE(1548.5791)</f>
        <v>0</v>
      </c>
      <c r="P463" s="16">
        <f>VALUE(-21.74)</f>
        <v>0</v>
      </c>
      <c r="Q463" s="17">
        <f>VALUE(522.0145)</f>
        <v>0</v>
      </c>
      <c r="R463">
        <f>VALUE(-0.3717399999998179)</f>
        <v>0</v>
      </c>
      <c r="S463">
        <f>VALUE(-0.2924800000000687)</f>
        <v>0</v>
      </c>
      <c r="T463">
        <f>VALUE(-0.38837999999987005)</f>
        <v>0</v>
      </c>
      <c r="U463">
        <f>VALUE(-0.2677200000000539)</f>
        <v>0</v>
      </c>
      <c r="V463">
        <f>VALUE(-0.27276000000006206)</f>
        <v>0</v>
      </c>
      <c r="W463">
        <f>VALUE(-0.322360000000117)</f>
        <v>0</v>
      </c>
      <c r="X463">
        <f>VALUE(-0.005780000000186192)</f>
        <v>0</v>
      </c>
      <c r="Y463" s="17">
        <f>VALUE(-11.587999999999965)</f>
        <v>0</v>
      </c>
      <c r="Z463">
        <f>VALUE(-274.4600000000251)</f>
        <v>0</v>
      </c>
    </row>
    <row r="464" spans="1:26">
      <c r="A464" t="s">
        <v>488</v>
      </c>
      <c r="B464">
        <f>VALUE(10.82003)</f>
        <v>0</v>
      </c>
      <c r="C464" s="10">
        <f>VALUE(1552.68582)</f>
        <v>0</v>
      </c>
      <c r="D464" s="10">
        <f>VALUE(-11.574000000000002)</f>
        <v>0</v>
      </c>
      <c r="E464" s="11">
        <f>VALUE(1553.74732)</f>
        <v>0</v>
      </c>
      <c r="F464" s="11">
        <f>VALUE(-18.232)</f>
        <v>0</v>
      </c>
      <c r="G464" s="12">
        <f>VALUE(1556.41594)</f>
        <v>0</v>
      </c>
      <c r="H464" s="12">
        <f>VALUE(-15.118)</f>
        <v>0</v>
      </c>
      <c r="I464" s="13">
        <f>VALUE(1547.70108)</f>
        <v>0</v>
      </c>
      <c r="J464" s="13">
        <f>VALUE(-10.728)</f>
        <v>0</v>
      </c>
      <c r="K464" s="14">
        <f>VALUE(1550.59978)</f>
        <v>0</v>
      </c>
      <c r="L464" s="14">
        <f>VALUE(-11.238)</f>
        <v>0</v>
      </c>
      <c r="M464" s="15">
        <f>VALUE(1556.32224)</f>
        <v>0</v>
      </c>
      <c r="N464" s="15">
        <f>VALUE(-11.654000000000002)</f>
        <v>0</v>
      </c>
      <c r="O464" s="16">
        <f>VALUE(1548.57892)</f>
        <v>0</v>
      </c>
      <c r="P464" s="16">
        <f>VALUE(-21.734)</f>
        <v>0</v>
      </c>
      <c r="Q464" s="17">
        <f>VALUE(522.0185)</f>
        <v>0</v>
      </c>
      <c r="R464">
        <f>VALUE(-0.37203999999996995)</f>
        <v>0</v>
      </c>
      <c r="S464">
        <f>VALUE(-0.2915600000001177)</f>
        <v>0</v>
      </c>
      <c r="T464">
        <f>VALUE(-0.3873199999998178)</f>
        <v>0</v>
      </c>
      <c r="U464">
        <f>VALUE(-0.26756000000000313)</f>
        <v>0</v>
      </c>
      <c r="V464">
        <f>VALUE(-0.2723399999999856)</f>
        <v>0</v>
      </c>
      <c r="W464">
        <f>VALUE(-0.3220000000001164)</f>
        <v>0</v>
      </c>
      <c r="X464">
        <f>VALUE(-0.005960000000186483)</f>
        <v>0</v>
      </c>
      <c r="Y464" s="17">
        <f>VALUE(-11.583999999999946)</f>
        <v>0</v>
      </c>
      <c r="Z464">
        <f>VALUE(-274.1114285714567)</f>
        <v>0</v>
      </c>
    </row>
    <row r="465" spans="1:26">
      <c r="A465" t="s">
        <v>489</v>
      </c>
      <c r="B465">
        <f>VALUE(10.84434)</f>
        <v>0</v>
      </c>
      <c r="C465" s="10">
        <f>VALUE(1552.6860199999999)</f>
        <v>0</v>
      </c>
      <c r="D465" s="10">
        <f>VALUE(-11.572000000000001)</f>
        <v>0</v>
      </c>
      <c r="E465" s="11">
        <f>VALUE(1553.74718)</f>
        <v>0</v>
      </c>
      <c r="F465" s="11">
        <f>VALUE(-18.22)</f>
        <v>0</v>
      </c>
      <c r="G465" s="12">
        <f>VALUE(1556.415)</f>
        <v>0</v>
      </c>
      <c r="H465" s="12">
        <f>VALUE(-15.095999999999998)</f>
        <v>0</v>
      </c>
      <c r="I465" s="13">
        <f>VALUE(1547.70002)</f>
        <v>0</v>
      </c>
      <c r="J465" s="13">
        <f>VALUE(-10.735999999999999)</f>
        <v>0</v>
      </c>
      <c r="K465" s="14">
        <f>VALUE(1550.60022)</f>
        <v>0</v>
      </c>
      <c r="L465" s="14">
        <f>VALUE(-11.214)</f>
        <v>0</v>
      </c>
      <c r="M465" s="15">
        <f>VALUE(1556.32142)</f>
        <v>0</v>
      </c>
      <c r="N465" s="15">
        <f>VALUE(-11.604000000000001)</f>
        <v>0</v>
      </c>
      <c r="O465" s="16">
        <f>VALUE(1548.5784)</f>
        <v>0</v>
      </c>
      <c r="P465" s="16">
        <f>VALUE(-21.726)</f>
        <v>0</v>
      </c>
      <c r="Q465" s="17">
        <f>VALUE(522.0129999999999)</f>
        <v>0</v>
      </c>
      <c r="R465">
        <f>VALUE(-0.3718399999997928)</f>
        <v>0</v>
      </c>
      <c r="S465">
        <f>VALUE(-0.29169999999999163)</f>
        <v>0</v>
      </c>
      <c r="T465">
        <f>VALUE(-0.38825999999994565)</f>
        <v>0</v>
      </c>
      <c r="U465">
        <f>VALUE(-0.26862000000005537)</f>
        <v>0</v>
      </c>
      <c r="V465">
        <f>VALUE(-0.2718999999999596)</f>
        <v>0</v>
      </c>
      <c r="W465">
        <f>VALUE(-0.3228200000000925)</f>
        <v>0</v>
      </c>
      <c r="X465">
        <f>VALUE(-0.006480000000010477)</f>
        <v>0</v>
      </c>
      <c r="Y465" s="17">
        <f>VALUE(-11.589500000000044)</f>
        <v>0</v>
      </c>
      <c r="Z465">
        <f>VALUE(-274.51714285712114)</f>
        <v>0</v>
      </c>
    </row>
    <row r="466" spans="1:26">
      <c r="A466" t="s">
        <v>490</v>
      </c>
      <c r="B466">
        <f>VALUE(10.86841)</f>
        <v>0</v>
      </c>
      <c r="C466" s="10">
        <f>VALUE(1552.68728)</f>
        <v>0</v>
      </c>
      <c r="D466" s="10">
        <f>VALUE(-11.582)</f>
        <v>0</v>
      </c>
      <c r="E466" s="11">
        <f>VALUE(1553.74722)</f>
        <v>0</v>
      </c>
      <c r="F466" s="11">
        <f>VALUE(-18.242)</f>
        <v>0</v>
      </c>
      <c r="G466" s="12">
        <f>VALUE(1556.41534)</f>
        <v>0</v>
      </c>
      <c r="H466" s="12">
        <f>VALUE(-15.034)</f>
        <v>0</v>
      </c>
      <c r="I466" s="13">
        <f>VALUE(1547.7005199999999)</f>
        <v>0</v>
      </c>
      <c r="J466" s="13">
        <f>VALUE(-10.784)</f>
        <v>0</v>
      </c>
      <c r="K466" s="14">
        <f>VALUE(1550.59974)</f>
        <v>0</v>
      </c>
      <c r="L466" s="14">
        <f>VALUE(-11.162)</f>
        <v>0</v>
      </c>
      <c r="M466" s="15">
        <f>VALUE(1556.3221)</f>
        <v>0</v>
      </c>
      <c r="N466" s="15">
        <f>VALUE(-11.61)</f>
        <v>0</v>
      </c>
      <c r="O466" s="16">
        <f>VALUE(1548.5791199999999)</f>
        <v>0</v>
      </c>
      <c r="P466" s="16">
        <f>VALUE(-21.766)</f>
        <v>0</v>
      </c>
      <c r="Q466" s="17">
        <f>VALUE(522.01)</f>
        <v>0</v>
      </c>
      <c r="R466">
        <f>VALUE(-0.37057999999979074)</f>
        <v>0</v>
      </c>
      <c r="S466">
        <f>VALUE(-0.2916600000000926)</f>
        <v>0</v>
      </c>
      <c r="T466">
        <f>VALUE(-0.38791999999989457)</f>
        <v>0</v>
      </c>
      <c r="U466">
        <f>VALUE(-0.2681199999999535)</f>
        <v>0</v>
      </c>
      <c r="V466">
        <f>VALUE(-0.2723799999998846)</f>
        <v>0</v>
      </c>
      <c r="W466">
        <f>VALUE(-0.3221399999999903)</f>
        <v>0</v>
      </c>
      <c r="X466">
        <f>VALUE(-0.005760000000009313)</f>
        <v>0</v>
      </c>
      <c r="Y466" s="17">
        <f>VALUE(-11.592499999999973)</f>
        <v>0</v>
      </c>
      <c r="Z466">
        <f>VALUE(-274.0799999999451)</f>
        <v>0</v>
      </c>
    </row>
    <row r="467" spans="1:26">
      <c r="A467" t="s">
        <v>491</v>
      </c>
      <c r="B467">
        <f>VALUE(10.89205)</f>
        <v>0</v>
      </c>
      <c r="C467" s="10">
        <f>VALUE(1552.68552)</f>
        <v>0</v>
      </c>
      <c r="D467" s="10">
        <f>VALUE(-11.568)</f>
        <v>0</v>
      </c>
      <c r="E467" s="11">
        <f>VALUE(1553.74714)</f>
        <v>0</v>
      </c>
      <c r="F467" s="11">
        <f>VALUE(-18.232)</f>
        <v>0</v>
      </c>
      <c r="G467" s="12">
        <f>VALUE(1556.41492)</f>
        <v>0</v>
      </c>
      <c r="H467" s="12">
        <f>VALUE(-15.014000000000001)</f>
        <v>0</v>
      </c>
      <c r="I467" s="13">
        <f>VALUE(1547.70032)</f>
        <v>0</v>
      </c>
      <c r="J467" s="13">
        <f>VALUE(-10.774000000000001)</f>
        <v>0</v>
      </c>
      <c r="K467" s="14">
        <f>VALUE(1550.60024)</f>
        <v>0</v>
      </c>
      <c r="L467" s="14">
        <f>VALUE(-11.28)</f>
        <v>0</v>
      </c>
      <c r="M467" s="15">
        <f>VALUE(1556.3219800000002)</f>
        <v>0</v>
      </c>
      <c r="N467" s="15">
        <f>VALUE(-11.606)</f>
        <v>0</v>
      </c>
      <c r="O467" s="16">
        <f>VALUE(1548.5782199999999)</f>
        <v>0</v>
      </c>
      <c r="P467" s="16">
        <f>VALUE(-21.756)</f>
        <v>0</v>
      </c>
      <c r="Q467" s="17">
        <f>VALUE(522.014)</f>
        <v>0</v>
      </c>
      <c r="R467">
        <f>VALUE(-0.37233999999989464)</f>
        <v>0</v>
      </c>
      <c r="S467">
        <f>VALUE(-0.291740000000118)</f>
        <v>0</v>
      </c>
      <c r="T467">
        <f>VALUE(-0.38833999999997104)</f>
        <v>0</v>
      </c>
      <c r="U467">
        <f>VALUE(-0.2683200000001307)</f>
        <v>0</v>
      </c>
      <c r="V467">
        <f>VALUE(-0.2718800000000101)</f>
        <v>0</v>
      </c>
      <c r="W467">
        <f>VALUE(-0.3222600000001421)</f>
        <v>0</v>
      </c>
      <c r="X467">
        <f>VALUE(-0.006660000000010768)</f>
        <v>0</v>
      </c>
      <c r="Y467" s="17">
        <f>VALUE(-11.588499999999954)</f>
        <v>0</v>
      </c>
      <c r="Z467">
        <f>VALUE(-274.5057142857539)</f>
        <v>0</v>
      </c>
    </row>
    <row r="468" spans="1:26">
      <c r="A468" t="s">
        <v>492</v>
      </c>
      <c r="B468">
        <f>VALUE(10.91563)</f>
        <v>0</v>
      </c>
      <c r="C468" s="10">
        <f>VALUE(1552.68604)</f>
        <v>0</v>
      </c>
      <c r="D468" s="10">
        <f>VALUE(-11.538)</f>
        <v>0</v>
      </c>
      <c r="E468" s="11">
        <f>VALUE(1553.74716)</f>
        <v>0</v>
      </c>
      <c r="F468" s="11">
        <f>VALUE(-18.244)</f>
        <v>0</v>
      </c>
      <c r="G468" s="12">
        <f>VALUE(1556.41564)</f>
        <v>0</v>
      </c>
      <c r="H468" s="12">
        <f>VALUE(-15.082)</f>
        <v>0</v>
      </c>
      <c r="I468" s="13">
        <f>VALUE(1547.7005199999999)</f>
        <v>0</v>
      </c>
      <c r="J468" s="13">
        <f>VALUE(-10.754000000000001)</f>
        <v>0</v>
      </c>
      <c r="K468" s="14">
        <f>VALUE(1550.59904)</f>
        <v>0</v>
      </c>
      <c r="L468" s="14">
        <f>VALUE(-11.235999999999999)</f>
        <v>0</v>
      </c>
      <c r="M468" s="15">
        <f>VALUE(1556.3225)</f>
        <v>0</v>
      </c>
      <c r="N468" s="15">
        <f>VALUE(-11.664000000000001)</f>
        <v>0</v>
      </c>
      <c r="O468" s="16">
        <f>VALUE(1548.5784800000001)</f>
        <v>0</v>
      </c>
      <c r="P468" s="16">
        <f>VALUE(-21.666)</f>
        <v>0</v>
      </c>
      <c r="Q468" s="17">
        <f>VALUE(522.016)</f>
        <v>0</v>
      </c>
      <c r="R468">
        <f>VALUE(-0.3718199999998433)</f>
        <v>0</v>
      </c>
      <c r="S468">
        <f>VALUE(-0.2917200000001685)</f>
        <v>0</v>
      </c>
      <c r="T468">
        <f>VALUE(-0.3876199999999699)</f>
        <v>0</v>
      </c>
      <c r="U468">
        <f>VALUE(-0.2681199999999535)</f>
        <v>0</v>
      </c>
      <c r="V468">
        <f>VALUE(-0.27307999999993626)</f>
        <v>0</v>
      </c>
      <c r="W468">
        <f>VALUE(-0.32174000000009073)</f>
        <v>0</v>
      </c>
      <c r="X468">
        <f>VALUE(-0.006400000000212458)</f>
        <v>0</v>
      </c>
      <c r="Y468" s="17">
        <f>VALUE(-11.586500000000001)</f>
        <v>0</v>
      </c>
      <c r="Z468">
        <f>VALUE(-274.3571428571678)</f>
        <v>0</v>
      </c>
    </row>
    <row r="469" spans="1:26">
      <c r="A469" t="s">
        <v>493</v>
      </c>
      <c r="B469">
        <f>VALUE(10.93948)</f>
        <v>0</v>
      </c>
      <c r="C469" s="10">
        <f>VALUE(1552.6869800000002)</f>
        <v>0</v>
      </c>
      <c r="D469" s="10">
        <f>VALUE(-11.592)</f>
        <v>0</v>
      </c>
      <c r="E469" s="11">
        <f>VALUE(1553.7482)</f>
        <v>0</v>
      </c>
      <c r="F469" s="11">
        <f>VALUE(-18.188)</f>
        <v>0</v>
      </c>
      <c r="G469" s="12">
        <f>VALUE(1556.41616)</f>
        <v>0</v>
      </c>
      <c r="H469" s="12">
        <f>VALUE(-15.072000000000001)</f>
        <v>0</v>
      </c>
      <c r="I469" s="13">
        <f>VALUE(1547.70086)</f>
        <v>0</v>
      </c>
      <c r="J469" s="13">
        <f>VALUE(-10.716)</f>
        <v>0</v>
      </c>
      <c r="K469" s="14">
        <f>VALUE(1550.60078)</f>
        <v>0</v>
      </c>
      <c r="L469" s="14">
        <f>VALUE(-11.238)</f>
        <v>0</v>
      </c>
      <c r="M469" s="15">
        <f>VALUE(1556.32284)</f>
        <v>0</v>
      </c>
      <c r="N469" s="15">
        <f>VALUE(-11.606)</f>
        <v>0</v>
      </c>
      <c r="O469" s="16">
        <f>VALUE(1548.5788)</f>
        <v>0</v>
      </c>
      <c r="P469" s="16">
        <f>VALUE(-21.691999999999997)</f>
        <v>0</v>
      </c>
      <c r="Q469" s="17">
        <f>VALUE(522.0225)</f>
        <v>0</v>
      </c>
      <c r="R469">
        <f>VALUE(-0.3708799999999428)</f>
        <v>0</v>
      </c>
      <c r="S469">
        <f>VALUE(-0.2906800000000658)</f>
        <v>0</v>
      </c>
      <c r="T469">
        <f>VALUE(-0.3870999999999185)</f>
        <v>0</v>
      </c>
      <c r="U469">
        <f>VALUE(-0.2677800000001298)</f>
        <v>0</v>
      </c>
      <c r="V469">
        <f>VALUE(-0.27134000000000924)</f>
        <v>0</v>
      </c>
      <c r="W469">
        <f>VALUE(-0.32140000000003965)</f>
        <v>0</v>
      </c>
      <c r="X469">
        <f>VALUE(-0.006080000000110886)</f>
        <v>0</v>
      </c>
      <c r="Y469" s="17">
        <f>VALUE(-11.579999999999927)</f>
        <v>0</v>
      </c>
      <c r="Z469">
        <f>VALUE(-273.6085714286024)</f>
        <v>0</v>
      </c>
    </row>
    <row r="470" spans="1:26">
      <c r="A470" t="s">
        <v>494</v>
      </c>
      <c r="B470">
        <f>VALUE(10.96407)</f>
        <v>0</v>
      </c>
      <c r="C470" s="10">
        <f>VALUE(1552.6865599999999)</f>
        <v>0</v>
      </c>
      <c r="D470" s="10">
        <f>VALUE(-11.584000000000001)</f>
        <v>0</v>
      </c>
      <c r="E470" s="11">
        <f>VALUE(1553.7478)</f>
        <v>0</v>
      </c>
      <c r="F470" s="11">
        <f>VALUE(-18.178)</f>
        <v>0</v>
      </c>
      <c r="G470" s="12">
        <f>VALUE(1556.415)</f>
        <v>0</v>
      </c>
      <c r="H470" s="12">
        <f>VALUE(-15.036)</f>
        <v>0</v>
      </c>
      <c r="I470" s="13">
        <f>VALUE(1547.7011)</f>
        <v>0</v>
      </c>
      <c r="J470" s="13">
        <f>VALUE(-10.732000000000001)</f>
        <v>0</v>
      </c>
      <c r="K470" s="14">
        <f>VALUE(1550.6001199999998)</f>
        <v>0</v>
      </c>
      <c r="L470" s="14">
        <f>VALUE(-11.21)</f>
        <v>0</v>
      </c>
      <c r="M470" s="15">
        <f>VALUE(1556.3216)</f>
        <v>0</v>
      </c>
      <c r="N470" s="15">
        <f>VALUE(-11.61)</f>
        <v>0</v>
      </c>
      <c r="O470" s="16">
        <f>VALUE(1548.5783800000002)</f>
        <v>0</v>
      </c>
      <c r="P470" s="16">
        <f>VALUE(-21.724)</f>
        <v>0</v>
      </c>
      <c r="Q470" s="17">
        <f>VALUE(522.0219999999999)</f>
        <v>0</v>
      </c>
      <c r="R470">
        <f>VALUE(-0.3712999999997919)</f>
        <v>0</v>
      </c>
      <c r="S470">
        <f>VALUE(-0.29107999999996537)</f>
        <v>0</v>
      </c>
      <c r="T470">
        <f>VALUE(-0.38825999999994565)</f>
        <v>0</v>
      </c>
      <c r="U470">
        <f>VALUE(-0.2675400000000536)</f>
        <v>0</v>
      </c>
      <c r="V470">
        <f>VALUE(-0.2719999999999345)</f>
        <v>0</v>
      </c>
      <c r="W470">
        <f>VALUE(-0.3226400000000922)</f>
        <v>0</v>
      </c>
      <c r="X470">
        <f>VALUE(-0.006500000000187356)</f>
        <v>0</v>
      </c>
      <c r="Y470" s="17">
        <f>VALUE(-11.580500000000029)</f>
        <v>0</v>
      </c>
      <c r="Z470">
        <f>VALUE(-274.18857142856723)</f>
        <v>0</v>
      </c>
    </row>
    <row r="471" spans="1:26">
      <c r="A471" t="s">
        <v>495</v>
      </c>
      <c r="B471">
        <f>VALUE(10.98823)</f>
        <v>0</v>
      </c>
      <c r="C471" s="10">
        <f>VALUE(1552.6866)</f>
        <v>0</v>
      </c>
      <c r="D471" s="10">
        <f>VALUE(-11.592)</f>
        <v>0</v>
      </c>
      <c r="E471" s="11">
        <f>VALUE(1553.74794)</f>
        <v>0</v>
      </c>
      <c r="F471" s="11">
        <f>VALUE(-18.278)</f>
        <v>0</v>
      </c>
      <c r="G471" s="12">
        <f>VALUE(1556.4152)</f>
        <v>0</v>
      </c>
      <c r="H471" s="12">
        <f>VALUE(-15.104000000000001)</f>
        <v>0</v>
      </c>
      <c r="I471" s="13">
        <f>VALUE(1547.7010599999999)</f>
        <v>0</v>
      </c>
      <c r="J471" s="13">
        <f>VALUE(-10.74)</f>
        <v>0</v>
      </c>
      <c r="K471" s="14">
        <f>VALUE(1550.60064)</f>
        <v>0</v>
      </c>
      <c r="L471" s="14">
        <f>VALUE(-11.162)</f>
        <v>0</v>
      </c>
      <c r="M471" s="15">
        <f>VALUE(1556.3222)</f>
        <v>0</v>
      </c>
      <c r="N471" s="15">
        <f>VALUE(-11.69)</f>
        <v>0</v>
      </c>
      <c r="O471" s="16">
        <f>VALUE(1548.579)</f>
        <v>0</v>
      </c>
      <c r="P471" s="16">
        <f>VALUE(-21.758000000000003)</f>
        <v>0</v>
      </c>
      <c r="Q471" s="17">
        <f>VALUE(522.02)</f>
        <v>0</v>
      </c>
      <c r="R471">
        <f>VALUE(-0.3712599999998929)</f>
        <v>0</v>
      </c>
      <c r="S471">
        <f>VALUE(-0.29094000000009146)</f>
        <v>0</v>
      </c>
      <c r="T471">
        <f>VALUE(-0.38805999999999585)</f>
        <v>0</v>
      </c>
      <c r="U471">
        <f>VALUE(-0.26757999999995263)</f>
        <v>0</v>
      </c>
      <c r="V471">
        <f>VALUE(-0.27147999999988315)</f>
        <v>0</v>
      </c>
      <c r="W471">
        <f>VALUE(-0.3220400000000154)</f>
        <v>0</v>
      </c>
      <c r="X471">
        <f>VALUE(-0.00588000000016109)</f>
        <v>0</v>
      </c>
      <c r="Y471" s="17">
        <f>VALUE(-11.582499999999982)</f>
        <v>0</v>
      </c>
      <c r="Z471">
        <f>VALUE(-273.8914285714275)</f>
        <v>0</v>
      </c>
    </row>
    <row r="472" spans="1:26">
      <c r="A472" t="s">
        <v>496</v>
      </c>
      <c r="B472">
        <f>VALUE(11.01216)</f>
        <v>0</v>
      </c>
      <c r="C472" s="10">
        <f>VALUE(1552.6866400000001)</f>
        <v>0</v>
      </c>
      <c r="D472" s="10">
        <f>VALUE(-11.584000000000001)</f>
        <v>0</v>
      </c>
      <c r="E472" s="11">
        <f>VALUE(1553.7473)</f>
        <v>0</v>
      </c>
      <c r="F472" s="11">
        <f>VALUE(-18.246)</f>
        <v>0</v>
      </c>
      <c r="G472" s="12">
        <f>VALUE(1556.4144800000001)</f>
        <v>0</v>
      </c>
      <c r="H472" s="12">
        <f>VALUE(-15.068)</f>
        <v>0</v>
      </c>
      <c r="I472" s="13">
        <f>VALUE(1547.7006800000001)</f>
        <v>0</v>
      </c>
      <c r="J472" s="13">
        <f>VALUE(-10.74)</f>
        <v>0</v>
      </c>
      <c r="K472" s="14">
        <f>VALUE(1550.5997)</f>
        <v>0</v>
      </c>
      <c r="L472" s="14">
        <f>VALUE(-11.218)</f>
        <v>0</v>
      </c>
      <c r="M472" s="15">
        <f>VALUE(1556.3215599999999)</f>
        <v>0</v>
      </c>
      <c r="N472" s="15">
        <f>VALUE(-11.595999999999998)</f>
        <v>0</v>
      </c>
      <c r="O472" s="16">
        <f>VALUE(1548.5784800000001)</f>
        <v>0</v>
      </c>
      <c r="P472" s="16">
        <f>VALUE(-21.768)</f>
        <v>0</v>
      </c>
      <c r="Q472" s="17">
        <f>VALUE(522.015)</f>
        <v>0</v>
      </c>
      <c r="R472">
        <f>VALUE(-0.3712199999999939)</f>
        <v>0</v>
      </c>
      <c r="S472">
        <f>VALUE(-0.29158000000006723)</f>
        <v>0</v>
      </c>
      <c r="T472">
        <f>VALUE(-0.388779999999997)</f>
        <v>0</v>
      </c>
      <c r="U472">
        <f>VALUE(-0.2679600000001301)</f>
        <v>0</v>
      </c>
      <c r="V472">
        <f>VALUE(-0.272420000000011)</f>
        <v>0</v>
      </c>
      <c r="W472">
        <f>VALUE(-0.3226799999999912)</f>
        <v>0</v>
      </c>
      <c r="X472">
        <f>VALUE(-0.006400000000212458)</f>
        <v>0</v>
      </c>
      <c r="Y472" s="17">
        <f>VALUE(-11.587499999999977)</f>
        <v>0</v>
      </c>
      <c r="Z472">
        <f>VALUE(-274.4342857143433)</f>
        <v>0</v>
      </c>
    </row>
    <row r="473" spans="1:26">
      <c r="A473" t="s">
        <v>497</v>
      </c>
      <c r="B473">
        <f>VALUE(11.03685)</f>
        <v>0</v>
      </c>
      <c r="C473" s="10">
        <f>VALUE(1552.68508)</f>
        <v>0</v>
      </c>
      <c r="D473" s="10">
        <f>VALUE(-11.556)</f>
        <v>0</v>
      </c>
      <c r="E473" s="11">
        <f>VALUE(1553.74664)</f>
        <v>0</v>
      </c>
      <c r="F473" s="11">
        <f>VALUE(-18.244)</f>
        <v>0</v>
      </c>
      <c r="G473" s="12">
        <f>VALUE(1556.41372)</f>
        <v>0</v>
      </c>
      <c r="H473" s="12">
        <f>VALUE(-15.04)</f>
        <v>0</v>
      </c>
      <c r="I473" s="13">
        <f>VALUE(1547.7005199999999)</f>
        <v>0</v>
      </c>
      <c r="J473" s="13">
        <f>VALUE(-10.742)</f>
        <v>0</v>
      </c>
      <c r="K473" s="14">
        <f>VALUE(1550.59996)</f>
        <v>0</v>
      </c>
      <c r="L473" s="14">
        <f>VALUE(-11.234000000000002)</f>
        <v>0</v>
      </c>
      <c r="M473" s="15">
        <f>VALUE(1556.32158)</f>
        <v>0</v>
      </c>
      <c r="N473" s="15">
        <f>VALUE(-11.626)</f>
        <v>0</v>
      </c>
      <c r="O473" s="16">
        <f>VALUE(1548.57796)</f>
        <v>0</v>
      </c>
      <c r="P473" s="16">
        <f>VALUE(-21.715999999999998)</f>
        <v>0</v>
      </c>
      <c r="Q473" s="17">
        <f>VALUE(522.015)</f>
        <v>0</v>
      </c>
      <c r="R473">
        <f>VALUE(-0.3727799999999206)</f>
        <v>0</v>
      </c>
      <c r="S473">
        <f>VALUE(-0.2922399999999925)</f>
        <v>0</v>
      </c>
      <c r="T473">
        <f>VALUE(-0.3895399999998972)</f>
        <v>0</v>
      </c>
      <c r="U473">
        <f>VALUE(-0.2681199999999535)</f>
        <v>0</v>
      </c>
      <c r="V473">
        <f>VALUE(-0.2721599999999853)</f>
        <v>0</v>
      </c>
      <c r="W473">
        <f>VALUE(-0.3226600000000417)</f>
        <v>0</v>
      </c>
      <c r="X473">
        <f>VALUE(-0.0069200000000364525)</f>
        <v>0</v>
      </c>
      <c r="Y473" s="17">
        <f>VALUE(-11.587499999999977)</f>
        <v>0</v>
      </c>
      <c r="Z473">
        <f>VALUE(-274.91714285711817)</f>
        <v>0</v>
      </c>
    </row>
    <row r="474" spans="1:26">
      <c r="A474" t="s">
        <v>498</v>
      </c>
      <c r="B474">
        <f>VALUE(11.06052)</f>
        <v>0</v>
      </c>
      <c r="C474" s="10">
        <f>VALUE(1552.6866)</f>
        <v>0</v>
      </c>
      <c r="D474" s="10">
        <f>VALUE(-11.588)</f>
        <v>0</v>
      </c>
      <c r="E474" s="11">
        <f>VALUE(1553.74744)</f>
        <v>0</v>
      </c>
      <c r="F474" s="11">
        <f>VALUE(-18.236)</f>
        <v>0</v>
      </c>
      <c r="G474" s="12">
        <f>VALUE(1556.4151)</f>
        <v>0</v>
      </c>
      <c r="H474" s="12">
        <f>VALUE(-15.1)</f>
        <v>0</v>
      </c>
      <c r="I474" s="13">
        <f>VALUE(1547.70034)</f>
        <v>0</v>
      </c>
      <c r="J474" s="13">
        <f>VALUE(-10.686)</f>
        <v>0</v>
      </c>
      <c r="K474" s="14">
        <f>VALUE(1550.59974)</f>
        <v>0</v>
      </c>
      <c r="L474" s="14">
        <f>VALUE(-11.234000000000002)</f>
        <v>0</v>
      </c>
      <c r="M474" s="15">
        <f>VALUE(1556.32186)</f>
        <v>0</v>
      </c>
      <c r="N474" s="15">
        <f>VALUE(-11.638)</f>
        <v>0</v>
      </c>
      <c r="O474" s="16">
        <f>VALUE(1548.57878)</f>
        <v>0</v>
      </c>
      <c r="P474" s="16">
        <f>VALUE(-21.756)</f>
        <v>0</v>
      </c>
      <c r="Q474" s="17">
        <f>VALUE(522.0065)</f>
        <v>0</v>
      </c>
      <c r="R474">
        <f>VALUE(-0.3712599999998929)</f>
        <v>0</v>
      </c>
      <c r="S474">
        <f>VALUE(-0.29143999999996595)</f>
        <v>0</v>
      </c>
      <c r="T474">
        <f>VALUE(-0.38815999999997075)</f>
        <v>0</v>
      </c>
      <c r="U474">
        <f>VALUE(-0.2682999999999538)</f>
        <v>0</v>
      </c>
      <c r="V474">
        <f>VALUE(-0.2723799999998846)</f>
        <v>0</v>
      </c>
      <c r="W474">
        <f>VALUE(-0.3223800000000665)</f>
        <v>0</v>
      </c>
      <c r="X474">
        <f>VALUE(-0.0061000000000603904)</f>
        <v>0</v>
      </c>
      <c r="Y474" s="17">
        <f>VALUE(-11.596000000000004)</f>
        <v>0</v>
      </c>
      <c r="Z474">
        <f>VALUE(-274.2885714285421)</f>
        <v>0</v>
      </c>
    </row>
    <row r="475" spans="1:26">
      <c r="A475" t="s">
        <v>499</v>
      </c>
      <c r="B475">
        <f>VALUE(11.08462)</f>
        <v>0</v>
      </c>
      <c r="C475" s="10">
        <f>VALUE(1552.6851800000002)</f>
        <v>0</v>
      </c>
      <c r="D475" s="10">
        <f>VALUE(-11.538)</f>
        <v>0</v>
      </c>
      <c r="E475" s="11">
        <f>VALUE(1553.74704)</f>
        <v>0</v>
      </c>
      <c r="F475" s="11">
        <f>VALUE(-18.158)</f>
        <v>0</v>
      </c>
      <c r="G475" s="12">
        <f>VALUE(1556.4153)</f>
        <v>0</v>
      </c>
      <c r="H475" s="12">
        <f>VALUE(-15.048)</f>
        <v>0</v>
      </c>
      <c r="I475" s="13">
        <f>VALUE(1547.70046)</f>
        <v>0</v>
      </c>
      <c r="J475" s="13">
        <f>VALUE(-10.734000000000002)</f>
        <v>0</v>
      </c>
      <c r="K475" s="14">
        <f>VALUE(1550.60016)</f>
        <v>0</v>
      </c>
      <c r="L475" s="14">
        <f>VALUE(-11.214)</f>
        <v>0</v>
      </c>
      <c r="M475" s="15">
        <f>VALUE(1556.32166)</f>
        <v>0</v>
      </c>
      <c r="N475" s="15">
        <f>VALUE(-11.624)</f>
        <v>0</v>
      </c>
      <c r="O475" s="16">
        <f>VALUE(1548.578)</f>
        <v>0</v>
      </c>
      <c r="P475" s="16">
        <f>VALUE(-21.7)</f>
        <v>0</v>
      </c>
      <c r="Q475" s="17">
        <f>VALUE(522.0024999999999)</f>
        <v>0</v>
      </c>
      <c r="R475">
        <f>VALUE(-0.3726799999999457)</f>
        <v>0</v>
      </c>
      <c r="S475">
        <f>VALUE(-0.2918400000000929)</f>
        <v>0</v>
      </c>
      <c r="T475">
        <f>VALUE(-0.38796000000002095)</f>
        <v>0</v>
      </c>
      <c r="U475">
        <f>VALUE(-0.2681800000000294)</f>
        <v>0</v>
      </c>
      <c r="V475">
        <f>VALUE(-0.2719600000000355)</f>
        <v>0</v>
      </c>
      <c r="W475">
        <f>VALUE(-0.3225800000000163)</f>
        <v>0</v>
      </c>
      <c r="X475">
        <f>VALUE(-0.006880000000137443)</f>
        <v>0</v>
      </c>
      <c r="Y475" s="17">
        <f>VALUE(-11.600000000000023)</f>
        <v>0</v>
      </c>
      <c r="Z475">
        <f>VALUE(-274.5828571428969)</f>
        <v>0</v>
      </c>
    </row>
    <row r="476" spans="1:26">
      <c r="A476" t="s">
        <v>500</v>
      </c>
      <c r="B476">
        <f>VALUE(11.10924)</f>
        <v>0</v>
      </c>
      <c r="C476" s="10">
        <f>VALUE(1552.68706)</f>
        <v>0</v>
      </c>
      <c r="D476" s="10">
        <f>VALUE(-11.588)</f>
        <v>0</v>
      </c>
      <c r="E476" s="11">
        <f>VALUE(1553.74704)</f>
        <v>0</v>
      </c>
      <c r="F476" s="11">
        <f>VALUE(-18.234)</f>
        <v>0</v>
      </c>
      <c r="G476" s="12">
        <f>VALUE(1556.41436)</f>
        <v>0</v>
      </c>
      <c r="H476" s="12">
        <f>VALUE(-15.048)</f>
        <v>0</v>
      </c>
      <c r="I476" s="13">
        <f>VALUE(1547.7007)</f>
        <v>0</v>
      </c>
      <c r="J476" s="13">
        <f>VALUE(-10.796)</f>
        <v>0</v>
      </c>
      <c r="K476" s="14">
        <f>VALUE(1550.6005)</f>
        <v>0</v>
      </c>
      <c r="L476" s="14">
        <f>VALUE(-11.267999999999999)</f>
        <v>0</v>
      </c>
      <c r="M476" s="15">
        <f>VALUE(1556.32086)</f>
        <v>0</v>
      </c>
      <c r="N476" s="15">
        <f>VALUE(-11.607999999999999)</f>
        <v>0</v>
      </c>
      <c r="O476" s="16">
        <f>VALUE(1548.5783)</f>
        <v>0</v>
      </c>
      <c r="P476" s="16">
        <f>VALUE(-21.76)</f>
        <v>0</v>
      </c>
      <c r="Q476" s="17">
        <f>VALUE(522.002)</f>
        <v>0</v>
      </c>
      <c r="R476">
        <f>VALUE(-0.3707999999999174)</f>
        <v>0</v>
      </c>
      <c r="S476">
        <f>VALUE(-0.2918400000000929)</f>
        <v>0</v>
      </c>
      <c r="T476">
        <f>VALUE(-0.3888999999999214)</f>
        <v>0</v>
      </c>
      <c r="U476">
        <f>VALUE(-0.2679399999999532)</f>
        <v>0</v>
      </c>
      <c r="V476">
        <f>VALUE(-0.27161999999998443)</f>
        <v>0</v>
      </c>
      <c r="W476">
        <f>VALUE(-0.32338000000004286)</f>
        <v>0</v>
      </c>
      <c r="X476">
        <f>VALUE(-0.006580000000212749)</f>
        <v>0</v>
      </c>
      <c r="Y476" s="17">
        <f>VALUE(-11.600500000000011)</f>
        <v>0</v>
      </c>
      <c r="Z476">
        <f>VALUE(-274.4371428571607)</f>
        <v>0</v>
      </c>
    </row>
    <row r="477" spans="1:26">
      <c r="A477" t="s">
        <v>501</v>
      </c>
      <c r="B477">
        <f>VALUE(11.13324)</f>
        <v>0</v>
      </c>
      <c r="C477" s="10">
        <f>VALUE(1552.68704)</f>
        <v>0</v>
      </c>
      <c r="D477" s="10">
        <f>VALUE(-11.582)</f>
        <v>0</v>
      </c>
      <c r="E477" s="11">
        <f>VALUE(1553.74742)</f>
        <v>0</v>
      </c>
      <c r="F477" s="11">
        <f>VALUE(-18.218)</f>
        <v>0</v>
      </c>
      <c r="G477" s="12">
        <f>VALUE(1556.41512)</f>
        <v>0</v>
      </c>
      <c r="H477" s="12">
        <f>VALUE(-15.16)</f>
        <v>0</v>
      </c>
      <c r="I477" s="13">
        <f>VALUE(1547.7010400000001)</f>
        <v>0</v>
      </c>
      <c r="J477" s="13">
        <f>VALUE(-10.765999999999998)</f>
        <v>0</v>
      </c>
      <c r="K477" s="14">
        <f>VALUE(1550.59978)</f>
        <v>0</v>
      </c>
      <c r="L477" s="14">
        <f>VALUE(-11.15)</f>
        <v>0</v>
      </c>
      <c r="M477" s="15">
        <f>VALUE(1556.3224)</f>
        <v>0</v>
      </c>
      <c r="N477" s="15">
        <f>VALUE(-11.706)</f>
        <v>0</v>
      </c>
      <c r="O477" s="16">
        <f>VALUE(1548.57854)</f>
        <v>0</v>
      </c>
      <c r="P477" s="16">
        <f>VALUE(-21.748)</f>
        <v>0</v>
      </c>
      <c r="Q477" s="17">
        <f>VALUE(522.0005)</f>
        <v>0</v>
      </c>
      <c r="R477">
        <f>VALUE(-0.3708199999998669)</f>
        <v>0</v>
      </c>
      <c r="S477">
        <f>VALUE(-0.2914600000001428)</f>
        <v>0</v>
      </c>
      <c r="T477">
        <f>VALUE(-0.38814000000002125)</f>
        <v>0</v>
      </c>
      <c r="U477">
        <f>VALUE(-0.2676000000001295)</f>
        <v>0</v>
      </c>
      <c r="V477">
        <f>VALUE(-0.2723399999999856)</f>
        <v>0</v>
      </c>
      <c r="W477">
        <f>VALUE(-0.32184000000006563)</f>
        <v>0</v>
      </c>
      <c r="X477">
        <f>VALUE(-0.00634000000013657)</f>
        <v>0</v>
      </c>
      <c r="Y477" s="17">
        <f>VALUE(-11.601999999999975)</f>
        <v>0</v>
      </c>
      <c r="Z477">
        <f>VALUE(-274.0771428571926)</f>
        <v>0</v>
      </c>
    </row>
    <row r="478" spans="1:26">
      <c r="A478" t="s">
        <v>502</v>
      </c>
      <c r="B478">
        <f>VALUE(11.1573)</f>
        <v>0</v>
      </c>
      <c r="C478" s="10">
        <f>VALUE(1552.68604)</f>
        <v>0</v>
      </c>
      <c r="D478" s="10">
        <f>VALUE(-11.546)</f>
        <v>0</v>
      </c>
      <c r="E478" s="11">
        <f>VALUE(1553.74706)</f>
        <v>0</v>
      </c>
      <c r="F478" s="11">
        <f>VALUE(-18.176)</f>
        <v>0</v>
      </c>
      <c r="G478" s="12">
        <f>VALUE(1556.41412)</f>
        <v>0</v>
      </c>
      <c r="H478" s="12">
        <f>VALUE(-15.082)</f>
        <v>0</v>
      </c>
      <c r="I478" s="13">
        <f>VALUE(1547.70076)</f>
        <v>0</v>
      </c>
      <c r="J478" s="13">
        <f>VALUE(-10.748)</f>
        <v>0</v>
      </c>
      <c r="K478" s="14">
        <f>VALUE(1550.5999800000002)</f>
        <v>0</v>
      </c>
      <c r="L478" s="14">
        <f>VALUE(-11.21)</f>
        <v>0</v>
      </c>
      <c r="M478" s="15">
        <f>VALUE(1556.32182)</f>
        <v>0</v>
      </c>
      <c r="N478" s="15">
        <f>VALUE(-11.626)</f>
        <v>0</v>
      </c>
      <c r="O478" s="16">
        <f>VALUE(1548.57784)</f>
        <v>0</v>
      </c>
      <c r="P478" s="16">
        <f>VALUE(-21.761999999999997)</f>
        <v>0</v>
      </c>
      <c r="Q478" s="17">
        <f>VALUE(522.0024999999999)</f>
        <v>0</v>
      </c>
      <c r="R478">
        <f>VALUE(-0.3718199999998433)</f>
        <v>0</v>
      </c>
      <c r="S478">
        <f>VALUE(-0.2918200000001434)</f>
        <v>0</v>
      </c>
      <c r="T478">
        <f>VALUE(-0.3891399999999976)</f>
        <v>0</v>
      </c>
      <c r="U478">
        <f>VALUE(-0.2678800000001047)</f>
        <v>0</v>
      </c>
      <c r="V478">
        <f>VALUE(-0.2721400000000358)</f>
        <v>0</v>
      </c>
      <c r="W478">
        <f>VALUE(-0.3224200000001929)</f>
        <v>0</v>
      </c>
      <c r="X478">
        <f>VALUE(-0.007040000000188229)</f>
        <v>0</v>
      </c>
      <c r="Y478" s="17">
        <f>VALUE(-11.600000000000023)</f>
        <v>0</v>
      </c>
      <c r="Z478">
        <f>VALUE(-274.6085714286437)</f>
        <v>0</v>
      </c>
    </row>
    <row r="479" spans="1:26">
      <c r="A479" t="s">
        <v>503</v>
      </c>
      <c r="B479">
        <f>VALUE(11.18145)</f>
        <v>0</v>
      </c>
      <c r="C479" s="10">
        <f>VALUE(1552.6869199999999)</f>
        <v>0</v>
      </c>
      <c r="D479" s="10">
        <f>VALUE(-11.564)</f>
        <v>0</v>
      </c>
      <c r="E479" s="11">
        <f>VALUE(1553.7478800000001)</f>
        <v>0</v>
      </c>
      <c r="F479" s="11">
        <f>VALUE(-18.198)</f>
        <v>0</v>
      </c>
      <c r="G479" s="12">
        <f>VALUE(1556.41604)</f>
        <v>0</v>
      </c>
      <c r="H479" s="12">
        <f>VALUE(-15.048)</f>
        <v>0</v>
      </c>
      <c r="I479" s="13">
        <f>VALUE(1547.7006199999998)</f>
        <v>0</v>
      </c>
      <c r="J479" s="13">
        <f>VALUE(-10.682)</f>
        <v>0</v>
      </c>
      <c r="K479" s="14">
        <f>VALUE(1550.60022)</f>
        <v>0</v>
      </c>
      <c r="L479" s="14">
        <f>VALUE(-11.204)</f>
        <v>0</v>
      </c>
      <c r="M479" s="15">
        <f>VALUE(1556.32326)</f>
        <v>0</v>
      </c>
      <c r="N479" s="15">
        <f>VALUE(-11.604000000000001)</f>
        <v>0</v>
      </c>
      <c r="O479" s="16">
        <f>VALUE(1548.57868)</f>
        <v>0</v>
      </c>
      <c r="P479" s="16">
        <f>VALUE(-21.695999999999998)</f>
        <v>0</v>
      </c>
      <c r="Q479" s="17">
        <f>VALUE(522.0)</f>
        <v>0</v>
      </c>
      <c r="R479">
        <f>VALUE(-0.3709399999997913)</f>
        <v>0</v>
      </c>
      <c r="S479">
        <f>VALUE(-0.29100000000016735)</f>
        <v>0</v>
      </c>
      <c r="T479">
        <f>VALUE(-0.3872199999998429)</f>
        <v>0</v>
      </c>
      <c r="U479">
        <f>VALUE(-0.2680199999999786)</f>
        <v>0</v>
      </c>
      <c r="V479">
        <f>VALUE(-0.2718999999999596)</f>
        <v>0</v>
      </c>
      <c r="W479">
        <f>VALUE(-0.32098000000019056)</f>
        <v>0</v>
      </c>
      <c r="X479">
        <f>VALUE(-0.006200000000035288)</f>
        <v>0</v>
      </c>
      <c r="Y479" s="17">
        <f>VALUE(-11.602499999999964)</f>
        <v>0</v>
      </c>
      <c r="Z479">
        <f>VALUE(-273.7514285714237)</f>
        <v>0</v>
      </c>
    </row>
    <row r="480" spans="1:26">
      <c r="A480" t="s">
        <v>504</v>
      </c>
      <c r="B480">
        <f>VALUE(11.2052)</f>
        <v>0</v>
      </c>
      <c r="C480" s="10">
        <f>VALUE(1552.68632)</f>
        <v>0</v>
      </c>
      <c r="D480" s="10">
        <f>VALUE(-11.565999999999999)</f>
        <v>0</v>
      </c>
      <c r="E480" s="11">
        <f>VALUE(1553.74776)</f>
        <v>0</v>
      </c>
      <c r="F480" s="11">
        <f>VALUE(-18.23)</f>
        <v>0</v>
      </c>
      <c r="G480" s="12">
        <f>VALUE(1556.41516)</f>
        <v>0</v>
      </c>
      <c r="H480" s="12">
        <f>VALUE(-15.132)</f>
        <v>0</v>
      </c>
      <c r="I480" s="13">
        <f>VALUE(1547.70112)</f>
        <v>0</v>
      </c>
      <c r="J480" s="13">
        <f>VALUE(-10.724)</f>
        <v>0</v>
      </c>
      <c r="K480" s="14">
        <f>VALUE(1550.6004)</f>
        <v>0</v>
      </c>
      <c r="L480" s="14">
        <f>VALUE(-11.252)</f>
        <v>0</v>
      </c>
      <c r="M480" s="15">
        <f>VALUE(1556.32188)</f>
        <v>0</v>
      </c>
      <c r="N480" s="15">
        <f>VALUE(-11.672)</f>
        <v>0</v>
      </c>
      <c r="O480" s="16">
        <f>VALUE(1548.57788)</f>
        <v>0</v>
      </c>
      <c r="P480" s="16">
        <f>VALUE(-21.746)</f>
        <v>0</v>
      </c>
      <c r="Q480" s="17">
        <f>VALUE(522.0095)</f>
        <v>0</v>
      </c>
      <c r="R480">
        <f>VALUE(-0.3715399999998681)</f>
        <v>0</v>
      </c>
      <c r="S480">
        <f>VALUE(-0.29112000000009175)</f>
        <v>0</v>
      </c>
      <c r="T480">
        <f>VALUE(-0.38809999999989486)</f>
        <v>0</v>
      </c>
      <c r="U480">
        <f>VALUE(-0.2675200000001041)</f>
        <v>0</v>
      </c>
      <c r="V480">
        <f>VALUE(-0.2717199999999593)</f>
        <v>0</v>
      </c>
      <c r="W480">
        <f>VALUE(-0.322360000000117)</f>
        <v>0</v>
      </c>
      <c r="X480">
        <f>VALUE(-0.007000000000061846)</f>
        <v>0</v>
      </c>
      <c r="Y480" s="17">
        <f>VALUE(-11.592999999999961)</f>
        <v>0</v>
      </c>
      <c r="Z480">
        <f>VALUE(-274.19428571429955)</f>
        <v>0</v>
      </c>
    </row>
    <row r="481" spans="1:26">
      <c r="A481" t="s">
        <v>505</v>
      </c>
      <c r="B481">
        <f>VALUE(11.22921)</f>
        <v>0</v>
      </c>
      <c r="C481" s="10">
        <f>VALUE(1552.68648)</f>
        <v>0</v>
      </c>
      <c r="D481" s="10">
        <f>VALUE(-11.572000000000001)</f>
        <v>0</v>
      </c>
      <c r="E481" s="11">
        <f>VALUE(1553.74748)</f>
        <v>0</v>
      </c>
      <c r="F481" s="11">
        <f>VALUE(-18.168)</f>
        <v>0</v>
      </c>
      <c r="G481" s="12">
        <f>VALUE(1556.41566)</f>
        <v>0</v>
      </c>
      <c r="H481" s="12">
        <f>VALUE(-15.032)</f>
        <v>0</v>
      </c>
      <c r="I481" s="13">
        <f>VALUE(1547.7006800000001)</f>
        <v>0</v>
      </c>
      <c r="J481" s="13">
        <f>VALUE(-10.758)</f>
        <v>0</v>
      </c>
      <c r="K481" s="14">
        <f>VALUE(1550.59954)</f>
        <v>0</v>
      </c>
      <c r="L481" s="14">
        <f>VALUE(-11.242)</f>
        <v>0</v>
      </c>
      <c r="M481" s="15">
        <f>VALUE(1556.32238)</f>
        <v>0</v>
      </c>
      <c r="N481" s="15">
        <f>VALUE(-11.63)</f>
        <v>0</v>
      </c>
      <c r="O481" s="16">
        <f>VALUE(1548.5777)</f>
        <v>0</v>
      </c>
      <c r="P481" s="16">
        <f>VALUE(-21.706)</f>
        <v>0</v>
      </c>
      <c r="Q481" s="17">
        <f>VALUE(522.016)</f>
        <v>0</v>
      </c>
      <c r="R481">
        <f>VALUE(-0.3713799999998173)</f>
        <v>0</v>
      </c>
      <c r="S481">
        <f>VALUE(-0.29140000000006694)</f>
        <v>0</v>
      </c>
      <c r="T481">
        <f>VALUE(-0.3876000000000204)</f>
        <v>0</v>
      </c>
      <c r="U481">
        <f>VALUE(-0.2679600000001301)</f>
        <v>0</v>
      </c>
      <c r="V481">
        <f>VALUE(-0.2725800000000618)</f>
        <v>0</v>
      </c>
      <c r="W481">
        <f>VALUE(-0.32186000000001513)</f>
        <v>0</v>
      </c>
      <c r="X481">
        <f>VALUE(-0.007180000000062137)</f>
        <v>0</v>
      </c>
      <c r="Y481" s="17">
        <f>VALUE(-11.586500000000001)</f>
        <v>0</v>
      </c>
      <c r="Z481">
        <f>VALUE(-274.2800000000248)</f>
        <v>0</v>
      </c>
    </row>
    <row r="482" spans="1:26">
      <c r="A482" t="s">
        <v>506</v>
      </c>
      <c r="B482">
        <f>VALUE(11.25286)</f>
        <v>0</v>
      </c>
      <c r="C482" s="10">
        <f>VALUE(1552.6874599999999)</f>
        <v>0</v>
      </c>
      <c r="D482" s="10">
        <f>VALUE(-11.554)</f>
        <v>0</v>
      </c>
      <c r="E482" s="11">
        <f>VALUE(1553.7482400000001)</f>
        <v>0</v>
      </c>
      <c r="F482" s="11">
        <f>VALUE(-18.208)</f>
        <v>0</v>
      </c>
      <c r="G482" s="12">
        <f>VALUE(1556.41672)</f>
        <v>0</v>
      </c>
      <c r="H482" s="12">
        <f>VALUE(-15.036)</f>
        <v>0</v>
      </c>
      <c r="I482" s="13">
        <f>VALUE(1547.70134)</f>
        <v>0</v>
      </c>
      <c r="J482" s="13">
        <f>VALUE(-10.754000000000001)</f>
        <v>0</v>
      </c>
      <c r="K482" s="14">
        <f>VALUE(1550.60062)</f>
        <v>0</v>
      </c>
      <c r="L482" s="14">
        <f>VALUE(-11.26)</f>
        <v>0</v>
      </c>
      <c r="M482" s="15">
        <f>VALUE(1556.32374)</f>
        <v>0</v>
      </c>
      <c r="N482" s="15">
        <f>VALUE(-11.592)</f>
        <v>0</v>
      </c>
      <c r="O482" s="16">
        <f>VALUE(1548.5784)</f>
        <v>0</v>
      </c>
      <c r="P482" s="16">
        <f>VALUE(-21.734)</f>
        <v>0</v>
      </c>
      <c r="Q482" s="17">
        <f>VALUE(522.0285)</f>
        <v>0</v>
      </c>
      <c r="R482">
        <f>VALUE(-0.37039999999979045)</f>
        <v>0</v>
      </c>
      <c r="S482">
        <f>VALUE(-0.29064000000016676)</f>
        <v>0</v>
      </c>
      <c r="T482">
        <f>VALUE(-0.38653999999996813)</f>
        <v>0</v>
      </c>
      <c r="U482">
        <f>VALUE(-0.26729999999997744)</f>
        <v>0</v>
      </c>
      <c r="V482">
        <f>VALUE(-0.27150000000006)</f>
        <v>0</v>
      </c>
      <c r="W482">
        <f>VALUE(-0.3205000000000382)</f>
        <v>0</v>
      </c>
      <c r="X482">
        <f>VALUE(-0.006480000000010477)</f>
        <v>0</v>
      </c>
      <c r="Y482" s="17">
        <f>VALUE(-11.573999999999955)</f>
        <v>0</v>
      </c>
      <c r="Z482">
        <f>VALUE(-273.3371428571445)</f>
        <v>0</v>
      </c>
    </row>
    <row r="483" spans="1:26">
      <c r="A483" t="s">
        <v>507</v>
      </c>
      <c r="B483">
        <f>VALUE(11.27673)</f>
        <v>0</v>
      </c>
      <c r="C483" s="10">
        <f>VALUE(1552.68588)</f>
        <v>0</v>
      </c>
      <c r="D483" s="10">
        <f>VALUE(-11.57)</f>
        <v>0</v>
      </c>
      <c r="E483" s="11">
        <f>VALUE(1553.7472599999999)</f>
        <v>0</v>
      </c>
      <c r="F483" s="11">
        <f>VALUE(-18.244)</f>
        <v>0</v>
      </c>
      <c r="G483" s="12">
        <f>VALUE(1556.4146)</f>
        <v>0</v>
      </c>
      <c r="H483" s="12">
        <f>VALUE(-15.08)</f>
        <v>0</v>
      </c>
      <c r="I483" s="13">
        <f>VALUE(1547.70146)</f>
        <v>0</v>
      </c>
      <c r="J483" s="13">
        <f>VALUE(-10.765999999999998)</f>
        <v>0</v>
      </c>
      <c r="K483" s="14">
        <f>VALUE(1550.6010800000001)</f>
        <v>0</v>
      </c>
      <c r="L483" s="14">
        <f>VALUE(-11.172)</f>
        <v>0</v>
      </c>
      <c r="M483" s="15">
        <f>VALUE(1556.3216400000001)</f>
        <v>0</v>
      </c>
      <c r="N483" s="15">
        <f>VALUE(-11.642000000000001)</f>
        <v>0</v>
      </c>
      <c r="O483" s="16">
        <f>VALUE(1548.57726)</f>
        <v>0</v>
      </c>
      <c r="P483" s="16">
        <f>VALUE(-21.78)</f>
        <v>0</v>
      </c>
      <c r="Q483" s="17">
        <f>VALUE(522.038)</f>
        <v>0</v>
      </c>
      <c r="R483">
        <f>VALUE(-0.37197999999989406)</f>
        <v>0</v>
      </c>
      <c r="S483">
        <f>VALUE(-0.29161999999996624)</f>
        <v>0</v>
      </c>
      <c r="T483">
        <f>VALUE(-0.38865999999984524)</f>
        <v>0</v>
      </c>
      <c r="U483">
        <f>VALUE(-0.26718000000005304)</f>
        <v>0</v>
      </c>
      <c r="V483">
        <f>VALUE(-0.27104000000008455)</f>
        <v>0</v>
      </c>
      <c r="W483">
        <f>VALUE(-0.3226000000001932)</f>
        <v>0</v>
      </c>
      <c r="X483">
        <f>VALUE(-0.007620000000088112)</f>
        <v>0</v>
      </c>
      <c r="Y483" s="17">
        <f>VALUE(-11.564499999999953)</f>
        <v>0</v>
      </c>
      <c r="Z483">
        <f>VALUE(-274.38571428573204)</f>
        <v>0</v>
      </c>
    </row>
    <row r="484" spans="1:26">
      <c r="A484" t="s">
        <v>508</v>
      </c>
      <c r="B484">
        <f>VALUE(11.30063)</f>
        <v>0</v>
      </c>
      <c r="C484" s="10">
        <f>VALUE(1552.68624)</f>
        <v>0</v>
      </c>
      <c r="D484" s="10">
        <f>VALUE(-11.595999999999998)</f>
        <v>0</v>
      </c>
      <c r="E484" s="11">
        <f>VALUE(1553.74738)</f>
        <v>0</v>
      </c>
      <c r="F484" s="11">
        <f>VALUE(-18.27)</f>
        <v>0</v>
      </c>
      <c r="G484" s="12">
        <f>VALUE(1556.41518)</f>
        <v>0</v>
      </c>
      <c r="H484" s="12">
        <f>VALUE(-15.06)</f>
        <v>0</v>
      </c>
      <c r="I484" s="13">
        <f>VALUE(1547.7011400000001)</f>
        <v>0</v>
      </c>
      <c r="J484" s="13">
        <f>VALUE(-10.784)</f>
        <v>0</v>
      </c>
      <c r="K484" s="14">
        <f>VALUE(1550.6004)</f>
        <v>0</v>
      </c>
      <c r="L484" s="14">
        <f>VALUE(-11.258)</f>
        <v>0</v>
      </c>
      <c r="M484" s="15">
        <f>VALUE(1556.32236)</f>
        <v>0</v>
      </c>
      <c r="N484" s="15">
        <f>VALUE(-11.654000000000002)</f>
        <v>0</v>
      </c>
      <c r="O484" s="16">
        <f>VALUE(1548.57818)</f>
        <v>0</v>
      </c>
      <c r="P484" s="16">
        <f>VALUE(-21.766)</f>
        <v>0</v>
      </c>
      <c r="Q484" s="17">
        <f>VALUE(522.0364999999999)</f>
        <v>0</v>
      </c>
      <c r="R484">
        <f>VALUE(-0.3716199999998935)</f>
        <v>0</v>
      </c>
      <c r="S484">
        <f>VALUE(-0.29150000000004184)</f>
        <v>0</v>
      </c>
      <c r="T484">
        <f>VALUE(-0.38807999999994536)</f>
        <v>0</v>
      </c>
      <c r="U484">
        <f>VALUE(-0.2675000000001546)</f>
        <v>0</v>
      </c>
      <c r="V484">
        <f>VALUE(-0.2717199999999593)</f>
        <v>0</v>
      </c>
      <c r="W484">
        <f>VALUE(-0.321880000000192)</f>
        <v>0</v>
      </c>
      <c r="X484">
        <f>VALUE(-0.006700000000137152)</f>
        <v>0</v>
      </c>
      <c r="Y484" s="17">
        <f>VALUE(-11.566000000000031)</f>
        <v>0</v>
      </c>
      <c r="Z484">
        <f>VALUE(-274.1428571429034)</f>
        <v>0</v>
      </c>
    </row>
    <row r="485" spans="1:26">
      <c r="A485" t="s">
        <v>509</v>
      </c>
      <c r="B485">
        <f>VALUE(11.32421)</f>
        <v>0</v>
      </c>
      <c r="C485" s="10">
        <f>VALUE(1552.68646)</f>
        <v>0</v>
      </c>
      <c r="D485" s="10">
        <f>VALUE(-11.554)</f>
        <v>0</v>
      </c>
      <c r="E485" s="11">
        <f>VALUE(1553.74752)</f>
        <v>0</v>
      </c>
      <c r="F485" s="11">
        <f>VALUE(-18.166)</f>
        <v>0</v>
      </c>
      <c r="G485" s="12">
        <f>VALUE(1556.4154800000001)</f>
        <v>0</v>
      </c>
      <c r="H485" s="12">
        <f>VALUE(-15.056)</f>
        <v>0</v>
      </c>
      <c r="I485" s="13">
        <f>VALUE(1547.70066)</f>
        <v>0</v>
      </c>
      <c r="J485" s="13">
        <f>VALUE(-10.72)</f>
        <v>0</v>
      </c>
      <c r="K485" s="14">
        <f>VALUE(1550.6001800000001)</f>
        <v>0</v>
      </c>
      <c r="L485" s="14">
        <f>VALUE(-11.242)</f>
        <v>0</v>
      </c>
      <c r="M485" s="15">
        <f>VALUE(1556.32188)</f>
        <v>0</v>
      </c>
      <c r="N485" s="15">
        <f>VALUE(-11.585999999999999)</f>
        <v>0</v>
      </c>
      <c r="O485" s="16">
        <f>VALUE(1548.57808)</f>
        <v>0</v>
      </c>
      <c r="P485" s="16">
        <f>VALUE(-21.714000000000002)</f>
        <v>0</v>
      </c>
      <c r="Q485" s="17">
        <f>VALUE(522.03)</f>
        <v>0</v>
      </c>
      <c r="R485">
        <f>VALUE(-0.3713999999999942)</f>
        <v>0</v>
      </c>
      <c r="S485">
        <f>VALUE(-0.29136000000016793)</f>
        <v>0</v>
      </c>
      <c r="T485">
        <f>VALUE(-0.38778000000002066)</f>
        <v>0</v>
      </c>
      <c r="U485">
        <f>VALUE(-0.2679800000000796)</f>
        <v>0</v>
      </c>
      <c r="V485">
        <f>VALUE(-0.271940000000086)</f>
        <v>0</v>
      </c>
      <c r="W485">
        <f>VALUE(-0.322360000000117)</f>
        <v>0</v>
      </c>
      <c r="X485">
        <f>VALUE(-0.00680000000011205)</f>
        <v>0</v>
      </c>
      <c r="Y485" s="17">
        <f>VALUE(-11.572499999999991)</f>
        <v>0</v>
      </c>
      <c r="Z485">
        <f>VALUE(-274.23142857151106)</f>
        <v>0</v>
      </c>
    </row>
    <row r="486" spans="1:26">
      <c r="A486" t="s">
        <v>510</v>
      </c>
      <c r="B486">
        <f>VALUE(11.348)</f>
        <v>0</v>
      </c>
      <c r="C486" s="10">
        <f>VALUE(1552.68568)</f>
        <v>0</v>
      </c>
      <c r="D486" s="10">
        <f>VALUE(-11.575999999999999)</f>
        <v>0</v>
      </c>
      <c r="E486" s="11">
        <f>VALUE(1553.7468)</f>
        <v>0</v>
      </c>
      <c r="F486" s="11">
        <f>VALUE(-18.208)</f>
        <v>0</v>
      </c>
      <c r="G486" s="12">
        <f>VALUE(1556.4143800000002)</f>
        <v>0</v>
      </c>
      <c r="H486" s="12">
        <f>VALUE(-15.065999999999999)</f>
        <v>0</v>
      </c>
      <c r="I486" s="13">
        <f>VALUE(1547.70092)</f>
        <v>0</v>
      </c>
      <c r="J486" s="13">
        <f>VALUE(-10.745999999999999)</f>
        <v>0</v>
      </c>
      <c r="K486" s="14">
        <f>VALUE(1550.60052)</f>
        <v>0</v>
      </c>
      <c r="L486" s="14">
        <f>VALUE(-11.184000000000001)</f>
        <v>0</v>
      </c>
      <c r="M486" s="15">
        <f>VALUE(1556.3221800000001)</f>
        <v>0</v>
      </c>
      <c r="N486" s="15">
        <f>VALUE(-11.648)</f>
        <v>0</v>
      </c>
      <c r="O486" s="16">
        <f>VALUE(1548.5770400000001)</f>
        <v>0</v>
      </c>
      <c r="P486" s="16">
        <f>VALUE(-21.76)</f>
        <v>0</v>
      </c>
      <c r="Q486" s="17">
        <f>VALUE(522.0219999999999)</f>
        <v>0</v>
      </c>
      <c r="R486">
        <f>VALUE(-0.37217999999984386)</f>
        <v>0</v>
      </c>
      <c r="S486">
        <f>VALUE(-0.2920800000001691)</f>
        <v>0</v>
      </c>
      <c r="T486">
        <f>VALUE(-0.3888799999999719)</f>
        <v>0</v>
      </c>
      <c r="U486">
        <f>VALUE(-0.2677200000000539)</f>
        <v>0</v>
      </c>
      <c r="V486">
        <f>VALUE(-0.2716000000000349)</f>
        <v>0</v>
      </c>
      <c r="W486">
        <f>VALUE(-0.3220600000001923)</f>
        <v>0</v>
      </c>
      <c r="X486">
        <f>VALUE(-0.007840000000214786)</f>
        <v>0</v>
      </c>
      <c r="Y486" s="17">
        <f>VALUE(-11.580500000000029)</f>
        <v>0</v>
      </c>
      <c r="Z486">
        <f>VALUE(-274.62285714292585)</f>
        <v>0</v>
      </c>
    </row>
    <row r="487" spans="1:26">
      <c r="A487" t="s">
        <v>511</v>
      </c>
      <c r="B487">
        <f>VALUE(11.37221)</f>
        <v>0</v>
      </c>
      <c r="C487" s="10">
        <f>VALUE(1552.6870199999998)</f>
        <v>0</v>
      </c>
      <c r="D487" s="10">
        <f>VALUE(-11.585999999999999)</f>
        <v>0</v>
      </c>
      <c r="E487" s="11">
        <f>VALUE(1553.7472599999999)</f>
        <v>0</v>
      </c>
      <c r="F487" s="11">
        <f>VALUE(-18.24)</f>
        <v>0</v>
      </c>
      <c r="G487" s="12">
        <f>VALUE(1556.4154800000001)</f>
        <v>0</v>
      </c>
      <c r="H487" s="12">
        <f>VALUE(-15.044)</f>
        <v>0</v>
      </c>
      <c r="I487" s="13">
        <f>VALUE(1547.7011400000001)</f>
        <v>0</v>
      </c>
      <c r="J487" s="13">
        <f>VALUE(-10.734000000000002)</f>
        <v>0</v>
      </c>
      <c r="K487" s="14">
        <f>VALUE(1550.59948)</f>
        <v>0</v>
      </c>
      <c r="L487" s="14">
        <f>VALUE(-11.212)</f>
        <v>0</v>
      </c>
      <c r="M487" s="15">
        <f>VALUE(1556.32174)</f>
        <v>0</v>
      </c>
      <c r="N487" s="15">
        <f>VALUE(-11.572000000000001)</f>
        <v>0</v>
      </c>
      <c r="O487" s="16">
        <f>VALUE(1548.5776)</f>
        <v>0</v>
      </c>
      <c r="P487" s="16">
        <f>VALUE(-21.816)</f>
        <v>0</v>
      </c>
      <c r="Q487" s="17">
        <f>VALUE(522.021)</f>
        <v>0</v>
      </c>
      <c r="R487">
        <f>VALUE(-0.3708399999998164)</f>
        <v>0</v>
      </c>
      <c r="S487">
        <f>VALUE(-0.29161999999996624)</f>
        <v>0</v>
      </c>
      <c r="T487">
        <f>VALUE(-0.38778000000002066)</f>
        <v>0</v>
      </c>
      <c r="U487">
        <f>VALUE(-0.2675000000001546)</f>
        <v>0</v>
      </c>
      <c r="V487">
        <f>VALUE(-0.2726399999999103)</f>
        <v>0</v>
      </c>
      <c r="W487">
        <f>VALUE(-0.3224999999999909)</f>
        <v>0</v>
      </c>
      <c r="X487">
        <f>VALUE(-0.007280000000037035)</f>
        <v>0</v>
      </c>
      <c r="Y487" s="17">
        <f>VALUE(-11.581500000000005)</f>
        <v>0</v>
      </c>
      <c r="Z487">
        <f>VALUE(-274.3085714285566)</f>
        <v>0</v>
      </c>
    </row>
    <row r="488" spans="1:26">
      <c r="A488" t="s">
        <v>512</v>
      </c>
      <c r="B488">
        <f>VALUE(11.39596)</f>
        <v>0</v>
      </c>
      <c r="C488" s="10">
        <f>VALUE(1552.68646)</f>
        <v>0</v>
      </c>
      <c r="D488" s="10">
        <f>VALUE(-11.552)</f>
        <v>0</v>
      </c>
      <c r="E488" s="11">
        <f>VALUE(1553.7471)</f>
        <v>0</v>
      </c>
      <c r="F488" s="11">
        <f>VALUE(-18.218)</f>
        <v>0</v>
      </c>
      <c r="G488" s="12">
        <f>VALUE(1556.4153)</f>
        <v>0</v>
      </c>
      <c r="H488" s="12">
        <f>VALUE(-15.036)</f>
        <v>0</v>
      </c>
      <c r="I488" s="13">
        <f>VALUE(1547.69996)</f>
        <v>0</v>
      </c>
      <c r="J488" s="13">
        <f>VALUE(-10.71)</f>
        <v>0</v>
      </c>
      <c r="K488" s="14">
        <f>VALUE(1550.6001199999998)</f>
        <v>0</v>
      </c>
      <c r="L488" s="14">
        <f>VALUE(-11.238)</f>
        <v>0</v>
      </c>
      <c r="M488" s="15">
        <f>VALUE(1556.32214)</f>
        <v>0</v>
      </c>
      <c r="N488" s="15">
        <f>VALUE(-11.602)</f>
        <v>0</v>
      </c>
      <c r="O488" s="16">
        <f>VALUE(1548.57806)</f>
        <v>0</v>
      </c>
      <c r="P488" s="16">
        <f>VALUE(-21.736)</f>
        <v>0</v>
      </c>
      <c r="Q488" s="17">
        <f>VALUE(522.0205)</f>
        <v>0</v>
      </c>
      <c r="R488">
        <f>VALUE(-0.3713999999999942)</f>
        <v>0</v>
      </c>
      <c r="S488">
        <f>VALUE(-0.291780000000017)</f>
        <v>0</v>
      </c>
      <c r="T488">
        <f>VALUE(-0.38796000000002095)</f>
        <v>0</v>
      </c>
      <c r="U488">
        <f>VALUE(-0.26868000000013126)</f>
        <v>0</v>
      </c>
      <c r="V488">
        <f>VALUE(-0.2719999999999345)</f>
        <v>0</v>
      </c>
      <c r="W488">
        <f>VALUE(-0.3221000000000913)</f>
        <v>0</v>
      </c>
      <c r="X488">
        <f>VALUE(-0.006820000000061555)</f>
        <v>0</v>
      </c>
      <c r="Y488" s="17">
        <f>VALUE(-11.581999999999994)</f>
        <v>0</v>
      </c>
      <c r="Z488">
        <f>VALUE(-274.3914285714644)</f>
        <v>0</v>
      </c>
    </row>
    <row r="489" spans="1:26">
      <c r="A489" t="s">
        <v>513</v>
      </c>
      <c r="B489">
        <f>VALUE(11.42005)</f>
        <v>0</v>
      </c>
      <c r="C489" s="10">
        <f>VALUE(1552.68732)</f>
        <v>0</v>
      </c>
      <c r="D489" s="10">
        <f>VALUE(-11.574000000000002)</f>
        <v>0</v>
      </c>
      <c r="E489" s="11">
        <f>VALUE(1553.74732)</f>
        <v>0</v>
      </c>
      <c r="F489" s="11">
        <f>VALUE(-18.212)</f>
        <v>0</v>
      </c>
      <c r="G489" s="12">
        <f>VALUE(1556.41454)</f>
        <v>0</v>
      </c>
      <c r="H489" s="12">
        <f>VALUE(-15.078)</f>
        <v>0</v>
      </c>
      <c r="I489" s="13">
        <f>VALUE(1547.70018)</f>
        <v>0</v>
      </c>
      <c r="J489" s="13">
        <f>VALUE(-10.702)</f>
        <v>0</v>
      </c>
      <c r="K489" s="14">
        <f>VALUE(1550.60014)</f>
        <v>0</v>
      </c>
      <c r="L489" s="14">
        <f>VALUE(-11.228)</f>
        <v>0</v>
      </c>
      <c r="M489" s="15">
        <f>VALUE(1556.3230800000001)</f>
        <v>0</v>
      </c>
      <c r="N489" s="15">
        <f>VALUE(-11.648)</f>
        <v>0</v>
      </c>
      <c r="O489" s="16">
        <f>VALUE(1548.5773)</f>
        <v>0</v>
      </c>
      <c r="P489" s="16">
        <f>VALUE(-21.666)</f>
        <v>0</v>
      </c>
      <c r="Q489" s="17">
        <f>VALUE(522.0235)</f>
        <v>0</v>
      </c>
      <c r="R489">
        <f>VALUE(-0.37053999999989173)</f>
        <v>0</v>
      </c>
      <c r="S489">
        <f>VALUE(-0.2915600000001177)</f>
        <v>0</v>
      </c>
      <c r="T489">
        <f>VALUE(-0.38871999999992113)</f>
        <v>0</v>
      </c>
      <c r="U489">
        <f>VALUE(-0.2684600000000046)</f>
        <v>0</v>
      </c>
      <c r="V489">
        <f>VALUE(-0.271979999999985)</f>
        <v>0</v>
      </c>
      <c r="W489">
        <f>VALUE(-0.32116000000019085)</f>
        <v>0</v>
      </c>
      <c r="X489">
        <f>VALUE(-0.007580000000189102)</f>
        <v>0</v>
      </c>
      <c r="Y489" s="17">
        <f>VALUE(-11.57899999999995)</f>
        <v>0</v>
      </c>
      <c r="Z489">
        <f>VALUE(-274.28571428575714)</f>
        <v>0</v>
      </c>
    </row>
    <row r="490" spans="1:26">
      <c r="A490" t="s">
        <v>514</v>
      </c>
      <c r="B490">
        <f>VALUE(11.44382)</f>
        <v>0</v>
      </c>
      <c r="C490" s="10">
        <f>VALUE(1552.6865400000002)</f>
        <v>0</v>
      </c>
      <c r="D490" s="10">
        <f>VALUE(-11.568)</f>
        <v>0</v>
      </c>
      <c r="E490" s="11">
        <f>VALUE(1553.7473)</f>
        <v>0</v>
      </c>
      <c r="F490" s="11">
        <f>VALUE(-18.198)</f>
        <v>0</v>
      </c>
      <c r="G490" s="12">
        <f>VALUE(1556.4158)</f>
        <v>0</v>
      </c>
      <c r="H490" s="12">
        <f>VALUE(-15.046)</f>
        <v>0</v>
      </c>
      <c r="I490" s="13">
        <f>VALUE(1547.7001599999999)</f>
        <v>0</v>
      </c>
      <c r="J490" s="13">
        <f>VALUE(-10.772)</f>
        <v>0</v>
      </c>
      <c r="K490" s="14">
        <f>VALUE(1550.6001199999998)</f>
        <v>0</v>
      </c>
      <c r="L490" s="14">
        <f>VALUE(-11.202)</f>
        <v>0</v>
      </c>
      <c r="M490" s="15">
        <f>VALUE(1556.32186)</f>
        <v>0</v>
      </c>
      <c r="N490" s="15">
        <f>VALUE(-11.65)</f>
        <v>0</v>
      </c>
      <c r="O490" s="16">
        <f>VALUE(1548.5773199999999)</f>
        <v>0</v>
      </c>
      <c r="P490" s="16">
        <f>VALUE(-21.778000000000002)</f>
        <v>0</v>
      </c>
      <c r="Q490" s="17">
        <f>VALUE(522.03)</f>
        <v>0</v>
      </c>
      <c r="R490">
        <f>VALUE(-0.3713199999999688)</f>
        <v>0</v>
      </c>
      <c r="S490">
        <f>VALUE(-0.29158000000006723)</f>
        <v>0</v>
      </c>
      <c r="T490">
        <f>VALUE(-0.3874599999999191)</f>
        <v>0</v>
      </c>
      <c r="U490">
        <f>VALUE(-0.2684799999999541)</f>
        <v>0</v>
      </c>
      <c r="V490">
        <f>VALUE(-0.2719999999999345)</f>
        <v>0</v>
      </c>
      <c r="W490">
        <f>VALUE(-0.3223800000000665)</f>
        <v>0</v>
      </c>
      <c r="X490">
        <f>VALUE(-0.007560000000012224)</f>
        <v>0</v>
      </c>
      <c r="Y490" s="17">
        <f>VALUE(-11.572499999999991)</f>
        <v>0</v>
      </c>
      <c r="Z490">
        <f>VALUE(-274.39714285713177)</f>
        <v>0</v>
      </c>
    </row>
    <row r="491" spans="1:26">
      <c r="A491" t="s">
        <v>515</v>
      </c>
      <c r="B491">
        <f>VALUE(11.46797)</f>
        <v>0</v>
      </c>
      <c r="C491" s="10">
        <f>VALUE(1552.68828)</f>
        <v>0</v>
      </c>
      <c r="D491" s="10">
        <f>VALUE(-11.588)</f>
        <v>0</v>
      </c>
      <c r="E491" s="11">
        <f>VALUE(1553.7482400000001)</f>
        <v>0</v>
      </c>
      <c r="F491" s="11">
        <f>VALUE(-18.16)</f>
        <v>0</v>
      </c>
      <c r="G491" s="12">
        <f>VALUE(1556.41624)</f>
        <v>0</v>
      </c>
      <c r="H491" s="12">
        <f>VALUE(-15.054)</f>
        <v>0</v>
      </c>
      <c r="I491" s="13">
        <f>VALUE(1547.70092)</f>
        <v>0</v>
      </c>
      <c r="J491" s="13">
        <f>VALUE(-10.76)</f>
        <v>0</v>
      </c>
      <c r="K491" s="14">
        <f>VALUE(1550.59994)</f>
        <v>0</v>
      </c>
      <c r="L491" s="14">
        <f>VALUE(-11.252)</f>
        <v>0</v>
      </c>
      <c r="M491" s="15">
        <f>VALUE(1556.32304)</f>
        <v>0</v>
      </c>
      <c r="N491" s="15">
        <f>VALUE(-11.654000000000002)</f>
        <v>0</v>
      </c>
      <c r="O491" s="16">
        <f>VALUE(1548.5779)</f>
        <v>0</v>
      </c>
      <c r="P491" s="16">
        <f>VALUE(-21.738000000000003)</f>
        <v>0</v>
      </c>
      <c r="Q491" s="17">
        <f>VALUE(522.039)</f>
        <v>0</v>
      </c>
      <c r="R491">
        <f>VALUE(-0.3695799999998144)</f>
        <v>0</v>
      </c>
      <c r="S491">
        <f>VALUE(-0.29064000000016676)</f>
        <v>0</v>
      </c>
      <c r="T491">
        <f>VALUE(-0.3870199999998931)</f>
        <v>0</v>
      </c>
      <c r="U491">
        <f>VALUE(-0.2677200000000539)</f>
        <v>0</v>
      </c>
      <c r="V491">
        <f>VALUE(-0.2721799999999348)</f>
        <v>0</v>
      </c>
      <c r="W491">
        <f>VALUE(-0.32120000000008986)</f>
        <v>0</v>
      </c>
      <c r="X491">
        <f>VALUE(-0.006980000000112341)</f>
        <v>0</v>
      </c>
      <c r="Y491" s="17">
        <f>VALUE(-11.563499999999976)</f>
        <v>0</v>
      </c>
      <c r="Z491">
        <f>VALUE(-273.61714285715215)</f>
        <v>0</v>
      </c>
    </row>
    <row r="492" spans="1:26">
      <c r="A492" t="s">
        <v>516</v>
      </c>
      <c r="B492">
        <f>VALUE(11.49234)</f>
        <v>0</v>
      </c>
      <c r="C492" s="10">
        <f>VALUE(1552.6861)</f>
        <v>0</v>
      </c>
      <c r="D492" s="10">
        <f>VALUE(-11.594000000000001)</f>
        <v>0</v>
      </c>
      <c r="E492" s="11">
        <f>VALUE(1553.7482400000001)</f>
        <v>0</v>
      </c>
      <c r="F492" s="11">
        <f>VALUE(-18.258)</f>
        <v>0</v>
      </c>
      <c r="G492" s="12">
        <f>VALUE(1556.41546)</f>
        <v>0</v>
      </c>
      <c r="H492" s="12">
        <f>VALUE(-15.038)</f>
        <v>0</v>
      </c>
      <c r="I492" s="13">
        <f>VALUE(1547.70138)</f>
        <v>0</v>
      </c>
      <c r="J492" s="13">
        <f>VALUE(-10.73)</f>
        <v>0</v>
      </c>
      <c r="K492" s="14">
        <f>VALUE(1550.60052)</f>
        <v>0</v>
      </c>
      <c r="L492" s="14">
        <f>VALUE(-11.228)</f>
        <v>0</v>
      </c>
      <c r="M492" s="15">
        <f>VALUE(1556.3225)</f>
        <v>0</v>
      </c>
      <c r="N492" s="15">
        <f>VALUE(-11.628)</f>
        <v>0</v>
      </c>
      <c r="O492" s="16">
        <f>VALUE(1548.5771)</f>
        <v>0</v>
      </c>
      <c r="P492" s="16">
        <f>VALUE(-21.754)</f>
        <v>0</v>
      </c>
      <c r="Q492" s="17">
        <f>VALUE(522.052)</f>
        <v>0</v>
      </c>
      <c r="R492">
        <f>VALUE(-0.37175999999999476)</f>
        <v>0</v>
      </c>
      <c r="S492">
        <f>VALUE(-0.29064000000016676)</f>
        <v>0</v>
      </c>
      <c r="T492">
        <f>VALUE(-0.38779999999997017)</f>
        <v>0</v>
      </c>
      <c r="U492">
        <f>VALUE(-0.26726000000007843)</f>
        <v>0</v>
      </c>
      <c r="V492">
        <f>VALUE(-0.2716000000000349)</f>
        <v>0</v>
      </c>
      <c r="W492">
        <f>VALUE(-0.32174000000009073)</f>
        <v>0</v>
      </c>
      <c r="X492">
        <f>VALUE(-0.007780000000138898)</f>
        <v>0</v>
      </c>
      <c r="Y492" s="17">
        <f>VALUE(-11.550499999999943)</f>
        <v>0</v>
      </c>
      <c r="Z492">
        <f>VALUE(-274.082857142925)</f>
        <v>0</v>
      </c>
    </row>
    <row r="493" spans="1:26">
      <c r="A493" t="s">
        <v>517</v>
      </c>
      <c r="B493">
        <f>VALUE(11.51632)</f>
        <v>0</v>
      </c>
      <c r="C493" s="10">
        <f>VALUE(1552.6869)</f>
        <v>0</v>
      </c>
      <c r="D493" s="10">
        <f>VALUE(-11.564)</f>
        <v>0</v>
      </c>
      <c r="E493" s="11">
        <f>VALUE(1553.7477)</f>
        <v>0</v>
      </c>
      <c r="F493" s="11">
        <f>VALUE(-18.224)</f>
        <v>0</v>
      </c>
      <c r="G493" s="12">
        <f>VALUE(1556.41554)</f>
        <v>0</v>
      </c>
      <c r="H493" s="12">
        <f>VALUE(-15.065999999999999)</f>
        <v>0</v>
      </c>
      <c r="I493" s="13">
        <f>VALUE(1547.7015)</f>
        <v>0</v>
      </c>
      <c r="J493" s="13">
        <f>VALUE(-10.75)</f>
        <v>0</v>
      </c>
      <c r="K493" s="14">
        <f>VALUE(1550.6009199999999)</f>
        <v>0</v>
      </c>
      <c r="L493" s="14">
        <f>VALUE(-11.23)</f>
        <v>0</v>
      </c>
      <c r="M493" s="15">
        <f>VALUE(1556.32248)</f>
        <v>0</v>
      </c>
      <c r="N493" s="15">
        <f>VALUE(-11.696)</f>
        <v>0</v>
      </c>
      <c r="O493" s="16">
        <f>VALUE(1548.57734)</f>
        <v>0</v>
      </c>
      <c r="P493" s="16">
        <f>VALUE(-21.791999999999998)</f>
        <v>0</v>
      </c>
      <c r="Q493" s="17">
        <f>VALUE(522.0605)</f>
        <v>0</v>
      </c>
      <c r="R493">
        <f>VALUE(-0.3709599999999682)</f>
        <v>0</v>
      </c>
      <c r="S493">
        <f>VALUE(-0.29118000000016764)</f>
        <v>0</v>
      </c>
      <c r="T493">
        <f>VALUE(-0.3877199999999448)</f>
        <v>0</v>
      </c>
      <c r="U493">
        <f>VALUE(-0.26714000000015403)</f>
        <v>0</v>
      </c>
      <c r="V493">
        <f>VALUE(-0.27119999999990796)</f>
        <v>0</v>
      </c>
      <c r="W493">
        <f>VALUE(-0.32176000000004024)</f>
        <v>0</v>
      </c>
      <c r="X493">
        <f>VALUE(-0.007540000000062719)</f>
        <v>0</v>
      </c>
      <c r="Y493" s="17">
        <f>VALUE(-11.541999999999916)</f>
        <v>0</v>
      </c>
      <c r="Z493">
        <f>VALUE(-273.9285714286065)</f>
        <v>0</v>
      </c>
    </row>
    <row r="494" spans="1:26">
      <c r="A494" t="s">
        <v>518</v>
      </c>
      <c r="B494">
        <f>VALUE(11.54019)</f>
        <v>0</v>
      </c>
      <c r="C494" s="10">
        <f>VALUE(1552.68648)</f>
        <v>0</v>
      </c>
      <c r="D494" s="10">
        <f>VALUE(-11.544)</f>
        <v>0</v>
      </c>
      <c r="E494" s="11">
        <f>VALUE(1553.74728)</f>
        <v>0</v>
      </c>
      <c r="F494" s="11">
        <f>VALUE(-18.206)</f>
        <v>0</v>
      </c>
      <c r="G494" s="12">
        <f>VALUE(1556.41526)</f>
        <v>0</v>
      </c>
      <c r="H494" s="12">
        <f>VALUE(-15.122)</f>
        <v>0</v>
      </c>
      <c r="I494" s="13">
        <f>VALUE(1547.7011)</f>
        <v>0</v>
      </c>
      <c r="J494" s="13">
        <f>VALUE(-10.738)</f>
        <v>0</v>
      </c>
      <c r="K494" s="14">
        <f>VALUE(1550.60006)</f>
        <v>0</v>
      </c>
      <c r="L494" s="14">
        <f>VALUE(-11.175999999999998)</f>
        <v>0</v>
      </c>
      <c r="M494" s="15">
        <f>VALUE(1556.32262)</f>
        <v>0</v>
      </c>
      <c r="N494" s="15">
        <f>VALUE(-11.634)</f>
        <v>0</v>
      </c>
      <c r="O494" s="16">
        <f>VALUE(1548.57714)</f>
        <v>0</v>
      </c>
      <c r="P494" s="16">
        <f>VALUE(-21.674)</f>
        <v>0</v>
      </c>
      <c r="Q494" s="17">
        <f>VALUE(522.0649999999999)</f>
        <v>0</v>
      </c>
      <c r="R494">
        <f>VALUE(-0.3713799999998173)</f>
        <v>0</v>
      </c>
      <c r="S494">
        <f>VALUE(-0.29160000000001673)</f>
        <v>0</v>
      </c>
      <c r="T494">
        <f>VALUE(-0.38799999999991996)</f>
        <v>0</v>
      </c>
      <c r="U494">
        <f>VALUE(-0.2675400000000536)</f>
        <v>0</v>
      </c>
      <c r="V494">
        <f>VALUE(-0.2720600000000104)</f>
        <v>0</v>
      </c>
      <c r="W494">
        <f>VALUE(-0.32162000000016633)</f>
        <v>0</v>
      </c>
      <c r="X494">
        <f>VALUE(-0.007740000000012515)</f>
        <v>0</v>
      </c>
      <c r="Y494" s="17">
        <f>VALUE(-11.537500000000023)</f>
        <v>0</v>
      </c>
      <c r="Z494">
        <f>VALUE(-274.2771428571424)</f>
        <v>0</v>
      </c>
    </row>
    <row r="495" spans="1:26">
      <c r="A495" t="s">
        <v>519</v>
      </c>
      <c r="B495">
        <f>VALUE(11.56466)</f>
        <v>0</v>
      </c>
      <c r="C495" s="10">
        <f>VALUE(1552.6861800000001)</f>
        <v>0</v>
      </c>
      <c r="D495" s="10">
        <f>VALUE(-11.562000000000001)</f>
        <v>0</v>
      </c>
      <c r="E495" s="11">
        <f>VALUE(1553.7477)</f>
        <v>0</v>
      </c>
      <c r="F495" s="11">
        <f>VALUE(-18.26)</f>
        <v>0</v>
      </c>
      <c r="G495" s="12">
        <f>VALUE(1556.41496)</f>
        <v>0</v>
      </c>
      <c r="H495" s="12">
        <f>VALUE(-15.065999999999999)</f>
        <v>0</v>
      </c>
      <c r="I495" s="13">
        <f>VALUE(1547.7014800000002)</f>
        <v>0</v>
      </c>
      <c r="J495" s="13">
        <f>VALUE(-10.754000000000001)</f>
        <v>0</v>
      </c>
      <c r="K495" s="14">
        <f>VALUE(1550.60034)</f>
        <v>0</v>
      </c>
      <c r="L495" s="14">
        <f>VALUE(-11.24)</f>
        <v>0</v>
      </c>
      <c r="M495" s="15">
        <f>VALUE(1556.32242)</f>
        <v>0</v>
      </c>
      <c r="N495" s="15">
        <f>VALUE(-11.677999999999999)</f>
        <v>0</v>
      </c>
      <c r="O495" s="16">
        <f>VALUE(1548.5767)</f>
        <v>0</v>
      </c>
      <c r="P495" s="16">
        <f>VALUE(-21.761999999999997)</f>
        <v>0</v>
      </c>
      <c r="Q495" s="17">
        <f>VALUE(522.068)</f>
        <v>0</v>
      </c>
      <c r="R495">
        <f>VALUE(-0.37167999999996937)</f>
        <v>0</v>
      </c>
      <c r="S495">
        <f>VALUE(-0.29118000000016764)</f>
        <v>0</v>
      </c>
      <c r="T495">
        <f>VALUE(-0.38829999999984466)</f>
        <v>0</v>
      </c>
      <c r="U495">
        <f>VALUE(-0.26716000000010354)</f>
        <v>0</v>
      </c>
      <c r="V495">
        <f>VALUE(-0.2717800000000352)</f>
        <v>0</v>
      </c>
      <c r="W495">
        <f>VALUE(-0.3218200000001161)</f>
        <v>0</v>
      </c>
      <c r="X495">
        <f>VALUE(-0.00818000000003849)</f>
        <v>0</v>
      </c>
      <c r="Y495" s="17">
        <f>VALUE(-11.53449999999998)</f>
        <v>0</v>
      </c>
      <c r="Z495">
        <f>VALUE(-274.3000000000393)</f>
        <v>0</v>
      </c>
    </row>
    <row r="496" spans="1:26">
      <c r="A496" t="s">
        <v>520</v>
      </c>
      <c r="B496">
        <f>VALUE(11.58855)</f>
        <v>0</v>
      </c>
      <c r="C496" s="10">
        <f>VALUE(1552.6864)</f>
        <v>0</v>
      </c>
      <c r="D496" s="10">
        <f>VALUE(-11.56)</f>
        <v>0</v>
      </c>
      <c r="E496" s="11">
        <f>VALUE(1553.74704)</f>
        <v>0</v>
      </c>
      <c r="F496" s="11">
        <f>VALUE(-18.224)</f>
        <v>0</v>
      </c>
      <c r="G496" s="12">
        <f>VALUE(1556.41498)</f>
        <v>0</v>
      </c>
      <c r="H496" s="12">
        <f>VALUE(-15.085999999999999)</f>
        <v>0</v>
      </c>
      <c r="I496" s="13">
        <f>VALUE(1547.7012)</f>
        <v>0</v>
      </c>
      <c r="J496" s="13">
        <f>VALUE(-10.742)</f>
        <v>0</v>
      </c>
      <c r="K496" s="14">
        <f>VALUE(1550.601)</f>
        <v>0</v>
      </c>
      <c r="L496" s="14">
        <f>VALUE(-11.264000000000001)</f>
        <v>0</v>
      </c>
      <c r="M496" s="15">
        <f>VALUE(1556.32272)</f>
        <v>0</v>
      </c>
      <c r="N496" s="15">
        <f>VALUE(-11.668)</f>
        <v>0</v>
      </c>
      <c r="O496" s="16">
        <f>VALUE(1548.5775)</f>
        <v>0</v>
      </c>
      <c r="P496" s="16">
        <f>VALUE(-21.761999999999997)</f>
        <v>0</v>
      </c>
      <c r="Q496" s="17">
        <f>VALUE(522.053)</f>
        <v>0</v>
      </c>
      <c r="R496">
        <f>VALUE(-0.3714599999998427)</f>
        <v>0</v>
      </c>
      <c r="S496">
        <f>VALUE(-0.2918400000000929)</f>
        <v>0</v>
      </c>
      <c r="T496">
        <f>VALUE(-0.38827999999989515)</f>
        <v>0</v>
      </c>
      <c r="U496">
        <f>VALUE(-0.2674400000000787)</f>
        <v>0</v>
      </c>
      <c r="V496">
        <f>VALUE(-0.27111999999988257)</f>
        <v>0</v>
      </c>
      <c r="W496">
        <f>VALUE(-0.32152000000019143)</f>
        <v>0</v>
      </c>
      <c r="X496">
        <f>VALUE(-0.007380000000011933)</f>
        <v>0</v>
      </c>
      <c r="Y496" s="17">
        <f>VALUE(-11.549499999999966)</f>
        <v>0</v>
      </c>
      <c r="Z496">
        <f>VALUE(-274.1485714285708)</f>
        <v>0</v>
      </c>
    </row>
    <row r="497" spans="1:26">
      <c r="A497" t="s">
        <v>521</v>
      </c>
      <c r="B497">
        <f>VALUE(11.61216)</f>
        <v>0</v>
      </c>
      <c r="C497" s="10">
        <f>VALUE(1552.68632)</f>
        <v>0</v>
      </c>
      <c r="D497" s="10">
        <f>VALUE(-11.562000000000001)</f>
        <v>0</v>
      </c>
      <c r="E497" s="11">
        <f>VALUE(1553.7476800000002)</f>
        <v>0</v>
      </c>
      <c r="F497" s="11">
        <f>VALUE(-18.23)</f>
        <v>0</v>
      </c>
      <c r="G497" s="12">
        <f>VALUE(1556.41562)</f>
        <v>0</v>
      </c>
      <c r="H497" s="12">
        <f>VALUE(-15.03)</f>
        <v>0</v>
      </c>
      <c r="I497" s="13">
        <f>VALUE(1547.70182)</f>
        <v>0</v>
      </c>
      <c r="J497" s="13">
        <f>VALUE(-10.758)</f>
        <v>0</v>
      </c>
      <c r="K497" s="14">
        <f>VALUE(1550.59982)</f>
        <v>0</v>
      </c>
      <c r="L497" s="14">
        <f>VALUE(-11.177999999999999)</f>
        <v>0</v>
      </c>
      <c r="M497" s="15">
        <f>VALUE(1556.32262)</f>
        <v>0</v>
      </c>
      <c r="N497" s="15">
        <f>VALUE(-11.652000000000001)</f>
        <v>0</v>
      </c>
      <c r="O497" s="16">
        <f>VALUE(1548.57708)</f>
        <v>0</v>
      </c>
      <c r="P497" s="16">
        <f>VALUE(-21.758000000000003)</f>
        <v>0</v>
      </c>
      <c r="Q497" s="17">
        <f>VALUE(522.0475)</f>
        <v>0</v>
      </c>
      <c r="R497">
        <f>VALUE(-0.3715399999998681)</f>
        <v>0</v>
      </c>
      <c r="S497">
        <f>VALUE(-0.29120000000011714)</f>
        <v>0</v>
      </c>
      <c r="T497">
        <f>VALUE(-0.3876399999999194)</f>
        <v>0</v>
      </c>
      <c r="U497">
        <f>VALUE(-0.26682000000005246)</f>
        <v>0</v>
      </c>
      <c r="V497">
        <f>VALUE(-0.2723000000000866)</f>
        <v>0</v>
      </c>
      <c r="W497">
        <f>VALUE(-0.32162000000016633)</f>
        <v>0</v>
      </c>
      <c r="X497">
        <f>VALUE(-0.007800000000088403)</f>
        <v>0</v>
      </c>
      <c r="Y497" s="17">
        <f>VALUE(-11.55499999999995)</f>
        <v>0</v>
      </c>
      <c r="Z497">
        <f>VALUE(-274.1314285714712)</f>
        <v>0</v>
      </c>
    </row>
    <row r="498" spans="1:26">
      <c r="A498" t="s">
        <v>522</v>
      </c>
      <c r="B498">
        <f>VALUE(11.63581)</f>
        <v>0</v>
      </c>
      <c r="C498" s="10">
        <f>VALUE(1552.6860800000002)</f>
        <v>0</v>
      </c>
      <c r="D498" s="10">
        <f>VALUE(-11.558)</f>
        <v>0</v>
      </c>
      <c r="E498" s="11">
        <f>VALUE(1553.74718)</f>
        <v>0</v>
      </c>
      <c r="F498" s="11">
        <f>VALUE(-18.212)</f>
        <v>0</v>
      </c>
      <c r="G498" s="12">
        <f>VALUE(1556.41378)</f>
        <v>0</v>
      </c>
      <c r="H498" s="12">
        <f>VALUE(-15.044)</f>
        <v>0</v>
      </c>
      <c r="I498" s="13">
        <f>VALUE(1547.70032)</f>
        <v>0</v>
      </c>
      <c r="J498" s="13">
        <f>VALUE(-10.76)</f>
        <v>0</v>
      </c>
      <c r="K498" s="14">
        <f>VALUE(1550.60006)</f>
        <v>0</v>
      </c>
      <c r="L498" s="14">
        <f>VALUE(-11.228)</f>
        <v>0</v>
      </c>
      <c r="M498" s="15">
        <f>VALUE(1556.3218)</f>
        <v>0</v>
      </c>
      <c r="N498" s="15">
        <f>VALUE(-11.62)</f>
        <v>0</v>
      </c>
      <c r="O498" s="16">
        <f>VALUE(1548.57712)</f>
        <v>0</v>
      </c>
      <c r="P498" s="16">
        <f>VALUE(-21.784000000000002)</f>
        <v>0</v>
      </c>
      <c r="Q498" s="17">
        <f>VALUE(522.0385)</f>
        <v>0</v>
      </c>
      <c r="R498">
        <f>VALUE(-0.37177999999994427)</f>
        <v>0</v>
      </c>
      <c r="S498">
        <f>VALUE(-0.29169999999999163)</f>
        <v>0</v>
      </c>
      <c r="T498">
        <f>VALUE(-0.3894799999998213)</f>
        <v>0</v>
      </c>
      <c r="U498">
        <f>VALUE(-0.2683200000001307)</f>
        <v>0</v>
      </c>
      <c r="V498">
        <f>VALUE(-0.2720600000000104)</f>
        <v>0</v>
      </c>
      <c r="W498">
        <f>VALUE(-0.3224400000001424)</f>
        <v>0</v>
      </c>
      <c r="X498">
        <f>VALUE(-0.007760000000189393)</f>
        <v>0</v>
      </c>
      <c r="Y498" s="17">
        <f>VALUE(-11.563999999999965)</f>
        <v>0</v>
      </c>
      <c r="Z498">
        <f>VALUE(-274.79142857146144)</f>
        <v>0</v>
      </c>
    </row>
    <row r="499" spans="1:26">
      <c r="A499" t="s">
        <v>523</v>
      </c>
      <c r="B499">
        <f>VALUE(11.65964)</f>
        <v>0</v>
      </c>
      <c r="C499" s="10">
        <f>VALUE(1552.6857400000001)</f>
        <v>0</v>
      </c>
      <c r="D499" s="10">
        <f>VALUE(-11.538)</f>
        <v>0</v>
      </c>
      <c r="E499" s="11">
        <f>VALUE(1553.74736)</f>
        <v>0</v>
      </c>
      <c r="F499" s="11">
        <f>VALUE(-18.242)</f>
        <v>0</v>
      </c>
      <c r="G499" s="12">
        <f>VALUE(1556.41506)</f>
        <v>0</v>
      </c>
      <c r="H499" s="12">
        <f>VALUE(-15.088)</f>
        <v>0</v>
      </c>
      <c r="I499" s="13">
        <f>VALUE(1547.70056)</f>
        <v>0</v>
      </c>
      <c r="J499" s="13">
        <f>VALUE(-10.735999999999999)</f>
        <v>0</v>
      </c>
      <c r="K499" s="14">
        <f>VALUE(1550.6000800000002)</f>
        <v>0</v>
      </c>
      <c r="L499" s="14">
        <f>VALUE(-11.158)</f>
        <v>0</v>
      </c>
      <c r="M499" s="15">
        <f>VALUE(1556.3221)</f>
        <v>0</v>
      </c>
      <c r="N499" s="15">
        <f>VALUE(-11.675999999999998)</f>
        <v>0</v>
      </c>
      <c r="O499" s="16">
        <f>VALUE(1548.57654)</f>
        <v>0</v>
      </c>
      <c r="P499" s="16">
        <f>VALUE(-21.746)</f>
        <v>0</v>
      </c>
      <c r="Q499" s="17">
        <f>VALUE(522.034)</f>
        <v>0</v>
      </c>
      <c r="R499">
        <f>VALUE(-0.37211999999999534)</f>
        <v>0</v>
      </c>
      <c r="S499">
        <f>VALUE(-0.29151999999999134)</f>
        <v>0</v>
      </c>
      <c r="T499">
        <f>VALUE(-0.38819999999986976)</f>
        <v>0</v>
      </c>
      <c r="U499">
        <f>VALUE(-0.2680800000000545)</f>
        <v>0</v>
      </c>
      <c r="V499">
        <f>VALUE(-0.2720400000000609)</f>
        <v>0</v>
      </c>
      <c r="W499">
        <f>VALUE(-0.3221399999999903)</f>
        <v>0</v>
      </c>
      <c r="X499">
        <f>VALUE(-0.008340000000089276)</f>
        <v>0</v>
      </c>
      <c r="Y499" s="17">
        <f>VALUE(-11.568499999999972)</f>
        <v>0</v>
      </c>
      <c r="Z499">
        <f>VALUE(-274.63428571429307)</f>
        <v>0</v>
      </c>
    </row>
    <row r="500" spans="1:26">
      <c r="A500" t="s">
        <v>524</v>
      </c>
      <c r="B500">
        <f>VALUE(11.68346)</f>
        <v>0</v>
      </c>
      <c r="C500" s="10">
        <f>VALUE(1552.68568)</f>
        <v>0</v>
      </c>
      <c r="D500" s="10">
        <f>VALUE(-11.54)</f>
        <v>0</v>
      </c>
      <c r="E500" s="11">
        <f>VALUE(1553.74754)</f>
        <v>0</v>
      </c>
      <c r="F500" s="11">
        <f>VALUE(-18.17)</f>
        <v>0</v>
      </c>
      <c r="G500" s="12">
        <f>VALUE(1556.4160000000002)</f>
        <v>0</v>
      </c>
      <c r="H500" s="12">
        <f>VALUE(-15.068)</f>
        <v>0</v>
      </c>
      <c r="I500" s="13">
        <f>VALUE(1547.70046)</f>
        <v>0</v>
      </c>
      <c r="J500" s="13">
        <f>VALUE(-10.764000000000001)</f>
        <v>0</v>
      </c>
      <c r="K500" s="14">
        <f>VALUE(1550.6)</f>
        <v>0</v>
      </c>
      <c r="L500" s="14">
        <f>VALUE(-11.24)</f>
        <v>0</v>
      </c>
      <c r="M500" s="15">
        <f>VALUE(1556.3221800000001)</f>
        <v>0</v>
      </c>
      <c r="N500" s="15">
        <f>VALUE(-11.61)</f>
        <v>0</v>
      </c>
      <c r="O500" s="16">
        <f>VALUE(1548.5772)</f>
        <v>0</v>
      </c>
      <c r="P500" s="16">
        <f>VALUE(-21.818)</f>
        <v>0</v>
      </c>
      <c r="Q500" s="17">
        <f>VALUE(522.0305)</f>
        <v>0</v>
      </c>
      <c r="R500">
        <f>VALUE(-0.37217999999984386)</f>
        <v>0</v>
      </c>
      <c r="S500">
        <f>VALUE(-0.29133999999999105)</f>
        <v>0</v>
      </c>
      <c r="T500">
        <f>VALUE(-0.3872599999999693)</f>
        <v>0</v>
      </c>
      <c r="U500">
        <f>VALUE(-0.2681800000000294)</f>
        <v>0</v>
      </c>
      <c r="V500">
        <f>VALUE(-0.2721200000000863)</f>
        <v>0</v>
      </c>
      <c r="W500">
        <f>VALUE(-0.3220600000001923)</f>
        <v>0</v>
      </c>
      <c r="X500">
        <f>VALUE(-0.007680000000164)</f>
        <v>0</v>
      </c>
      <c r="Y500" s="17">
        <f>VALUE(-11.572000000000003)</f>
        <v>0</v>
      </c>
      <c r="Z500">
        <f>VALUE(-274.4028571428966)</f>
        <v>0</v>
      </c>
    </row>
    <row r="501" spans="1:26">
      <c r="A501" t="s">
        <v>525</v>
      </c>
      <c r="B501">
        <f>VALUE(11.70756)</f>
        <v>0</v>
      </c>
      <c r="C501" s="10">
        <f>VALUE(1552.68648)</f>
        <v>0</v>
      </c>
      <c r="D501" s="10">
        <f>VALUE(-11.538)</f>
        <v>0</v>
      </c>
      <c r="E501" s="11">
        <f>VALUE(1553.74746)</f>
        <v>0</v>
      </c>
      <c r="F501" s="11">
        <f>VALUE(-18.214000000000002)</f>
        <v>0</v>
      </c>
      <c r="G501" s="12">
        <f>VALUE(1556.4152800000002)</f>
        <v>0</v>
      </c>
      <c r="H501" s="12">
        <f>VALUE(-15.07)</f>
        <v>0</v>
      </c>
      <c r="I501" s="13">
        <f>VALUE(1547.70092)</f>
        <v>0</v>
      </c>
      <c r="J501" s="13">
        <f>VALUE(-10.712)</f>
        <v>0</v>
      </c>
      <c r="K501" s="14">
        <f>VALUE(1550.5996)</f>
        <v>0</v>
      </c>
      <c r="L501" s="14">
        <f>VALUE(-11.22)</f>
        <v>0</v>
      </c>
      <c r="M501" s="15">
        <f>VALUE(1556.3221199999998)</f>
        <v>0</v>
      </c>
      <c r="N501" s="15">
        <f>VALUE(-11.664000000000001)</f>
        <v>0</v>
      </c>
      <c r="O501" s="16">
        <f>VALUE(1548.57646)</f>
        <v>0</v>
      </c>
      <c r="P501" s="16">
        <f>VALUE(-21.741999999999997)</f>
        <v>0</v>
      </c>
      <c r="Q501" s="17">
        <f>VALUE(522.0305)</f>
        <v>0</v>
      </c>
      <c r="R501">
        <f>VALUE(-0.3713799999998173)</f>
        <v>0</v>
      </c>
      <c r="S501">
        <f>VALUE(-0.29142000000001644)</f>
        <v>0</v>
      </c>
      <c r="T501">
        <f>VALUE(-0.38797999999997046)</f>
        <v>0</v>
      </c>
      <c r="U501">
        <f>VALUE(-0.2677200000000539)</f>
        <v>0</v>
      </c>
      <c r="V501">
        <f>VALUE(-0.2725199999999859)</f>
        <v>0</v>
      </c>
      <c r="W501">
        <f>VALUE(-0.3221200000000408)</f>
        <v>0</v>
      </c>
      <c r="X501">
        <f>VALUE(-0.008420000000114669)</f>
        <v>0</v>
      </c>
      <c r="Y501" s="17">
        <f>VALUE(-11.572000000000003)</f>
        <v>0</v>
      </c>
      <c r="Z501">
        <f>VALUE(-274.5085714285714)</f>
        <v>0</v>
      </c>
    </row>
    <row r="502" spans="1:26">
      <c r="A502" t="s">
        <v>526</v>
      </c>
      <c r="B502">
        <f>VALUE(11.73135)</f>
        <v>0</v>
      </c>
      <c r="C502" s="10">
        <f>VALUE(1552.68716)</f>
        <v>0</v>
      </c>
      <c r="D502" s="10">
        <f>VALUE(-11.56)</f>
        <v>0</v>
      </c>
      <c r="E502" s="11">
        <f>VALUE(1553.74748)</f>
        <v>0</v>
      </c>
      <c r="F502" s="11">
        <f>VALUE(-18.234)</f>
        <v>0</v>
      </c>
      <c r="G502" s="12">
        <f>VALUE(1556.41512)</f>
        <v>0</v>
      </c>
      <c r="H502" s="12">
        <f>VALUE(-15.012)</f>
        <v>0</v>
      </c>
      <c r="I502" s="13">
        <f>VALUE(1547.70038)</f>
        <v>0</v>
      </c>
      <c r="J502" s="13">
        <f>VALUE(-10.742)</f>
        <v>0</v>
      </c>
      <c r="K502" s="14">
        <f>VALUE(1550.6004599999999)</f>
        <v>0</v>
      </c>
      <c r="L502" s="14">
        <f>VALUE(-11.228)</f>
        <v>0</v>
      </c>
      <c r="M502" s="15">
        <f>VALUE(1556.3224400000001)</f>
        <v>0</v>
      </c>
      <c r="N502" s="15">
        <f>VALUE(-11.62)</f>
        <v>0</v>
      </c>
      <c r="O502" s="16">
        <f>VALUE(1548.57718)</f>
        <v>0</v>
      </c>
      <c r="P502" s="16">
        <f>VALUE(-21.772)</f>
        <v>0</v>
      </c>
      <c r="Q502" s="17">
        <f>VALUE(522.035)</f>
        <v>0</v>
      </c>
      <c r="R502">
        <f>VALUE(-0.3706999999999425)</f>
        <v>0</v>
      </c>
      <c r="S502">
        <f>VALUE(-0.29140000000006694)</f>
        <v>0</v>
      </c>
      <c r="T502">
        <f>VALUE(-0.38814000000002125)</f>
        <v>0</v>
      </c>
      <c r="U502">
        <f>VALUE(-0.2682600000000548)</f>
        <v>0</v>
      </c>
      <c r="V502">
        <f>VALUE(-0.27165999999988344)</f>
        <v>0</v>
      </c>
      <c r="W502">
        <f>VALUE(-0.3218000000001666)</f>
        <v>0</v>
      </c>
      <c r="X502">
        <f>VALUE(-0.007700000000113505)</f>
        <v>0</v>
      </c>
      <c r="Y502" s="17">
        <f>VALUE(-11.567499999999995)</f>
        <v>0</v>
      </c>
      <c r="Z502">
        <f>VALUE(-274.2371428571784)</f>
        <v>0</v>
      </c>
    </row>
    <row r="503" spans="1:26">
      <c r="A503" t="s">
        <v>527</v>
      </c>
      <c r="B503">
        <f>VALUE(11.75554)</f>
        <v>0</v>
      </c>
      <c r="C503" s="10">
        <f>VALUE(1552.68624)</f>
        <v>0</v>
      </c>
      <c r="D503" s="10">
        <f>VALUE(-11.616)</f>
        <v>0</v>
      </c>
      <c r="E503" s="11">
        <f>VALUE(1553.7479)</f>
        <v>0</v>
      </c>
      <c r="F503" s="11">
        <f>VALUE(-18.244)</f>
        <v>0</v>
      </c>
      <c r="G503" s="12">
        <f>VALUE(1556.41598)</f>
        <v>0</v>
      </c>
      <c r="H503" s="12">
        <f>VALUE(-15.074000000000002)</f>
        <v>0</v>
      </c>
      <c r="I503" s="13">
        <f>VALUE(1547.70132)</f>
        <v>0</v>
      </c>
      <c r="J503" s="13">
        <f>VALUE(-10.75)</f>
        <v>0</v>
      </c>
      <c r="K503" s="14">
        <f>VALUE(1550.6002)</f>
        <v>0</v>
      </c>
      <c r="L503" s="14">
        <f>VALUE(-11.222000000000001)</f>
        <v>0</v>
      </c>
      <c r="M503" s="15">
        <f>VALUE(1556.3227)</f>
        <v>0</v>
      </c>
      <c r="N503" s="15">
        <f>VALUE(-11.592)</f>
        <v>0</v>
      </c>
      <c r="O503" s="16">
        <f>VALUE(1548.5766800000001)</f>
        <v>0</v>
      </c>
      <c r="P503" s="16">
        <f>VALUE(-21.72)</f>
        <v>0</v>
      </c>
      <c r="Q503" s="17">
        <f>VALUE(522.038)</f>
        <v>0</v>
      </c>
      <c r="R503">
        <f>VALUE(-0.3716199999998935)</f>
        <v>0</v>
      </c>
      <c r="S503">
        <f>VALUE(-0.29097999999999047)</f>
        <v>0</v>
      </c>
      <c r="T503">
        <f>VALUE(-0.3872799999999188)</f>
        <v>0</v>
      </c>
      <c r="U503">
        <f>VALUE(-0.2673200000001543)</f>
        <v>0</v>
      </c>
      <c r="V503">
        <f>VALUE(-0.2719199999999091)</f>
        <v>0</v>
      </c>
      <c r="W503">
        <f>VALUE(-0.32154000000014094)</f>
        <v>0</v>
      </c>
      <c r="X503">
        <f>VALUE(-0.008200000000215368)</f>
        <v>0</v>
      </c>
      <c r="Y503" s="17">
        <f>VALUE(-11.564499999999953)</f>
        <v>0</v>
      </c>
      <c r="Z503">
        <f>VALUE(-274.1228571428889)</f>
        <v>0</v>
      </c>
    </row>
    <row r="504" spans="1:26">
      <c r="A504" t="s">
        <v>528</v>
      </c>
      <c r="B504">
        <f>VALUE(11.77953)</f>
        <v>0</v>
      </c>
      <c r="C504" s="10">
        <f>VALUE(1552.6865)</f>
        <v>0</v>
      </c>
      <c r="D504" s="10">
        <f>VALUE(-11.542)</f>
        <v>0</v>
      </c>
      <c r="E504" s="11">
        <f>VALUE(1553.7478800000001)</f>
        <v>0</v>
      </c>
      <c r="F504" s="11">
        <f>VALUE(-18.248)</f>
        <v>0</v>
      </c>
      <c r="G504" s="12">
        <f>VALUE(1556.41644)</f>
        <v>0</v>
      </c>
      <c r="H504" s="12">
        <f>VALUE(-15.068)</f>
        <v>0</v>
      </c>
      <c r="I504" s="13">
        <f>VALUE(1547.70102)</f>
        <v>0</v>
      </c>
      <c r="J504" s="13">
        <f>VALUE(-10.686)</f>
        <v>0</v>
      </c>
      <c r="K504" s="14">
        <f>VALUE(1550.6004)</f>
        <v>0</v>
      </c>
      <c r="L504" s="14">
        <f>VALUE(-11.162)</f>
        <v>0</v>
      </c>
      <c r="M504" s="15">
        <f>VALUE(1556.3225)</f>
        <v>0</v>
      </c>
      <c r="N504" s="15">
        <f>VALUE(-11.624)</f>
        <v>0</v>
      </c>
      <c r="O504" s="16">
        <f>VALUE(1548.5774)</f>
        <v>0</v>
      </c>
      <c r="P504" s="16">
        <f>VALUE(-21.811999999999998)</f>
        <v>0</v>
      </c>
      <c r="Q504" s="17">
        <f>VALUE(522.0475)</f>
        <v>0</v>
      </c>
      <c r="R504">
        <f>VALUE(-0.3713599999998678)</f>
        <v>0</v>
      </c>
      <c r="S504">
        <f>VALUE(-0.29100000000016735)</f>
        <v>0</v>
      </c>
      <c r="T504">
        <f>VALUE(-0.3868199999999433)</f>
        <v>0</v>
      </c>
      <c r="U504">
        <f>VALUE(-0.267620000000079)</f>
        <v>0</v>
      </c>
      <c r="V504">
        <f>VALUE(-0.2717199999999593)</f>
        <v>0</v>
      </c>
      <c r="W504">
        <f>VALUE(-0.32174000000009073)</f>
        <v>0</v>
      </c>
      <c r="X504">
        <f>VALUE(-0.007480000000214204)</f>
        <v>0</v>
      </c>
      <c r="Y504" s="17">
        <f>VALUE(-11.55499999999995)</f>
        <v>0</v>
      </c>
      <c r="Z504">
        <f>VALUE(-273.9628571429031)</f>
        <v>0</v>
      </c>
    </row>
    <row r="505" spans="1:26">
      <c r="A505" t="s">
        <v>529</v>
      </c>
      <c r="B505">
        <f>VALUE(11.8034)</f>
        <v>0</v>
      </c>
      <c r="C505" s="10">
        <f>VALUE(1552.6859)</f>
        <v>0</v>
      </c>
      <c r="D505" s="10">
        <f>VALUE(-11.524000000000001)</f>
        <v>0</v>
      </c>
      <c r="E505" s="11">
        <f>VALUE(1553.74746)</f>
        <v>0</v>
      </c>
      <c r="F505" s="11">
        <f>VALUE(-18.232)</f>
        <v>0</v>
      </c>
      <c r="G505" s="12">
        <f>VALUE(1556.41552)</f>
        <v>0</v>
      </c>
      <c r="H505" s="12">
        <f>VALUE(-15.04)</f>
        <v>0</v>
      </c>
      <c r="I505" s="13">
        <f>VALUE(1547.70076)</f>
        <v>0</v>
      </c>
      <c r="J505" s="13">
        <f>VALUE(-10.702)</f>
        <v>0</v>
      </c>
      <c r="K505" s="14">
        <f>VALUE(1550.60106)</f>
        <v>0</v>
      </c>
      <c r="L505" s="14">
        <f>VALUE(-11.212)</f>
        <v>0</v>
      </c>
      <c r="M505" s="15">
        <f>VALUE(1556.32214)</f>
        <v>0</v>
      </c>
      <c r="N505" s="15">
        <f>VALUE(-11.594000000000001)</f>
        <v>0</v>
      </c>
      <c r="O505" s="16">
        <f>VALUE(1548.57688)</f>
        <v>0</v>
      </c>
      <c r="P505" s="16">
        <f>VALUE(-21.756)</f>
        <v>0</v>
      </c>
      <c r="Q505" s="17">
        <f>VALUE(522.0459999999999)</f>
        <v>0</v>
      </c>
      <c r="R505">
        <f>VALUE(-0.37195999999994456)</f>
        <v>0</v>
      </c>
      <c r="S505">
        <f>VALUE(-0.29142000000001644)</f>
        <v>0</v>
      </c>
      <c r="T505">
        <f>VALUE(-0.3877399999998943)</f>
        <v>0</v>
      </c>
      <c r="U505">
        <f>VALUE(-0.2678800000001047)</f>
        <v>0</v>
      </c>
      <c r="V505">
        <f>VALUE(-0.27106000000003405)</f>
        <v>0</v>
      </c>
      <c r="W505">
        <f>VALUE(-0.3221000000000913)</f>
        <v>0</v>
      </c>
      <c r="X505">
        <f>VALUE(-0.008000000000038199)</f>
        <v>0</v>
      </c>
      <c r="Y505" s="17">
        <f>VALUE(-11.556500000000028)</f>
        <v>0</v>
      </c>
      <c r="Z505">
        <f>VALUE(-274.30857142858906)</f>
        <v>0</v>
      </c>
    </row>
    <row r="506" spans="1:26">
      <c r="A506" t="s">
        <v>530</v>
      </c>
      <c r="B506">
        <f>VALUE(11.8277)</f>
        <v>0</v>
      </c>
      <c r="C506" s="10">
        <f>VALUE(1552.68506)</f>
        <v>0</v>
      </c>
      <c r="D506" s="10">
        <f>VALUE(-11.58)</f>
        <v>0</v>
      </c>
      <c r="E506" s="11">
        <f>VALUE(1553.74656)</f>
        <v>0</v>
      </c>
      <c r="F506" s="11">
        <f>VALUE(-18.256)</f>
        <v>0</v>
      </c>
      <c r="G506" s="12">
        <f>VALUE(1556.4144800000001)</f>
        <v>0</v>
      </c>
      <c r="H506" s="12">
        <f>VALUE(-15.015999999999998)</f>
        <v>0</v>
      </c>
      <c r="I506" s="13">
        <f>VALUE(1547.7005800000002)</f>
        <v>0</v>
      </c>
      <c r="J506" s="13">
        <f>VALUE(-10.75)</f>
        <v>0</v>
      </c>
      <c r="K506" s="14">
        <f>VALUE(1550.6005)</f>
        <v>0</v>
      </c>
      <c r="L506" s="14">
        <f>VALUE(-11.164000000000001)</f>
        <v>0</v>
      </c>
      <c r="M506" s="15">
        <f>VALUE(1556.32126)</f>
        <v>0</v>
      </c>
      <c r="N506" s="15">
        <f>VALUE(-11.574000000000002)</f>
        <v>0</v>
      </c>
      <c r="O506" s="16">
        <f>VALUE(1548.57678)</f>
        <v>0</v>
      </c>
      <c r="P506" s="16">
        <f>VALUE(-21.788)</f>
        <v>0</v>
      </c>
      <c r="Q506" s="17">
        <f>VALUE(522.0325)</f>
        <v>0</v>
      </c>
      <c r="R506">
        <f>VALUE(-0.3727999999998701)</f>
        <v>0</v>
      </c>
      <c r="S506">
        <f>VALUE(-0.2923200000000179)</f>
        <v>0</v>
      </c>
      <c r="T506">
        <f>VALUE(-0.388779999999997)</f>
        <v>0</v>
      </c>
      <c r="U506">
        <f>VALUE(-0.268060000000105)</f>
        <v>0</v>
      </c>
      <c r="V506">
        <f>VALUE(-0.27161999999998443)</f>
        <v>0</v>
      </c>
      <c r="W506">
        <f>VALUE(-0.32298000000014326)</f>
        <v>0</v>
      </c>
      <c r="X506">
        <f>VALUE(-0.008100000000013097)</f>
        <v>0</v>
      </c>
      <c r="Y506" s="17">
        <f>VALUE(-11.569999999999936)</f>
        <v>0</v>
      </c>
      <c r="Z506">
        <f>VALUE(-274.95142857144725)</f>
        <v>0</v>
      </c>
    </row>
    <row r="507" spans="1:26">
      <c r="A507" t="s">
        <v>531</v>
      </c>
      <c r="B507">
        <f>VALUE(11.8515)</f>
        <v>0</v>
      </c>
      <c r="C507" s="10">
        <f>VALUE(1552.68514)</f>
        <v>0</v>
      </c>
      <c r="D507" s="10">
        <f>VALUE(-11.6)</f>
        <v>0</v>
      </c>
      <c r="E507" s="11">
        <f>VALUE(1553.74708)</f>
        <v>0</v>
      </c>
      <c r="F507" s="11">
        <f>VALUE(-18.238)</f>
        <v>0</v>
      </c>
      <c r="G507" s="12">
        <f>VALUE(1556.4141)</f>
        <v>0</v>
      </c>
      <c r="H507" s="12">
        <f>VALUE(-15.064)</f>
        <v>0</v>
      </c>
      <c r="I507" s="13">
        <f>VALUE(1547.7007199999998)</f>
        <v>0</v>
      </c>
      <c r="J507" s="13">
        <f>VALUE(-10.784)</f>
        <v>0</v>
      </c>
      <c r="K507" s="14">
        <f>VALUE(1550.60026)</f>
        <v>0</v>
      </c>
      <c r="L507" s="14">
        <f>VALUE(-11.208)</f>
        <v>0</v>
      </c>
      <c r="M507" s="15">
        <f>VALUE(1556.32138)</f>
        <v>0</v>
      </c>
      <c r="N507" s="15">
        <f>VALUE(-11.582)</f>
        <v>0</v>
      </c>
      <c r="O507" s="16">
        <f>VALUE(1548.57638)</f>
        <v>0</v>
      </c>
      <c r="P507" s="16">
        <f>VALUE(-21.781999999999996)</f>
        <v>0</v>
      </c>
      <c r="Q507" s="17">
        <f>VALUE(522.0195)</f>
        <v>0</v>
      </c>
      <c r="R507">
        <f>VALUE(-0.37271999999984473)</f>
        <v>0</v>
      </c>
      <c r="S507">
        <f>VALUE(-0.29179999999996653)</f>
        <v>0</v>
      </c>
      <c r="T507">
        <f>VALUE(-0.3891599999999471)</f>
        <v>0</v>
      </c>
      <c r="U507">
        <f>VALUE(-0.2679200000000037)</f>
        <v>0</v>
      </c>
      <c r="V507">
        <f>VALUE(-0.2718600000000606)</f>
        <v>0</v>
      </c>
      <c r="W507">
        <f>VALUE(-0.3228599999999915)</f>
        <v>0</v>
      </c>
      <c r="X507">
        <f>VALUE(-0.008500000000140062)</f>
        <v>0</v>
      </c>
      <c r="Y507" s="17">
        <f>VALUE(-11.58299999999997)</f>
        <v>0</v>
      </c>
      <c r="Z507">
        <f>VALUE(-274.9742857142792)</f>
        <v>0</v>
      </c>
    </row>
    <row r="508" spans="1:26">
      <c r="A508" t="s">
        <v>532</v>
      </c>
      <c r="B508">
        <f>VALUE(11.87548)</f>
        <v>0</v>
      </c>
      <c r="C508" s="10">
        <f>VALUE(1552.68658)</f>
        <v>0</v>
      </c>
      <c r="D508" s="10">
        <f>VALUE(-11.575999999999999)</f>
        <v>0</v>
      </c>
      <c r="E508" s="11">
        <f>VALUE(1553.74742)</f>
        <v>0</v>
      </c>
      <c r="F508" s="11">
        <f>VALUE(-18.218)</f>
        <v>0</v>
      </c>
      <c r="G508" s="12">
        <f>VALUE(1556.4154199999998)</f>
        <v>0</v>
      </c>
      <c r="H508" s="12">
        <f>VALUE(-15.122)</f>
        <v>0</v>
      </c>
      <c r="I508" s="13">
        <f>VALUE(1547.7006800000001)</f>
        <v>0</v>
      </c>
      <c r="J508" s="13">
        <f>VALUE(-10.755999999999998)</f>
        <v>0</v>
      </c>
      <c r="K508" s="14">
        <f>VALUE(1550.60024)</f>
        <v>0</v>
      </c>
      <c r="L508" s="14">
        <f>VALUE(-11.238)</f>
        <v>0</v>
      </c>
      <c r="M508" s="15">
        <f>VALUE(1556.3221800000001)</f>
        <v>0</v>
      </c>
      <c r="N508" s="15">
        <f>VALUE(-11.684000000000001)</f>
        <v>0</v>
      </c>
      <c r="O508" s="16">
        <f>VALUE(1548.5765199999998)</f>
        <v>0</v>
      </c>
      <c r="P508" s="16">
        <f>VALUE(-21.754)</f>
        <v>0</v>
      </c>
      <c r="Q508" s="17">
        <f>VALUE(522.0095)</f>
        <v>0</v>
      </c>
      <c r="R508">
        <f>VALUE(-0.3712799999998424)</f>
        <v>0</v>
      </c>
      <c r="S508">
        <f>VALUE(-0.2914600000001428)</f>
        <v>0</v>
      </c>
      <c r="T508">
        <f>VALUE(-0.3878399999998692)</f>
        <v>0</v>
      </c>
      <c r="U508">
        <f>VALUE(-0.2679600000001301)</f>
        <v>0</v>
      </c>
      <c r="V508">
        <f>VALUE(-0.2718800000000101)</f>
        <v>0</v>
      </c>
      <c r="W508">
        <f>VALUE(-0.3220600000001923)</f>
        <v>0</v>
      </c>
      <c r="X508">
        <f>VALUE(-0.00836000000003878)</f>
        <v>0</v>
      </c>
      <c r="Y508" s="17">
        <f>VALUE(-11.592999999999961)</f>
        <v>0</v>
      </c>
      <c r="Z508">
        <f>VALUE(-274.4057142857465)</f>
        <v>0</v>
      </c>
    </row>
    <row r="509" spans="1:26">
      <c r="A509" t="s">
        <v>533</v>
      </c>
      <c r="B509">
        <f>VALUE(11.89923)</f>
        <v>0</v>
      </c>
      <c r="C509" s="10">
        <f>VALUE(1552.6856599999999)</f>
        <v>0</v>
      </c>
      <c r="D509" s="10">
        <f>VALUE(-11.544)</f>
        <v>0</v>
      </c>
      <c r="E509" s="11">
        <f>VALUE(1553.74714)</f>
        <v>0</v>
      </c>
      <c r="F509" s="11">
        <f>VALUE(-18.26)</f>
        <v>0</v>
      </c>
      <c r="G509" s="12">
        <f>VALUE(1556.4142)</f>
        <v>0</v>
      </c>
      <c r="H509" s="12">
        <f>VALUE(-15.116)</f>
        <v>0</v>
      </c>
      <c r="I509" s="13">
        <f>VALUE(1547.70088)</f>
        <v>0</v>
      </c>
      <c r="J509" s="13">
        <f>VALUE(-10.744000000000002)</f>
        <v>0</v>
      </c>
      <c r="K509" s="14">
        <f>VALUE(1550.59924)</f>
        <v>0</v>
      </c>
      <c r="L509" s="14">
        <f>VALUE(-11.19)</f>
        <v>0</v>
      </c>
      <c r="M509" s="15">
        <f>VALUE(1556.3221199999998)</f>
        <v>0</v>
      </c>
      <c r="N509" s="15">
        <f>VALUE(-11.68)</f>
        <v>0</v>
      </c>
      <c r="O509" s="16">
        <f>VALUE(1548.5766)</f>
        <v>0</v>
      </c>
      <c r="P509" s="16">
        <f>VALUE(-21.758000000000003)</f>
        <v>0</v>
      </c>
      <c r="Q509" s="17">
        <f>VALUE(522.006)</f>
        <v>0</v>
      </c>
      <c r="R509">
        <f>VALUE(-0.37219999999979336)</f>
        <v>0</v>
      </c>
      <c r="S509">
        <f>VALUE(-0.291740000000118)</f>
        <v>0</v>
      </c>
      <c r="T509">
        <f>VALUE(-0.3890599999999722)</f>
        <v>0</v>
      </c>
      <c r="U509">
        <f>VALUE(-0.2677599999999529)</f>
        <v>0</v>
      </c>
      <c r="V509">
        <f>VALUE(-0.27287999999998647)</f>
        <v>0</v>
      </c>
      <c r="W509">
        <f>VALUE(-0.3221200000000408)</f>
        <v>0</v>
      </c>
      <c r="X509">
        <f>VALUE(-0.008280000000013388)</f>
        <v>0</v>
      </c>
      <c r="Y509" s="17">
        <f>VALUE(-11.596499999999992)</f>
        <v>0</v>
      </c>
      <c r="Z509">
        <f>VALUE(-274.8628571428396)</f>
        <v>0</v>
      </c>
    </row>
    <row r="510" spans="1:26">
      <c r="A510" t="s">
        <v>534</v>
      </c>
      <c r="B510">
        <f>VALUE(11.92284)</f>
        <v>0</v>
      </c>
      <c r="C510" s="10">
        <f>VALUE(1552.68686)</f>
        <v>0</v>
      </c>
      <c r="D510" s="10">
        <f>VALUE(-11.568)</f>
        <v>0</v>
      </c>
      <c r="E510" s="11">
        <f>VALUE(1553.74704)</f>
        <v>0</v>
      </c>
      <c r="F510" s="11">
        <f>VALUE(-18.26)</f>
        <v>0</v>
      </c>
      <c r="G510" s="12">
        <f>VALUE(1556.41498)</f>
        <v>0</v>
      </c>
      <c r="H510" s="12">
        <f>VALUE(-15.065999999999999)</f>
        <v>0</v>
      </c>
      <c r="I510" s="13">
        <f>VALUE(1547.7006)</f>
        <v>0</v>
      </c>
      <c r="J510" s="13">
        <f>VALUE(-10.767999999999999)</f>
        <v>0</v>
      </c>
      <c r="K510" s="14">
        <f>VALUE(1550.59994)</f>
        <v>0</v>
      </c>
      <c r="L510" s="14">
        <f>VALUE(-11.28)</f>
        <v>0</v>
      </c>
      <c r="M510" s="15">
        <f>VALUE(1556.3220800000001)</f>
        <v>0</v>
      </c>
      <c r="N510" s="15">
        <f>VALUE(-11.565999999999999)</f>
        <v>0</v>
      </c>
      <c r="O510" s="16">
        <f>VALUE(1548.5769)</f>
        <v>0</v>
      </c>
      <c r="P510" s="16">
        <f>VALUE(-21.752)</f>
        <v>0</v>
      </c>
      <c r="Q510" s="17">
        <f>VALUE(522.004)</f>
        <v>0</v>
      </c>
      <c r="R510">
        <f>VALUE(-0.3709999999998672)</f>
        <v>0</v>
      </c>
      <c r="S510">
        <f>VALUE(-0.2918400000000929)</f>
        <v>0</v>
      </c>
      <c r="T510">
        <f>VALUE(-0.38827999999989515)</f>
        <v>0</v>
      </c>
      <c r="U510">
        <f>VALUE(-0.2680400000001555)</f>
        <v>0</v>
      </c>
      <c r="V510">
        <f>VALUE(-0.2721799999999348)</f>
        <v>0</v>
      </c>
      <c r="W510">
        <f>VALUE(-0.3221600000001672)</f>
        <v>0</v>
      </c>
      <c r="X510">
        <f>VALUE(-0.007980000000088694)</f>
        <v>0</v>
      </c>
      <c r="Y510" s="17">
        <f>VALUE(-11.598499999999945)</f>
        <v>0</v>
      </c>
      <c r="Z510">
        <f>VALUE(-274.49714285717164)</f>
        <v>0</v>
      </c>
    </row>
    <row r="511" spans="1:26">
      <c r="A511" t="s">
        <v>535</v>
      </c>
      <c r="B511">
        <f>VALUE(11.94662)</f>
        <v>0</v>
      </c>
      <c r="C511" s="10">
        <f>VALUE(1552.6858)</f>
        <v>0</v>
      </c>
      <c r="D511" s="10">
        <f>VALUE(-11.594000000000001)</f>
        <v>0</v>
      </c>
      <c r="E511" s="11">
        <f>VALUE(1553.7467199999999)</f>
        <v>0</v>
      </c>
      <c r="F511" s="11">
        <f>VALUE(-18.208)</f>
        <v>0</v>
      </c>
      <c r="G511" s="12">
        <f>VALUE(1556.4152)</f>
        <v>0</v>
      </c>
      <c r="H511" s="12">
        <f>VALUE(-15.068)</f>
        <v>0</v>
      </c>
      <c r="I511" s="13">
        <f>VALUE(1547.69996)</f>
        <v>0</v>
      </c>
      <c r="J511" s="13">
        <f>VALUE(-10.8)</f>
        <v>0</v>
      </c>
      <c r="K511" s="14">
        <f>VALUE(1550.59842)</f>
        <v>0</v>
      </c>
      <c r="L511" s="14">
        <f>VALUE(-11.218)</f>
        <v>0</v>
      </c>
      <c r="M511" s="15">
        <f>VALUE(1556.32124)</f>
        <v>0</v>
      </c>
      <c r="N511" s="15">
        <f>VALUE(-11.652000000000001)</f>
        <v>0</v>
      </c>
      <c r="O511" s="16">
        <f>VALUE(1548.57592)</f>
        <v>0</v>
      </c>
      <c r="P511" s="16">
        <f>VALUE(-21.738000000000003)</f>
        <v>0</v>
      </c>
      <c r="Q511" s="17">
        <f>VALUE(522.007)</f>
        <v>0</v>
      </c>
      <c r="R511">
        <f>VALUE(-0.37205999999991946)</f>
        <v>0</v>
      </c>
      <c r="S511">
        <f>VALUE(-0.2921599999999671)</f>
        <v>0</v>
      </c>
      <c r="T511">
        <f>VALUE(-0.38805999999999585)</f>
        <v>0</v>
      </c>
      <c r="U511">
        <f>VALUE(-0.26868000000013126)</f>
        <v>0</v>
      </c>
      <c r="V511">
        <f>VALUE(-0.27369999999996253)</f>
        <v>0</v>
      </c>
      <c r="W511">
        <f>VALUE(-0.32300000000009277)</f>
        <v>0</v>
      </c>
      <c r="X511">
        <f>VALUE(-0.008960000000115542)</f>
        <v>0</v>
      </c>
      <c r="Y511" s="17">
        <f>VALUE(-11.595500000000015)</f>
        <v>0</v>
      </c>
      <c r="Z511">
        <f>VALUE(-275.23142857145496)</f>
        <v>0</v>
      </c>
    </row>
    <row r="512" spans="1:26">
      <c r="A512" t="s">
        <v>536</v>
      </c>
      <c r="B512">
        <f>VALUE(11.97052)</f>
        <v>0</v>
      </c>
      <c r="C512" s="10">
        <f>VALUE(1552.6856599999999)</f>
        <v>0</v>
      </c>
      <c r="D512" s="10">
        <f>VALUE(-11.56)</f>
        <v>0</v>
      </c>
      <c r="E512" s="11">
        <f>VALUE(1553.74686)</f>
        <v>0</v>
      </c>
      <c r="F512" s="11">
        <f>VALUE(-18.22)</f>
        <v>0</v>
      </c>
      <c r="G512" s="12">
        <f>VALUE(1556.41526)</f>
        <v>0</v>
      </c>
      <c r="H512" s="12">
        <f>VALUE(-15.06)</f>
        <v>0</v>
      </c>
      <c r="I512" s="13">
        <f>VALUE(1547.70004)</f>
        <v>0</v>
      </c>
      <c r="J512" s="13">
        <f>VALUE(-10.728)</f>
        <v>0</v>
      </c>
      <c r="K512" s="14">
        <f>VALUE(1550.59986)</f>
        <v>0</v>
      </c>
      <c r="L512" s="14">
        <f>VALUE(-11.184000000000001)</f>
        <v>0</v>
      </c>
      <c r="M512" s="15">
        <f>VALUE(1556.3222)</f>
        <v>0</v>
      </c>
      <c r="N512" s="15">
        <f>VALUE(-11.64)</f>
        <v>0</v>
      </c>
      <c r="O512" s="16">
        <f>VALUE(1548.5765800000001)</f>
        <v>0</v>
      </c>
      <c r="P512" s="16">
        <f>VALUE(-21.791999999999998)</f>
        <v>0</v>
      </c>
      <c r="Q512" s="17">
        <f>VALUE(522.009)</f>
        <v>0</v>
      </c>
      <c r="R512">
        <f>VALUE(-0.37219999999979336)</f>
        <v>0</v>
      </c>
      <c r="S512">
        <f>VALUE(-0.2920200000000932)</f>
        <v>0</v>
      </c>
      <c r="T512">
        <f>VALUE(-0.38799999999991996)</f>
        <v>0</v>
      </c>
      <c r="U512">
        <f>VALUE(-0.26860000000010587)</f>
        <v>0</v>
      </c>
      <c r="V512">
        <f>VALUE(-0.2722599999999602)</f>
        <v>0</v>
      </c>
      <c r="W512">
        <f>VALUE(-0.3220400000000154)</f>
        <v>0</v>
      </c>
      <c r="X512">
        <f>VALUE(-0.008300000000190266)</f>
        <v>0</v>
      </c>
      <c r="Y512" s="17">
        <f>VALUE(-11.593499999999949)</f>
        <v>0</v>
      </c>
      <c r="Z512">
        <f>VALUE(-274.7742857142969)</f>
        <v>0</v>
      </c>
    </row>
    <row r="513" spans="1:26">
      <c r="A513" t="s">
        <v>537</v>
      </c>
      <c r="B513">
        <f>VALUE(11.99412)</f>
        <v>0</v>
      </c>
      <c r="C513" s="10">
        <f>VALUE(1552.6868)</f>
        <v>0</v>
      </c>
      <c r="D513" s="10">
        <f>VALUE(-11.562000000000001)</f>
        <v>0</v>
      </c>
      <c r="E513" s="11">
        <f>VALUE(1553.7472400000001)</f>
        <v>0</v>
      </c>
      <c r="F513" s="11">
        <f>VALUE(-18.23)</f>
        <v>0</v>
      </c>
      <c r="G513" s="12">
        <f>VALUE(1556.41578)</f>
        <v>0</v>
      </c>
      <c r="H513" s="12">
        <f>VALUE(-15.052)</f>
        <v>0</v>
      </c>
      <c r="I513" s="13">
        <f>VALUE(1547.7005)</f>
        <v>0</v>
      </c>
      <c r="J513" s="13">
        <f>VALUE(-10.73)</f>
        <v>0</v>
      </c>
      <c r="K513" s="14">
        <f>VALUE(1550.59978)</f>
        <v>0</v>
      </c>
      <c r="L513" s="14">
        <f>VALUE(-11.224)</f>
        <v>0</v>
      </c>
      <c r="M513" s="15">
        <f>VALUE(1556.32188)</f>
        <v>0</v>
      </c>
      <c r="N513" s="15">
        <f>VALUE(-11.574000000000002)</f>
        <v>0</v>
      </c>
      <c r="O513" s="16">
        <f>VALUE(1548.5766800000001)</f>
        <v>0</v>
      </c>
      <c r="P513" s="16">
        <f>VALUE(-21.814)</f>
        <v>0</v>
      </c>
      <c r="Q513" s="17">
        <f>VALUE(522.008)</f>
        <v>0</v>
      </c>
      <c r="R513">
        <f>VALUE(-0.3710599999999431)</f>
        <v>0</v>
      </c>
      <c r="S513">
        <f>VALUE(-0.2916400000001431)</f>
        <v>0</v>
      </c>
      <c r="T513">
        <f>VALUE(-0.3874799999998686)</f>
        <v>0</v>
      </c>
      <c r="U513">
        <f>VALUE(-0.2681400000001304)</f>
        <v>0</v>
      </c>
      <c r="V513">
        <f>VALUE(-0.2723399999999856)</f>
        <v>0</v>
      </c>
      <c r="W513">
        <f>VALUE(-0.322360000000117)</f>
        <v>0</v>
      </c>
      <c r="X513">
        <f>VALUE(-0.008200000000215368)</f>
        <v>0</v>
      </c>
      <c r="Y513" s="17">
        <f>VALUE(-11.594499999999925)</f>
        <v>0</v>
      </c>
      <c r="Z513">
        <f>VALUE(-274.4600000000576)</f>
        <v>0</v>
      </c>
    </row>
    <row r="514" spans="1:26">
      <c r="A514" t="s">
        <v>538</v>
      </c>
      <c r="B514">
        <f>VALUE(12.01778)</f>
        <v>0</v>
      </c>
      <c r="C514" s="10">
        <f>VALUE(1552.68704)</f>
        <v>0</v>
      </c>
      <c r="D514" s="10">
        <f>VALUE(-11.554)</f>
        <v>0</v>
      </c>
      <c r="E514" s="11">
        <f>VALUE(1553.7472400000001)</f>
        <v>0</v>
      </c>
      <c r="F514" s="11">
        <f>VALUE(-18.254)</f>
        <v>0</v>
      </c>
      <c r="G514" s="12">
        <f>VALUE(1556.4152800000002)</f>
        <v>0</v>
      </c>
      <c r="H514" s="12">
        <f>VALUE(-15.08)</f>
        <v>0</v>
      </c>
      <c r="I514" s="13">
        <f>VALUE(1547.7002400000001)</f>
        <v>0</v>
      </c>
      <c r="J514" s="13">
        <f>VALUE(-10.752)</f>
        <v>0</v>
      </c>
      <c r="K514" s="14">
        <f>VALUE(1550.60022)</f>
        <v>0</v>
      </c>
      <c r="L514" s="14">
        <f>VALUE(-11.238)</f>
        <v>0</v>
      </c>
      <c r="M514" s="15">
        <f>VALUE(1556.3229800000001)</f>
        <v>0</v>
      </c>
      <c r="N514" s="15">
        <f>VALUE(-11.624)</f>
        <v>0</v>
      </c>
      <c r="O514" s="16">
        <f>VALUE(1548.57638)</f>
        <v>0</v>
      </c>
      <c r="P514" s="16">
        <f>VALUE(-21.774)</f>
        <v>0</v>
      </c>
      <c r="Q514" s="17">
        <f>VALUE(522.0084999999999)</f>
        <v>0</v>
      </c>
      <c r="R514">
        <f>VALUE(-0.3708199999998669)</f>
        <v>0</v>
      </c>
      <c r="S514">
        <f>VALUE(-0.2916400000001431)</f>
        <v>0</v>
      </c>
      <c r="T514">
        <f>VALUE(-0.38797999999997046)</f>
        <v>0</v>
      </c>
      <c r="U514">
        <f>VALUE(-0.26840000000015607)</f>
        <v>0</v>
      </c>
      <c r="V514">
        <f>VALUE(-0.2718999999999596)</f>
        <v>0</v>
      </c>
      <c r="W514">
        <f>VALUE(-0.32126000000016575)</f>
        <v>0</v>
      </c>
      <c r="X514">
        <f>VALUE(-0.008500000000140062)</f>
        <v>0</v>
      </c>
      <c r="Y514" s="17">
        <f>VALUE(-11.594000000000051)</f>
        <v>0</v>
      </c>
      <c r="Z514">
        <f>VALUE(-274.3571428572003)</f>
        <v>0</v>
      </c>
    </row>
    <row r="515" spans="1:26">
      <c r="A515" t="s">
        <v>539</v>
      </c>
      <c r="B515">
        <f>VALUE(12.04136)</f>
        <v>0</v>
      </c>
      <c r="C515" s="10">
        <f>VALUE(1552.68606)</f>
        <v>0</v>
      </c>
      <c r="D515" s="10">
        <f>VALUE(-11.575999999999999)</f>
        <v>0</v>
      </c>
      <c r="E515" s="11">
        <f>VALUE(1553.74738)</f>
        <v>0</v>
      </c>
      <c r="F515" s="11">
        <f>VALUE(-18.268)</f>
        <v>0</v>
      </c>
      <c r="G515" s="12">
        <f>VALUE(1556.41608)</f>
        <v>0</v>
      </c>
      <c r="H515" s="12">
        <f>VALUE(-15.134)</f>
        <v>0</v>
      </c>
      <c r="I515" s="13">
        <f>VALUE(1547.70086)</f>
        <v>0</v>
      </c>
      <c r="J515" s="13">
        <f>VALUE(-10.744000000000002)</f>
        <v>0</v>
      </c>
      <c r="K515" s="14">
        <f>VALUE(1550.60086)</f>
        <v>0</v>
      </c>
      <c r="L515" s="14">
        <f>VALUE(-11.262)</f>
        <v>0</v>
      </c>
      <c r="M515" s="15">
        <f>VALUE(1556.32304)</f>
        <v>0</v>
      </c>
      <c r="N515" s="15">
        <f>VALUE(-11.634)</f>
        <v>0</v>
      </c>
      <c r="O515" s="16">
        <f>VALUE(1548.57594)</f>
        <v>0</v>
      </c>
      <c r="P515" s="16">
        <f>VALUE(-21.794)</f>
        <v>0</v>
      </c>
      <c r="Q515" s="17">
        <f>VALUE(522.0155)</f>
        <v>0</v>
      </c>
      <c r="R515">
        <f>VALUE(-0.37179999999989377)</f>
        <v>0</v>
      </c>
      <c r="S515">
        <f>VALUE(-0.29150000000004184)</f>
        <v>0</v>
      </c>
      <c r="T515">
        <f>VALUE(-0.3871799999999439)</f>
        <v>0</v>
      </c>
      <c r="U515">
        <f>VALUE(-0.2677800000001298)</f>
        <v>0</v>
      </c>
      <c r="V515">
        <f>VALUE(-0.27125999999998385)</f>
        <v>0</v>
      </c>
      <c r="W515">
        <f>VALUE(-0.32120000000008986)</f>
        <v>0</v>
      </c>
      <c r="X515">
        <f>VALUE(-0.008940000000166037)</f>
        <v>0</v>
      </c>
      <c r="Y515" s="17">
        <f>VALUE(-11.586999999999989)</f>
        <v>0</v>
      </c>
      <c r="Z515">
        <f>VALUE(-274.2371428571784)</f>
        <v>0</v>
      </c>
    </row>
    <row r="516" spans="1:26">
      <c r="A516" t="s">
        <v>540</v>
      </c>
      <c r="B516">
        <f>VALUE(12.06495)</f>
        <v>0</v>
      </c>
      <c r="C516" s="10">
        <f>VALUE(1552.6854)</f>
        <v>0</v>
      </c>
      <c r="D516" s="10">
        <f>VALUE(-11.588)</f>
        <v>0</v>
      </c>
      <c r="E516" s="11">
        <f>VALUE(1553.74728)</f>
        <v>0</v>
      </c>
      <c r="F516" s="11">
        <f>VALUE(-18.238)</f>
        <v>0</v>
      </c>
      <c r="G516" s="12">
        <f>VALUE(1556.41544)</f>
        <v>0</v>
      </c>
      <c r="H516" s="12">
        <f>VALUE(-15.122)</f>
        <v>0</v>
      </c>
      <c r="I516" s="13">
        <f>VALUE(1547.69974)</f>
        <v>0</v>
      </c>
      <c r="J516" s="13">
        <f>VALUE(-10.794)</f>
        <v>0</v>
      </c>
      <c r="K516" s="14">
        <f>VALUE(1550.5996599999999)</f>
        <v>0</v>
      </c>
      <c r="L516" s="14">
        <f>VALUE(-11.218)</f>
        <v>0</v>
      </c>
      <c r="M516" s="15">
        <f>VALUE(1556.3215)</f>
        <v>0</v>
      </c>
      <c r="N516" s="15">
        <f>VALUE(-11.664000000000001)</f>
        <v>0</v>
      </c>
      <c r="O516" s="16">
        <f>VALUE(1548.57638)</f>
        <v>0</v>
      </c>
      <c r="P516" s="16">
        <f>VALUE(-21.785999999999998)</f>
        <v>0</v>
      </c>
      <c r="Q516" s="17">
        <f>VALUE(522.017)</f>
        <v>0</v>
      </c>
      <c r="R516">
        <f>VALUE(-0.37245999999981905)</f>
        <v>0</v>
      </c>
      <c r="S516">
        <f>VALUE(-0.29160000000001673)</f>
        <v>0</v>
      </c>
      <c r="T516">
        <f>VALUE(-0.3878199999999197)</f>
        <v>0</v>
      </c>
      <c r="U516">
        <f>VALUE(-0.26890000000003056)</f>
        <v>0</v>
      </c>
      <c r="V516">
        <f>VALUE(-0.27245999999991)</f>
        <v>0</v>
      </c>
      <c r="W516">
        <f>VALUE(-0.3227400000000671)</f>
        <v>0</v>
      </c>
      <c r="X516">
        <f>VALUE(-0.008500000000140062)</f>
        <v>0</v>
      </c>
      <c r="Y516" s="17">
        <f>VALUE(-11.58549999999991)</f>
        <v>0</v>
      </c>
      <c r="Z516">
        <f>VALUE(-274.92571428570045)</f>
        <v>0</v>
      </c>
    </row>
    <row r="517" spans="1:26">
      <c r="A517" t="s">
        <v>541</v>
      </c>
      <c r="B517">
        <f>VALUE(12.08898)</f>
        <v>0</v>
      </c>
      <c r="C517" s="10">
        <f>VALUE(1552.6864)</f>
        <v>0</v>
      </c>
      <c r="D517" s="10">
        <f>VALUE(-11.6)</f>
        <v>0</v>
      </c>
      <c r="E517" s="11">
        <f>VALUE(1553.74744)</f>
        <v>0</v>
      </c>
      <c r="F517" s="11">
        <f>VALUE(-18.202)</f>
        <v>0</v>
      </c>
      <c r="G517" s="12">
        <f>VALUE(1556.41536)</f>
        <v>0</v>
      </c>
      <c r="H517" s="12">
        <f>VALUE(-15.024000000000001)</f>
        <v>0</v>
      </c>
      <c r="I517" s="13">
        <f>VALUE(1547.70124)</f>
        <v>0</v>
      </c>
      <c r="J517" s="13">
        <f>VALUE(-10.774000000000001)</f>
        <v>0</v>
      </c>
      <c r="K517" s="14">
        <f>VALUE(1550.59978)</f>
        <v>0</v>
      </c>
      <c r="L517" s="14">
        <f>VALUE(-11.238)</f>
        <v>0</v>
      </c>
      <c r="M517" s="15">
        <f>VALUE(1556.32322)</f>
        <v>0</v>
      </c>
      <c r="N517" s="15">
        <f>VALUE(-11.564)</f>
        <v>0</v>
      </c>
      <c r="O517" s="16">
        <f>VALUE(1548.57618)</f>
        <v>0</v>
      </c>
      <c r="P517" s="16">
        <f>VALUE(-21.776)</f>
        <v>0</v>
      </c>
      <c r="Q517" s="17">
        <f>VALUE(522.0185)</f>
        <v>0</v>
      </c>
      <c r="R517">
        <f>VALUE(-0.3714599999998427)</f>
        <v>0</v>
      </c>
      <c r="S517">
        <f>VALUE(-0.29143999999996595)</f>
        <v>0</v>
      </c>
      <c r="T517">
        <f>VALUE(-0.38789999999994507)</f>
        <v>0</v>
      </c>
      <c r="U517">
        <f>VALUE(-0.26739999999995234)</f>
        <v>0</v>
      </c>
      <c r="V517">
        <f>VALUE(-0.2723399999999856)</f>
        <v>0</v>
      </c>
      <c r="W517">
        <f>VALUE(-0.32102000000008957)</f>
        <v>0</v>
      </c>
      <c r="X517">
        <f>VALUE(-0.008700000000089858)</f>
        <v>0</v>
      </c>
      <c r="Y517" s="17">
        <f>VALUE(-11.583999999999946)</f>
        <v>0</v>
      </c>
      <c r="Z517">
        <f>VALUE(-274.3228571428387)</f>
        <v>0</v>
      </c>
    </row>
    <row r="518" spans="1:26">
      <c r="A518" t="s">
        <v>542</v>
      </c>
      <c r="B518">
        <f>VALUE(12.11287)</f>
        <v>0</v>
      </c>
      <c r="C518" s="10">
        <f>VALUE(1552.6863)</f>
        <v>0</v>
      </c>
      <c r="D518" s="10">
        <f>VALUE(-11.61)</f>
        <v>0</v>
      </c>
      <c r="E518" s="11">
        <f>VALUE(1553.74706)</f>
        <v>0</v>
      </c>
      <c r="F518" s="11">
        <f>VALUE(-18.19)</f>
        <v>0</v>
      </c>
      <c r="G518" s="12">
        <f>VALUE(1556.4152)</f>
        <v>0</v>
      </c>
      <c r="H518" s="12">
        <f>VALUE(-15.072000000000001)</f>
        <v>0</v>
      </c>
      <c r="I518" s="13">
        <f>VALUE(1547.7014199999999)</f>
        <v>0</v>
      </c>
      <c r="J518" s="13">
        <f>VALUE(-10.724)</f>
        <v>0</v>
      </c>
      <c r="K518" s="14">
        <f>VALUE(1550.5992199999998)</f>
        <v>0</v>
      </c>
      <c r="L518" s="14">
        <f>VALUE(-11.21)</f>
        <v>0</v>
      </c>
      <c r="M518" s="15">
        <f>VALUE(1556.3215400000001)</f>
        <v>0</v>
      </c>
      <c r="N518" s="15">
        <f>VALUE(-11.614)</f>
        <v>0</v>
      </c>
      <c r="O518" s="16">
        <f>VALUE(1548.57608)</f>
        <v>0</v>
      </c>
      <c r="P518" s="16">
        <f>VALUE(-21.83)</f>
        <v>0</v>
      </c>
      <c r="Q518" s="17">
        <f>VALUE(522.0215)</f>
        <v>0</v>
      </c>
      <c r="R518">
        <f>VALUE(-0.3715599999998176)</f>
        <v>0</v>
      </c>
      <c r="S518">
        <f>VALUE(-0.2918200000001434)</f>
        <v>0</v>
      </c>
      <c r="T518">
        <f>VALUE(-0.38805999999999585)</f>
        <v>0</v>
      </c>
      <c r="U518">
        <f>VALUE(-0.26721999999995205)</f>
        <v>0</v>
      </c>
      <c r="V518">
        <f>VALUE(-0.27289999999993597)</f>
        <v>0</v>
      </c>
      <c r="W518">
        <f>VALUE(-0.3227000000001681)</f>
        <v>0</v>
      </c>
      <c r="X518">
        <f>VALUE(-0.008800000000064756)</f>
        <v>0</v>
      </c>
      <c r="Y518" s="17">
        <f>VALUE(-11.581000000000017)</f>
        <v>0</v>
      </c>
      <c r="Z518">
        <f>VALUE(-274.72285714286824)</f>
        <v>0</v>
      </c>
    </row>
    <row r="519" spans="1:26">
      <c r="A519" t="s">
        <v>543</v>
      </c>
      <c r="B519">
        <f>VALUE(12.13674)</f>
        <v>0</v>
      </c>
      <c r="C519" s="10">
        <f>VALUE(1552.6859)</f>
        <v>0</v>
      </c>
      <c r="D519" s="10">
        <f>VALUE(-11.57)</f>
        <v>0</v>
      </c>
      <c r="E519" s="11">
        <f>VALUE(1553.74704)</f>
        <v>0</v>
      </c>
      <c r="F519" s="11">
        <f>VALUE(-18.27)</f>
        <v>0</v>
      </c>
      <c r="G519" s="12">
        <f>VALUE(1556.41492)</f>
        <v>0</v>
      </c>
      <c r="H519" s="12">
        <f>VALUE(-15.092)</f>
        <v>0</v>
      </c>
      <c r="I519" s="13">
        <f>VALUE(1547.7005800000002)</f>
        <v>0</v>
      </c>
      <c r="J519" s="13">
        <f>VALUE(-10.72)</f>
        <v>0</v>
      </c>
      <c r="K519" s="14">
        <f>VALUE(1550.60028)</f>
        <v>0</v>
      </c>
      <c r="L519" s="14">
        <f>VALUE(-11.216)</f>
        <v>0</v>
      </c>
      <c r="M519" s="15">
        <f>VALUE(1556.32216)</f>
        <v>0</v>
      </c>
      <c r="N519" s="15">
        <f>VALUE(-11.658)</f>
        <v>0</v>
      </c>
      <c r="O519" s="16">
        <f>VALUE(1548.5764199999999)</f>
        <v>0</v>
      </c>
      <c r="P519" s="16">
        <f>VALUE(-21.798000000000002)</f>
        <v>0</v>
      </c>
      <c r="Q519" s="17">
        <f>VALUE(522.0245)</f>
        <v>0</v>
      </c>
      <c r="R519">
        <f>VALUE(-0.37195999999994456)</f>
        <v>0</v>
      </c>
      <c r="S519">
        <f>VALUE(-0.2918400000000929)</f>
        <v>0</v>
      </c>
      <c r="T519">
        <f>VALUE(-0.38833999999997104)</f>
        <v>0</v>
      </c>
      <c r="U519">
        <f>VALUE(-0.268060000000105)</f>
        <v>0</v>
      </c>
      <c r="V519">
        <f>VALUE(-0.27183999999988373)</f>
        <v>0</v>
      </c>
      <c r="W519">
        <f>VALUE(-0.3220800000001418)</f>
        <v>0</v>
      </c>
      <c r="X519">
        <f>VALUE(-0.008460000000013679)</f>
        <v>0</v>
      </c>
      <c r="Y519" s="17">
        <f>VALUE(-11.577999999999975)</f>
        <v>0</v>
      </c>
      <c r="Z519">
        <f>VALUE(-274.65428571430755)</f>
        <v>0</v>
      </c>
    </row>
    <row r="520" spans="1:26">
      <c r="A520" t="s">
        <v>544</v>
      </c>
      <c r="B520">
        <f>VALUE(12.16105)</f>
        <v>0</v>
      </c>
      <c r="C520" s="10">
        <f>VALUE(1552.6870000000001)</f>
        <v>0</v>
      </c>
      <c r="D520" s="10">
        <f>VALUE(-11.584000000000001)</f>
        <v>0</v>
      </c>
      <c r="E520" s="11">
        <f>VALUE(1553.747)</f>
        <v>0</v>
      </c>
      <c r="F520" s="11">
        <f>VALUE(-18.124000000000002)</f>
        <v>0</v>
      </c>
      <c r="G520" s="12">
        <f>VALUE(1556.41518)</f>
        <v>0</v>
      </c>
      <c r="H520" s="12">
        <f>VALUE(-15.048)</f>
        <v>0</v>
      </c>
      <c r="I520" s="13">
        <f>VALUE(1547.70108)</f>
        <v>0</v>
      </c>
      <c r="J520" s="13">
        <f>VALUE(-10.732000000000001)</f>
        <v>0</v>
      </c>
      <c r="K520" s="14">
        <f>VALUE(1550.60052)</f>
        <v>0</v>
      </c>
      <c r="L520" s="14">
        <f>VALUE(-11.222000000000001)</f>
        <v>0</v>
      </c>
      <c r="M520" s="15">
        <f>VALUE(1556.32238)</f>
        <v>0</v>
      </c>
      <c r="N520" s="15">
        <f>VALUE(-11.644)</f>
        <v>0</v>
      </c>
      <c r="O520" s="16">
        <f>VALUE(1548.57594)</f>
        <v>0</v>
      </c>
      <c r="P520" s="16">
        <f>VALUE(-21.788)</f>
        <v>0</v>
      </c>
      <c r="Q520" s="17">
        <f>VALUE(522.0195)</f>
        <v>0</v>
      </c>
      <c r="R520">
        <f>VALUE(-0.3708599999999933)</f>
        <v>0</v>
      </c>
      <c r="S520">
        <f>VALUE(-0.2918799999999919)</f>
        <v>0</v>
      </c>
      <c r="T520">
        <f>VALUE(-0.38807999999994536)</f>
        <v>0</v>
      </c>
      <c r="U520">
        <f>VALUE(-0.26756000000000313)</f>
        <v>0</v>
      </c>
      <c r="V520">
        <f>VALUE(-0.2716000000000349)</f>
        <v>0</v>
      </c>
      <c r="W520">
        <f>VALUE(-0.32186000000001513)</f>
        <v>0</v>
      </c>
      <c r="X520">
        <f>VALUE(-0.008940000000166037)</f>
        <v>0</v>
      </c>
      <c r="Y520" s="17">
        <f>VALUE(-11.58299999999997)</f>
        <v>0</v>
      </c>
      <c r="Z520">
        <f>VALUE(-274.3971428571643)</f>
        <v>0</v>
      </c>
    </row>
    <row r="521" spans="1:26">
      <c r="A521" t="s">
        <v>545</v>
      </c>
      <c r="B521">
        <f>VALUE(12.18484)</f>
        <v>0</v>
      </c>
      <c r="C521" s="10">
        <f>VALUE(1552.6860800000002)</f>
        <v>0</v>
      </c>
      <c r="D521" s="10">
        <f>VALUE(-11.57)</f>
        <v>0</v>
      </c>
      <c r="E521" s="11">
        <f>VALUE(1553.74714)</f>
        <v>0</v>
      </c>
      <c r="F521" s="11">
        <f>VALUE(-18.25)</f>
        <v>0</v>
      </c>
      <c r="G521" s="12">
        <f>VALUE(1556.41462)</f>
        <v>0</v>
      </c>
      <c r="H521" s="12">
        <f>VALUE(-15.036)</f>
        <v>0</v>
      </c>
      <c r="I521" s="13">
        <f>VALUE(1547.7001)</f>
        <v>0</v>
      </c>
      <c r="J521" s="13">
        <f>VALUE(-10.728)</f>
        <v>0</v>
      </c>
      <c r="K521" s="14">
        <f>VALUE(1550.60088)</f>
        <v>0</v>
      </c>
      <c r="L521" s="14">
        <f>VALUE(-11.26)</f>
        <v>0</v>
      </c>
      <c r="M521" s="15">
        <f>VALUE(1556.32088)</f>
        <v>0</v>
      </c>
      <c r="N521" s="15">
        <f>VALUE(-11.575999999999999)</f>
        <v>0</v>
      </c>
      <c r="O521" s="16">
        <f>VALUE(1548.57574)</f>
        <v>0</v>
      </c>
      <c r="P521" s="16">
        <f>VALUE(-21.788)</f>
        <v>0</v>
      </c>
      <c r="Q521" s="17">
        <f>VALUE(522.011)</f>
        <v>0</v>
      </c>
      <c r="R521">
        <f>VALUE(-0.37177999999994427)</f>
        <v>0</v>
      </c>
      <c r="S521">
        <f>VALUE(-0.291740000000118)</f>
        <v>0</v>
      </c>
      <c r="T521">
        <f>VALUE(-0.38863999999989574)</f>
        <v>0</v>
      </c>
      <c r="U521">
        <f>VALUE(-0.26854000000003)</f>
        <v>0</v>
      </c>
      <c r="V521">
        <f>VALUE(-0.27124000000003434)</f>
        <v>0</v>
      </c>
      <c r="W521">
        <f>VALUE(-0.32336000000009335)</f>
        <v>0</v>
      </c>
      <c r="X521">
        <f>VALUE(-0.009140000000115833)</f>
        <v>0</v>
      </c>
      <c r="Y521" s="17">
        <f>VALUE(-11.591499999999996)</f>
        <v>0</v>
      </c>
      <c r="Z521">
        <f>VALUE(-274.9200000000331)</f>
        <v>0</v>
      </c>
    </row>
    <row r="522" spans="1:26">
      <c r="A522" t="s">
        <v>546</v>
      </c>
      <c r="B522">
        <f>VALUE(12.20845)</f>
        <v>0</v>
      </c>
      <c r="C522" s="10">
        <f>VALUE(1552.68644)</f>
        <v>0</v>
      </c>
      <c r="D522" s="10">
        <f>VALUE(-11.552)</f>
        <v>0</v>
      </c>
      <c r="E522" s="11">
        <f>VALUE(1553.7473)</f>
        <v>0</v>
      </c>
      <c r="F522" s="11">
        <f>VALUE(-18.194000000000003)</f>
        <v>0</v>
      </c>
      <c r="G522" s="12">
        <f>VALUE(1556.41572)</f>
        <v>0</v>
      </c>
      <c r="H522" s="12">
        <f>VALUE(-15.088)</f>
        <v>0</v>
      </c>
      <c r="I522" s="13">
        <f>VALUE(1547.69946)</f>
        <v>0</v>
      </c>
      <c r="J522" s="13">
        <f>VALUE(-10.762)</f>
        <v>0</v>
      </c>
      <c r="K522" s="14">
        <f>VALUE(1550.599)</f>
        <v>0</v>
      </c>
      <c r="L522" s="14">
        <f>VALUE(-11.2)</f>
        <v>0</v>
      </c>
      <c r="M522" s="15">
        <f>VALUE(1556.32136)</f>
        <v>0</v>
      </c>
      <c r="N522" s="15">
        <f>VALUE(-11.648)</f>
        <v>0</v>
      </c>
      <c r="O522" s="16">
        <f>VALUE(1548.57596)</f>
        <v>0</v>
      </c>
      <c r="P522" s="16">
        <f>VALUE(-21.808000000000003)</f>
        <v>0</v>
      </c>
      <c r="Q522" s="17">
        <f>VALUE(522.0074999999999)</f>
        <v>0</v>
      </c>
      <c r="R522">
        <f>VALUE(-0.3714199999999437)</f>
        <v>0</v>
      </c>
      <c r="S522">
        <f>VALUE(-0.29158000000006723)</f>
        <v>0</v>
      </c>
      <c r="T522">
        <f>VALUE(-0.3875399999999445)</f>
        <v>0</v>
      </c>
      <c r="U522">
        <f>VALUE(-0.26918000000000575)</f>
        <v>0</v>
      </c>
      <c r="V522">
        <f>VALUE(-0.27312000000006265)</f>
        <v>0</v>
      </c>
      <c r="W522">
        <f>VALUE(-0.32288000000016837)</f>
        <v>0</v>
      </c>
      <c r="X522">
        <f>VALUE(-0.008920000000216532)</f>
        <v>0</v>
      </c>
      <c r="Y522" s="17">
        <f>VALUE(-11.595000000000027)</f>
        <v>0</v>
      </c>
      <c r="Z522">
        <f>VALUE(-274.9485714286298)</f>
        <v>0</v>
      </c>
    </row>
    <row r="523" spans="1:26">
      <c r="A523" t="s">
        <v>547</v>
      </c>
      <c r="B523">
        <f>VALUE(12.23258)</f>
        <v>0</v>
      </c>
      <c r="C523" s="10">
        <f>VALUE(1552.68706)</f>
        <v>0</v>
      </c>
      <c r="D523" s="10">
        <f>VALUE(-11.57)</f>
        <v>0</v>
      </c>
      <c r="E523" s="11">
        <f>VALUE(1553.74774)</f>
        <v>0</v>
      </c>
      <c r="F523" s="11">
        <f>VALUE(-18.176)</f>
        <v>0</v>
      </c>
      <c r="G523" s="12">
        <f>VALUE(1556.41616)</f>
        <v>0</v>
      </c>
      <c r="H523" s="12">
        <f>VALUE(-15.095999999999998)</f>
        <v>0</v>
      </c>
      <c r="I523" s="13">
        <f>VALUE(1547.7010599999999)</f>
        <v>0</v>
      </c>
      <c r="J523" s="13">
        <f>VALUE(-10.734000000000002)</f>
        <v>0</v>
      </c>
      <c r="K523" s="14">
        <f>VALUE(1550.60034)</f>
        <v>0</v>
      </c>
      <c r="L523" s="14">
        <f>VALUE(-11.177999999999999)</f>
        <v>0</v>
      </c>
      <c r="M523" s="15">
        <f>VALUE(1556.3221)</f>
        <v>0</v>
      </c>
      <c r="N523" s="15">
        <f>VALUE(-11.636)</f>
        <v>0</v>
      </c>
      <c r="O523" s="16">
        <f>VALUE(1548.5756)</f>
        <v>0</v>
      </c>
      <c r="P523" s="16">
        <f>VALUE(-21.77)</f>
        <v>0</v>
      </c>
      <c r="Q523" s="17">
        <f>VALUE(522.018)</f>
        <v>0</v>
      </c>
      <c r="R523">
        <f>VALUE(-0.3707999999999174)</f>
        <v>0</v>
      </c>
      <c r="S523">
        <f>VALUE(-0.29114000000004125)</f>
        <v>0</v>
      </c>
      <c r="T523">
        <f>VALUE(-0.3870999999999185)</f>
        <v>0</v>
      </c>
      <c r="U523">
        <f>VALUE(-0.26757999999995263)</f>
        <v>0</v>
      </c>
      <c r="V523">
        <f>VALUE(-0.2717800000000352)</f>
        <v>0</v>
      </c>
      <c r="W523">
        <f>VALUE(-0.3221399999999903)</f>
        <v>0</v>
      </c>
      <c r="X523">
        <f>VALUE(-0.009280000000217115)</f>
        <v>0</v>
      </c>
      <c r="Y523" s="17">
        <f>VALUE(-11.584499999999935)</f>
        <v>0</v>
      </c>
      <c r="Z523">
        <f>VALUE(-274.26000000001034)</f>
        <v>0</v>
      </c>
    </row>
    <row r="524" spans="1:26">
      <c r="A524" t="s">
        <v>548</v>
      </c>
      <c r="B524">
        <f>VALUE(12.25662)</f>
        <v>0</v>
      </c>
      <c r="C524" s="10">
        <f>VALUE(1552.68598)</f>
        <v>0</v>
      </c>
      <c r="D524" s="10">
        <f>VALUE(-11.604000000000001)</f>
        <v>0</v>
      </c>
      <c r="E524" s="11">
        <f>VALUE(1553.74638)</f>
        <v>0</v>
      </c>
      <c r="F524" s="11">
        <f>VALUE(-18.195999999999998)</f>
        <v>0</v>
      </c>
      <c r="G524" s="12">
        <f>VALUE(1556.4143)</f>
        <v>0</v>
      </c>
      <c r="H524" s="12">
        <f>VALUE(-15.07)</f>
        <v>0</v>
      </c>
      <c r="I524" s="13">
        <f>VALUE(1547.70012)</f>
        <v>0</v>
      </c>
      <c r="J524" s="13">
        <f>VALUE(-10.686)</f>
        <v>0</v>
      </c>
      <c r="K524" s="14">
        <f>VALUE(1550.5999)</f>
        <v>0</v>
      </c>
      <c r="L524" s="14">
        <f>VALUE(-11.222000000000001)</f>
        <v>0</v>
      </c>
      <c r="M524" s="15">
        <f>VALUE(1556.3211)</f>
        <v>0</v>
      </c>
      <c r="N524" s="15">
        <f>VALUE(-11.63)</f>
        <v>0</v>
      </c>
      <c r="O524" s="16">
        <f>VALUE(1548.5757)</f>
        <v>0</v>
      </c>
      <c r="P524" s="16">
        <f>VALUE(-21.788)</f>
        <v>0</v>
      </c>
      <c r="Q524" s="17">
        <f>VALUE(522.028)</f>
        <v>0</v>
      </c>
      <c r="R524">
        <f>VALUE(-0.37187999999991916)</f>
        <v>0</v>
      </c>
      <c r="S524">
        <f>VALUE(-0.2925000000000182)</f>
        <v>0</v>
      </c>
      <c r="T524">
        <f>VALUE(-0.3889599999999973)</f>
        <v>0</v>
      </c>
      <c r="U524">
        <f>VALUE(-0.26852000000008047)</f>
        <v>0</v>
      </c>
      <c r="V524">
        <f>VALUE(-0.2722200000000612)</f>
        <v>0</v>
      </c>
      <c r="W524">
        <f>VALUE(-0.32314000000019405)</f>
        <v>0</v>
      </c>
      <c r="X524">
        <f>VALUE(-0.009180000000014843)</f>
        <v>0</v>
      </c>
      <c r="Y524" s="17">
        <f>VALUE(-11.574499999999944)</f>
        <v>0</v>
      </c>
      <c r="Z524">
        <f>VALUE(-275.20000000004075)</f>
        <v>0</v>
      </c>
    </row>
    <row r="525" spans="1:26">
      <c r="A525" t="s">
        <v>549</v>
      </c>
      <c r="B525">
        <f>VALUE(12.28023)</f>
        <v>0</v>
      </c>
      <c r="C525" s="10">
        <f>VALUE(1552.68598)</f>
        <v>0</v>
      </c>
      <c r="D525" s="10">
        <f>VALUE(-11.6)</f>
        <v>0</v>
      </c>
      <c r="E525" s="11">
        <f>VALUE(1553.7472400000001)</f>
        <v>0</v>
      </c>
      <c r="F525" s="11">
        <f>VALUE(-18.226)</f>
        <v>0</v>
      </c>
      <c r="G525" s="12">
        <f>VALUE(1556.41516)</f>
        <v>0</v>
      </c>
      <c r="H525" s="12">
        <f>VALUE(-15.056)</f>
        <v>0</v>
      </c>
      <c r="I525" s="13">
        <f>VALUE(1547.7007199999998)</f>
        <v>0</v>
      </c>
      <c r="J525" s="13">
        <f>VALUE(-10.734000000000002)</f>
        <v>0</v>
      </c>
      <c r="K525" s="14">
        <f>VALUE(1550.60006)</f>
        <v>0</v>
      </c>
      <c r="L525" s="14">
        <f>VALUE(-11.225999999999999)</f>
        <v>0</v>
      </c>
      <c r="M525" s="15">
        <f>VALUE(1556.3216400000001)</f>
        <v>0</v>
      </c>
      <c r="N525" s="15">
        <f>VALUE(-11.642000000000001)</f>
        <v>0</v>
      </c>
      <c r="O525" s="16">
        <f>VALUE(1548.57612)</f>
        <v>0</v>
      </c>
      <c r="P525" s="16">
        <f>VALUE(-21.77)</f>
        <v>0</v>
      </c>
      <c r="Q525" s="17">
        <f>VALUE(522.029)</f>
        <v>0</v>
      </c>
      <c r="R525">
        <f>VALUE(-0.37187999999991916)</f>
        <v>0</v>
      </c>
      <c r="S525">
        <f>VALUE(-0.2916400000001431)</f>
        <v>0</v>
      </c>
      <c r="T525">
        <f>VALUE(-0.38809999999989486)</f>
        <v>0</v>
      </c>
      <c r="U525">
        <f>VALUE(-0.2679200000000037)</f>
        <v>0</v>
      </c>
      <c r="V525">
        <f>VALUE(-0.2720600000000104)</f>
        <v>0</v>
      </c>
      <c r="W525">
        <f>VALUE(-0.3226000000001932)</f>
        <v>0</v>
      </c>
      <c r="X525">
        <f>VALUE(-0.008760000000165746)</f>
        <v>0</v>
      </c>
      <c r="Y525" s="17">
        <f>VALUE(-11.573499999999967)</f>
        <v>0</v>
      </c>
      <c r="Z525">
        <f>VALUE(-274.7085714286186)</f>
        <v>0</v>
      </c>
    </row>
    <row r="526" spans="1:26">
      <c r="A526" t="s">
        <v>550</v>
      </c>
      <c r="B526">
        <f>VALUE(12.30397)</f>
        <v>0</v>
      </c>
      <c r="C526" s="10">
        <f>VALUE(1552.68642)</f>
        <v>0</v>
      </c>
      <c r="D526" s="10">
        <f>VALUE(-11.584000000000001)</f>
        <v>0</v>
      </c>
      <c r="E526" s="11">
        <f>VALUE(1553.74722)</f>
        <v>0</v>
      </c>
      <c r="F526" s="11">
        <f>VALUE(-18.21)</f>
        <v>0</v>
      </c>
      <c r="G526" s="12">
        <f>VALUE(1556.41496)</f>
        <v>0</v>
      </c>
      <c r="H526" s="12">
        <f>VALUE(-15.13)</f>
        <v>0</v>
      </c>
      <c r="I526" s="13">
        <f>VALUE(1547.7006)</f>
        <v>0</v>
      </c>
      <c r="J526" s="13">
        <f>VALUE(-10.72)</f>
        <v>0</v>
      </c>
      <c r="K526" s="14">
        <f>VALUE(1550.59986)</f>
        <v>0</v>
      </c>
      <c r="L526" s="14">
        <f>VALUE(-11.235999999999999)</f>
        <v>0</v>
      </c>
      <c r="M526" s="15">
        <f>VALUE(1556.3230800000001)</f>
        <v>0</v>
      </c>
      <c r="N526" s="15">
        <f>VALUE(-11.686)</f>
        <v>0</v>
      </c>
      <c r="O526" s="16">
        <f>VALUE(1548.57608)</f>
        <v>0</v>
      </c>
      <c r="P526" s="16">
        <f>VALUE(-21.761999999999997)</f>
        <v>0</v>
      </c>
      <c r="Q526" s="17">
        <f>VALUE(522.026)</f>
        <v>0</v>
      </c>
      <c r="R526">
        <f>VALUE(-0.3714399999998932)</f>
        <v>0</v>
      </c>
      <c r="S526">
        <f>VALUE(-0.2916600000000926)</f>
        <v>0</v>
      </c>
      <c r="T526">
        <f>VALUE(-0.38829999999984466)</f>
        <v>0</v>
      </c>
      <c r="U526">
        <f>VALUE(-0.2680400000001555)</f>
        <v>0</v>
      </c>
      <c r="V526">
        <f>VALUE(-0.2722599999999602)</f>
        <v>0</v>
      </c>
      <c r="W526">
        <f>VALUE(-0.32116000000019085)</f>
        <v>0</v>
      </c>
      <c r="X526">
        <f>VALUE(-0.008800000000064756)</f>
        <v>0</v>
      </c>
      <c r="Y526" s="17">
        <f>VALUE(-11.57650000000001)</f>
        <v>0</v>
      </c>
      <c r="Z526">
        <f>VALUE(-274.522857142886)</f>
        <v>0</v>
      </c>
    </row>
    <row r="527" spans="1:26">
      <c r="A527" t="s">
        <v>551</v>
      </c>
      <c r="B527">
        <f>VALUE(12.32771)</f>
        <v>0</v>
      </c>
      <c r="C527" s="10">
        <f>VALUE(1552.68614)</f>
        <v>0</v>
      </c>
      <c r="D527" s="10">
        <f>VALUE(-11.53)</f>
        <v>0</v>
      </c>
      <c r="E527" s="11">
        <f>VALUE(1553.74716)</f>
        <v>0</v>
      </c>
      <c r="F527" s="11">
        <f>VALUE(-18.198)</f>
        <v>0</v>
      </c>
      <c r="G527" s="12">
        <f>VALUE(1556.4160000000002)</f>
        <v>0</v>
      </c>
      <c r="H527" s="12">
        <f>VALUE(-15.07)</f>
        <v>0</v>
      </c>
      <c r="I527" s="13">
        <f>VALUE(1547.69998)</f>
        <v>0</v>
      </c>
      <c r="J527" s="13">
        <f>VALUE(-10.728)</f>
        <v>0</v>
      </c>
      <c r="K527" s="14">
        <f>VALUE(1550.5999)</f>
        <v>0</v>
      </c>
      <c r="L527" s="14">
        <f>VALUE(-11.18)</f>
        <v>0</v>
      </c>
      <c r="M527" s="15">
        <f>VALUE(1556.32366)</f>
        <v>0</v>
      </c>
      <c r="N527" s="15">
        <f>VALUE(-11.64)</f>
        <v>0</v>
      </c>
      <c r="O527" s="16">
        <f>VALUE(1548.57586)</f>
        <v>0</v>
      </c>
      <c r="P527" s="16">
        <f>VALUE(-21.8)</f>
        <v>0</v>
      </c>
      <c r="Q527" s="17">
        <f>VALUE(522.02)</f>
        <v>0</v>
      </c>
      <c r="R527">
        <f>VALUE(-0.3717199999998684)</f>
        <v>0</v>
      </c>
      <c r="S527">
        <f>VALUE(-0.2917200000001685)</f>
        <v>0</v>
      </c>
      <c r="T527">
        <f>VALUE(-0.3872599999999693)</f>
        <v>0</v>
      </c>
      <c r="U527">
        <f>VALUE(-0.2686599999999544)</f>
        <v>0</v>
      </c>
      <c r="V527">
        <f>VALUE(-0.2722200000000612)</f>
        <v>0</v>
      </c>
      <c r="W527">
        <f>VALUE(-0.3205800000000636)</f>
        <v>0</v>
      </c>
      <c r="X527">
        <f>VALUE(-0.00902000000019143)</f>
        <v>0</v>
      </c>
      <c r="Y527" s="17">
        <f>VALUE(-11.582499999999982)</f>
        <v>0</v>
      </c>
      <c r="Z527">
        <f>VALUE(-274.45428571432524)</f>
        <v>0</v>
      </c>
    </row>
    <row r="528" spans="1:26">
      <c r="A528" t="s">
        <v>552</v>
      </c>
      <c r="B528">
        <f>VALUE(12.35177)</f>
        <v>0</v>
      </c>
      <c r="C528" s="10">
        <f>VALUE(1552.6862)</f>
        <v>0</v>
      </c>
      <c r="D528" s="10">
        <f>VALUE(-11.55)</f>
        <v>0</v>
      </c>
      <c r="E528" s="11">
        <f>VALUE(1553.74774)</f>
        <v>0</v>
      </c>
      <c r="F528" s="11">
        <f>VALUE(-18.188)</f>
        <v>0</v>
      </c>
      <c r="G528" s="12">
        <f>VALUE(1556.41544)</f>
        <v>0</v>
      </c>
      <c r="H528" s="12">
        <f>VALUE(-15.052)</f>
        <v>0</v>
      </c>
      <c r="I528" s="13">
        <f>VALUE(1547.70056)</f>
        <v>0</v>
      </c>
      <c r="J528" s="13">
        <f>VALUE(-10.744000000000002)</f>
        <v>0</v>
      </c>
      <c r="K528" s="14">
        <f>VALUE(1550.60014)</f>
        <v>0</v>
      </c>
      <c r="L528" s="14">
        <f>VALUE(-11.224)</f>
        <v>0</v>
      </c>
      <c r="M528" s="15">
        <f>VALUE(1556.32234)</f>
        <v>0</v>
      </c>
      <c r="N528" s="15">
        <f>VALUE(-11.63)</f>
        <v>0</v>
      </c>
      <c r="O528" s="16">
        <f>VALUE(1548.57602)</f>
        <v>0</v>
      </c>
      <c r="P528" s="16">
        <f>VALUE(-21.778000000000002)</f>
        <v>0</v>
      </c>
      <c r="Q528" s="17">
        <f>VALUE(522.0229999999999)</f>
        <v>0</v>
      </c>
      <c r="R528">
        <f>VALUE(-0.3716599999997925)</f>
        <v>0</v>
      </c>
      <c r="S528">
        <f>VALUE(-0.29114000000004125)</f>
        <v>0</v>
      </c>
      <c r="T528">
        <f>VALUE(-0.3878199999999197)</f>
        <v>0</v>
      </c>
      <c r="U528">
        <f>VALUE(-0.2680800000000545)</f>
        <v>0</v>
      </c>
      <c r="V528">
        <f>VALUE(-0.271979999999985)</f>
        <v>0</v>
      </c>
      <c r="W528">
        <f>VALUE(-0.3219000000001415)</f>
        <v>0</v>
      </c>
      <c r="X528">
        <f>VALUE(-0.008860000000140644)</f>
        <v>0</v>
      </c>
      <c r="Y528" s="17">
        <f>VALUE(-11.579500000000053)</f>
        <v>0</v>
      </c>
      <c r="Z528">
        <f>VALUE(-274.4914285714393)</f>
        <v>0</v>
      </c>
    </row>
    <row r="529" spans="1:26">
      <c r="A529" t="s">
        <v>553</v>
      </c>
      <c r="B529">
        <f>VALUE(12.37563)</f>
        <v>0</v>
      </c>
      <c r="C529" s="10">
        <f>VALUE(1552.68632)</f>
        <v>0</v>
      </c>
      <c r="D529" s="10">
        <f>VALUE(-11.562000000000001)</f>
        <v>0</v>
      </c>
      <c r="E529" s="11">
        <f>VALUE(1553.74748)</f>
        <v>0</v>
      </c>
      <c r="F529" s="11">
        <f>VALUE(-18.256)</f>
        <v>0</v>
      </c>
      <c r="G529" s="12">
        <f>VALUE(1556.4149)</f>
        <v>0</v>
      </c>
      <c r="H529" s="12">
        <f>VALUE(-15.032)</f>
        <v>0</v>
      </c>
      <c r="I529" s="13">
        <f>VALUE(1547.70096)</f>
        <v>0</v>
      </c>
      <c r="J529" s="13">
        <f>VALUE(-10.752)</f>
        <v>0</v>
      </c>
      <c r="K529" s="14">
        <f>VALUE(1550.59896)</f>
        <v>0</v>
      </c>
      <c r="L529" s="14">
        <f>VALUE(-11.212)</f>
        <v>0</v>
      </c>
      <c r="M529" s="15">
        <f>VALUE(1556.32166)</f>
        <v>0</v>
      </c>
      <c r="N529" s="15">
        <f>VALUE(-11.626)</f>
        <v>0</v>
      </c>
      <c r="O529" s="16">
        <f>VALUE(1548.5756199999998)</f>
        <v>0</v>
      </c>
      <c r="P529" s="16">
        <f>VALUE(-21.802)</f>
        <v>0</v>
      </c>
      <c r="Q529" s="17">
        <f>VALUE(522.021)</f>
        <v>0</v>
      </c>
      <c r="R529">
        <f>VALUE(-0.3715399999998681)</f>
        <v>0</v>
      </c>
      <c r="S529">
        <f>VALUE(-0.29140000000006694)</f>
        <v>0</v>
      </c>
      <c r="T529">
        <f>VALUE(-0.38835999999992055)</f>
        <v>0</v>
      </c>
      <c r="U529">
        <f>VALUE(-0.2676800000001549)</f>
        <v>0</v>
      </c>
      <c r="V529">
        <f>VALUE(-0.27315999999996166)</f>
        <v>0</v>
      </c>
      <c r="W529">
        <f>VALUE(-0.3225800000000163)</f>
        <v>0</v>
      </c>
      <c r="X529">
        <f>VALUE(-0.009260000000040236)</f>
        <v>0</v>
      </c>
      <c r="Y529" s="17">
        <f>VALUE(-11.581500000000005)</f>
        <v>0</v>
      </c>
      <c r="Z529">
        <f>VALUE(-274.8542857142898)</f>
        <v>0</v>
      </c>
    </row>
    <row r="530" spans="1:26">
      <c r="A530" t="s">
        <v>554</v>
      </c>
      <c r="B530">
        <f>VALUE(12.39925)</f>
        <v>0</v>
      </c>
      <c r="C530" s="10">
        <f>VALUE(1552.6851)</f>
        <v>0</v>
      </c>
      <c r="D530" s="10">
        <f>VALUE(-11.568)</f>
        <v>0</v>
      </c>
      <c r="E530" s="11">
        <f>VALUE(1553.74702)</f>
        <v>0</v>
      </c>
      <c r="F530" s="11">
        <f>VALUE(-18.215999999999998)</f>
        <v>0</v>
      </c>
      <c r="G530" s="12">
        <f>VALUE(1556.41406)</f>
        <v>0</v>
      </c>
      <c r="H530" s="12">
        <f>VALUE(-15.048)</f>
        <v>0</v>
      </c>
      <c r="I530" s="13">
        <f>VALUE(1547.70036)</f>
        <v>0</v>
      </c>
      <c r="J530" s="13">
        <f>VALUE(-10.71)</f>
        <v>0</v>
      </c>
      <c r="K530" s="14">
        <f>VALUE(1550.599)</f>
        <v>0</v>
      </c>
      <c r="L530" s="14">
        <f>VALUE(-11.21)</f>
        <v>0</v>
      </c>
      <c r="M530" s="15">
        <f>VALUE(1556.32204)</f>
        <v>0</v>
      </c>
      <c r="N530" s="15">
        <f>VALUE(-11.632)</f>
        <v>0</v>
      </c>
      <c r="O530" s="16">
        <f>VALUE(1548.5756199999998)</f>
        <v>0</v>
      </c>
      <c r="P530" s="16">
        <f>VALUE(-21.805999999999997)</f>
        <v>0</v>
      </c>
      <c r="Q530" s="17">
        <f>VALUE(522.0229999999999)</f>
        <v>0</v>
      </c>
      <c r="R530">
        <f>VALUE(-0.3727599999999711)</f>
        <v>0</v>
      </c>
      <c r="S530">
        <f>VALUE(-0.2918600000000424)</f>
        <v>0</v>
      </c>
      <c r="T530">
        <f>VALUE(-0.3891999999998461)</f>
        <v>0</v>
      </c>
      <c r="U530">
        <f>VALUE(-0.2682800000000043)</f>
        <v>0</v>
      </c>
      <c r="V530">
        <f>VALUE(-0.27312000000006265)</f>
        <v>0</v>
      </c>
      <c r="W530">
        <f>VALUE(-0.3222000000000662)</f>
        <v>0</v>
      </c>
      <c r="X530">
        <f>VALUE(-0.009260000000040236)</f>
        <v>0</v>
      </c>
      <c r="Y530" s="17">
        <f>VALUE(-11.579500000000053)</f>
        <v>0</v>
      </c>
      <c r="Z530">
        <f>VALUE(-275.2400000000047)</f>
        <v>0</v>
      </c>
    </row>
    <row r="531" spans="1:26">
      <c r="A531" t="s">
        <v>555</v>
      </c>
      <c r="B531">
        <f>VALUE(12.4232)</f>
        <v>0</v>
      </c>
      <c r="C531" s="10">
        <f>VALUE(1552.68606)</f>
        <v>0</v>
      </c>
      <c r="D531" s="10">
        <f>VALUE(-11.6)</f>
        <v>0</v>
      </c>
      <c r="E531" s="11">
        <f>VALUE(1553.74704)</f>
        <v>0</v>
      </c>
      <c r="F531" s="11">
        <f>VALUE(-18.25)</f>
        <v>0</v>
      </c>
      <c r="G531" s="12">
        <f>VALUE(1556.41552)</f>
        <v>0</v>
      </c>
      <c r="H531" s="12">
        <f>VALUE(-15.062000000000001)</f>
        <v>0</v>
      </c>
      <c r="I531" s="13">
        <f>VALUE(1547.70056)</f>
        <v>0</v>
      </c>
      <c r="J531" s="13">
        <f>VALUE(-10.745999999999999)</f>
        <v>0</v>
      </c>
      <c r="K531" s="14">
        <f>VALUE(1550.59914)</f>
        <v>0</v>
      </c>
      <c r="L531" s="14">
        <f>VALUE(-11.218)</f>
        <v>0</v>
      </c>
      <c r="M531" s="15">
        <f>VALUE(1556.3221)</f>
        <v>0</v>
      </c>
      <c r="N531" s="15">
        <f>VALUE(-11.61)</f>
        <v>0</v>
      </c>
      <c r="O531" s="16">
        <f>VALUE(1548.57566)</f>
        <v>0</v>
      </c>
      <c r="P531" s="16">
        <f>VALUE(-21.76)</f>
        <v>0</v>
      </c>
      <c r="Q531" s="17">
        <f>VALUE(522.021)</f>
        <v>0</v>
      </c>
      <c r="R531">
        <f>VALUE(-0.37179999999989377)</f>
        <v>0</v>
      </c>
      <c r="S531">
        <f>VALUE(-0.2918400000000929)</f>
        <v>0</v>
      </c>
      <c r="T531">
        <f>VALUE(-0.3877399999998943)</f>
        <v>0</v>
      </c>
      <c r="U531">
        <f>VALUE(-0.2680800000000545)</f>
        <v>0</v>
      </c>
      <c r="V531">
        <f>VALUE(-0.27297999999996136)</f>
        <v>0</v>
      </c>
      <c r="W531">
        <f>VALUE(-0.3221399999999903)</f>
        <v>0</v>
      </c>
      <c r="X531">
        <f>VALUE(-0.009220000000141226)</f>
        <v>0</v>
      </c>
      <c r="Y531" s="17">
        <f>VALUE(-11.581500000000005)</f>
        <v>0</v>
      </c>
      <c r="Z531">
        <f>VALUE(-274.82857142857546)</f>
        <v>0</v>
      </c>
    </row>
    <row r="532" spans="1:26">
      <c r="A532" t="s">
        <v>556</v>
      </c>
      <c r="B532">
        <f>VALUE(12.44694)</f>
        <v>0</v>
      </c>
      <c r="C532" s="10">
        <f>VALUE(1552.68548)</f>
        <v>0</v>
      </c>
      <c r="D532" s="10">
        <f>VALUE(-11.588)</f>
        <v>0</v>
      </c>
      <c r="E532" s="11">
        <f>VALUE(1553.74718)</f>
        <v>0</v>
      </c>
      <c r="F532" s="11">
        <f>VALUE(-18.226)</f>
        <v>0</v>
      </c>
      <c r="G532" s="12">
        <f>VALUE(1556.4152)</f>
        <v>0</v>
      </c>
      <c r="H532" s="12">
        <f>VALUE(-15.084000000000001)</f>
        <v>0</v>
      </c>
      <c r="I532" s="13">
        <f>VALUE(1547.7011)</f>
        <v>0</v>
      </c>
      <c r="J532" s="13">
        <f>VALUE(-10.714)</f>
        <v>0</v>
      </c>
      <c r="K532" s="14">
        <f>VALUE(1550.59892)</f>
        <v>0</v>
      </c>
      <c r="L532" s="14">
        <f>VALUE(-11.165999999999999)</f>
        <v>0</v>
      </c>
      <c r="M532" s="15">
        <f>VALUE(1556.3219)</f>
        <v>0</v>
      </c>
      <c r="N532" s="15">
        <f>VALUE(-11.648)</f>
        <v>0</v>
      </c>
      <c r="O532" s="16">
        <f>VALUE(1548.57522)</f>
        <v>0</v>
      </c>
      <c r="P532" s="16">
        <f>VALUE(-21.761999999999997)</f>
        <v>0</v>
      </c>
      <c r="Q532" s="17">
        <f>VALUE(522.019)</f>
        <v>0</v>
      </c>
      <c r="R532">
        <f>VALUE(-0.37237999999979365)</f>
        <v>0</v>
      </c>
      <c r="S532">
        <f>VALUE(-0.29169999999999163)</f>
        <v>0</v>
      </c>
      <c r="T532">
        <f>VALUE(-0.38805999999999585)</f>
        <v>0</v>
      </c>
      <c r="U532">
        <f>VALUE(-0.2675400000000536)</f>
        <v>0</v>
      </c>
      <c r="V532">
        <f>VALUE(-0.27320000000008804)</f>
        <v>0</v>
      </c>
      <c r="W532">
        <f>VALUE(-0.3223400000001675)</f>
        <v>0</v>
      </c>
      <c r="X532">
        <f>VALUE(-0.009660000000167202)</f>
        <v>0</v>
      </c>
      <c r="Y532" s="17">
        <f>VALUE(-11.583499999999958)</f>
        <v>0</v>
      </c>
      <c r="Z532">
        <f>VALUE(-274.9828571428939)</f>
        <v>0</v>
      </c>
    </row>
    <row r="533" spans="1:26">
      <c r="A533" t="s">
        <v>557</v>
      </c>
      <c r="B533">
        <f>VALUE(12.47078)</f>
        <v>0</v>
      </c>
      <c r="C533" s="10">
        <f>VALUE(1552.68582)</f>
        <v>0</v>
      </c>
      <c r="D533" s="10">
        <f>VALUE(-11.602)</f>
        <v>0</v>
      </c>
      <c r="E533" s="11">
        <f>VALUE(1553.74732)</f>
        <v>0</v>
      </c>
      <c r="F533" s="11">
        <f>VALUE(-18.246)</f>
        <v>0</v>
      </c>
      <c r="G533" s="12">
        <f>VALUE(1556.41504)</f>
        <v>0</v>
      </c>
      <c r="H533" s="12">
        <f>VALUE(-15.085999999999999)</f>
        <v>0</v>
      </c>
      <c r="I533" s="13">
        <f>VALUE(1547.70056)</f>
        <v>0</v>
      </c>
      <c r="J533" s="13">
        <f>VALUE(-10.732000000000001)</f>
        <v>0</v>
      </c>
      <c r="K533" s="14">
        <f>VALUE(1550.59932)</f>
        <v>0</v>
      </c>
      <c r="L533" s="14">
        <f>VALUE(-11.224)</f>
        <v>0</v>
      </c>
      <c r="M533" s="15">
        <f>VALUE(1556.3221199999998)</f>
        <v>0</v>
      </c>
      <c r="N533" s="15">
        <f>VALUE(-11.628)</f>
        <v>0</v>
      </c>
      <c r="O533" s="16">
        <f>VALUE(1548.57512)</f>
        <v>0</v>
      </c>
      <c r="P533" s="16">
        <f>VALUE(-21.844)</f>
        <v>0</v>
      </c>
      <c r="Q533" s="17">
        <f>VALUE(522.0205)</f>
        <v>0</v>
      </c>
      <c r="R533">
        <f>VALUE(-0.37203999999996995)</f>
        <v>0</v>
      </c>
      <c r="S533">
        <f>VALUE(-0.2915600000001177)</f>
        <v>0</v>
      </c>
      <c r="T533">
        <f>VALUE(-0.38821999999981927)</f>
        <v>0</v>
      </c>
      <c r="U533">
        <f>VALUE(-0.2680800000000545)</f>
        <v>0</v>
      </c>
      <c r="V533">
        <f>VALUE(-0.2727999999999611)</f>
        <v>0</v>
      </c>
      <c r="W533">
        <f>VALUE(-0.3221200000000408)</f>
        <v>0</v>
      </c>
      <c r="X533">
        <f>VALUE(-0.0097600000001421)</f>
        <v>0</v>
      </c>
      <c r="Y533" s="17">
        <f>VALUE(-11.581999999999994)</f>
        <v>0</v>
      </c>
      <c r="Z533">
        <f>VALUE(-274.94000000001506)</f>
        <v>0</v>
      </c>
    </row>
    <row r="534" spans="1:26">
      <c r="A534" t="s">
        <v>558</v>
      </c>
      <c r="B534">
        <f>VALUE(12.49526)</f>
        <v>0</v>
      </c>
      <c r="C534" s="10">
        <f>VALUE(1552.6869199999999)</f>
        <v>0</v>
      </c>
      <c r="D534" s="10">
        <f>VALUE(-11.546)</f>
        <v>0</v>
      </c>
      <c r="E534" s="11">
        <f>VALUE(1553.74686)</f>
        <v>0</v>
      </c>
      <c r="F534" s="11">
        <f>VALUE(-18.238)</f>
        <v>0</v>
      </c>
      <c r="G534" s="12">
        <f>VALUE(1556.4151)</f>
        <v>0</v>
      </c>
      <c r="H534" s="12">
        <f>VALUE(-15.065999999999999)</f>
        <v>0</v>
      </c>
      <c r="I534" s="13">
        <f>VALUE(1547.70056)</f>
        <v>0</v>
      </c>
      <c r="J534" s="13">
        <f>VALUE(-10.732000000000001)</f>
        <v>0</v>
      </c>
      <c r="K534" s="14">
        <f>VALUE(1550.5995)</f>
        <v>0</v>
      </c>
      <c r="L534" s="14">
        <f>VALUE(-11.248)</f>
        <v>0</v>
      </c>
      <c r="M534" s="15">
        <f>VALUE(1556.3220199999998)</f>
        <v>0</v>
      </c>
      <c r="N534" s="15">
        <f>VALUE(-11.686)</f>
        <v>0</v>
      </c>
      <c r="O534" s="16">
        <f>VALUE(1548.5751)</f>
        <v>0</v>
      </c>
      <c r="P534" s="16">
        <f>VALUE(-21.754)</f>
        <v>0</v>
      </c>
      <c r="Q534" s="17">
        <f>VALUE(522.0185)</f>
        <v>0</v>
      </c>
      <c r="R534">
        <f>VALUE(-0.3709399999997913)</f>
        <v>0</v>
      </c>
      <c r="S534">
        <f>VALUE(-0.2920200000000932)</f>
        <v>0</v>
      </c>
      <c r="T534">
        <f>VALUE(-0.38815999999997075)</f>
        <v>0</v>
      </c>
      <c r="U534">
        <f>VALUE(-0.2680800000000545)</f>
        <v>0</v>
      </c>
      <c r="V534">
        <f>VALUE(-0.2726199999999608)</f>
        <v>0</v>
      </c>
      <c r="W534">
        <f>VALUE(-0.3222200000000157)</f>
        <v>0</v>
      </c>
      <c r="X534">
        <f>VALUE(-0.009780000000091604)</f>
        <v>0</v>
      </c>
      <c r="Y534" s="17">
        <f>VALUE(-11.583999999999946)</f>
        <v>0</v>
      </c>
      <c r="Z534">
        <f>VALUE(-274.8314285714254)</f>
        <v>0</v>
      </c>
    </row>
    <row r="535" spans="1:26">
      <c r="A535" t="s">
        <v>559</v>
      </c>
      <c r="B535">
        <f>VALUE(12.51918)</f>
        <v>0</v>
      </c>
      <c r="C535" s="10">
        <f>VALUE(1552.68686)</f>
        <v>0</v>
      </c>
      <c r="D535" s="10">
        <f>VALUE(-11.594000000000001)</f>
        <v>0</v>
      </c>
      <c r="E535" s="11">
        <f>VALUE(1553.74732)</f>
        <v>0</v>
      </c>
      <c r="F535" s="11">
        <f>VALUE(-18.227999999999998)</f>
        <v>0</v>
      </c>
      <c r="G535" s="12">
        <f>VALUE(1556.41506)</f>
        <v>0</v>
      </c>
      <c r="H535" s="12">
        <f>VALUE(-15.084000000000001)</f>
        <v>0</v>
      </c>
      <c r="I535" s="13">
        <f>VALUE(1547.70082)</f>
        <v>0</v>
      </c>
      <c r="J535" s="13">
        <f>VALUE(-10.724)</f>
        <v>0</v>
      </c>
      <c r="K535" s="14">
        <f>VALUE(1550.59996)</f>
        <v>0</v>
      </c>
      <c r="L535" s="14">
        <f>VALUE(-11.168)</f>
        <v>0</v>
      </c>
      <c r="M535" s="15">
        <f>VALUE(1556.3215599999999)</f>
        <v>0</v>
      </c>
      <c r="N535" s="15">
        <f>VALUE(-11.7)</f>
        <v>0</v>
      </c>
      <c r="O535" s="16">
        <f>VALUE(1548.5749)</f>
        <v>0</v>
      </c>
      <c r="P535" s="16">
        <f>VALUE(-21.761999999999997)</f>
        <v>0</v>
      </c>
      <c r="Q535" s="17">
        <f>VALUE(522.027)</f>
        <v>0</v>
      </c>
      <c r="R535">
        <f>VALUE(-0.3709999999998672)</f>
        <v>0</v>
      </c>
      <c r="S535">
        <f>VALUE(-0.2915600000001177)</f>
        <v>0</v>
      </c>
      <c r="T535">
        <f>VALUE(-0.38819999999986976)</f>
        <v>0</v>
      </c>
      <c r="U535">
        <f>VALUE(-0.2678200000000288)</f>
        <v>0</v>
      </c>
      <c r="V535">
        <f>VALUE(-0.2721599999999853)</f>
        <v>0</v>
      </c>
      <c r="W535">
        <f>VALUE(-0.3226799999999912)</f>
        <v>0</v>
      </c>
      <c r="X535">
        <f>VALUE(-0.0099800000000414)</f>
        <v>0</v>
      </c>
      <c r="Y535" s="17">
        <f>VALUE(-11.57549999999992)</f>
        <v>0</v>
      </c>
      <c r="Z535">
        <f>VALUE(-274.7714285714145)</f>
        <v>0</v>
      </c>
    </row>
    <row r="536" spans="1:26">
      <c r="A536" t="s">
        <v>560</v>
      </c>
      <c r="B536">
        <f>VALUE(12.54343)</f>
        <v>0</v>
      </c>
      <c r="C536" s="10">
        <f>VALUE(1552.6862199999998)</f>
        <v>0</v>
      </c>
      <c r="D536" s="10">
        <f>VALUE(-11.578)</f>
        <v>0</v>
      </c>
      <c r="E536" s="11">
        <f>VALUE(1553.74712)</f>
        <v>0</v>
      </c>
      <c r="F536" s="11">
        <f>VALUE(-18.227999999999998)</f>
        <v>0</v>
      </c>
      <c r="G536" s="12">
        <f>VALUE(1556.41554)</f>
        <v>0</v>
      </c>
      <c r="H536" s="12">
        <f>VALUE(-15.084000000000001)</f>
        <v>0</v>
      </c>
      <c r="I536" s="13">
        <f>VALUE(1547.7004)</f>
        <v>0</v>
      </c>
      <c r="J536" s="13">
        <f>VALUE(-10.738)</f>
        <v>0</v>
      </c>
      <c r="K536" s="14">
        <f>VALUE(1550.5999)</f>
        <v>0</v>
      </c>
      <c r="L536" s="14">
        <f>VALUE(-11.252)</f>
        <v>0</v>
      </c>
      <c r="M536" s="15">
        <f>VALUE(1556.3222)</f>
        <v>0</v>
      </c>
      <c r="N536" s="15">
        <f>VALUE(-11.654000000000002)</f>
        <v>0</v>
      </c>
      <c r="O536" s="16">
        <f>VALUE(1548.57474)</f>
        <v>0</v>
      </c>
      <c r="P536" s="16">
        <f>VALUE(-21.758000000000003)</f>
        <v>0</v>
      </c>
      <c r="Q536" s="17">
        <f>VALUE(522.0325)</f>
        <v>0</v>
      </c>
      <c r="R536">
        <f>VALUE(-0.371639999999843)</f>
        <v>0</v>
      </c>
      <c r="S536">
        <f>VALUE(-0.2917600000000675)</f>
        <v>0</v>
      </c>
      <c r="T536">
        <f>VALUE(-0.3877199999999448)</f>
        <v>0</v>
      </c>
      <c r="U536">
        <f>VALUE(-0.2682400000001053)</f>
        <v>0</v>
      </c>
      <c r="V536">
        <f>VALUE(-0.2722200000000612)</f>
        <v>0</v>
      </c>
      <c r="W536">
        <f>VALUE(-0.3220400000000154)</f>
        <v>0</v>
      </c>
      <c r="X536">
        <f>VALUE(-0.010140000000092186)</f>
        <v>0</v>
      </c>
      <c r="Y536" s="17">
        <f>VALUE(-11.569999999999936)</f>
        <v>0</v>
      </c>
      <c r="Z536">
        <f>VALUE(-274.82285714287565)</f>
        <v>0</v>
      </c>
    </row>
    <row r="537" spans="1:26">
      <c r="A537" t="s">
        <v>561</v>
      </c>
      <c r="B537">
        <f>VALUE(12.56731)</f>
        <v>0</v>
      </c>
      <c r="C537" s="10">
        <f>VALUE(1552.6853)</f>
        <v>0</v>
      </c>
      <c r="D537" s="10">
        <f>VALUE(-11.502)</f>
        <v>0</v>
      </c>
      <c r="E537" s="11">
        <f>VALUE(1553.74676)</f>
        <v>0</v>
      </c>
      <c r="F537" s="11">
        <f>VALUE(-18.224)</f>
        <v>0</v>
      </c>
      <c r="G537" s="12">
        <f>VALUE(1556.414)</f>
        <v>0</v>
      </c>
      <c r="H537" s="12">
        <f>VALUE(-15.03)</f>
        <v>0</v>
      </c>
      <c r="I537" s="13">
        <f>VALUE(1547.70006)</f>
        <v>0</v>
      </c>
      <c r="J537" s="13">
        <f>VALUE(-10.714)</f>
        <v>0</v>
      </c>
      <c r="K537" s="14">
        <f>VALUE(1550.59946)</f>
        <v>0</v>
      </c>
      <c r="L537" s="14">
        <f>VALUE(-11.174000000000001)</f>
        <v>0</v>
      </c>
      <c r="M537" s="15">
        <f>VALUE(1556.3219800000002)</f>
        <v>0</v>
      </c>
      <c r="N537" s="15">
        <f>VALUE(-11.64)</f>
        <v>0</v>
      </c>
      <c r="O537" s="16">
        <f>VALUE(1548.5752400000001)</f>
        <v>0</v>
      </c>
      <c r="P537" s="16">
        <f>VALUE(-21.805999999999997)</f>
        <v>0</v>
      </c>
      <c r="Q537" s="17">
        <f>VALUE(522.0295)</f>
        <v>0</v>
      </c>
      <c r="R537">
        <f>VALUE(-0.37255999999979394)</f>
        <v>0</v>
      </c>
      <c r="S537">
        <f>VALUE(-0.2921200000000681)</f>
        <v>0</v>
      </c>
      <c r="T537">
        <f>VALUE(-0.389259999999922)</f>
        <v>0</v>
      </c>
      <c r="U537">
        <f>VALUE(-0.26858000000015636)</f>
        <v>0</v>
      </c>
      <c r="V537">
        <f>VALUE(-0.27266000000008717)</f>
        <v>0</v>
      </c>
      <c r="W537">
        <f>VALUE(-0.3222600000001421)</f>
        <v>0</v>
      </c>
      <c r="X537">
        <f>VALUE(-0.009640000000217697)</f>
        <v>0</v>
      </c>
      <c r="Y537" s="17">
        <f>VALUE(-11.572999999999979)</f>
        <v>0</v>
      </c>
      <c r="Z537">
        <f>VALUE(-275.2971428571982)</f>
        <v>0</v>
      </c>
    </row>
    <row r="538" spans="1:26">
      <c r="A538" t="s">
        <v>562</v>
      </c>
      <c r="B538">
        <f>VALUE(12.59161)</f>
        <v>0</v>
      </c>
      <c r="C538" s="10">
        <f>VALUE(1552.6853199999998)</f>
        <v>0</v>
      </c>
      <c r="D538" s="10">
        <f>VALUE(-11.572000000000001)</f>
        <v>0</v>
      </c>
      <c r="E538" s="11">
        <f>VALUE(1553.7472)</f>
        <v>0</v>
      </c>
      <c r="F538" s="11">
        <f>VALUE(-18.202)</f>
        <v>0</v>
      </c>
      <c r="G538" s="12">
        <f>VALUE(1556.41478)</f>
        <v>0</v>
      </c>
      <c r="H538" s="12">
        <f>VALUE(-15.11)</f>
        <v>0</v>
      </c>
      <c r="I538" s="13">
        <f>VALUE(1547.69998)</f>
        <v>0</v>
      </c>
      <c r="J538" s="13">
        <f>VALUE(-10.744000000000002)</f>
        <v>0</v>
      </c>
      <c r="K538" s="14">
        <f>VALUE(1550.60042)</f>
        <v>0</v>
      </c>
      <c r="L538" s="14">
        <f>VALUE(-11.232000000000001)</f>
        <v>0</v>
      </c>
      <c r="M538" s="15">
        <f>VALUE(1556.3220800000001)</f>
        <v>0</v>
      </c>
      <c r="N538" s="15">
        <f>VALUE(-11.64)</f>
        <v>0</v>
      </c>
      <c r="O538" s="16">
        <f>VALUE(1548.57448)</f>
        <v>0</v>
      </c>
      <c r="P538" s="16">
        <f>VALUE(-21.772)</f>
        <v>0</v>
      </c>
      <c r="Q538" s="17">
        <f>VALUE(522.0245)</f>
        <v>0</v>
      </c>
      <c r="R538">
        <f>VALUE(-0.37253999999984444)</f>
        <v>0</v>
      </c>
      <c r="S538">
        <f>VALUE(-0.29168000000004213)</f>
        <v>0</v>
      </c>
      <c r="T538">
        <f>VALUE(-0.38847999999984495)</f>
        <v>0</v>
      </c>
      <c r="U538">
        <f>VALUE(-0.2686599999999544)</f>
        <v>0</v>
      </c>
      <c r="V538">
        <f>VALUE(-0.2717000000000098)</f>
        <v>0</v>
      </c>
      <c r="W538">
        <f>VALUE(-0.3221600000001672)</f>
        <v>0</v>
      </c>
      <c r="X538">
        <f>VALUE(-0.01040000000011787)</f>
        <v>0</v>
      </c>
      <c r="Y538" s="17">
        <f>VALUE(-11.577999999999975)</f>
        <v>0</v>
      </c>
      <c r="Z538">
        <f>VALUE(-275.0885714285687)</f>
        <v>0</v>
      </c>
    </row>
    <row r="539" spans="1:26">
      <c r="A539" t="s">
        <v>563</v>
      </c>
      <c r="B539">
        <f>VALUE(12.61578)</f>
        <v>0</v>
      </c>
      <c r="C539" s="10">
        <f>VALUE(1552.68584)</f>
        <v>0</v>
      </c>
      <c r="D539" s="10">
        <f>VALUE(-11.58)</f>
        <v>0</v>
      </c>
      <c r="E539" s="11">
        <f>VALUE(1553.74674)</f>
        <v>0</v>
      </c>
      <c r="F539" s="11">
        <f>VALUE(-18.192)</f>
        <v>0</v>
      </c>
      <c r="G539" s="12">
        <f>VALUE(1556.41478)</f>
        <v>0</v>
      </c>
      <c r="H539" s="12">
        <f>VALUE(-15.026)</f>
        <v>0</v>
      </c>
      <c r="I539" s="13">
        <f>VALUE(1547.7)</f>
        <v>0</v>
      </c>
      <c r="J539" s="13">
        <f>VALUE(-10.75)</f>
        <v>0</v>
      </c>
      <c r="K539" s="14">
        <f>VALUE(1550.5988)</f>
        <v>0</v>
      </c>
      <c r="L539" s="14">
        <f>VALUE(-11.168)</f>
        <v>0</v>
      </c>
      <c r="M539" s="15">
        <f>VALUE(1556.3220199999998)</f>
        <v>0</v>
      </c>
      <c r="N539" s="15">
        <f>VALUE(-11.585999999999999)</f>
        <v>0</v>
      </c>
      <c r="O539" s="16">
        <f>VALUE(1548.5749)</f>
        <v>0</v>
      </c>
      <c r="P539" s="16">
        <f>VALUE(-21.804000000000002)</f>
        <v>0</v>
      </c>
      <c r="Q539" s="17">
        <f>VALUE(522.02)</f>
        <v>0</v>
      </c>
      <c r="R539">
        <f>VALUE(-0.37201999999979307)</f>
        <v>0</v>
      </c>
      <c r="S539">
        <f>VALUE(-0.2921400000000176)</f>
        <v>0</v>
      </c>
      <c r="T539">
        <f>VALUE(-0.38847999999984495)</f>
        <v>0</v>
      </c>
      <c r="U539">
        <f>VALUE(-0.2686400000000049)</f>
        <v>0</v>
      </c>
      <c r="V539">
        <f>VALUE(-0.27332000000001244)</f>
        <v>0</v>
      </c>
      <c r="W539">
        <f>VALUE(-0.3222200000000157)</f>
        <v>0</v>
      </c>
      <c r="X539">
        <f>VALUE(-0.0099800000000414)</f>
        <v>0</v>
      </c>
      <c r="Y539" s="17">
        <f>VALUE(-11.582499999999982)</f>
        <v>0</v>
      </c>
      <c r="Z539">
        <f>VALUE(-275.25714285710427)</f>
        <v>0</v>
      </c>
    </row>
    <row r="540" spans="1:26">
      <c r="A540" t="s">
        <v>564</v>
      </c>
      <c r="B540">
        <f>VALUE(12.63972)</f>
        <v>0</v>
      </c>
      <c r="C540" s="10">
        <f>VALUE(1552.68614)</f>
        <v>0</v>
      </c>
      <c r="D540" s="10">
        <f>VALUE(-11.552)</f>
        <v>0</v>
      </c>
      <c r="E540" s="11">
        <f>VALUE(1553.74712)</f>
        <v>0</v>
      </c>
      <c r="F540" s="11">
        <f>VALUE(-18.266)</f>
        <v>0</v>
      </c>
      <c r="G540" s="12">
        <f>VALUE(1556.4153)</f>
        <v>0</v>
      </c>
      <c r="H540" s="12">
        <f>VALUE(-15.032)</f>
        <v>0</v>
      </c>
      <c r="I540" s="13">
        <f>VALUE(1547.70108)</f>
        <v>0</v>
      </c>
      <c r="J540" s="13">
        <f>VALUE(-10.742)</f>
        <v>0</v>
      </c>
      <c r="K540" s="14">
        <f>VALUE(1550.59994)</f>
        <v>0</v>
      </c>
      <c r="L540" s="14">
        <f>VALUE(-11.22)</f>
        <v>0</v>
      </c>
      <c r="M540" s="15">
        <f>VALUE(1556.3219)</f>
        <v>0</v>
      </c>
      <c r="N540" s="15">
        <f>VALUE(-11.63)</f>
        <v>0</v>
      </c>
      <c r="O540" s="16">
        <f>VALUE(1548.57548)</f>
        <v>0</v>
      </c>
      <c r="P540" s="16">
        <f>VALUE(-21.81)</f>
        <v>0</v>
      </c>
      <c r="Q540" s="17">
        <f>VALUE(522.0205)</f>
        <v>0</v>
      </c>
      <c r="R540">
        <f>VALUE(-0.3717199999998684)</f>
        <v>0</v>
      </c>
      <c r="S540">
        <f>VALUE(-0.2917600000000675)</f>
        <v>0</v>
      </c>
      <c r="T540">
        <f>VALUE(-0.38796000000002095)</f>
        <v>0</v>
      </c>
      <c r="U540">
        <f>VALUE(-0.26756000000000313)</f>
        <v>0</v>
      </c>
      <c r="V540">
        <f>VALUE(-0.2721799999999348)</f>
        <v>0</v>
      </c>
      <c r="W540">
        <f>VALUE(-0.3223400000001675)</f>
        <v>0</v>
      </c>
      <c r="X540">
        <f>VALUE(-0.009400000000141517)</f>
        <v>0</v>
      </c>
      <c r="Y540" s="17">
        <f>VALUE(-11.581999999999994)</f>
        <v>0</v>
      </c>
      <c r="Z540">
        <f>VALUE(-274.7028571428863)</f>
        <v>0</v>
      </c>
    </row>
    <row r="541" spans="1:26">
      <c r="A541" t="s">
        <v>565</v>
      </c>
      <c r="B541">
        <f>VALUE(12.66363)</f>
        <v>0</v>
      </c>
      <c r="C541" s="10">
        <f>VALUE(1552.68688)</f>
        <v>0</v>
      </c>
      <c r="D541" s="10">
        <f>VALUE(-11.532)</f>
        <v>0</v>
      </c>
      <c r="E541" s="11">
        <f>VALUE(1553.74708)</f>
        <v>0</v>
      </c>
      <c r="F541" s="11">
        <f>VALUE(-18.188)</f>
        <v>0</v>
      </c>
      <c r="G541" s="12">
        <f>VALUE(1556.4144800000001)</f>
        <v>0</v>
      </c>
      <c r="H541" s="12">
        <f>VALUE(-15.034)</f>
        <v>0</v>
      </c>
      <c r="I541" s="13">
        <f>VALUE(1547.7001)</f>
        <v>0</v>
      </c>
      <c r="J541" s="13">
        <f>VALUE(-10.706)</f>
        <v>0</v>
      </c>
      <c r="K541" s="14">
        <f>VALUE(1550.59886)</f>
        <v>0</v>
      </c>
      <c r="L541" s="14">
        <f>VALUE(-11.172)</f>
        <v>0</v>
      </c>
      <c r="M541" s="15">
        <f>VALUE(1556.32188)</f>
        <v>0</v>
      </c>
      <c r="N541" s="15">
        <f>VALUE(-11.607999999999999)</f>
        <v>0</v>
      </c>
      <c r="O541" s="16">
        <f>VALUE(1548.57546)</f>
        <v>0</v>
      </c>
      <c r="P541" s="16">
        <f>VALUE(-21.748)</f>
        <v>0</v>
      </c>
      <c r="Q541" s="17">
        <f>VALUE(522.0225)</f>
        <v>0</v>
      </c>
      <c r="R541">
        <f>VALUE(-0.3709799999999177)</f>
        <v>0</v>
      </c>
      <c r="S541">
        <f>VALUE(-0.29179999999996653)</f>
        <v>0</v>
      </c>
      <c r="T541">
        <f>VALUE(-0.388779999999997)</f>
        <v>0</v>
      </c>
      <c r="U541">
        <f>VALUE(-0.26854000000003)</f>
        <v>0</v>
      </c>
      <c r="V541">
        <f>VALUE(-0.27325999999993655)</f>
        <v>0</v>
      </c>
      <c r="W541">
        <f>VALUE(-0.322360000000117)</f>
        <v>0</v>
      </c>
      <c r="X541">
        <f>VALUE(-0.009420000000091022)</f>
        <v>0</v>
      </c>
      <c r="Y541" s="17">
        <f>VALUE(-11.579999999999927)</f>
        <v>0</v>
      </c>
      <c r="Z541">
        <f>VALUE(-275.020000000008)</f>
        <v>0</v>
      </c>
    </row>
    <row r="542" spans="1:26">
      <c r="A542" t="s">
        <v>566</v>
      </c>
      <c r="B542">
        <f>VALUE(12.68745)</f>
        <v>0</v>
      </c>
      <c r="C542" s="10">
        <f>VALUE(1552.68758)</f>
        <v>0</v>
      </c>
      <c r="D542" s="10">
        <f>VALUE(-11.618)</f>
        <v>0</v>
      </c>
      <c r="E542" s="11">
        <f>VALUE(1553.74766)</f>
        <v>0</v>
      </c>
      <c r="F542" s="11">
        <f>VALUE(-18.208)</f>
        <v>0</v>
      </c>
      <c r="G542" s="12">
        <f>VALUE(1556.41498)</f>
        <v>0</v>
      </c>
      <c r="H542" s="12">
        <f>VALUE(-14.98)</f>
        <v>0</v>
      </c>
      <c r="I542" s="13">
        <f>VALUE(1547.70042)</f>
        <v>0</v>
      </c>
      <c r="J542" s="13">
        <f>VALUE(-10.748)</f>
        <v>0</v>
      </c>
      <c r="K542" s="14">
        <f>VALUE(1550.59904)</f>
        <v>0</v>
      </c>
      <c r="L542" s="14">
        <f>VALUE(-11.228)</f>
        <v>0</v>
      </c>
      <c r="M542" s="15">
        <f>VALUE(1556.32224)</f>
        <v>0</v>
      </c>
      <c r="N542" s="15">
        <f>VALUE(-11.595999999999998)</f>
        <v>0</v>
      </c>
      <c r="O542" s="16">
        <f>VALUE(1548.5756800000001)</f>
        <v>0</v>
      </c>
      <c r="P542" s="16">
        <f>VALUE(-21.811999999999998)</f>
        <v>0</v>
      </c>
      <c r="Q542" s="17">
        <f>VALUE(522.018)</f>
        <v>0</v>
      </c>
      <c r="R542">
        <f>VALUE(-0.37027999999986605)</f>
        <v>0</v>
      </c>
      <c r="S542">
        <f>VALUE(-0.29122000000006665)</f>
        <v>0</v>
      </c>
      <c r="T542">
        <f>VALUE(-0.38827999999989515)</f>
        <v>0</v>
      </c>
      <c r="U542">
        <f>VALUE(-0.2682200000001558)</f>
        <v>0</v>
      </c>
      <c r="V542">
        <f>VALUE(-0.27307999999993626)</f>
        <v>0</v>
      </c>
      <c r="W542">
        <f>VALUE(-0.3220000000001164)</f>
        <v>0</v>
      </c>
      <c r="X542">
        <f>VALUE(-0.009200000000191721)</f>
        <v>0</v>
      </c>
      <c r="Y542" s="17">
        <f>VALUE(-11.584499999999935)</f>
        <v>0</v>
      </c>
      <c r="Z542">
        <f>VALUE(-274.61142857146115)</f>
        <v>0</v>
      </c>
    </row>
    <row r="543" spans="1:26">
      <c r="A543" t="s">
        <v>567</v>
      </c>
      <c r="B543">
        <f>VALUE(12.71176)</f>
        <v>0</v>
      </c>
      <c r="C543" s="10">
        <f>VALUE(1552.6870000000001)</f>
        <v>0</v>
      </c>
      <c r="D543" s="10">
        <f>VALUE(-11.597999999999999)</f>
        <v>0</v>
      </c>
      <c r="E543" s="11">
        <f>VALUE(1553.74708)</f>
        <v>0</v>
      </c>
      <c r="F543" s="11">
        <f>VALUE(-18.21)</f>
        <v>0</v>
      </c>
      <c r="G543" s="12">
        <f>VALUE(1556.4164)</f>
        <v>0</v>
      </c>
      <c r="H543" s="12">
        <f>VALUE(-15.094000000000001)</f>
        <v>0</v>
      </c>
      <c r="I543" s="13">
        <f>VALUE(1547.7011)</f>
        <v>0</v>
      </c>
      <c r="J543" s="13">
        <f>VALUE(-10.764000000000001)</f>
        <v>0</v>
      </c>
      <c r="K543" s="14">
        <f>VALUE(1550.60058)</f>
        <v>0</v>
      </c>
      <c r="L543" s="14">
        <f>VALUE(-11.19)</f>
        <v>0</v>
      </c>
      <c r="M543" s="15">
        <f>VALUE(1556.32312)</f>
        <v>0</v>
      </c>
      <c r="N543" s="15">
        <f>VALUE(-11.634)</f>
        <v>0</v>
      </c>
      <c r="O543" s="16">
        <f>VALUE(1548.57544)</f>
        <v>0</v>
      </c>
      <c r="P543" s="16">
        <f>VALUE(-21.798000000000002)</f>
        <v>0</v>
      </c>
      <c r="Q543" s="17">
        <f>VALUE(522.0185)</f>
        <v>0</v>
      </c>
      <c r="R543">
        <f>VALUE(-0.3708599999999933)</f>
        <v>0</v>
      </c>
      <c r="S543">
        <f>VALUE(-0.29179999999996653)</f>
        <v>0</v>
      </c>
      <c r="T543">
        <f>VALUE(-0.38685999999984233)</f>
        <v>0</v>
      </c>
      <c r="U543">
        <f>VALUE(-0.2675400000000536)</f>
        <v>0</v>
      </c>
      <c r="V543">
        <f>VALUE(-0.27153999999995904)</f>
        <v>0</v>
      </c>
      <c r="W543">
        <f>VALUE(-0.32112000000006446)</f>
        <v>0</v>
      </c>
      <c r="X543">
        <f>VALUE(-0.009440000000040527)</f>
        <v>0</v>
      </c>
      <c r="Y543" s="17">
        <f>VALUE(-11.583999999999946)</f>
        <v>0</v>
      </c>
      <c r="Z543">
        <f>VALUE(-274.16571428570285)</f>
        <v>0</v>
      </c>
    </row>
    <row r="544" spans="1:26">
      <c r="A544" t="s">
        <v>568</v>
      </c>
      <c r="B544">
        <f>VALUE(12.73585)</f>
        <v>0</v>
      </c>
      <c r="C544" s="10">
        <f>VALUE(1552.6875400000001)</f>
        <v>0</v>
      </c>
      <c r="D544" s="10">
        <f>VALUE(-11.52)</f>
        <v>0</v>
      </c>
      <c r="E544" s="11">
        <f>VALUE(1553.74746)</f>
        <v>0</v>
      </c>
      <c r="F544" s="11">
        <f>VALUE(-18.252)</f>
        <v>0</v>
      </c>
      <c r="G544" s="12">
        <f>VALUE(1556.4163800000001)</f>
        <v>0</v>
      </c>
      <c r="H544" s="12">
        <f>VALUE(-15.088)</f>
        <v>0</v>
      </c>
      <c r="I544" s="13">
        <f>VALUE(1547.70094)</f>
        <v>0</v>
      </c>
      <c r="J544" s="13">
        <f>VALUE(-10.754000000000001)</f>
        <v>0</v>
      </c>
      <c r="K544" s="14">
        <f>VALUE(1550.60152)</f>
        <v>0</v>
      </c>
      <c r="L544" s="14">
        <f>VALUE(-11.254000000000001)</f>
        <v>0</v>
      </c>
      <c r="M544" s="15">
        <f>VALUE(1556.3233599999999)</f>
        <v>0</v>
      </c>
      <c r="N544" s="15">
        <f>VALUE(-11.696)</f>
        <v>0</v>
      </c>
      <c r="O544" s="16">
        <f>VALUE(1548.5755800000002)</f>
        <v>0</v>
      </c>
      <c r="P544" s="16">
        <f>VALUE(-21.848000000000003)</f>
        <v>0</v>
      </c>
      <c r="Q544" s="17">
        <f>VALUE(522.029)</f>
        <v>0</v>
      </c>
      <c r="R544">
        <f>VALUE(-0.37031999999999243)</f>
        <v>0</v>
      </c>
      <c r="S544">
        <f>VALUE(-0.29142000000001644)</f>
        <v>0</v>
      </c>
      <c r="T544">
        <f>VALUE(-0.3868800000000192)</f>
        <v>0</v>
      </c>
      <c r="U544">
        <f>VALUE(-0.2677000000001044)</f>
        <v>0</v>
      </c>
      <c r="V544">
        <f>VALUE(-0.27060000000005857)</f>
        <v>0</v>
      </c>
      <c r="W544">
        <f>VALUE(-0.3208799999999883)</f>
        <v>0</v>
      </c>
      <c r="X544">
        <f>VALUE(-0.00930000000016662)</f>
        <v>0</v>
      </c>
      <c r="Y544" s="17">
        <f>VALUE(-11.573499999999967)</f>
        <v>0</v>
      </c>
      <c r="Z544">
        <f>VALUE(-273.871428571478)</f>
        <v>0</v>
      </c>
    </row>
    <row r="545" spans="1:26">
      <c r="A545" t="s">
        <v>569</v>
      </c>
      <c r="B545">
        <f>VALUE(12.76016)</f>
        <v>0</v>
      </c>
      <c r="C545" s="10">
        <f>VALUE(1552.68584)</f>
        <v>0</v>
      </c>
      <c r="D545" s="10">
        <f>VALUE(-11.517999999999999)</f>
        <v>0</v>
      </c>
      <c r="E545" s="11">
        <f>VALUE(1553.74836)</f>
        <v>0</v>
      </c>
      <c r="F545" s="11">
        <f>VALUE(-18.222)</f>
        <v>0</v>
      </c>
      <c r="G545" s="12">
        <f>VALUE(1556.4160000000002)</f>
        <v>0</v>
      </c>
      <c r="H545" s="12">
        <f>VALUE(-15.005999999999998)</f>
        <v>0</v>
      </c>
      <c r="I545" s="13">
        <f>VALUE(1547.70108)</f>
        <v>0</v>
      </c>
      <c r="J545" s="13">
        <f>VALUE(-10.78)</f>
        <v>0</v>
      </c>
      <c r="K545" s="14">
        <f>VALUE(1550.6008199999999)</f>
        <v>0</v>
      </c>
      <c r="L545" s="14">
        <f>VALUE(-11.13)</f>
        <v>0</v>
      </c>
      <c r="M545" s="15">
        <f>VALUE(1556.32314)</f>
        <v>0</v>
      </c>
      <c r="N545" s="15">
        <f>VALUE(-11.517999999999999)</f>
        <v>0</v>
      </c>
      <c r="O545" s="16">
        <f>VALUE(1548.57494)</f>
        <v>0</v>
      </c>
      <c r="P545" s="16">
        <f>VALUE(-21.764)</f>
        <v>0</v>
      </c>
      <c r="Q545" s="17">
        <f>VALUE(522.04)</f>
        <v>0</v>
      </c>
      <c r="R545">
        <f>VALUE(-0.37201999999979307)</f>
        <v>0</v>
      </c>
      <c r="S545">
        <f>VALUE(-0.290520000000015)</f>
        <v>0</v>
      </c>
      <c r="T545">
        <f>VALUE(-0.3872599999999693)</f>
        <v>0</v>
      </c>
      <c r="U545">
        <f>VALUE(-0.26756000000000313)</f>
        <v>0</v>
      </c>
      <c r="V545">
        <f>VALUE(-0.27129999999988286)</f>
        <v>0</v>
      </c>
      <c r="W545">
        <f>VALUE(-0.32110000000011496)</f>
        <v>0</v>
      </c>
      <c r="X545">
        <f>VALUE(-0.00994000000014239)</f>
        <v>0</v>
      </c>
      <c r="Y545" s="17">
        <f>VALUE(-11.5625)</f>
        <v>0</v>
      </c>
      <c r="Z545">
        <f>VALUE(-274.2428571428458)</f>
        <v>0</v>
      </c>
    </row>
    <row r="546" spans="1:26">
      <c r="A546" t="s">
        <v>570</v>
      </c>
      <c r="B546">
        <f>VALUE(12.78398)</f>
        <v>0</v>
      </c>
      <c r="C546" s="10">
        <f>VALUE(1552.6870800000002)</f>
        <v>0</v>
      </c>
      <c r="D546" s="10">
        <f>VALUE(-11.582)</f>
        <v>0</v>
      </c>
      <c r="E546" s="11">
        <f>VALUE(1553.74746)</f>
        <v>0</v>
      </c>
      <c r="F546" s="11">
        <f>VALUE(-18.194000000000003)</f>
        <v>0</v>
      </c>
      <c r="G546" s="12">
        <f>VALUE(1556.41606)</f>
        <v>0</v>
      </c>
      <c r="H546" s="12">
        <f>VALUE(-14.992)</f>
        <v>0</v>
      </c>
      <c r="I546" s="13">
        <f>VALUE(1547.70096)</f>
        <v>0</v>
      </c>
      <c r="J546" s="13">
        <f>VALUE(-10.744000000000002)</f>
        <v>0</v>
      </c>
      <c r="K546" s="14">
        <f>VALUE(1550.6008)</f>
        <v>0</v>
      </c>
      <c r="L546" s="14">
        <f>VALUE(-11.235999999999999)</f>
        <v>0</v>
      </c>
      <c r="M546" s="15">
        <f>VALUE(1556.32314)</f>
        <v>0</v>
      </c>
      <c r="N546" s="15">
        <f>VALUE(-11.592)</f>
        <v>0</v>
      </c>
      <c r="O546" s="16">
        <f>VALUE(1548.57536)</f>
        <v>0</v>
      </c>
      <c r="P546" s="16">
        <f>VALUE(-21.788)</f>
        <v>0</v>
      </c>
      <c r="Q546" s="17">
        <f>VALUE(522.044)</f>
        <v>0</v>
      </c>
      <c r="R546">
        <f>VALUE(-0.3707799999999679)</f>
        <v>0</v>
      </c>
      <c r="S546">
        <f>VALUE(-0.29142000000001644)</f>
        <v>0</v>
      </c>
      <c r="T546">
        <f>VALUE(-0.3871999999998934)</f>
        <v>0</v>
      </c>
      <c r="U546">
        <f>VALUE(-0.2676800000001549)</f>
        <v>0</v>
      </c>
      <c r="V546">
        <f>VALUE(-0.27132000000005974)</f>
        <v>0</v>
      </c>
      <c r="W546">
        <f>VALUE(-0.32110000000011496)</f>
        <v>0</v>
      </c>
      <c r="X546">
        <f>VALUE(-0.00952000000006592)</f>
        <v>0</v>
      </c>
      <c r="Y546" s="17">
        <f>VALUE(-11.558499999999981)</f>
        <v>0</v>
      </c>
      <c r="Z546">
        <f>VALUE(-274.14571428575334)</f>
        <v>0</v>
      </c>
    </row>
    <row r="547" spans="1:26">
      <c r="A547" t="s">
        <v>571</v>
      </c>
      <c r="B547">
        <f>VALUE(12.80803)</f>
        <v>0</v>
      </c>
      <c r="C547" s="10">
        <f>VALUE(1552.68596)</f>
        <v>0</v>
      </c>
      <c r="D547" s="10">
        <f>VALUE(-11.538)</f>
        <v>0</v>
      </c>
      <c r="E547" s="11">
        <f>VALUE(1553.7475)</f>
        <v>0</v>
      </c>
      <c r="F547" s="11">
        <f>VALUE(-18.204)</f>
        <v>0</v>
      </c>
      <c r="G547" s="12">
        <f>VALUE(1556.41614)</f>
        <v>0</v>
      </c>
      <c r="H547" s="12">
        <f>VALUE(-15.048)</f>
        <v>0</v>
      </c>
      <c r="I547" s="13">
        <f>VALUE(1547.70126)</f>
        <v>0</v>
      </c>
      <c r="J547" s="13">
        <f>VALUE(-10.706)</f>
        <v>0</v>
      </c>
      <c r="K547" s="14">
        <f>VALUE(1550.60078)</f>
        <v>0</v>
      </c>
      <c r="L547" s="14">
        <f>VALUE(-11.234000000000002)</f>
        <v>0</v>
      </c>
      <c r="M547" s="15">
        <f>VALUE(1556.3229)</f>
        <v>0</v>
      </c>
      <c r="N547" s="15">
        <f>VALUE(-11.612)</f>
        <v>0</v>
      </c>
      <c r="O547" s="16">
        <f>VALUE(1548.57512)</f>
        <v>0</v>
      </c>
      <c r="P547" s="16">
        <f>VALUE(-21.824)</f>
        <v>0</v>
      </c>
      <c r="Q547" s="17">
        <f>VALUE(522.0459999999999)</f>
        <v>0</v>
      </c>
      <c r="R547">
        <f>VALUE(-0.37189999999986867)</f>
        <v>0</v>
      </c>
      <c r="S547">
        <f>VALUE(-0.29138000000011743)</f>
        <v>0</v>
      </c>
      <c r="T547">
        <f>VALUE(-0.387119999999868)</f>
        <v>0</v>
      </c>
      <c r="U547">
        <f>VALUE(-0.26738000000000284)</f>
        <v>0</v>
      </c>
      <c r="V547">
        <f>VALUE(-0.27134000000000924)</f>
        <v>0</v>
      </c>
      <c r="W547">
        <f>VALUE(-0.32134000000019114)</f>
        <v>0</v>
      </c>
      <c r="X547">
        <f>VALUE(-0.0097600000001421)</f>
        <v>0</v>
      </c>
      <c r="Y547" s="17">
        <f>VALUE(-11.556500000000028)</f>
        <v>0</v>
      </c>
      <c r="Z547">
        <f>VALUE(-274.31714285717135)</f>
        <v>0</v>
      </c>
    </row>
    <row r="548" spans="1:26">
      <c r="A548" t="s">
        <v>572</v>
      </c>
      <c r="B548">
        <f>VALUE(12.8319)</f>
        <v>0</v>
      </c>
      <c r="C548" s="10">
        <f>VALUE(1552.68732)</f>
        <v>0</v>
      </c>
      <c r="D548" s="10">
        <f>VALUE(-11.538)</f>
        <v>0</v>
      </c>
      <c r="E548" s="11">
        <f>VALUE(1553.7472)</f>
        <v>0</v>
      </c>
      <c r="F548" s="11">
        <f>VALUE(-18.262)</f>
        <v>0</v>
      </c>
      <c r="G548" s="12">
        <f>VALUE(1556.4154)</f>
        <v>0</v>
      </c>
      <c r="H548" s="12">
        <f>VALUE(-15.022)</f>
        <v>0</v>
      </c>
      <c r="I548" s="13">
        <f>VALUE(1547.7010400000001)</f>
        <v>0</v>
      </c>
      <c r="J548" s="13">
        <f>VALUE(-10.734000000000002)</f>
        <v>0</v>
      </c>
      <c r="K548" s="14">
        <f>VALUE(1550.60032)</f>
        <v>0</v>
      </c>
      <c r="L548" s="14">
        <f>VALUE(-11.234000000000002)</f>
        <v>0</v>
      </c>
      <c r="M548" s="15">
        <f>VALUE(1556.32184)</f>
        <v>0</v>
      </c>
      <c r="N548" s="15">
        <f>VALUE(-11.624)</f>
        <v>0</v>
      </c>
      <c r="O548" s="16">
        <f>VALUE(1548.57432)</f>
        <v>0</v>
      </c>
      <c r="P548" s="16">
        <f>VALUE(-21.831999999999997)</f>
        <v>0</v>
      </c>
      <c r="Q548" s="17">
        <f>VALUE(522.0495)</f>
        <v>0</v>
      </c>
      <c r="R548">
        <f>VALUE(-0.37053999999989173)</f>
        <v>0</v>
      </c>
      <c r="S548">
        <f>VALUE(-0.29168000000004213)</f>
        <v>0</v>
      </c>
      <c r="T548">
        <f>VALUE(-0.3878599999998187)</f>
        <v>0</v>
      </c>
      <c r="U548">
        <f>VALUE(-0.2676000000001295)</f>
        <v>0</v>
      </c>
      <c r="V548">
        <f>VALUE(-0.2717999999999847)</f>
        <v>0</v>
      </c>
      <c r="W548">
        <f>VALUE(-0.322400000000016)</f>
        <v>0</v>
      </c>
      <c r="X548">
        <f>VALUE(-0.010560000000168657)</f>
        <v>0</v>
      </c>
      <c r="Y548" s="17">
        <f>VALUE(-11.552999999999997)</f>
        <v>0</v>
      </c>
      <c r="Z548">
        <f>VALUE(-274.63428571429307)</f>
        <v>0</v>
      </c>
    </row>
    <row r="549" spans="1:26">
      <c r="A549" t="s">
        <v>573</v>
      </c>
      <c r="B549">
        <f>VALUE(12.85579)</f>
        <v>0</v>
      </c>
      <c r="C549" s="10">
        <f>VALUE(1552.68558)</f>
        <v>0</v>
      </c>
      <c r="D549" s="10">
        <f>VALUE(-11.582)</f>
        <v>0</v>
      </c>
      <c r="E549" s="11">
        <f>VALUE(1553.7467800000002)</f>
        <v>0</v>
      </c>
      <c r="F549" s="11">
        <f>VALUE(-18.218)</f>
        <v>0</v>
      </c>
      <c r="G549" s="12">
        <f>VALUE(1556.4154199999998)</f>
        <v>0</v>
      </c>
      <c r="H549" s="12">
        <f>VALUE(-15.08)</f>
        <v>0</v>
      </c>
      <c r="I549" s="13">
        <f>VALUE(1547.70098)</f>
        <v>0</v>
      </c>
      <c r="J549" s="13">
        <f>VALUE(-10.718)</f>
        <v>0</v>
      </c>
      <c r="K549" s="14">
        <f>VALUE(1550.59984)</f>
        <v>0</v>
      </c>
      <c r="L549" s="14">
        <f>VALUE(-11.212)</f>
        <v>0</v>
      </c>
      <c r="M549" s="15">
        <f>VALUE(1556.32236)</f>
        <v>0</v>
      </c>
      <c r="N549" s="15">
        <f>VALUE(-11.622)</f>
        <v>0</v>
      </c>
      <c r="O549" s="16">
        <f>VALUE(1548.5747)</f>
        <v>0</v>
      </c>
      <c r="P549" s="16">
        <f>VALUE(-21.822)</f>
        <v>0</v>
      </c>
      <c r="Q549" s="17">
        <f>VALUE(522.0495)</f>
        <v>0</v>
      </c>
      <c r="R549">
        <f>VALUE(-0.37227999999981876)</f>
        <v>0</v>
      </c>
      <c r="S549">
        <f>VALUE(-0.2921000000001186)</f>
        <v>0</v>
      </c>
      <c r="T549">
        <f>VALUE(-0.3878399999998692)</f>
        <v>0</v>
      </c>
      <c r="U549">
        <f>VALUE(-0.267659999999978)</f>
        <v>0</v>
      </c>
      <c r="V549">
        <f>VALUE(-0.2722799999999097)</f>
        <v>0</v>
      </c>
      <c r="W549">
        <f>VALUE(-0.321880000000192)</f>
        <v>0</v>
      </c>
      <c r="X549">
        <f>VALUE(-0.01018000000021857)</f>
        <v>0</v>
      </c>
      <c r="Y549" s="17">
        <f>VALUE(-11.552999999999997)</f>
        <v>0</v>
      </c>
      <c r="Z549">
        <f>VALUE(-274.88857142858643)</f>
        <v>0</v>
      </c>
    </row>
    <row r="550" spans="1:26">
      <c r="A550" t="s">
        <v>574</v>
      </c>
      <c r="B550">
        <f>VALUE(12.87961)</f>
        <v>0</v>
      </c>
      <c r="C550" s="10">
        <f>VALUE(1552.6865599999999)</f>
        <v>0</v>
      </c>
      <c r="D550" s="10">
        <f>VALUE(-11.556)</f>
        <v>0</v>
      </c>
      <c r="E550" s="11">
        <f>VALUE(1553.74758)</f>
        <v>0</v>
      </c>
      <c r="F550" s="11">
        <f>VALUE(-18.238)</f>
        <v>0</v>
      </c>
      <c r="G550" s="12">
        <f>VALUE(1556.41602)</f>
        <v>0</v>
      </c>
      <c r="H550" s="12">
        <f>VALUE(-15.092)</f>
        <v>0</v>
      </c>
      <c r="I550" s="13">
        <f>VALUE(1547.70088)</f>
        <v>0</v>
      </c>
      <c r="J550" s="13">
        <f>VALUE(-10.742)</f>
        <v>0</v>
      </c>
      <c r="K550" s="14">
        <f>VALUE(1550.59986)</f>
        <v>0</v>
      </c>
      <c r="L550" s="14">
        <f>VALUE(-11.182)</f>
        <v>0</v>
      </c>
      <c r="M550" s="15">
        <f>VALUE(1556.32342)</f>
        <v>0</v>
      </c>
      <c r="N550" s="15">
        <f>VALUE(-11.634)</f>
        <v>0</v>
      </c>
      <c r="O550" s="16">
        <f>VALUE(1548.57512)</f>
        <v>0</v>
      </c>
      <c r="P550" s="16">
        <f>VALUE(-21.828000000000003)</f>
        <v>0</v>
      </c>
      <c r="Q550" s="17">
        <f>VALUE(522.048)</f>
        <v>0</v>
      </c>
      <c r="R550">
        <f>VALUE(-0.3712999999997919)</f>
        <v>0</v>
      </c>
      <c r="S550">
        <f>VALUE(-0.29130000000009204)</f>
        <v>0</v>
      </c>
      <c r="T550">
        <f>VALUE(-0.3872400000000198)</f>
        <v>0</v>
      </c>
      <c r="U550">
        <f>VALUE(-0.2677599999999529)</f>
        <v>0</v>
      </c>
      <c r="V550">
        <f>VALUE(-0.2722599999999602)</f>
        <v>0</v>
      </c>
      <c r="W550">
        <f>VALUE(-0.32082000000013977)</f>
        <v>0</v>
      </c>
      <c r="X550">
        <f>VALUE(-0.0097600000001421)</f>
        <v>0</v>
      </c>
      <c r="Y550" s="17">
        <f>VALUE(-11.554499999999962)</f>
        <v>0</v>
      </c>
      <c r="Z550">
        <f>VALUE(-274.34857142858556)</f>
        <v>0</v>
      </c>
    </row>
    <row r="551" spans="1:26">
      <c r="A551" t="s">
        <v>575</v>
      </c>
      <c r="B551">
        <f>VALUE(12.90361)</f>
        <v>0</v>
      </c>
      <c r="C551" s="10">
        <f>VALUE(1552.68642)</f>
        <v>0</v>
      </c>
      <c r="D551" s="10">
        <f>VALUE(-11.554)</f>
        <v>0</v>
      </c>
      <c r="E551" s="11">
        <f>VALUE(1553.74758)</f>
        <v>0</v>
      </c>
      <c r="F551" s="11">
        <f>VALUE(-18.26)</f>
        <v>0</v>
      </c>
      <c r="G551" s="12">
        <f>VALUE(1556.41602)</f>
        <v>0</v>
      </c>
      <c r="H551" s="12">
        <f>VALUE(-15.027999999999999)</f>
        <v>0</v>
      </c>
      <c r="I551" s="13">
        <f>VALUE(1547.70076)</f>
        <v>0</v>
      </c>
      <c r="J551" s="13">
        <f>VALUE(-10.73)</f>
        <v>0</v>
      </c>
      <c r="K551" s="14">
        <f>VALUE(1550.6001199999998)</f>
        <v>0</v>
      </c>
      <c r="L551" s="14">
        <f>VALUE(-11.225999999999999)</f>
        <v>0</v>
      </c>
      <c r="M551" s="15">
        <f>VALUE(1556.32348)</f>
        <v>0</v>
      </c>
      <c r="N551" s="15">
        <f>VALUE(-11.618)</f>
        <v>0</v>
      </c>
      <c r="O551" s="16">
        <f>VALUE(1548.5751400000001)</f>
        <v>0</v>
      </c>
      <c r="P551" s="16">
        <f>VALUE(-21.818)</f>
        <v>0</v>
      </c>
      <c r="Q551" s="17">
        <f>VALUE(522.0495)</f>
        <v>0</v>
      </c>
      <c r="R551">
        <f>VALUE(-0.3714399999998932)</f>
        <v>0</v>
      </c>
      <c r="S551">
        <f>VALUE(-0.29130000000009204)</f>
        <v>0</v>
      </c>
      <c r="T551">
        <f>VALUE(-0.3872400000000198)</f>
        <v>0</v>
      </c>
      <c r="U551">
        <f>VALUE(-0.2678800000001047)</f>
        <v>0</v>
      </c>
      <c r="V551">
        <f>VALUE(-0.2719999999999345)</f>
        <v>0</v>
      </c>
      <c r="W551">
        <f>VALUE(-0.3207600000000639)</f>
        <v>0</v>
      </c>
      <c r="X551">
        <f>VALUE(-0.009740000000192595)</f>
        <v>0</v>
      </c>
      <c r="Y551" s="17">
        <f>VALUE(-11.552999999999997)</f>
        <v>0</v>
      </c>
      <c r="Z551">
        <f>VALUE(-274.3371428571858)</f>
        <v>0</v>
      </c>
    </row>
    <row r="552" spans="1:26">
      <c r="A552" t="s">
        <v>576</v>
      </c>
      <c r="B552">
        <f>VALUE(12.92747)</f>
        <v>0</v>
      </c>
      <c r="C552" s="10">
        <f>VALUE(1552.6860800000002)</f>
        <v>0</v>
      </c>
      <c r="D552" s="10">
        <f>VALUE(-11.57)</f>
        <v>0</v>
      </c>
      <c r="E552" s="11">
        <f>VALUE(1553.74746)</f>
        <v>0</v>
      </c>
      <c r="F552" s="11">
        <f>VALUE(-18.252)</f>
        <v>0</v>
      </c>
      <c r="G552" s="12">
        <f>VALUE(1556.4145)</f>
        <v>0</v>
      </c>
      <c r="H552" s="12">
        <f>VALUE(-15.034)</f>
        <v>0</v>
      </c>
      <c r="I552" s="13">
        <f>VALUE(1547.70076)</f>
        <v>0</v>
      </c>
      <c r="J552" s="13">
        <f>VALUE(-10.73)</f>
        <v>0</v>
      </c>
      <c r="K552" s="14">
        <f>VALUE(1550.5999199999999)</f>
        <v>0</v>
      </c>
      <c r="L552" s="14">
        <f>VALUE(-11.204)</f>
        <v>0</v>
      </c>
      <c r="M552" s="15">
        <f>VALUE(1556.3228)</f>
        <v>0</v>
      </c>
      <c r="N552" s="15">
        <f>VALUE(-11.62)</f>
        <v>0</v>
      </c>
      <c r="O552" s="16">
        <f>VALUE(1548.57476)</f>
        <v>0</v>
      </c>
      <c r="P552" s="16">
        <f>VALUE(-21.798000000000002)</f>
        <v>0</v>
      </c>
      <c r="Q552" s="17">
        <f>VALUE(522.0464999999999)</f>
        <v>0</v>
      </c>
      <c r="R552">
        <f>VALUE(-0.37177999999994427)</f>
        <v>0</v>
      </c>
      <c r="S552">
        <f>VALUE(-0.29142000000001644)</f>
        <v>0</v>
      </c>
      <c r="T552">
        <f>VALUE(-0.38875999999982014)</f>
        <v>0</v>
      </c>
      <c r="U552">
        <f>VALUE(-0.2678800000001047)</f>
        <v>0</v>
      </c>
      <c r="V552">
        <f>VALUE(-0.2721999999998843)</f>
        <v>0</v>
      </c>
      <c r="W552">
        <f>VALUE(-0.32144000000016604)</f>
        <v>0</v>
      </c>
      <c r="X552">
        <f>VALUE(-0.010120000000142682)</f>
        <v>0</v>
      </c>
      <c r="Y552" s="17">
        <f>VALUE(-11.55600000000004)</f>
        <v>0</v>
      </c>
      <c r="Z552">
        <f>VALUE(-274.8000000000112)</f>
        <v>0</v>
      </c>
    </row>
    <row r="553" spans="1:26">
      <c r="A553" t="s">
        <v>577</v>
      </c>
      <c r="B553">
        <f>VALUE(12.95153)</f>
        <v>0</v>
      </c>
      <c r="C553" s="10">
        <f>VALUE(1552.68626)</f>
        <v>0</v>
      </c>
      <c r="D553" s="10">
        <f>VALUE(-11.505999999999998)</f>
        <v>0</v>
      </c>
      <c r="E553" s="11">
        <f>VALUE(1553.74746)</f>
        <v>0</v>
      </c>
      <c r="F553" s="11">
        <f>VALUE(-18.234)</f>
        <v>0</v>
      </c>
      <c r="G553" s="12">
        <f>VALUE(1556.41568)</f>
        <v>0</v>
      </c>
      <c r="H553" s="12">
        <f>VALUE(-15.106)</f>
        <v>0</v>
      </c>
      <c r="I553" s="13">
        <f>VALUE(1547.70092)</f>
        <v>0</v>
      </c>
      <c r="J553" s="13">
        <f>VALUE(-10.752)</f>
        <v>0</v>
      </c>
      <c r="K553" s="14">
        <f>VALUE(1550.59948)</f>
        <v>0</v>
      </c>
      <c r="L553" s="14">
        <f>VALUE(-11.114)</f>
        <v>0</v>
      </c>
      <c r="M553" s="15">
        <f>VALUE(1556.32328)</f>
        <v>0</v>
      </c>
      <c r="N553" s="15">
        <f>VALUE(-11.682)</f>
        <v>0</v>
      </c>
      <c r="O553" s="16">
        <f>VALUE(1548.57414)</f>
        <v>0</v>
      </c>
      <c r="P553" s="16">
        <f>VALUE(-21.816)</f>
        <v>0</v>
      </c>
      <c r="Q553" s="17">
        <f>VALUE(522.0445)</f>
        <v>0</v>
      </c>
      <c r="R553">
        <f>VALUE(-0.371599999999944)</f>
        <v>0</v>
      </c>
      <c r="S553">
        <f>VALUE(-0.29142000000001644)</f>
        <v>0</v>
      </c>
      <c r="T553">
        <f>VALUE(-0.3875799999998435)</f>
        <v>0</v>
      </c>
      <c r="U553">
        <f>VALUE(-0.2677200000000539)</f>
        <v>0</v>
      </c>
      <c r="V553">
        <f>VALUE(-0.2726399999999103)</f>
        <v>0</v>
      </c>
      <c r="W553">
        <f>VALUE(-0.3209600000000137)</f>
        <v>0</v>
      </c>
      <c r="X553">
        <f>VALUE(-0.010740000000168948)</f>
        <v>0</v>
      </c>
      <c r="Y553" s="17">
        <f>VALUE(-11.557999999999993)</f>
        <v>0</v>
      </c>
      <c r="Z553">
        <f>VALUE(-274.6657142857072)</f>
        <v>0</v>
      </c>
    </row>
    <row r="554" spans="1:26">
      <c r="A554" t="s">
        <v>578</v>
      </c>
      <c r="B554">
        <f>VALUE(12.97515)</f>
        <v>0</v>
      </c>
      <c r="C554" s="10">
        <f>VALUE(1552.6871199999998)</f>
        <v>0</v>
      </c>
      <c r="D554" s="10">
        <f>VALUE(-11.626)</f>
        <v>0</v>
      </c>
      <c r="E554" s="11">
        <f>VALUE(1553.74744)</f>
        <v>0</v>
      </c>
      <c r="F554" s="11">
        <f>VALUE(-18.262)</f>
        <v>0</v>
      </c>
      <c r="G554" s="12">
        <f>VALUE(1556.4148)</f>
        <v>0</v>
      </c>
      <c r="H554" s="12">
        <f>VALUE(-15.022)</f>
        <v>0</v>
      </c>
      <c r="I554" s="13">
        <f>VALUE(1547.70022)</f>
        <v>0</v>
      </c>
      <c r="J554" s="13">
        <f>VALUE(-10.734000000000002)</f>
        <v>0</v>
      </c>
      <c r="K554" s="14">
        <f>VALUE(1550.60088)</f>
        <v>0</v>
      </c>
      <c r="L554" s="14">
        <f>VALUE(-11.23)</f>
        <v>0</v>
      </c>
      <c r="M554" s="15">
        <f>VALUE(1556.32234)</f>
        <v>0</v>
      </c>
      <c r="N554" s="15">
        <f>VALUE(-11.62)</f>
        <v>0</v>
      </c>
      <c r="O554" s="16">
        <f>VALUE(1548.57456)</f>
        <v>0</v>
      </c>
      <c r="P554" s="16">
        <f>VALUE(-21.811999999999998)</f>
        <v>0</v>
      </c>
      <c r="Q554" s="17">
        <f>VALUE(522.0464999999999)</f>
        <v>0</v>
      </c>
      <c r="R554">
        <f>VALUE(-0.37073999999984153)</f>
        <v>0</v>
      </c>
      <c r="S554">
        <f>VALUE(-0.29143999999996595)</f>
        <v>0</v>
      </c>
      <c r="T554">
        <f>VALUE(-0.38845999999989544)</f>
        <v>0</v>
      </c>
      <c r="U554">
        <f>VALUE(-0.2684200000001056)</f>
        <v>0</v>
      </c>
      <c r="V554">
        <f>VALUE(-0.27124000000003434)</f>
        <v>0</v>
      </c>
      <c r="W554">
        <f>VALUE(-0.3219000000001415)</f>
        <v>0</v>
      </c>
      <c r="X554">
        <f>VALUE(-0.010320000000092477)</f>
        <v>0</v>
      </c>
      <c r="Y554" s="17">
        <f>VALUE(-11.55600000000004)</f>
        <v>0</v>
      </c>
      <c r="Z554">
        <f>VALUE(-274.64571428572526)</f>
        <v>0</v>
      </c>
    </row>
    <row r="555" spans="1:26">
      <c r="A555" t="s">
        <v>579</v>
      </c>
      <c r="B555">
        <f>VALUE(12.99901)</f>
        <v>0</v>
      </c>
      <c r="C555" s="10">
        <f>VALUE(1552.68716)</f>
        <v>0</v>
      </c>
      <c r="D555" s="10">
        <f>VALUE(-11.544)</f>
        <v>0</v>
      </c>
      <c r="E555" s="11">
        <f>VALUE(1553.74776)</f>
        <v>0</v>
      </c>
      <c r="F555" s="11">
        <f>VALUE(-18.218)</f>
        <v>0</v>
      </c>
      <c r="G555" s="12">
        <f>VALUE(1556.4152)</f>
        <v>0</v>
      </c>
      <c r="H555" s="12">
        <f>VALUE(-15.075999999999999)</f>
        <v>0</v>
      </c>
      <c r="I555" s="13">
        <f>VALUE(1547.70108)</f>
        <v>0</v>
      </c>
      <c r="J555" s="13">
        <f>VALUE(-10.722000000000001)</f>
        <v>0</v>
      </c>
      <c r="K555" s="14">
        <f>VALUE(1550.59968)</f>
        <v>0</v>
      </c>
      <c r="L555" s="14">
        <f>VALUE(-11.196)</f>
        <v>0</v>
      </c>
      <c r="M555" s="15">
        <f>VALUE(1556.3227)</f>
        <v>0</v>
      </c>
      <c r="N555" s="15">
        <f>VALUE(-11.664000000000001)</f>
        <v>0</v>
      </c>
      <c r="O555" s="16">
        <f>VALUE(1548.57474)</f>
        <v>0</v>
      </c>
      <c r="P555" s="16">
        <f>VALUE(-21.855999999999998)</f>
        <v>0</v>
      </c>
      <c r="Q555" s="17">
        <f>VALUE(522.0495)</f>
        <v>0</v>
      </c>
      <c r="R555">
        <f>VALUE(-0.3706999999999425)</f>
        <v>0</v>
      </c>
      <c r="S555">
        <f>VALUE(-0.29112000000009175)</f>
        <v>0</v>
      </c>
      <c r="T555">
        <f>VALUE(-0.38805999999999585)</f>
        <v>0</v>
      </c>
      <c r="U555">
        <f>VALUE(-0.26756000000000313)</f>
        <v>0</v>
      </c>
      <c r="V555">
        <f>VALUE(-0.2724399999999605)</f>
        <v>0</v>
      </c>
      <c r="W555">
        <f>VALUE(-0.32154000000014094)</f>
        <v>0</v>
      </c>
      <c r="X555">
        <f>VALUE(-0.010140000000092186)</f>
        <v>0</v>
      </c>
      <c r="Y555" s="17">
        <f>VALUE(-11.552999999999997)</f>
        <v>0</v>
      </c>
      <c r="Z555">
        <f>VALUE(-274.50857142860383)</f>
        <v>0</v>
      </c>
    </row>
    <row r="556" spans="1:26">
      <c r="A556" t="s">
        <v>580</v>
      </c>
      <c r="B556">
        <f>VALUE(13.02316)</f>
        <v>0</v>
      </c>
      <c r="C556" s="10">
        <f>VALUE(1552.6866400000001)</f>
        <v>0</v>
      </c>
      <c r="D556" s="10">
        <f>VALUE(-11.538)</f>
        <v>0</v>
      </c>
      <c r="E556" s="11">
        <f>VALUE(1553.7475)</f>
        <v>0</v>
      </c>
      <c r="F556" s="11">
        <f>VALUE(-18.19)</f>
        <v>0</v>
      </c>
      <c r="G556" s="12">
        <f>VALUE(1556.4153199999998)</f>
        <v>0</v>
      </c>
      <c r="H556" s="12">
        <f>VALUE(-15.036)</f>
        <v>0</v>
      </c>
      <c r="I556" s="13">
        <f>VALUE(1547.70002)</f>
        <v>0</v>
      </c>
      <c r="J556" s="13">
        <f>VALUE(-10.774000000000001)</f>
        <v>0</v>
      </c>
      <c r="K556" s="14">
        <f>VALUE(1550.60032)</f>
        <v>0</v>
      </c>
      <c r="L556" s="14">
        <f>VALUE(-11.184000000000001)</f>
        <v>0</v>
      </c>
      <c r="M556" s="15">
        <f>VALUE(1556.32306)</f>
        <v>0</v>
      </c>
      <c r="N556" s="15">
        <f>VALUE(-11.645999999999999)</f>
        <v>0</v>
      </c>
      <c r="O556" s="16">
        <f>VALUE(1548.5748)</f>
        <v>0</v>
      </c>
      <c r="P556" s="16">
        <f>VALUE(-21.826)</f>
        <v>0</v>
      </c>
      <c r="Q556" s="17">
        <f>VALUE(522.05)</f>
        <v>0</v>
      </c>
      <c r="R556">
        <f>VALUE(-0.3712199999999939)</f>
        <v>0</v>
      </c>
      <c r="S556">
        <f>VALUE(-0.29138000000011743)</f>
        <v>0</v>
      </c>
      <c r="T556">
        <f>VALUE(-0.3879399999998441)</f>
        <v>0</v>
      </c>
      <c r="U556">
        <f>VALUE(-0.26862000000005537)</f>
        <v>0</v>
      </c>
      <c r="V556">
        <f>VALUE(-0.2717999999999847)</f>
        <v>0</v>
      </c>
      <c r="W556">
        <f>VALUE(-0.32118000000014035)</f>
        <v>0</v>
      </c>
      <c r="X556">
        <f>VALUE(-0.010080000000016298)</f>
        <v>0</v>
      </c>
      <c r="Y556" s="17">
        <f>VALUE(-11.552500000000009)</f>
        <v>0</v>
      </c>
      <c r="Z556">
        <f>VALUE(-274.60285714287886)</f>
        <v>0</v>
      </c>
    </row>
    <row r="557" spans="1:26">
      <c r="A557" t="s">
        <v>581</v>
      </c>
      <c r="B557">
        <f>VALUE(13.04693)</f>
        <v>0</v>
      </c>
      <c r="C557" s="10">
        <f>VALUE(1552.68722)</f>
        <v>0</v>
      </c>
      <c r="D557" s="10">
        <f>VALUE(-11.556)</f>
        <v>0</v>
      </c>
      <c r="E557" s="11">
        <f>VALUE(1553.7477)</f>
        <v>0</v>
      </c>
      <c r="F557" s="11">
        <f>VALUE(-18.224)</f>
        <v>0</v>
      </c>
      <c r="G557" s="12">
        <f>VALUE(1556.41688)</f>
        <v>0</v>
      </c>
      <c r="H557" s="12">
        <f>VALUE(-15.106)</f>
        <v>0</v>
      </c>
      <c r="I557" s="13">
        <f>VALUE(1547.70176)</f>
        <v>0</v>
      </c>
      <c r="J557" s="13">
        <f>VALUE(-10.76)</f>
        <v>0</v>
      </c>
      <c r="K557" s="14">
        <f>VALUE(1550.6002)</f>
        <v>0</v>
      </c>
      <c r="L557" s="14">
        <f>VALUE(-11.252)</f>
        <v>0</v>
      </c>
      <c r="M557" s="15">
        <f>VALUE(1556.3234)</f>
        <v>0</v>
      </c>
      <c r="N557" s="15">
        <f>VALUE(-11.668)</f>
        <v>0</v>
      </c>
      <c r="O557" s="16">
        <f>VALUE(1548.57444)</f>
        <v>0</v>
      </c>
      <c r="P557" s="16">
        <f>VALUE(-21.814)</f>
        <v>0</v>
      </c>
      <c r="Q557" s="17">
        <f>VALUE(522.0504999999999)</f>
        <v>0</v>
      </c>
      <c r="R557">
        <f>VALUE(-0.37063999999986663)</f>
        <v>0</v>
      </c>
      <c r="S557">
        <f>VALUE(-0.29118000000016764)</f>
        <v>0</v>
      </c>
      <c r="T557">
        <f>VALUE(-0.38637999999991735)</f>
        <v>0</v>
      </c>
      <c r="U557">
        <f>VALUE(-0.26688000000012835)</f>
        <v>0</v>
      </c>
      <c r="V557">
        <f>VALUE(-0.2719199999999091)</f>
        <v>0</v>
      </c>
      <c r="W557">
        <f>VALUE(-0.3208400000000893)</f>
        <v>0</v>
      </c>
      <c r="X557">
        <f>VALUE(-0.01044000000001688)</f>
        <v>0</v>
      </c>
      <c r="Y557" s="17">
        <f>VALUE(-11.552000000000021)</f>
        <v>0</v>
      </c>
      <c r="Z557">
        <f>VALUE(-274.0400000000136)</f>
        <v>0</v>
      </c>
    </row>
    <row r="558" spans="1:26">
      <c r="A558" t="s">
        <v>582</v>
      </c>
      <c r="B558">
        <f>VALUE(13.0708)</f>
        <v>0</v>
      </c>
      <c r="C558" s="10">
        <f>VALUE(1552.68684)</f>
        <v>0</v>
      </c>
      <c r="D558" s="10">
        <f>VALUE(-11.568)</f>
        <v>0</v>
      </c>
      <c r="E558" s="11">
        <f>VALUE(1553.7474)</f>
        <v>0</v>
      </c>
      <c r="F558" s="11">
        <f>VALUE(-18.214000000000002)</f>
        <v>0</v>
      </c>
      <c r="G558" s="12">
        <f>VALUE(1556.4159)</f>
        <v>0</v>
      </c>
      <c r="H558" s="12">
        <f>VALUE(-15.008)</f>
        <v>0</v>
      </c>
      <c r="I558" s="13">
        <f>VALUE(1547.7005)</f>
        <v>0</v>
      </c>
      <c r="J558" s="13">
        <f>VALUE(-10.762)</f>
        <v>0</v>
      </c>
      <c r="K558" s="14">
        <f>VALUE(1550.60024)</f>
        <v>0</v>
      </c>
      <c r="L558" s="14">
        <f>VALUE(-11.19)</f>
        <v>0</v>
      </c>
      <c r="M558" s="15">
        <f>VALUE(1556.32272)</f>
        <v>0</v>
      </c>
      <c r="N558" s="15">
        <f>VALUE(-11.578)</f>
        <v>0</v>
      </c>
      <c r="O558" s="16">
        <f>VALUE(1548.57406)</f>
        <v>0</v>
      </c>
      <c r="P558" s="16">
        <f>VALUE(-21.802)</f>
        <v>0</v>
      </c>
      <c r="Q558" s="17">
        <f>VALUE(522.0515)</f>
        <v>0</v>
      </c>
      <c r="R558">
        <f>VALUE(-0.3710199999998167)</f>
        <v>0</v>
      </c>
      <c r="S558">
        <f>VALUE(-0.29148000000009233)</f>
        <v>0</v>
      </c>
      <c r="T558">
        <f>VALUE(-0.3873599999999442)</f>
        <v>0</v>
      </c>
      <c r="U558">
        <f>VALUE(-0.2681400000001304)</f>
        <v>0</v>
      </c>
      <c r="V558">
        <f>VALUE(-0.2718800000000101)</f>
        <v>0</v>
      </c>
      <c r="W558">
        <f>VALUE(-0.32152000000019143)</f>
        <v>0</v>
      </c>
      <c r="X558">
        <f>VALUE(-0.01082000000019434)</f>
        <v>0</v>
      </c>
      <c r="Y558" s="17">
        <f>VALUE(-11.55099999999993)</f>
        <v>0</v>
      </c>
      <c r="Z558">
        <f>VALUE(-274.6028571429114)</f>
        <v>0</v>
      </c>
    </row>
    <row r="559" spans="1:26">
      <c r="A559" t="s">
        <v>583</v>
      </c>
      <c r="B559">
        <f>VALUE(13.09457)</f>
        <v>0</v>
      </c>
      <c r="C559" s="10">
        <f>VALUE(1552.6866400000001)</f>
        <v>0</v>
      </c>
      <c r="D559" s="10">
        <f>VALUE(-11.538)</f>
        <v>0</v>
      </c>
      <c r="E559" s="11">
        <f>VALUE(1553.74748)</f>
        <v>0</v>
      </c>
      <c r="F559" s="11">
        <f>VALUE(-18.21)</f>
        <v>0</v>
      </c>
      <c r="G559" s="12">
        <f>VALUE(1556.41582)</f>
        <v>0</v>
      </c>
      <c r="H559" s="12">
        <f>VALUE(-15.036)</f>
        <v>0</v>
      </c>
      <c r="I559" s="13">
        <f>VALUE(1547.70066)</f>
        <v>0</v>
      </c>
      <c r="J559" s="13">
        <f>VALUE(-10.745999999999999)</f>
        <v>0</v>
      </c>
      <c r="K559" s="14">
        <f>VALUE(1550.6014599999999)</f>
        <v>0</v>
      </c>
      <c r="L559" s="14">
        <f>VALUE(-11.258)</f>
        <v>0</v>
      </c>
      <c r="M559" s="15">
        <f>VALUE(1556.3221199999998)</f>
        <v>0</v>
      </c>
      <c r="N559" s="15">
        <f>VALUE(-11.588)</f>
        <v>0</v>
      </c>
      <c r="O559" s="16">
        <f>VALUE(1548.5744)</f>
        <v>0</v>
      </c>
      <c r="P559" s="16">
        <f>VALUE(-21.848000000000003)</f>
        <v>0</v>
      </c>
      <c r="Q559" s="17">
        <f>VALUE(522.0509999999999)</f>
        <v>0</v>
      </c>
      <c r="R559">
        <f>VALUE(-0.3712199999999939)</f>
        <v>0</v>
      </c>
      <c r="S559">
        <f>VALUE(-0.29140000000006694)</f>
        <v>0</v>
      </c>
      <c r="T559">
        <f>VALUE(-0.3874399999999696)</f>
        <v>0</v>
      </c>
      <c r="U559">
        <f>VALUE(-0.2679800000000796)</f>
        <v>0</v>
      </c>
      <c r="V559">
        <f>VALUE(-0.2706599999999071)</f>
        <v>0</v>
      </c>
      <c r="W559">
        <f>VALUE(-0.3221200000000408)</f>
        <v>0</v>
      </c>
      <c r="X559">
        <f>VALUE(-0.010480000000143264)</f>
        <v>0</v>
      </c>
      <c r="Y559" s="17">
        <f>VALUE(-11.551500000000033)</f>
        <v>0</v>
      </c>
      <c r="Z559">
        <f>VALUE(-274.4714285714573)</f>
        <v>0</v>
      </c>
    </row>
    <row r="560" spans="1:26">
      <c r="A560" t="s">
        <v>584</v>
      </c>
      <c r="B560">
        <f>VALUE(13.1182)</f>
        <v>0</v>
      </c>
      <c r="C560" s="10">
        <f>VALUE(1552.68636)</f>
        <v>0</v>
      </c>
      <c r="D560" s="10">
        <f>VALUE(-11.502)</f>
        <v>0</v>
      </c>
      <c r="E560" s="11">
        <f>VALUE(1553.74786)</f>
        <v>0</v>
      </c>
      <c r="F560" s="11">
        <f>VALUE(-18.212)</f>
        <v>0</v>
      </c>
      <c r="G560" s="12">
        <f>VALUE(1556.4159)</f>
        <v>0</v>
      </c>
      <c r="H560" s="12">
        <f>VALUE(-15.03)</f>
        <v>0</v>
      </c>
      <c r="I560" s="13">
        <f>VALUE(1547.7012)</f>
        <v>0</v>
      </c>
      <c r="J560" s="13">
        <f>VALUE(-10.752)</f>
        <v>0</v>
      </c>
      <c r="K560" s="14">
        <f>VALUE(1550.60088)</f>
        <v>0</v>
      </c>
      <c r="L560" s="14">
        <f>VALUE(-11.262)</f>
        <v>0</v>
      </c>
      <c r="M560" s="15">
        <f>VALUE(1556.3225400000001)</f>
        <v>0</v>
      </c>
      <c r="N560" s="15">
        <f>VALUE(-11.62)</f>
        <v>0</v>
      </c>
      <c r="O560" s="16">
        <f>VALUE(1548.57448)</f>
        <v>0</v>
      </c>
      <c r="P560" s="16">
        <f>VALUE(-21.848000000000003)</f>
        <v>0</v>
      </c>
      <c r="Q560" s="17">
        <f>VALUE(522.0504999999999)</f>
        <v>0</v>
      </c>
      <c r="R560">
        <f>VALUE(-0.3714999999999691)</f>
        <v>0</v>
      </c>
      <c r="S560">
        <f>VALUE(-0.29102000000011685)</f>
        <v>0</v>
      </c>
      <c r="T560">
        <f>VALUE(-0.3873599999999442)</f>
        <v>0</v>
      </c>
      <c r="U560">
        <f>VALUE(-0.2674400000000787)</f>
        <v>0</v>
      </c>
      <c r="V560">
        <f>VALUE(-0.27124000000003434)</f>
        <v>0</v>
      </c>
      <c r="W560">
        <f>VALUE(-0.3217000000001917)</f>
        <v>0</v>
      </c>
      <c r="X560">
        <f>VALUE(-0.01040000000011787)</f>
        <v>0</v>
      </c>
      <c r="Y560" s="17">
        <f>VALUE(-11.552000000000021)</f>
        <v>0</v>
      </c>
      <c r="Z560">
        <f>VALUE(-274.3800000000647)</f>
        <v>0</v>
      </c>
    </row>
    <row r="561" spans="1:26">
      <c r="A561" t="s">
        <v>585</v>
      </c>
      <c r="B561">
        <f>VALUE(13.1421)</f>
        <v>0</v>
      </c>
      <c r="C561" s="10">
        <f>VALUE(1552.6862800000001)</f>
        <v>0</v>
      </c>
      <c r="D561" s="10">
        <f>VALUE(-11.582)</f>
        <v>0</v>
      </c>
      <c r="E561" s="11">
        <f>VALUE(1553.7472)</f>
        <v>0</v>
      </c>
      <c r="F561" s="11">
        <f>VALUE(-18.264)</f>
        <v>0</v>
      </c>
      <c r="G561" s="12">
        <f>VALUE(1556.41588)</f>
        <v>0</v>
      </c>
      <c r="H561" s="12">
        <f>VALUE(-15.042)</f>
        <v>0</v>
      </c>
      <c r="I561" s="13">
        <f>VALUE(1547.70044)</f>
        <v>0</v>
      </c>
      <c r="J561" s="13">
        <f>VALUE(-10.78)</f>
        <v>0</v>
      </c>
      <c r="K561" s="14">
        <f>VALUE(1550.60048)</f>
        <v>0</v>
      </c>
      <c r="L561" s="14">
        <f>VALUE(-11.21)</f>
        <v>0</v>
      </c>
      <c r="M561" s="15">
        <f>VALUE(1556.32256)</f>
        <v>0</v>
      </c>
      <c r="N561" s="15">
        <f>VALUE(-11.578)</f>
        <v>0</v>
      </c>
      <c r="O561" s="16">
        <f>VALUE(1548.57454)</f>
        <v>0</v>
      </c>
      <c r="P561" s="16">
        <f>VALUE(-21.834)</f>
        <v>0</v>
      </c>
      <c r="Q561" s="17">
        <f>VALUE(522.0475)</f>
        <v>0</v>
      </c>
      <c r="R561">
        <f>VALUE(-0.37157999999999447)</f>
        <v>0</v>
      </c>
      <c r="S561">
        <f>VALUE(-0.29168000000004213)</f>
        <v>0</v>
      </c>
      <c r="T561">
        <f>VALUE(-0.3873799999998937)</f>
        <v>0</v>
      </c>
      <c r="U561">
        <f>VALUE(-0.2681999999999789)</f>
        <v>0</v>
      </c>
      <c r="V561">
        <f>VALUE(-0.27163999999993393)</f>
        <v>0</v>
      </c>
      <c r="W561">
        <f>VALUE(-0.32168000000001484)</f>
        <v>0</v>
      </c>
      <c r="X561">
        <f>VALUE(-0.010340000000041982)</f>
        <v>0</v>
      </c>
      <c r="Y561" s="17">
        <f>VALUE(-11.55499999999995)</f>
        <v>0</v>
      </c>
      <c r="Z561">
        <f>VALUE(-274.64285714284284)</f>
        <v>0</v>
      </c>
    </row>
    <row r="562" spans="1:26">
      <c r="A562" t="s">
        <v>586</v>
      </c>
      <c r="B562">
        <f>VALUE(13.16594)</f>
        <v>0</v>
      </c>
      <c r="C562" s="10">
        <f>VALUE(1552.68758)</f>
        <v>0</v>
      </c>
      <c r="D562" s="10">
        <f>VALUE(-11.536)</f>
        <v>0</v>
      </c>
      <c r="E562" s="11">
        <f>VALUE(1553.74766)</f>
        <v>0</v>
      </c>
      <c r="F562" s="11">
        <f>VALUE(-18.194000000000003)</f>
        <v>0</v>
      </c>
      <c r="G562" s="12">
        <f>VALUE(1556.41652)</f>
        <v>0</v>
      </c>
      <c r="H562" s="12">
        <f>VALUE(-15.052)</f>
        <v>0</v>
      </c>
      <c r="I562" s="13">
        <f>VALUE(1547.7007)</f>
        <v>0</v>
      </c>
      <c r="J562" s="13">
        <f>VALUE(-10.744000000000002)</f>
        <v>0</v>
      </c>
      <c r="K562" s="14">
        <f>VALUE(1550.6010199999998)</f>
        <v>0</v>
      </c>
      <c r="L562" s="14">
        <f>VALUE(-11.24)</f>
        <v>0</v>
      </c>
      <c r="M562" s="15">
        <f>VALUE(1556.3228800000002)</f>
        <v>0</v>
      </c>
      <c r="N562" s="15">
        <f>VALUE(-11.654000000000002)</f>
        <v>0</v>
      </c>
      <c r="O562" s="16">
        <f>VALUE(1548.5747)</f>
        <v>0</v>
      </c>
      <c r="P562" s="16">
        <f>VALUE(-21.855999999999998)</f>
        <v>0</v>
      </c>
      <c r="Q562" s="17">
        <f>VALUE(522.045)</f>
        <v>0</v>
      </c>
      <c r="R562">
        <f>VALUE(-0.37027999999986605)</f>
        <v>0</v>
      </c>
      <c r="S562">
        <f>VALUE(-0.29122000000006665)</f>
        <v>0</v>
      </c>
      <c r="T562">
        <f>VALUE(-0.3867399999999179)</f>
        <v>0</v>
      </c>
      <c r="U562">
        <f>VALUE(-0.2679399999999532)</f>
        <v>0</v>
      </c>
      <c r="V562">
        <f>VALUE(-0.27109999999993306)</f>
        <v>0</v>
      </c>
      <c r="W562">
        <f>VALUE(-0.32136000000014064)</f>
        <v>0</v>
      </c>
      <c r="X562">
        <f>VALUE(-0.01018000000021857)</f>
        <v>0</v>
      </c>
      <c r="Y562" s="17">
        <f>VALUE(-11.557500000000005)</f>
        <v>0</v>
      </c>
      <c r="Z562">
        <f>VALUE(-274.1171428571566)</f>
        <v>0</v>
      </c>
    </row>
    <row r="563" spans="1:26">
      <c r="A563" t="s">
        <v>587</v>
      </c>
      <c r="B563">
        <f>VALUE(13.18974)</f>
        <v>0</v>
      </c>
      <c r="C563" s="10">
        <f>VALUE(1552.68668)</f>
        <v>0</v>
      </c>
      <c r="D563" s="10">
        <f>VALUE(-11.554)</f>
        <v>0</v>
      </c>
      <c r="E563" s="11">
        <f>VALUE(1553.74776)</f>
        <v>0</v>
      </c>
      <c r="F563" s="11">
        <f>VALUE(-18.236)</f>
        <v>0</v>
      </c>
      <c r="G563" s="12">
        <f>VALUE(1556.41644)</f>
        <v>0</v>
      </c>
      <c r="H563" s="12">
        <f>VALUE(-15.02)</f>
        <v>0</v>
      </c>
      <c r="I563" s="13">
        <f>VALUE(1547.70138)</f>
        <v>0</v>
      </c>
      <c r="J563" s="13">
        <f>VALUE(-10.802)</f>
        <v>0</v>
      </c>
      <c r="K563" s="14">
        <f>VALUE(1550.60068)</f>
        <v>0</v>
      </c>
      <c r="L563" s="14">
        <f>VALUE(-11.208)</f>
        <v>0</v>
      </c>
      <c r="M563" s="15">
        <f>VALUE(1556.3233400000001)</f>
        <v>0</v>
      </c>
      <c r="N563" s="15">
        <f>VALUE(-11.604000000000001)</f>
        <v>0</v>
      </c>
      <c r="O563" s="16">
        <f>VALUE(1548.57454)</f>
        <v>0</v>
      </c>
      <c r="P563" s="16">
        <f>VALUE(-21.804000000000002)</f>
        <v>0</v>
      </c>
      <c r="Q563" s="17">
        <f>VALUE(522.044)</f>
        <v>0</v>
      </c>
      <c r="R563">
        <f>VALUE(-0.3711799999998675)</f>
        <v>0</v>
      </c>
      <c r="S563">
        <f>VALUE(-0.29112000000009175)</f>
        <v>0</v>
      </c>
      <c r="T563">
        <f>VALUE(-0.3868199999999433)</f>
        <v>0</v>
      </c>
      <c r="U563">
        <f>VALUE(-0.26726000000007843)</f>
        <v>0</v>
      </c>
      <c r="V563">
        <f>VALUE(-0.27143999999998414)</f>
        <v>0</v>
      </c>
      <c r="W563">
        <f>VALUE(-0.32090000000016516)</f>
        <v>0</v>
      </c>
      <c r="X563">
        <f>VALUE(-0.010340000000041982)</f>
        <v>0</v>
      </c>
      <c r="Y563" s="17">
        <f>VALUE(-11.558499999999981)</f>
        <v>0</v>
      </c>
      <c r="Z563">
        <f>VALUE(-274.1514285714532)</f>
        <v>0</v>
      </c>
    </row>
    <row r="564" spans="1:26">
      <c r="A564" t="s">
        <v>588</v>
      </c>
      <c r="B564">
        <f>VALUE(13.21385)</f>
        <v>0</v>
      </c>
      <c r="C564" s="10">
        <f>VALUE(1552.6868)</f>
        <v>0</v>
      </c>
      <c r="D564" s="10">
        <f>VALUE(-11.602)</f>
        <v>0</v>
      </c>
      <c r="E564" s="11">
        <f>VALUE(1553.74834)</f>
        <v>0</v>
      </c>
      <c r="F564" s="11">
        <f>VALUE(-18.206)</f>
        <v>0</v>
      </c>
      <c r="G564" s="12">
        <f>VALUE(1556.41582)</f>
        <v>0</v>
      </c>
      <c r="H564" s="12">
        <f>VALUE(-15.074000000000002)</f>
        <v>0</v>
      </c>
      <c r="I564" s="13">
        <f>VALUE(1547.70118)</f>
        <v>0</v>
      </c>
      <c r="J564" s="13">
        <f>VALUE(-10.692)</f>
        <v>0</v>
      </c>
      <c r="K564" s="14">
        <f>VALUE(1550.60014)</f>
        <v>0</v>
      </c>
      <c r="L564" s="14">
        <f>VALUE(-11.168)</f>
        <v>0</v>
      </c>
      <c r="M564" s="15">
        <f>VALUE(1556.3226)</f>
        <v>0</v>
      </c>
      <c r="N564" s="15">
        <f>VALUE(-11.618)</f>
        <v>0</v>
      </c>
      <c r="O564" s="16">
        <f>VALUE(1548.5743400000001)</f>
        <v>0</v>
      </c>
      <c r="P564" s="16">
        <f>VALUE(-21.83)</f>
        <v>0</v>
      </c>
      <c r="Q564" s="17">
        <f>VALUE(522.049)</f>
        <v>0</v>
      </c>
      <c r="R564">
        <f>VALUE(-0.3710599999999431)</f>
        <v>0</v>
      </c>
      <c r="S564">
        <f>VALUE(-0.2905399999999645)</f>
        <v>0</v>
      </c>
      <c r="T564">
        <f>VALUE(-0.3874399999999696)</f>
        <v>0</v>
      </c>
      <c r="U564">
        <f>VALUE(-0.26746000000002823)</f>
        <v>0</v>
      </c>
      <c r="V564">
        <f>VALUE(-0.271979999999985)</f>
        <v>0</v>
      </c>
      <c r="W564">
        <f>VALUE(-0.32164000000011583)</f>
        <v>0</v>
      </c>
      <c r="X564">
        <f>VALUE(-0.010540000000219152)</f>
        <v>0</v>
      </c>
      <c r="Y564" s="17">
        <f>VALUE(-11.553499999999985)</f>
        <v>0</v>
      </c>
      <c r="Z564">
        <f>VALUE(-274.3800000000322)</f>
        <v>0</v>
      </c>
    </row>
    <row r="565" spans="1:26">
      <c r="A565" t="s">
        <v>589</v>
      </c>
      <c r="B565">
        <f>VALUE(13.23816)</f>
        <v>0</v>
      </c>
      <c r="C565" s="10">
        <f>VALUE(1552.6859)</f>
        <v>0</v>
      </c>
      <c r="D565" s="10">
        <f>VALUE(-11.552)</f>
        <v>0</v>
      </c>
      <c r="E565" s="11">
        <f>VALUE(1553.74798)</f>
        <v>0</v>
      </c>
      <c r="F565" s="11">
        <f>VALUE(-18.214000000000002)</f>
        <v>0</v>
      </c>
      <c r="G565" s="12">
        <f>VALUE(1556.41586)</f>
        <v>0</v>
      </c>
      <c r="H565" s="12">
        <f>VALUE(-15.038)</f>
        <v>0</v>
      </c>
      <c r="I565" s="13">
        <f>VALUE(1547.70136)</f>
        <v>0</v>
      </c>
      <c r="J565" s="13">
        <f>VALUE(-10.754000000000001)</f>
        <v>0</v>
      </c>
      <c r="K565" s="14">
        <f>VALUE(1550.5988)</f>
        <v>0</v>
      </c>
      <c r="L565" s="14">
        <f>VALUE(-11.192)</f>
        <v>0</v>
      </c>
      <c r="M565" s="15">
        <f>VALUE(1556.32276)</f>
        <v>0</v>
      </c>
      <c r="N565" s="15">
        <f>VALUE(-11.588)</f>
        <v>0</v>
      </c>
      <c r="O565" s="16">
        <f>VALUE(1548.57402)</f>
        <v>0</v>
      </c>
      <c r="P565" s="16">
        <f>VALUE(-21.831999999999997)</f>
        <v>0</v>
      </c>
      <c r="Q565" s="17">
        <f>VALUE(522.0535)</f>
        <v>0</v>
      </c>
      <c r="R565">
        <f>VALUE(-0.37195999999994456)</f>
        <v>0</v>
      </c>
      <c r="S565">
        <f>VALUE(-0.2908999999999651)</f>
        <v>0</v>
      </c>
      <c r="T565">
        <f>VALUE(-0.3873999999998432)</f>
        <v>0</v>
      </c>
      <c r="U565">
        <f>VALUE(-0.26728000000002794)</f>
        <v>0</v>
      </c>
      <c r="V565">
        <f>VALUE(-0.27332000000001244)</f>
        <v>0</v>
      </c>
      <c r="W565">
        <f>VALUE(-0.32148000000006505)</f>
        <v>0</v>
      </c>
      <c r="X565">
        <f>VALUE(-0.01086000000009335)</f>
        <v>0</v>
      </c>
      <c r="Y565" s="17">
        <f>VALUE(-11.548999999999978)</f>
        <v>0</v>
      </c>
      <c r="Z565">
        <f>VALUE(-274.74285714285026)</f>
        <v>0</v>
      </c>
    </row>
    <row r="566" spans="1:26">
      <c r="A566" t="s">
        <v>590</v>
      </c>
      <c r="B566">
        <f>VALUE(13.26224)</f>
        <v>0</v>
      </c>
      <c r="C566" s="10">
        <f>VALUE(1552.6869199999999)</f>
        <v>0</v>
      </c>
      <c r="D566" s="10">
        <f>VALUE(-11.575999999999999)</f>
        <v>0</v>
      </c>
      <c r="E566" s="11">
        <f>VALUE(1553.74812)</f>
        <v>0</v>
      </c>
      <c r="F566" s="11">
        <f>VALUE(-18.232)</f>
        <v>0</v>
      </c>
      <c r="G566" s="12">
        <f>VALUE(1556.41602)</f>
        <v>0</v>
      </c>
      <c r="H566" s="12">
        <f>VALUE(-15.064)</f>
        <v>0</v>
      </c>
      <c r="I566" s="13">
        <f>VALUE(1547.70112)</f>
        <v>0</v>
      </c>
      <c r="J566" s="13">
        <f>VALUE(-10.722000000000001)</f>
        <v>0</v>
      </c>
      <c r="K566" s="14">
        <f>VALUE(1550.60022)</f>
        <v>0</v>
      </c>
      <c r="L566" s="14">
        <f>VALUE(-11.162)</f>
        <v>0</v>
      </c>
      <c r="M566" s="15">
        <f>VALUE(1556.3229199999998)</f>
        <v>0</v>
      </c>
      <c r="N566" s="15">
        <f>VALUE(-11.584000000000001)</f>
        <v>0</v>
      </c>
      <c r="O566" s="16">
        <f>VALUE(1548.5745)</f>
        <v>0</v>
      </c>
      <c r="P566" s="16">
        <f>VALUE(-21.82)</f>
        <v>0</v>
      </c>
      <c r="Q566" s="17">
        <f>VALUE(522.0504999999999)</f>
        <v>0</v>
      </c>
      <c r="R566">
        <f>VALUE(-0.3709399999997913)</f>
        <v>0</v>
      </c>
      <c r="S566">
        <f>VALUE(-0.29076000000009117)</f>
        <v>0</v>
      </c>
      <c r="T566">
        <f>VALUE(-0.3872400000000198)</f>
        <v>0</v>
      </c>
      <c r="U566">
        <f>VALUE(-0.2675200000001041)</f>
        <v>0</v>
      </c>
      <c r="V566">
        <f>VALUE(-0.2718999999999596)</f>
        <v>0</v>
      </c>
      <c r="W566">
        <f>VALUE(-0.32132000000001426)</f>
        <v>0</v>
      </c>
      <c r="X566">
        <f>VALUE(-0.010380000000168366)</f>
        <v>0</v>
      </c>
      <c r="Y566" s="17">
        <f>VALUE(-11.552000000000021)</f>
        <v>0</v>
      </c>
      <c r="Z566">
        <f>VALUE(-274.29428571430697)</f>
        <v>0</v>
      </c>
    </row>
    <row r="567" spans="1:26">
      <c r="A567" t="s">
        <v>591</v>
      </c>
      <c r="B567">
        <f>VALUE(13.28652)</f>
        <v>0</v>
      </c>
      <c r="C567" s="10">
        <f>VALUE(1552.6867)</f>
        <v>0</v>
      </c>
      <c r="D567" s="10">
        <f>VALUE(-11.55)</f>
        <v>0</v>
      </c>
      <c r="E567" s="11">
        <f>VALUE(1553.74758)</f>
        <v>0</v>
      </c>
      <c r="F567" s="11">
        <f>VALUE(-18.208)</f>
        <v>0</v>
      </c>
      <c r="G567" s="12">
        <f>VALUE(1556.41614)</f>
        <v>0</v>
      </c>
      <c r="H567" s="12">
        <f>VALUE(-15.04)</f>
        <v>0</v>
      </c>
      <c r="I567" s="13">
        <f>VALUE(1547.7011)</f>
        <v>0</v>
      </c>
      <c r="J567" s="13">
        <f>VALUE(-10.698)</f>
        <v>0</v>
      </c>
      <c r="K567" s="14">
        <f>VALUE(1550.60038)</f>
        <v>0</v>
      </c>
      <c r="L567" s="14">
        <f>VALUE(-11.194)</f>
        <v>0</v>
      </c>
      <c r="M567" s="15">
        <f>VALUE(1556.32242)</f>
        <v>0</v>
      </c>
      <c r="N567" s="15">
        <f>VALUE(-11.57)</f>
        <v>0</v>
      </c>
      <c r="O567" s="16">
        <f>VALUE(1548.57356)</f>
        <v>0</v>
      </c>
      <c r="P567" s="16">
        <f>VALUE(-21.834)</f>
        <v>0</v>
      </c>
      <c r="Q567" s="17">
        <f>VALUE(522.0559999999999)</f>
        <v>0</v>
      </c>
      <c r="R567">
        <f>VALUE(-0.371159999999918)</f>
        <v>0</v>
      </c>
      <c r="S567">
        <f>VALUE(-0.29130000000009204)</f>
        <v>0</v>
      </c>
      <c r="T567">
        <f>VALUE(-0.387119999999868)</f>
        <v>0</v>
      </c>
      <c r="U567">
        <f>VALUE(-0.2675400000000536)</f>
        <v>0</v>
      </c>
      <c r="V567">
        <f>VALUE(-0.27173999999990883)</f>
        <v>0</v>
      </c>
      <c r="W567">
        <f>VALUE(-0.3218200000001161)</f>
        <v>0</v>
      </c>
      <c r="X567">
        <f>VALUE(-0.01132000000006883)</f>
        <v>0</v>
      </c>
      <c r="Y567" s="17">
        <f>VALUE(-11.546500000000037)</f>
        <v>0</v>
      </c>
      <c r="Z567">
        <f>VALUE(-274.5714285714322)</f>
        <v>0</v>
      </c>
    </row>
    <row r="568" spans="1:26">
      <c r="A568" t="s">
        <v>592</v>
      </c>
      <c r="B568">
        <f>VALUE(13.31014)</f>
        <v>0</v>
      </c>
      <c r="C568" s="10">
        <f>VALUE(1552.68688)</f>
        <v>0</v>
      </c>
      <c r="D568" s="10">
        <f>VALUE(-11.595999999999998)</f>
        <v>0</v>
      </c>
      <c r="E568" s="11">
        <f>VALUE(1553.7482)</f>
        <v>0</v>
      </c>
      <c r="F568" s="11">
        <f>VALUE(-18.214000000000002)</f>
        <v>0</v>
      </c>
      <c r="G568" s="12">
        <f>VALUE(1556.4157)</f>
        <v>0</v>
      </c>
      <c r="H568" s="12">
        <f>VALUE(-15.07)</f>
        <v>0</v>
      </c>
      <c r="I568" s="13">
        <f>VALUE(1547.70108)</f>
        <v>0</v>
      </c>
      <c r="J568" s="13">
        <f>VALUE(-10.732000000000001)</f>
        <v>0</v>
      </c>
      <c r="K568" s="14">
        <f>VALUE(1550.5998)</f>
        <v>0</v>
      </c>
      <c r="L568" s="14">
        <f>VALUE(-11.186)</f>
        <v>0</v>
      </c>
      <c r="M568" s="15">
        <f>VALUE(1556.3226)</f>
        <v>0</v>
      </c>
      <c r="N568" s="15">
        <f>VALUE(-11.652000000000001)</f>
        <v>0</v>
      </c>
      <c r="O568" s="16">
        <f>VALUE(1548.57416)</f>
        <v>0</v>
      </c>
      <c r="P568" s="16">
        <f>VALUE(-21.846)</f>
        <v>0</v>
      </c>
      <c r="Q568" s="17">
        <f>VALUE(522.0559999999999)</f>
        <v>0</v>
      </c>
      <c r="R568">
        <f>VALUE(-0.3709799999999177)</f>
        <v>0</v>
      </c>
      <c r="S568">
        <f>VALUE(-0.2906800000000658)</f>
        <v>0</v>
      </c>
      <c r="T568">
        <f>VALUE(-0.387559999999894)</f>
        <v>0</v>
      </c>
      <c r="U568">
        <f>VALUE(-0.26756000000000313)</f>
        <v>0</v>
      </c>
      <c r="V568">
        <f>VALUE(-0.2723200000000361)</f>
        <v>0</v>
      </c>
      <c r="W568">
        <f>VALUE(-0.32164000000011583)</f>
        <v>0</v>
      </c>
      <c r="X568">
        <f>VALUE(-0.010720000000219443)</f>
        <v>0</v>
      </c>
      <c r="Y568" s="17">
        <f>VALUE(-11.546500000000037)</f>
        <v>0</v>
      </c>
      <c r="Z568">
        <f>VALUE(-274.49428571432173)</f>
        <v>0</v>
      </c>
    </row>
    <row r="569" spans="1:26">
      <c r="A569" t="s">
        <v>593</v>
      </c>
      <c r="B569">
        <f>VALUE(13.33446)</f>
        <v>0</v>
      </c>
      <c r="C569" s="10">
        <f>VALUE(1552.68562)</f>
        <v>0</v>
      </c>
      <c r="D569" s="10">
        <f>VALUE(-11.564)</f>
        <v>0</v>
      </c>
      <c r="E569" s="11">
        <f>VALUE(1553.7476800000002)</f>
        <v>0</v>
      </c>
      <c r="F569" s="11">
        <f>VALUE(-18.206)</f>
        <v>0</v>
      </c>
      <c r="G569" s="12">
        <f>VALUE(1556.41552)</f>
        <v>0</v>
      </c>
      <c r="H569" s="12">
        <f>VALUE(-15.078)</f>
        <v>0</v>
      </c>
      <c r="I569" s="13">
        <f>VALUE(1547.70074)</f>
        <v>0</v>
      </c>
      <c r="J569" s="13">
        <f>VALUE(-10.716)</f>
        <v>0</v>
      </c>
      <c r="K569" s="14">
        <f>VALUE(1550.60028)</f>
        <v>0</v>
      </c>
      <c r="L569" s="14">
        <f>VALUE(-11.222000000000001)</f>
        <v>0</v>
      </c>
      <c r="M569" s="15">
        <f>VALUE(1556.32222)</f>
        <v>0</v>
      </c>
      <c r="N569" s="15">
        <f>VALUE(-11.59)</f>
        <v>0</v>
      </c>
      <c r="O569" s="16">
        <f>VALUE(1548.5739)</f>
        <v>0</v>
      </c>
      <c r="P569" s="16">
        <f>VALUE(-21.851999999999997)</f>
        <v>0</v>
      </c>
      <c r="Q569" s="17">
        <f>VALUE(522.0564999999999)</f>
        <v>0</v>
      </c>
      <c r="R569">
        <f>VALUE(-0.37223999999991975)</f>
        <v>0</v>
      </c>
      <c r="S569">
        <f>VALUE(-0.29120000000011714)</f>
        <v>0</v>
      </c>
      <c r="T569">
        <f>VALUE(-0.3877399999998943)</f>
        <v>0</v>
      </c>
      <c r="U569">
        <f>VALUE(-0.2679000000000542)</f>
        <v>0</v>
      </c>
      <c r="V569">
        <f>VALUE(-0.27183999999988373)</f>
        <v>0</v>
      </c>
      <c r="W569">
        <f>VALUE(-0.3220200000000659)</f>
        <v>0</v>
      </c>
      <c r="X569">
        <f>VALUE(-0.010980000000017753)</f>
        <v>0</v>
      </c>
      <c r="Y569" s="17">
        <f>VALUE(-11.54600000000005)</f>
        <v>0</v>
      </c>
      <c r="Z569">
        <f>VALUE(-274.8457142857075)</f>
        <v>0</v>
      </c>
    </row>
    <row r="570" spans="1:26">
      <c r="A570" t="s">
        <v>594</v>
      </c>
      <c r="B570">
        <f>VALUE(13.3583)</f>
        <v>0</v>
      </c>
      <c r="C570" s="10">
        <f>VALUE(1552.68604)</f>
        <v>0</v>
      </c>
      <c r="D570" s="10">
        <f>VALUE(-11.542)</f>
        <v>0</v>
      </c>
      <c r="E570" s="11">
        <f>VALUE(1553.7481)</f>
        <v>0</v>
      </c>
      <c r="F570" s="11">
        <f>VALUE(-18.176)</f>
        <v>0</v>
      </c>
      <c r="G570" s="12">
        <f>VALUE(1556.41544)</f>
        <v>0</v>
      </c>
      <c r="H570" s="12">
        <f>VALUE(-15.09)</f>
        <v>0</v>
      </c>
      <c r="I570" s="13">
        <f>VALUE(1547.70056)</f>
        <v>0</v>
      </c>
      <c r="J570" s="13">
        <f>VALUE(-10.755999999999998)</f>
        <v>0</v>
      </c>
      <c r="K570" s="14">
        <f>VALUE(1550.60066)</f>
        <v>0</v>
      </c>
      <c r="L570" s="14">
        <f>VALUE(-11.216)</f>
        <v>0</v>
      </c>
      <c r="M570" s="15">
        <f>VALUE(1556.3221199999998)</f>
        <v>0</v>
      </c>
      <c r="N570" s="15">
        <f>VALUE(-11.674000000000001)</f>
        <v>0</v>
      </c>
      <c r="O570" s="16">
        <f>VALUE(1548.5734400000001)</f>
        <v>0</v>
      </c>
      <c r="P570" s="16">
        <f>VALUE(-21.802)</f>
        <v>0</v>
      </c>
      <c r="Q570" s="17">
        <f>VALUE(522.0535)</f>
        <v>0</v>
      </c>
      <c r="R570">
        <f>VALUE(-0.3718199999998433)</f>
        <v>0</v>
      </c>
      <c r="S570">
        <f>VALUE(-0.2907800000000407)</f>
        <v>0</v>
      </c>
      <c r="T570">
        <f>VALUE(-0.3878199999999197)</f>
        <v>0</v>
      </c>
      <c r="U570">
        <f>VALUE(-0.2680800000000545)</f>
        <v>0</v>
      </c>
      <c r="V570">
        <f>VALUE(-0.27145999999993364)</f>
        <v>0</v>
      </c>
      <c r="W570">
        <f>VALUE(-0.3221200000000408)</f>
        <v>0</v>
      </c>
      <c r="X570">
        <f>VALUE(-0.011440000000220607)</f>
        <v>0</v>
      </c>
      <c r="Y570" s="17">
        <f>VALUE(-11.548999999999978)</f>
        <v>0</v>
      </c>
      <c r="Z570">
        <f>VALUE(-274.788571428579)</f>
        <v>0</v>
      </c>
    </row>
    <row r="571" spans="1:26">
      <c r="A571" t="s">
        <v>595</v>
      </c>
      <c r="B571">
        <f>VALUE(13.38191)</f>
        <v>0</v>
      </c>
      <c r="C571" s="10">
        <f>VALUE(1552.6868)</f>
        <v>0</v>
      </c>
      <c r="D571" s="10">
        <f>VALUE(-11.595999999999998)</f>
        <v>0</v>
      </c>
      <c r="E571" s="11">
        <f>VALUE(1553.74798)</f>
        <v>0</v>
      </c>
      <c r="F571" s="11">
        <f>VALUE(-18.19)</f>
        <v>0</v>
      </c>
      <c r="G571" s="12">
        <f>VALUE(1556.41512)</f>
        <v>0</v>
      </c>
      <c r="H571" s="12">
        <f>VALUE(-15.082)</f>
        <v>0</v>
      </c>
      <c r="I571" s="13">
        <f>VALUE(1547.70214)</f>
        <v>0</v>
      </c>
      <c r="J571" s="13">
        <f>VALUE(-10.776)</f>
        <v>0</v>
      </c>
      <c r="K571" s="14">
        <f>VALUE(1550.60048)</f>
        <v>0</v>
      </c>
      <c r="L571" s="14">
        <f>VALUE(-11.208)</f>
        <v>0</v>
      </c>
      <c r="M571" s="15">
        <f>VALUE(1556.3219)</f>
        <v>0</v>
      </c>
      <c r="N571" s="15">
        <f>VALUE(-11.634)</f>
        <v>0</v>
      </c>
      <c r="O571" s="16">
        <f>VALUE(1548.57366)</f>
        <v>0</v>
      </c>
      <c r="P571" s="16">
        <f>VALUE(-21.85)</f>
        <v>0</v>
      </c>
      <c r="Q571" s="17">
        <f>VALUE(522.0495)</f>
        <v>0</v>
      </c>
      <c r="R571">
        <f>VALUE(-0.3710599999999431)</f>
        <v>0</v>
      </c>
      <c r="S571">
        <f>VALUE(-0.2908999999999651)</f>
        <v>0</v>
      </c>
      <c r="T571">
        <f>VALUE(-0.38814000000002125)</f>
        <v>0</v>
      </c>
      <c r="U571">
        <f>VALUE(-0.2664999999999509)</f>
        <v>0</v>
      </c>
      <c r="V571">
        <f>VALUE(-0.27163999999993393)</f>
        <v>0</v>
      </c>
      <c r="W571">
        <f>VALUE(-0.3223400000001675)</f>
        <v>0</v>
      </c>
      <c r="X571">
        <f>VALUE(-0.011220000000093933)</f>
        <v>0</v>
      </c>
      <c r="Y571" s="17">
        <f>VALUE(-11.552999999999997)</f>
        <v>0</v>
      </c>
      <c r="Z571">
        <f>VALUE(-274.54285714286794)</f>
        <v>0</v>
      </c>
    </row>
    <row r="572" spans="1:26">
      <c r="A572" t="s">
        <v>596</v>
      </c>
      <c r="B572">
        <f>VALUE(13.40664)</f>
        <v>0</v>
      </c>
      <c r="C572" s="10">
        <f>VALUE(1552.6869800000002)</f>
        <v>0</v>
      </c>
      <c r="D572" s="10">
        <f>VALUE(-11.565999999999999)</f>
        <v>0</v>
      </c>
      <c r="E572" s="11">
        <f>VALUE(1553.7476)</f>
        <v>0</v>
      </c>
      <c r="F572" s="11">
        <f>VALUE(-18.184)</f>
        <v>0</v>
      </c>
      <c r="G572" s="12">
        <f>VALUE(1556.4153)</f>
        <v>0</v>
      </c>
      <c r="H572" s="12">
        <f>VALUE(-15.032)</f>
        <v>0</v>
      </c>
      <c r="I572" s="13">
        <f>VALUE(1547.70042)</f>
        <v>0</v>
      </c>
      <c r="J572" s="13">
        <f>VALUE(-10.755999999999998)</f>
        <v>0</v>
      </c>
      <c r="K572" s="14">
        <f>VALUE(1550.60064)</f>
        <v>0</v>
      </c>
      <c r="L572" s="14">
        <f>VALUE(-11.267999999999999)</f>
        <v>0</v>
      </c>
      <c r="M572" s="15">
        <f>VALUE(1556.32204)</f>
        <v>0</v>
      </c>
      <c r="N572" s="15">
        <f>VALUE(-11.626)</f>
        <v>0</v>
      </c>
      <c r="O572" s="16">
        <f>VALUE(1548.5739)</f>
        <v>0</v>
      </c>
      <c r="P572" s="16">
        <f>VALUE(-21.872)</f>
        <v>0</v>
      </c>
      <c r="Q572" s="17">
        <f>VALUE(522.045)</f>
        <v>0</v>
      </c>
      <c r="R572">
        <f>VALUE(-0.3708799999999428)</f>
        <v>0</v>
      </c>
      <c r="S572">
        <f>VALUE(-0.29128000000014254)</f>
        <v>0</v>
      </c>
      <c r="T572">
        <f>VALUE(-0.38796000000002095)</f>
        <v>0</v>
      </c>
      <c r="U572">
        <f>VALUE(-0.2682200000001558)</f>
        <v>0</v>
      </c>
      <c r="V572">
        <f>VALUE(-0.27147999999988315)</f>
        <v>0</v>
      </c>
      <c r="W572">
        <f>VALUE(-0.3222000000000662)</f>
        <v>0</v>
      </c>
      <c r="X572">
        <f>VALUE(-0.010980000000017753)</f>
        <v>0</v>
      </c>
      <c r="Y572" s="17">
        <f>VALUE(-11.557500000000005)</f>
        <v>0</v>
      </c>
      <c r="Z572">
        <f>VALUE(-274.71428571431846)</f>
        <v>0</v>
      </c>
    </row>
    <row r="573" spans="1:26">
      <c r="A573" t="s">
        <v>597</v>
      </c>
      <c r="B573">
        <f>VALUE(13.43071)</f>
        <v>0</v>
      </c>
      <c r="C573" s="10">
        <f>VALUE(1552.6869199999999)</f>
        <v>0</v>
      </c>
      <c r="D573" s="10">
        <f>VALUE(-11.554)</f>
        <v>0</v>
      </c>
      <c r="E573" s="11">
        <f>VALUE(1553.74738)</f>
        <v>0</v>
      </c>
      <c r="F573" s="11">
        <f>VALUE(-18.226)</f>
        <v>0</v>
      </c>
      <c r="G573" s="12">
        <f>VALUE(1556.415)</f>
        <v>0</v>
      </c>
      <c r="H573" s="12">
        <f>VALUE(-15.058)</f>
        <v>0</v>
      </c>
      <c r="I573" s="13">
        <f>VALUE(1547.70154)</f>
        <v>0</v>
      </c>
      <c r="J573" s="13">
        <f>VALUE(-10.734000000000002)</f>
        <v>0</v>
      </c>
      <c r="K573" s="14">
        <f>VALUE(1550.6013599999999)</f>
        <v>0</v>
      </c>
      <c r="L573" s="14">
        <f>VALUE(-11.214)</f>
        <v>0</v>
      </c>
      <c r="M573" s="15">
        <f>VALUE(1556.32268)</f>
        <v>0</v>
      </c>
      <c r="N573" s="15">
        <f>VALUE(-11.634)</f>
        <v>0</v>
      </c>
      <c r="O573" s="16">
        <f>VALUE(1548.5746800000002)</f>
        <v>0</v>
      </c>
      <c r="P573" s="16">
        <f>VALUE(-21.87)</f>
        <v>0</v>
      </c>
      <c r="Q573" s="17">
        <f>VALUE(522.0435)</f>
        <v>0</v>
      </c>
      <c r="R573">
        <f>VALUE(-0.3709399999997913)</f>
        <v>0</v>
      </c>
      <c r="S573">
        <f>VALUE(-0.29150000000004184)</f>
        <v>0</v>
      </c>
      <c r="T573">
        <f>VALUE(-0.38825999999994565)</f>
        <v>0</v>
      </c>
      <c r="U573">
        <f>VALUE(-0.26710000000002765)</f>
        <v>0</v>
      </c>
      <c r="V573">
        <f>VALUE(-0.270759999999882)</f>
        <v>0</v>
      </c>
      <c r="W573">
        <f>VALUE(-0.32156000000009044)</f>
        <v>0</v>
      </c>
      <c r="X573">
        <f>VALUE(-0.010200000000168075)</f>
        <v>0</v>
      </c>
      <c r="Y573" s="17">
        <f>VALUE(-11.558999999999969)</f>
        <v>0</v>
      </c>
      <c r="Z573">
        <f>VALUE(-274.331428571421)</f>
        <v>0</v>
      </c>
    </row>
    <row r="574" spans="1:26">
      <c r="A574" t="s">
        <v>598</v>
      </c>
      <c r="B574">
        <f>VALUE(13.45484)</f>
        <v>0</v>
      </c>
      <c r="C574" s="10">
        <f>VALUE(1552.68552)</f>
        <v>0</v>
      </c>
      <c r="D574" s="10">
        <f>VALUE(-11.585999999999999)</f>
        <v>0</v>
      </c>
      <c r="E574" s="11">
        <f>VALUE(1553.7478199999998)</f>
        <v>0</v>
      </c>
      <c r="F574" s="11">
        <f>VALUE(-18.238)</f>
        <v>0</v>
      </c>
      <c r="G574" s="12">
        <f>VALUE(1556.41546)</f>
        <v>0</v>
      </c>
      <c r="H574" s="12">
        <f>VALUE(-15.092)</f>
        <v>0</v>
      </c>
      <c r="I574" s="13">
        <f>VALUE(1547.7007)</f>
        <v>0</v>
      </c>
      <c r="J574" s="13">
        <f>VALUE(-10.7)</f>
        <v>0</v>
      </c>
      <c r="K574" s="14">
        <f>VALUE(1550.60042)</f>
        <v>0</v>
      </c>
      <c r="L574" s="14">
        <f>VALUE(-11.242)</f>
        <v>0</v>
      </c>
      <c r="M574" s="15">
        <f>VALUE(1556.32316)</f>
        <v>0</v>
      </c>
      <c r="N574" s="15">
        <f>VALUE(-11.686)</f>
        <v>0</v>
      </c>
      <c r="O574" s="16">
        <f>VALUE(1548.5741)</f>
        <v>0</v>
      </c>
      <c r="P574" s="16">
        <f>VALUE(-21.836)</f>
        <v>0</v>
      </c>
      <c r="Q574" s="17">
        <f>VALUE(522.0335)</f>
        <v>0</v>
      </c>
      <c r="R574">
        <f>VALUE(-0.37233999999989464)</f>
        <v>0</v>
      </c>
      <c r="S574">
        <f>VALUE(-0.29106000000001586)</f>
        <v>0</v>
      </c>
      <c r="T574">
        <f>VALUE(-0.38779999999997017)</f>
        <v>0</v>
      </c>
      <c r="U574">
        <f>VALUE(-0.2679399999999532)</f>
        <v>0</v>
      </c>
      <c r="V574">
        <f>VALUE(-0.2717000000000098)</f>
        <v>0</v>
      </c>
      <c r="W574">
        <f>VALUE(-0.32108000000016546)</f>
        <v>0</v>
      </c>
      <c r="X574">
        <f>VALUE(-0.010780000000067957)</f>
        <v>0</v>
      </c>
      <c r="Y574" s="17">
        <f>VALUE(-11.56899999999996)</f>
        <v>0</v>
      </c>
      <c r="Z574">
        <f>VALUE(-274.6714285714396)</f>
        <v>0</v>
      </c>
    </row>
    <row r="575" spans="1:26">
      <c r="A575" t="s">
        <v>599</v>
      </c>
      <c r="B575">
        <f>VALUE(13.479)</f>
        <v>0</v>
      </c>
      <c r="C575" s="10">
        <f>VALUE(1552.6856)</f>
        <v>0</v>
      </c>
      <c r="D575" s="10">
        <f>VALUE(-11.546)</f>
        <v>0</v>
      </c>
      <c r="E575" s="11">
        <f>VALUE(1553.74704)</f>
        <v>0</v>
      </c>
      <c r="F575" s="11">
        <f>VALUE(-18.236)</f>
        <v>0</v>
      </c>
      <c r="G575" s="12">
        <f>VALUE(1556.41444)</f>
        <v>0</v>
      </c>
      <c r="H575" s="12">
        <f>VALUE(-15.036)</f>
        <v>0</v>
      </c>
      <c r="I575" s="13">
        <f>VALUE(1547.70026)</f>
        <v>0</v>
      </c>
      <c r="J575" s="13">
        <f>VALUE(-10.765999999999998)</f>
        <v>0</v>
      </c>
      <c r="K575" s="14">
        <f>VALUE(1550.5992800000001)</f>
        <v>0</v>
      </c>
      <c r="L575" s="14">
        <f>VALUE(-11.238)</f>
        <v>0</v>
      </c>
      <c r="M575" s="15">
        <f>VALUE(1556.3219199999999)</f>
        <v>0</v>
      </c>
      <c r="N575" s="15">
        <f>VALUE(-11.607999999999999)</f>
        <v>0</v>
      </c>
      <c r="O575" s="16">
        <f>VALUE(1548.5737199999999)</f>
        <v>0</v>
      </c>
      <c r="P575" s="16">
        <f>VALUE(-21.846)</f>
        <v>0</v>
      </c>
      <c r="Q575" s="17">
        <f>VALUE(522.0245)</f>
        <v>0</v>
      </c>
      <c r="R575">
        <f>VALUE(-0.37225999999986925)</f>
        <v>0</v>
      </c>
      <c r="S575">
        <f>VALUE(-0.2918400000000929)</f>
        <v>0</v>
      </c>
      <c r="T575">
        <f>VALUE(-0.388819999999896)</f>
        <v>0</v>
      </c>
      <c r="U575">
        <f>VALUE(-0.2683799999999792)</f>
        <v>0</v>
      </c>
      <c r="V575">
        <f>VALUE(-0.27284000000008746)</f>
        <v>0</v>
      </c>
      <c r="W575">
        <f>VALUE(-0.3223199999999906)</f>
        <v>0</v>
      </c>
      <c r="X575">
        <f>VALUE(-0.011160000000018044)</f>
        <v>0</v>
      </c>
      <c r="Y575" s="17">
        <f>VALUE(-11.577999999999975)</f>
        <v>0</v>
      </c>
      <c r="Z575">
        <f>VALUE(-275.3742857142762)</f>
        <v>0</v>
      </c>
    </row>
    <row r="576" spans="1:26">
      <c r="A576" t="s">
        <v>600</v>
      </c>
      <c r="B576">
        <f>VALUE(13.50275)</f>
        <v>0</v>
      </c>
      <c r="C576" s="10">
        <f>VALUE(1552.6865)</f>
        <v>0</v>
      </c>
      <c r="D576" s="10">
        <f>VALUE(-11.544)</f>
        <v>0</v>
      </c>
      <c r="E576" s="11">
        <f>VALUE(1553.74744)</f>
        <v>0</v>
      </c>
      <c r="F576" s="11">
        <f>VALUE(-18.182000000000002)</f>
        <v>0</v>
      </c>
      <c r="G576" s="12">
        <f>VALUE(1556.41582)</f>
        <v>0</v>
      </c>
      <c r="H576" s="12">
        <f>VALUE(-15.08)</f>
        <v>0</v>
      </c>
      <c r="I576" s="13">
        <f>VALUE(1547.70084)</f>
        <v>0</v>
      </c>
      <c r="J576" s="13">
        <f>VALUE(-10.776)</f>
        <v>0</v>
      </c>
      <c r="K576" s="14">
        <f>VALUE(1550.59986)</f>
        <v>0</v>
      </c>
      <c r="L576" s="14">
        <f>VALUE(-11.208)</f>
        <v>0</v>
      </c>
      <c r="M576" s="15">
        <f>VALUE(1556.32284)</f>
        <v>0</v>
      </c>
      <c r="N576" s="15">
        <f>VALUE(-11.632)</f>
        <v>0</v>
      </c>
      <c r="O576" s="16">
        <f>VALUE(1548.57374)</f>
        <v>0</v>
      </c>
      <c r="P576" s="16">
        <f>VALUE(-21.836)</f>
        <v>0</v>
      </c>
      <c r="Q576" s="17">
        <f>VALUE(522.0205)</f>
        <v>0</v>
      </c>
      <c r="R576">
        <f>VALUE(-0.3713599999998678)</f>
        <v>0</v>
      </c>
      <c r="S576">
        <f>VALUE(-0.29143999999996595)</f>
        <v>0</v>
      </c>
      <c r="T576">
        <f>VALUE(-0.3874399999999696)</f>
        <v>0</v>
      </c>
      <c r="U576">
        <f>VALUE(-0.2678000000000793)</f>
        <v>0</v>
      </c>
      <c r="V576">
        <f>VALUE(-0.2722599999999602)</f>
        <v>0</v>
      </c>
      <c r="W576">
        <f>VALUE(-0.32140000000003965)</f>
        <v>0</v>
      </c>
      <c r="X576">
        <f>VALUE(-0.01114000000006854)</f>
        <v>0</v>
      </c>
      <c r="Y576" s="17">
        <f>VALUE(-11.581999999999994)</f>
        <v>0</v>
      </c>
      <c r="Z576">
        <f>VALUE(-274.69142857142157)</f>
        <v>0</v>
      </c>
    </row>
    <row r="577" spans="1:26">
      <c r="A577" t="s">
        <v>601</v>
      </c>
      <c r="B577">
        <f>VALUE(13.52654)</f>
        <v>0</v>
      </c>
      <c r="C577" s="10">
        <f>VALUE(1552.68762)</f>
        <v>0</v>
      </c>
      <c r="D577" s="10">
        <f>VALUE(-11.597999999999999)</f>
        <v>0</v>
      </c>
      <c r="E577" s="11">
        <f>VALUE(1553.74696)</f>
        <v>0</v>
      </c>
      <c r="F577" s="11">
        <f>VALUE(-18.21)</f>
        <v>0</v>
      </c>
      <c r="G577" s="12">
        <f>VALUE(1556.4146)</f>
        <v>0</v>
      </c>
      <c r="H577" s="12">
        <f>VALUE(-15.07)</f>
        <v>0</v>
      </c>
      <c r="I577" s="13">
        <f>VALUE(1547.7006)</f>
        <v>0</v>
      </c>
      <c r="J577" s="13">
        <f>VALUE(-10.73)</f>
        <v>0</v>
      </c>
      <c r="K577" s="14">
        <f>VALUE(1550.60016)</f>
        <v>0</v>
      </c>
      <c r="L577" s="14">
        <f>VALUE(-11.22)</f>
        <v>0</v>
      </c>
      <c r="M577" s="15">
        <f>VALUE(1556.32182)</f>
        <v>0</v>
      </c>
      <c r="N577" s="15">
        <f>VALUE(-11.68)</f>
        <v>0</v>
      </c>
      <c r="O577" s="16">
        <f>VALUE(1548.57312)</f>
        <v>0</v>
      </c>
      <c r="P577" s="16">
        <f>VALUE(-21.86)</f>
        <v>0</v>
      </c>
      <c r="Q577" s="17">
        <f>VALUE(522.02)</f>
        <v>0</v>
      </c>
      <c r="R577">
        <f>VALUE(-0.37023999999996704)</f>
        <v>0</v>
      </c>
      <c r="S577">
        <f>VALUE(-0.2919200000001183)</f>
        <v>0</v>
      </c>
      <c r="T577">
        <f>VALUE(-0.38865999999984524)</f>
        <v>0</v>
      </c>
      <c r="U577">
        <f>VALUE(-0.2680400000001555)</f>
        <v>0</v>
      </c>
      <c r="V577">
        <f>VALUE(-0.2719600000000355)</f>
        <v>0</v>
      </c>
      <c r="W577">
        <f>VALUE(-0.3224200000001929)</f>
        <v>0</v>
      </c>
      <c r="X577">
        <f>VALUE(-0.011760000000094806)</f>
        <v>0</v>
      </c>
      <c r="Y577" s="17">
        <f>VALUE(-11.582499999999982)</f>
        <v>0</v>
      </c>
      <c r="Z577">
        <f>VALUE(-275.0000000000585)</f>
        <v>0</v>
      </c>
    </row>
    <row r="578" spans="1:26">
      <c r="A578" t="s">
        <v>602</v>
      </c>
      <c r="B578">
        <f>VALUE(13.55053)</f>
        <v>0</v>
      </c>
      <c r="C578" s="10">
        <f>VALUE(1552.6867)</f>
        <v>0</v>
      </c>
      <c r="D578" s="10">
        <f>VALUE(-11.565999999999999)</f>
        <v>0</v>
      </c>
      <c r="E578" s="11">
        <f>VALUE(1553.74706)</f>
        <v>0</v>
      </c>
      <c r="F578" s="11">
        <f>VALUE(-18.218)</f>
        <v>0</v>
      </c>
      <c r="G578" s="12">
        <f>VALUE(1556.41496)</f>
        <v>0</v>
      </c>
      <c r="H578" s="12">
        <f>VALUE(-15.056)</f>
        <v>0</v>
      </c>
      <c r="I578" s="13">
        <f>VALUE(1547.7005199999999)</f>
        <v>0</v>
      </c>
      <c r="J578" s="13">
        <f>VALUE(-10.758)</f>
        <v>0</v>
      </c>
      <c r="K578" s="14">
        <f>VALUE(1550.5994)</f>
        <v>0</v>
      </c>
      <c r="L578" s="14">
        <f>VALUE(-11.192)</f>
        <v>0</v>
      </c>
      <c r="M578" s="15">
        <f>VALUE(1556.3227)</f>
        <v>0</v>
      </c>
      <c r="N578" s="15">
        <f>VALUE(-11.632)</f>
        <v>0</v>
      </c>
      <c r="O578" s="16">
        <f>VALUE(1548.5731)</f>
        <v>0</v>
      </c>
      <c r="P578" s="16">
        <f>VALUE(-21.85)</f>
        <v>0</v>
      </c>
      <c r="Q578" s="17">
        <f>VALUE(522.021)</f>
        <v>0</v>
      </c>
      <c r="R578">
        <f>VALUE(-0.371159999999918)</f>
        <v>0</v>
      </c>
      <c r="S578">
        <f>VALUE(-0.2918200000001434)</f>
        <v>0</v>
      </c>
      <c r="T578">
        <f>VALUE(-0.38829999999984466)</f>
        <v>0</v>
      </c>
      <c r="U578">
        <f>VALUE(-0.2681199999999535)</f>
        <v>0</v>
      </c>
      <c r="V578">
        <f>VALUE(-0.2727199999999357)</f>
        <v>0</v>
      </c>
      <c r="W578">
        <f>VALUE(-0.32154000000014094)</f>
        <v>0</v>
      </c>
      <c r="X578">
        <f>VALUE(-0.01178000000004431)</f>
        <v>0</v>
      </c>
      <c r="Y578" s="17">
        <f>VALUE(-11.581500000000005)</f>
        <v>0</v>
      </c>
      <c r="Z578">
        <f>VALUE(-275.06285714285434)</f>
        <v>0</v>
      </c>
    </row>
    <row r="579" spans="1:26">
      <c r="A579" t="s">
        <v>603</v>
      </c>
      <c r="B579">
        <f>VALUE(13.57428)</f>
        <v>0</v>
      </c>
      <c r="C579" s="10">
        <f>VALUE(1552.6866)</f>
        <v>0</v>
      </c>
      <c r="D579" s="10">
        <f>VALUE(-11.565999999999999)</f>
        <v>0</v>
      </c>
      <c r="E579" s="11">
        <f>VALUE(1553.74752)</f>
        <v>0</v>
      </c>
      <c r="F579" s="11">
        <f>VALUE(-18.186)</f>
        <v>0</v>
      </c>
      <c r="G579" s="12">
        <f>VALUE(1556.41536)</f>
        <v>0</v>
      </c>
      <c r="H579" s="12">
        <f>VALUE(-15.044)</f>
        <v>0</v>
      </c>
      <c r="I579" s="13">
        <f>VALUE(1547.7)</f>
        <v>0</v>
      </c>
      <c r="J579" s="13">
        <f>VALUE(-10.716)</f>
        <v>0</v>
      </c>
      <c r="K579" s="14">
        <f>VALUE(1550.6001199999998)</f>
        <v>0</v>
      </c>
      <c r="L579" s="14">
        <f>VALUE(-11.286)</f>
        <v>0</v>
      </c>
      <c r="M579" s="15">
        <f>VALUE(1556.32258)</f>
        <v>0</v>
      </c>
      <c r="N579" s="15">
        <f>VALUE(-11.604000000000001)</f>
        <v>0</v>
      </c>
      <c r="O579" s="16">
        <f>VALUE(1548.5730800000001)</f>
        <v>0</v>
      </c>
      <c r="P579" s="16">
        <f>VALUE(-21.844)</f>
        <v>0</v>
      </c>
      <c r="Q579" s="17">
        <f>VALUE(522.027)</f>
        <v>0</v>
      </c>
      <c r="R579">
        <f>VALUE(-0.3712599999998929)</f>
        <v>0</v>
      </c>
      <c r="S579">
        <f>VALUE(-0.29136000000016793)</f>
        <v>0</v>
      </c>
      <c r="T579">
        <f>VALUE(-0.38789999999994507)</f>
        <v>0</v>
      </c>
      <c r="U579">
        <f>VALUE(-0.2686400000000049)</f>
        <v>0</v>
      </c>
      <c r="V579">
        <f>VALUE(-0.2719999999999345)</f>
        <v>0</v>
      </c>
      <c r="W579">
        <f>VALUE(-0.32166000000006534)</f>
        <v>0</v>
      </c>
      <c r="X579">
        <f>VALUE(-0.011800000000221189)</f>
        <v>0</v>
      </c>
      <c r="Y579" s="17">
        <f>VALUE(-11.57549999999992)</f>
        <v>0</v>
      </c>
      <c r="Z579">
        <f>VALUE(-274.9457142857474)</f>
        <v>0</v>
      </c>
    </row>
    <row r="580" spans="1:26">
      <c r="A580" t="s">
        <v>604</v>
      </c>
      <c r="B580">
        <f>VALUE(13.5981)</f>
        <v>0</v>
      </c>
      <c r="C580" s="10">
        <f>VALUE(1552.6869199999999)</f>
        <v>0</v>
      </c>
      <c r="D580" s="10">
        <f>VALUE(-11.522)</f>
        <v>0</v>
      </c>
      <c r="E580" s="11">
        <f>VALUE(1553.74766)</f>
        <v>0</v>
      </c>
      <c r="F580" s="11">
        <f>VALUE(-18.21)</f>
        <v>0</v>
      </c>
      <c r="G580" s="12">
        <f>VALUE(1556.41602)</f>
        <v>0</v>
      </c>
      <c r="H580" s="12">
        <f>VALUE(-15.0)</f>
        <v>0</v>
      </c>
      <c r="I580" s="13">
        <f>VALUE(1547.70128)</f>
        <v>0</v>
      </c>
      <c r="J580" s="13">
        <f>VALUE(-10.732000000000001)</f>
        <v>0</v>
      </c>
      <c r="K580" s="14">
        <f>VALUE(1550.59994)</f>
        <v>0</v>
      </c>
      <c r="L580" s="14">
        <f>VALUE(-11.216)</f>
        <v>0</v>
      </c>
      <c r="M580" s="15">
        <f>VALUE(1556.3221)</f>
        <v>0</v>
      </c>
      <c r="N580" s="15">
        <f>VALUE(-11.63)</f>
        <v>0</v>
      </c>
      <c r="O580" s="16">
        <f>VALUE(1548.5733599999999)</f>
        <v>0</v>
      </c>
      <c r="P580" s="16">
        <f>VALUE(-21.874000000000002)</f>
        <v>0</v>
      </c>
      <c r="Q580" s="17">
        <f>VALUE(522.0355)</f>
        <v>0</v>
      </c>
      <c r="R580">
        <f>VALUE(-0.3709399999997913)</f>
        <v>0</v>
      </c>
      <c r="S580">
        <f>VALUE(-0.29122000000006665)</f>
        <v>0</v>
      </c>
      <c r="T580">
        <f>VALUE(-0.3872400000000198)</f>
        <v>0</v>
      </c>
      <c r="U580">
        <f>VALUE(-0.26736000000005333)</f>
        <v>0</v>
      </c>
      <c r="V580">
        <f>VALUE(-0.2721799999999348)</f>
        <v>0</v>
      </c>
      <c r="W580">
        <f>VALUE(-0.3221399999999903)</f>
        <v>0</v>
      </c>
      <c r="X580">
        <f>VALUE(-0.011520000000018626)</f>
        <v>0</v>
      </c>
      <c r="Y580" s="17">
        <f>VALUE(-11.567000000000007)</f>
        <v>0</v>
      </c>
      <c r="Z580">
        <f>VALUE(-274.657142857125)</f>
        <v>0</v>
      </c>
    </row>
    <row r="581" spans="1:26">
      <c r="A581" t="s">
        <v>605</v>
      </c>
      <c r="B581">
        <f>VALUE(13.62226)</f>
        <v>0</v>
      </c>
      <c r="C581" s="10">
        <f>VALUE(1552.68576)</f>
        <v>0</v>
      </c>
      <c r="D581" s="10">
        <f>VALUE(-11.55)</f>
        <v>0</v>
      </c>
      <c r="E581" s="11">
        <f>VALUE(1553.7471)</f>
        <v>0</v>
      </c>
      <c r="F581" s="11">
        <f>VALUE(-18.202)</f>
        <v>0</v>
      </c>
      <c r="G581" s="12">
        <f>VALUE(1556.4154800000001)</f>
        <v>0</v>
      </c>
      <c r="H581" s="12">
        <f>VALUE(-15.038)</f>
        <v>0</v>
      </c>
      <c r="I581" s="13">
        <f>VALUE(1547.7005800000002)</f>
        <v>0</v>
      </c>
      <c r="J581" s="13">
        <f>VALUE(-10.765999999999998)</f>
        <v>0</v>
      </c>
      <c r="K581" s="14">
        <f>VALUE(1550.6001800000001)</f>
        <v>0</v>
      </c>
      <c r="L581" s="14">
        <f>VALUE(-11.222000000000001)</f>
        <v>0</v>
      </c>
      <c r="M581" s="15">
        <f>VALUE(1556.32238)</f>
        <v>0</v>
      </c>
      <c r="N581" s="15">
        <f>VALUE(-11.594000000000001)</f>
        <v>0</v>
      </c>
      <c r="O581" s="16">
        <f>VALUE(1548.57322)</f>
        <v>0</v>
      </c>
      <c r="P581" s="16">
        <f>VALUE(-21.848000000000003)</f>
        <v>0</v>
      </c>
      <c r="Q581" s="17">
        <f>VALUE(522.0314999999999)</f>
        <v>0</v>
      </c>
      <c r="R581">
        <f>VALUE(-0.37209999999981846)</f>
        <v>0</v>
      </c>
      <c r="S581">
        <f>VALUE(-0.291780000000017)</f>
        <v>0</v>
      </c>
      <c r="T581">
        <f>VALUE(-0.38778000000002066)</f>
        <v>0</v>
      </c>
      <c r="U581">
        <f>VALUE(-0.268060000000105)</f>
        <v>0</v>
      </c>
      <c r="V581">
        <f>VALUE(-0.271940000000086)</f>
        <v>0</v>
      </c>
      <c r="W581">
        <f>VALUE(-0.32186000000001513)</f>
        <v>0</v>
      </c>
      <c r="X581">
        <f>VALUE(-0.011660000000119908)</f>
        <v>0</v>
      </c>
      <c r="Y581" s="17">
        <f>VALUE(-11.571000000000026)</f>
        <v>0</v>
      </c>
      <c r="Z581">
        <f>VALUE(-275.0257142857403)</f>
        <v>0</v>
      </c>
    </row>
    <row r="582" spans="1:26">
      <c r="A582" t="s">
        <v>606</v>
      </c>
      <c r="B582">
        <f>VALUE(13.646)</f>
        <v>0</v>
      </c>
      <c r="C582" s="10">
        <f>VALUE(1552.68542)</f>
        <v>0</v>
      </c>
      <c r="D582" s="10">
        <f>VALUE(-11.534)</f>
        <v>0</v>
      </c>
      <c r="E582" s="11">
        <f>VALUE(1553.74746)</f>
        <v>0</v>
      </c>
      <c r="F582" s="11">
        <f>VALUE(-18.2)</f>
        <v>0</v>
      </c>
      <c r="G582" s="12">
        <f>VALUE(1556.41436)</f>
        <v>0</v>
      </c>
      <c r="H582" s="12">
        <f>VALUE(-15.017999999999999)</f>
        <v>0</v>
      </c>
      <c r="I582" s="13">
        <f>VALUE(1547.70022)</f>
        <v>0</v>
      </c>
      <c r="J582" s="13">
        <f>VALUE(-10.73)</f>
        <v>0</v>
      </c>
      <c r="K582" s="14">
        <f>VALUE(1550.59944)</f>
        <v>0</v>
      </c>
      <c r="L582" s="14">
        <f>VALUE(-11.148)</f>
        <v>0</v>
      </c>
      <c r="M582" s="15">
        <f>VALUE(1556.3223)</f>
        <v>0</v>
      </c>
      <c r="N582" s="15">
        <f>VALUE(-11.604000000000001)</f>
        <v>0</v>
      </c>
      <c r="O582" s="16">
        <f>VALUE(1548.5734400000001)</f>
        <v>0</v>
      </c>
      <c r="P582" s="16">
        <f>VALUE(-21.862)</f>
        <v>0</v>
      </c>
      <c r="Q582" s="17">
        <f>VALUE(522.0285)</f>
        <v>0</v>
      </c>
      <c r="R582">
        <f>VALUE(-0.37243999999986954)</f>
        <v>0</v>
      </c>
      <c r="S582">
        <f>VALUE(-0.29142000000001644)</f>
        <v>0</v>
      </c>
      <c r="T582">
        <f>VALUE(-0.3888999999999214)</f>
        <v>0</v>
      </c>
      <c r="U582">
        <f>VALUE(-0.2684200000001056)</f>
        <v>0</v>
      </c>
      <c r="V582">
        <f>VALUE(-0.27268000000003667)</f>
        <v>0</v>
      </c>
      <c r="W582">
        <f>VALUE(-0.3219400000000405)</f>
        <v>0</v>
      </c>
      <c r="X582">
        <f>VALUE(-0.011440000000220607)</f>
        <v>0</v>
      </c>
      <c r="Y582" s="17">
        <f>VALUE(-11.573999999999955)</f>
        <v>0</v>
      </c>
      <c r="Z582">
        <f>VALUE(-275.3200000000301)</f>
        <v>0</v>
      </c>
    </row>
    <row r="583" spans="1:26">
      <c r="A583" t="s">
        <v>607</v>
      </c>
      <c r="B583">
        <f>VALUE(13.66989)</f>
        <v>0</v>
      </c>
      <c r="C583" s="10">
        <f>VALUE(1552.6852800000001)</f>
        <v>0</v>
      </c>
      <c r="D583" s="10">
        <f>VALUE(-11.575999999999999)</f>
        <v>0</v>
      </c>
      <c r="E583" s="11">
        <f>VALUE(1553.74784)</f>
        <v>0</v>
      </c>
      <c r="F583" s="11">
        <f>VALUE(-18.19)</f>
        <v>0</v>
      </c>
      <c r="G583" s="12">
        <f>VALUE(1556.41434)</f>
        <v>0</v>
      </c>
      <c r="H583" s="12">
        <f>VALUE(-15.062000000000001)</f>
        <v>0</v>
      </c>
      <c r="I583" s="13">
        <f>VALUE(1547.70048)</f>
        <v>0</v>
      </c>
      <c r="J583" s="13">
        <f>VALUE(-10.712)</f>
        <v>0</v>
      </c>
      <c r="K583" s="14">
        <f>VALUE(1550.59988)</f>
        <v>0</v>
      </c>
      <c r="L583" s="14">
        <f>VALUE(-11.272)</f>
        <v>0</v>
      </c>
      <c r="M583" s="15">
        <f>VALUE(1556.3212)</f>
        <v>0</v>
      </c>
      <c r="N583" s="15">
        <f>VALUE(-11.642000000000001)</f>
        <v>0</v>
      </c>
      <c r="O583" s="16">
        <f>VALUE(1548.57286)</f>
        <v>0</v>
      </c>
      <c r="P583" s="16">
        <f>VALUE(-21.9)</f>
        <v>0</v>
      </c>
      <c r="Q583" s="17">
        <f>VALUE(522.0219999999999)</f>
        <v>0</v>
      </c>
      <c r="R583">
        <f>VALUE(-0.3725799999999708)</f>
        <v>0</v>
      </c>
      <c r="S583">
        <f>VALUE(-0.29104000000006636)</f>
        <v>0</v>
      </c>
      <c r="T583">
        <f>VALUE(-0.3889199999998709)</f>
        <v>0</v>
      </c>
      <c r="U583">
        <f>VALUE(-0.2681600000000799)</f>
        <v>0</v>
      </c>
      <c r="V583">
        <f>VALUE(-0.2722400000000107)</f>
        <v>0</v>
      </c>
      <c r="W583">
        <f>VALUE(-0.3230399999999918)</f>
        <v>0</v>
      </c>
      <c r="X583">
        <f>VALUE(-0.01202000000012049)</f>
        <v>0</v>
      </c>
      <c r="Y583" s="17">
        <f>VALUE(-11.580500000000029)</f>
        <v>0</v>
      </c>
      <c r="Z583">
        <f>VALUE(-275.4285714285873)</f>
        <v>0</v>
      </c>
    </row>
    <row r="584" spans="1:26">
      <c r="A584" t="s">
        <v>608</v>
      </c>
      <c r="B584">
        <f>VALUE(13.69394)</f>
        <v>0</v>
      </c>
      <c r="C584" s="10">
        <f>VALUE(1552.68562)</f>
        <v>0</v>
      </c>
      <c r="D584" s="10">
        <f>VALUE(-11.575999999999999)</f>
        <v>0</v>
      </c>
      <c r="E584" s="11">
        <f>VALUE(1553.7466)</f>
        <v>0</v>
      </c>
      <c r="F584" s="11">
        <f>VALUE(-18.22)</f>
        <v>0</v>
      </c>
      <c r="G584" s="12">
        <f>VALUE(1556.41534)</f>
        <v>0</v>
      </c>
      <c r="H584" s="12">
        <f>VALUE(-15.042)</f>
        <v>0</v>
      </c>
      <c r="I584" s="13">
        <f>VALUE(1547.70022)</f>
        <v>0</v>
      </c>
      <c r="J584" s="13">
        <f>VALUE(-10.732000000000001)</f>
        <v>0</v>
      </c>
      <c r="K584" s="14">
        <f>VALUE(1550.59994)</f>
        <v>0</v>
      </c>
      <c r="L584" s="14">
        <f>VALUE(-11.187999999999999)</f>
        <v>0</v>
      </c>
      <c r="M584" s="15">
        <f>VALUE(1556.32174)</f>
        <v>0</v>
      </c>
      <c r="N584" s="15">
        <f>VALUE(-11.624)</f>
        <v>0</v>
      </c>
      <c r="O584" s="16">
        <f>VALUE(1548.57264)</f>
        <v>0</v>
      </c>
      <c r="P584" s="16">
        <f>VALUE(-21.814)</f>
        <v>0</v>
      </c>
      <c r="Q584" s="17">
        <f>VALUE(522.0115)</f>
        <v>0</v>
      </c>
      <c r="R584">
        <f>VALUE(-0.37223999999991975)</f>
        <v>0</v>
      </c>
      <c r="S584">
        <f>VALUE(-0.2922800000001189)</f>
        <v>0</v>
      </c>
      <c r="T584">
        <f>VALUE(-0.38791999999989457)</f>
        <v>0</v>
      </c>
      <c r="U584">
        <f>VALUE(-0.2684200000001056)</f>
        <v>0</v>
      </c>
      <c r="V584">
        <f>VALUE(-0.2721799999999348)</f>
        <v>0</v>
      </c>
      <c r="W584">
        <f>VALUE(-0.3224999999999909)</f>
        <v>0</v>
      </c>
      <c r="X584">
        <f>VALUE(-0.01224000000001979)</f>
        <v>0</v>
      </c>
      <c r="Y584" s="17">
        <f>VALUE(-11.591000000000008)</f>
        <v>0</v>
      </c>
      <c r="Z584">
        <f>VALUE(-275.39714285714064)</f>
        <v>0</v>
      </c>
    </row>
    <row r="585" spans="1:26">
      <c r="A585" t="s">
        <v>609</v>
      </c>
      <c r="B585">
        <f>VALUE(13.7179)</f>
        <v>0</v>
      </c>
      <c r="C585" s="10">
        <f>VALUE(1552.68666)</f>
        <v>0</v>
      </c>
      <c r="D585" s="10">
        <f>VALUE(-11.505999999999998)</f>
        <v>0</v>
      </c>
      <c r="E585" s="11">
        <f>VALUE(1553.74674)</f>
        <v>0</v>
      </c>
      <c r="F585" s="11">
        <f>VALUE(-18.195999999999998)</f>
        <v>0</v>
      </c>
      <c r="G585" s="12">
        <f>VALUE(1556.41602)</f>
        <v>0</v>
      </c>
      <c r="H585" s="12">
        <f>VALUE(-15.085999999999999)</f>
        <v>0</v>
      </c>
      <c r="I585" s="13">
        <f>VALUE(1547.70044)</f>
        <v>0</v>
      </c>
      <c r="J585" s="13">
        <f>VALUE(-10.745999999999999)</f>
        <v>0</v>
      </c>
      <c r="K585" s="14">
        <f>VALUE(1550.5996400000001)</f>
        <v>0</v>
      </c>
      <c r="L585" s="14">
        <f>VALUE(-11.192)</f>
        <v>0</v>
      </c>
      <c r="M585" s="15">
        <f>VALUE(1556.3228)</f>
        <v>0</v>
      </c>
      <c r="N585" s="15">
        <f>VALUE(-11.655999999999999)</f>
        <v>0</v>
      </c>
      <c r="O585" s="16">
        <f>VALUE(1548.57332)</f>
        <v>0</v>
      </c>
      <c r="P585" s="16">
        <f>VALUE(-21.811999999999998)</f>
        <v>0</v>
      </c>
      <c r="Q585" s="17">
        <f>VALUE(522.0084999999999)</f>
        <v>0</v>
      </c>
      <c r="R585">
        <f>VALUE(-0.371199999999817)</f>
        <v>0</v>
      </c>
      <c r="S585">
        <f>VALUE(-0.2921400000000176)</f>
        <v>0</v>
      </c>
      <c r="T585">
        <f>VALUE(-0.3872400000000198)</f>
        <v>0</v>
      </c>
      <c r="U585">
        <f>VALUE(-0.2681999999999789)</f>
        <v>0</v>
      </c>
      <c r="V585">
        <f>VALUE(-0.2724800000000869)</f>
        <v>0</v>
      </c>
      <c r="W585">
        <f>VALUE(-0.32144000000016604)</f>
        <v>0</v>
      </c>
      <c r="X585">
        <f>VALUE(-0.01156000000014501)</f>
        <v>0</v>
      </c>
      <c r="Y585" s="17">
        <f>VALUE(-11.594000000000051)</f>
        <v>0</v>
      </c>
      <c r="Z585">
        <f>VALUE(-274.89428571431876)</f>
        <v>0</v>
      </c>
    </row>
    <row r="586" spans="1:26">
      <c r="A586" t="s">
        <v>610</v>
      </c>
      <c r="B586">
        <f>VALUE(13.74183)</f>
        <v>0</v>
      </c>
      <c r="C586" s="10">
        <f>VALUE(1552.68576)</f>
        <v>0</v>
      </c>
      <c r="D586" s="10">
        <f>VALUE(-11.515999999999998)</f>
        <v>0</v>
      </c>
      <c r="E586" s="11">
        <f>VALUE(1553.7467199999999)</f>
        <v>0</v>
      </c>
      <c r="F586" s="11">
        <f>VALUE(-18.214000000000002)</f>
        <v>0</v>
      </c>
      <c r="G586" s="12">
        <f>VALUE(1556.41518)</f>
        <v>0</v>
      </c>
      <c r="H586" s="12">
        <f>VALUE(-15.026)</f>
        <v>0</v>
      </c>
      <c r="I586" s="13">
        <f>VALUE(1547.69996)</f>
        <v>0</v>
      </c>
      <c r="J586" s="13">
        <f>VALUE(-10.698)</f>
        <v>0</v>
      </c>
      <c r="K586" s="14">
        <f>VALUE(1550.59862)</f>
        <v>0</v>
      </c>
      <c r="L586" s="14">
        <f>VALUE(-11.184000000000001)</f>
        <v>0</v>
      </c>
      <c r="M586" s="15">
        <f>VALUE(1556.32196)</f>
        <v>0</v>
      </c>
      <c r="N586" s="15">
        <f>VALUE(-11.62)</f>
        <v>0</v>
      </c>
      <c r="O586" s="16">
        <f>VALUE(1548.57322)</f>
        <v>0</v>
      </c>
      <c r="P586" s="16">
        <f>VALUE(-21.851999999999997)</f>
        <v>0</v>
      </c>
      <c r="Q586" s="17">
        <f>VALUE(522.0095)</f>
        <v>0</v>
      </c>
      <c r="R586">
        <f>VALUE(-0.37209999999981846)</f>
        <v>0</v>
      </c>
      <c r="S586">
        <f>VALUE(-0.2921599999999671)</f>
        <v>0</v>
      </c>
      <c r="T586">
        <f>VALUE(-0.38807999999994536)</f>
        <v>0</v>
      </c>
      <c r="U586">
        <f>VALUE(-0.26868000000013126)</f>
        <v>0</v>
      </c>
      <c r="V586">
        <f>VALUE(-0.27350000000001273)</f>
        <v>0</v>
      </c>
      <c r="W586">
        <f>VALUE(-0.3222800000000916)</f>
        <v>0</v>
      </c>
      <c r="X586">
        <f>VALUE(-0.011660000000119908)</f>
        <v>0</v>
      </c>
      <c r="Y586" s="17">
        <f>VALUE(-11.592999999999961)</f>
        <v>0</v>
      </c>
      <c r="Z586">
        <f>VALUE(-275.4942857142981)</f>
        <v>0</v>
      </c>
    </row>
    <row r="587" spans="1:26">
      <c r="A587" t="s">
        <v>611</v>
      </c>
      <c r="B587">
        <f>VALUE(13.76574)</f>
        <v>0</v>
      </c>
      <c r="C587" s="10">
        <f>VALUE(1552.6860000000001)</f>
        <v>0</v>
      </c>
      <c r="D587" s="10">
        <f>VALUE(-11.556)</f>
        <v>0</v>
      </c>
      <c r="E587" s="11">
        <f>VALUE(1553.7468199999998)</f>
        <v>0</v>
      </c>
      <c r="F587" s="11">
        <f>VALUE(-18.176)</f>
        <v>0</v>
      </c>
      <c r="G587" s="12">
        <f>VALUE(1556.41508)</f>
        <v>0</v>
      </c>
      <c r="H587" s="12">
        <f>VALUE(-14.974)</f>
        <v>0</v>
      </c>
      <c r="I587" s="13">
        <f>VALUE(1547.7002400000001)</f>
        <v>0</v>
      </c>
      <c r="J587" s="13">
        <f>VALUE(-10.764000000000001)</f>
        <v>0</v>
      </c>
      <c r="K587" s="14">
        <f>VALUE(1550.59934)</f>
        <v>0</v>
      </c>
      <c r="L587" s="14">
        <f>VALUE(-11.206)</f>
        <v>0</v>
      </c>
      <c r="M587" s="15">
        <f>VALUE(1556.32174)</f>
        <v>0</v>
      </c>
      <c r="N587" s="15">
        <f>VALUE(-11.54)</f>
        <v>0</v>
      </c>
      <c r="O587" s="16">
        <f>VALUE(1548.57328)</f>
        <v>0</v>
      </c>
      <c r="P587" s="16">
        <f>VALUE(-21.884)</f>
        <v>0</v>
      </c>
      <c r="Q587" s="17">
        <f>VALUE(522.0115)</f>
        <v>0</v>
      </c>
      <c r="R587">
        <f>VALUE(-0.37185999999996966)</f>
        <v>0</v>
      </c>
      <c r="S587">
        <f>VALUE(-0.2920599999999922)</f>
        <v>0</v>
      </c>
      <c r="T587">
        <f>VALUE(-0.38817999999992026)</f>
        <v>0</v>
      </c>
      <c r="U587">
        <f>VALUE(-0.26840000000015607)</f>
        <v>0</v>
      </c>
      <c r="V587">
        <f>VALUE(-0.27278000000001157)</f>
        <v>0</v>
      </c>
      <c r="W587">
        <f>VALUE(-0.3224999999999909)</f>
        <v>0</v>
      </c>
      <c r="X587">
        <f>VALUE(-0.01160000000004402)</f>
        <v>0</v>
      </c>
      <c r="Y587" s="17">
        <f>VALUE(-11.591000000000008)</f>
        <v>0</v>
      </c>
      <c r="Z587">
        <f>VALUE(-275.3400000000121)</f>
        <v>0</v>
      </c>
    </row>
    <row r="588" spans="1:26">
      <c r="A588" t="s">
        <v>612</v>
      </c>
      <c r="B588">
        <f>VALUE(13.78957)</f>
        <v>0</v>
      </c>
      <c r="C588" s="10">
        <f>VALUE(1552.6865)</f>
        <v>0</v>
      </c>
      <c r="D588" s="10">
        <f>VALUE(-11.568)</f>
        <v>0</v>
      </c>
      <c r="E588" s="11">
        <f>VALUE(1553.74714)</f>
        <v>0</v>
      </c>
      <c r="F588" s="11">
        <f>VALUE(-18.182000000000002)</f>
        <v>0</v>
      </c>
      <c r="G588" s="12">
        <f>VALUE(1556.41534)</f>
        <v>0</v>
      </c>
      <c r="H588" s="12">
        <f>VALUE(-15.054)</f>
        <v>0</v>
      </c>
      <c r="I588" s="13">
        <f>VALUE(1547.70036)</f>
        <v>0</v>
      </c>
      <c r="J588" s="13">
        <f>VALUE(-10.738)</f>
        <v>0</v>
      </c>
      <c r="K588" s="14">
        <f>VALUE(1550.59872)</f>
        <v>0</v>
      </c>
      <c r="L588" s="14">
        <f>VALUE(-11.192)</f>
        <v>0</v>
      </c>
      <c r="M588" s="15">
        <f>VALUE(1556.32242)</f>
        <v>0</v>
      </c>
      <c r="N588" s="15">
        <f>VALUE(-11.612)</f>
        <v>0</v>
      </c>
      <c r="O588" s="16">
        <f>VALUE(1548.57226)</f>
        <v>0</v>
      </c>
      <c r="P588" s="16">
        <f>VALUE(-21.838)</f>
        <v>0</v>
      </c>
      <c r="Q588" s="17">
        <f>VALUE(522.0205)</f>
        <v>0</v>
      </c>
      <c r="R588">
        <f>VALUE(-0.3713599999998678)</f>
        <v>0</v>
      </c>
      <c r="S588">
        <f>VALUE(-0.291740000000118)</f>
        <v>0</v>
      </c>
      <c r="T588">
        <f>VALUE(-0.38791999999989457)</f>
        <v>0</v>
      </c>
      <c r="U588">
        <f>VALUE(-0.2682800000000043)</f>
        <v>0</v>
      </c>
      <c r="V588">
        <f>VALUE(-0.27340000000003783)</f>
        <v>0</v>
      </c>
      <c r="W588">
        <f>VALUE(-0.3218200000001161)</f>
        <v>0</v>
      </c>
      <c r="X588">
        <f>VALUE(-0.012620000000197251)</f>
        <v>0</v>
      </c>
      <c r="Y588" s="17">
        <f>VALUE(-11.581999999999994)</f>
        <v>0</v>
      </c>
      <c r="Z588">
        <f>VALUE(-275.30571428574797)</f>
        <v>0</v>
      </c>
    </row>
    <row r="589" spans="1:26">
      <c r="A589" t="s">
        <v>613</v>
      </c>
      <c r="B589">
        <f>VALUE(13.81367)</f>
        <v>0</v>
      </c>
      <c r="C589" s="10">
        <f>VALUE(1552.68556)</f>
        <v>0</v>
      </c>
      <c r="D589" s="10">
        <f>VALUE(-11.585999999999999)</f>
        <v>0</v>
      </c>
      <c r="E589" s="11">
        <f>VALUE(1553.7474)</f>
        <v>0</v>
      </c>
      <c r="F589" s="11">
        <f>VALUE(-18.21)</f>
        <v>0</v>
      </c>
      <c r="G589" s="12">
        <f>VALUE(1556.41604)</f>
        <v>0</v>
      </c>
      <c r="H589" s="12">
        <f>VALUE(-15.058)</f>
        <v>0</v>
      </c>
      <c r="I589" s="13">
        <f>VALUE(1547.70046)</f>
        <v>0</v>
      </c>
      <c r="J589" s="13">
        <f>VALUE(-10.755999999999998)</f>
        <v>0</v>
      </c>
      <c r="K589" s="14">
        <f>VALUE(1550.59996)</f>
        <v>0</v>
      </c>
      <c r="L589" s="14">
        <f>VALUE(-11.198)</f>
        <v>0</v>
      </c>
      <c r="M589" s="15">
        <f>VALUE(1556.32194)</f>
        <v>0</v>
      </c>
      <c r="N589" s="15">
        <f>VALUE(-11.582)</f>
        <v>0</v>
      </c>
      <c r="O589" s="16">
        <f>VALUE(1548.5723)</f>
        <v>0</v>
      </c>
      <c r="P589" s="16">
        <f>VALUE(-21.838)</f>
        <v>0</v>
      </c>
      <c r="Q589" s="17">
        <f>VALUE(522.0305)</f>
        <v>0</v>
      </c>
      <c r="R589">
        <f>VALUE(-0.37229999999999563)</f>
        <v>0</v>
      </c>
      <c r="S589">
        <f>VALUE(-0.29148000000009233)</f>
        <v>0</v>
      </c>
      <c r="T589">
        <f>VALUE(-0.3872199999998429)</f>
        <v>0</v>
      </c>
      <c r="U589">
        <f>VALUE(-0.2681800000000294)</f>
        <v>0</v>
      </c>
      <c r="V589">
        <f>VALUE(-0.2721599999999853)</f>
        <v>0</v>
      </c>
      <c r="W589">
        <f>VALUE(-0.3223000000000411)</f>
        <v>0</v>
      </c>
      <c r="X589">
        <f>VALUE(-0.012580000000070868)</f>
        <v>0</v>
      </c>
      <c r="Y589" s="17">
        <f>VALUE(-11.572000000000003)</f>
        <v>0</v>
      </c>
      <c r="Z589">
        <f>VALUE(-275.17428571429394)</f>
        <v>0</v>
      </c>
    </row>
    <row r="590" spans="1:26">
      <c r="A590" t="s">
        <v>614</v>
      </c>
      <c r="B590">
        <f>VALUE(13.83766)</f>
        <v>0</v>
      </c>
      <c r="C590" s="10">
        <f>VALUE(1552.6866400000001)</f>
        <v>0</v>
      </c>
      <c r="D590" s="10">
        <f>VALUE(-11.574000000000002)</f>
        <v>0</v>
      </c>
      <c r="E590" s="11">
        <f>VALUE(1553.7474)</f>
        <v>0</v>
      </c>
      <c r="F590" s="11">
        <f>VALUE(-18.204)</f>
        <v>0</v>
      </c>
      <c r="G590" s="12">
        <f>VALUE(1556.41536)</f>
        <v>0</v>
      </c>
      <c r="H590" s="12">
        <f>VALUE(-15.002)</f>
        <v>0</v>
      </c>
      <c r="I590" s="13">
        <f>VALUE(1547.70116)</f>
        <v>0</v>
      </c>
      <c r="J590" s="13">
        <f>VALUE(-10.738)</f>
        <v>0</v>
      </c>
      <c r="K590" s="14">
        <f>VALUE(1550.5996)</f>
        <v>0</v>
      </c>
      <c r="L590" s="14">
        <f>VALUE(-11.175999999999998)</f>
        <v>0</v>
      </c>
      <c r="M590" s="15">
        <f>VALUE(1556.3229)</f>
        <v>0</v>
      </c>
      <c r="N590" s="15">
        <f>VALUE(-11.536)</f>
        <v>0</v>
      </c>
      <c r="O590" s="16">
        <f>VALUE(1548.5729)</f>
        <v>0</v>
      </c>
      <c r="P590" s="16">
        <f>VALUE(-21.834)</f>
        <v>0</v>
      </c>
      <c r="Q590" s="17">
        <f>VALUE(522.0319999999999)</f>
        <v>0</v>
      </c>
      <c r="R590">
        <f>VALUE(-0.3712199999999939)</f>
        <v>0</v>
      </c>
      <c r="S590">
        <f>VALUE(-0.29148000000009233)</f>
        <v>0</v>
      </c>
      <c r="T590">
        <f>VALUE(-0.38789999999994507)</f>
        <v>0</v>
      </c>
      <c r="U590">
        <f>VALUE(-0.26747999999997774)</f>
        <v>0</v>
      </c>
      <c r="V590">
        <f>VALUE(-0.2725199999999859)</f>
        <v>0</v>
      </c>
      <c r="W590">
        <f>VALUE(-0.32134000000019114)</f>
        <v>0</v>
      </c>
      <c r="X590">
        <f>VALUE(-0.01198000000022148)</f>
        <v>0</v>
      </c>
      <c r="Y590" s="17">
        <f>VALUE(-11.570500000000038)</f>
        <v>0</v>
      </c>
      <c r="Z590">
        <f>VALUE(-274.8457142857725)</f>
        <v>0</v>
      </c>
    </row>
    <row r="591" spans="1:26">
      <c r="A591" t="s">
        <v>615</v>
      </c>
      <c r="B591">
        <f>VALUE(13.86128)</f>
        <v>0</v>
      </c>
      <c r="C591" s="10">
        <f>VALUE(1552.68682)</f>
        <v>0</v>
      </c>
      <c r="D591" s="10">
        <f>VALUE(-11.57)</f>
        <v>0</v>
      </c>
      <c r="E591" s="11">
        <f>VALUE(1553.7472599999999)</f>
        <v>0</v>
      </c>
      <c r="F591" s="11">
        <f>VALUE(-18.21)</f>
        <v>0</v>
      </c>
      <c r="G591" s="12">
        <f>VALUE(1556.4158)</f>
        <v>0</v>
      </c>
      <c r="H591" s="12">
        <f>VALUE(-15.107999999999999)</f>
        <v>0</v>
      </c>
      <c r="I591" s="13">
        <f>VALUE(1547.69976)</f>
        <v>0</v>
      </c>
      <c r="J591" s="13">
        <f>VALUE(-10.755999999999998)</f>
        <v>0</v>
      </c>
      <c r="K591" s="14">
        <f>VALUE(1550.59962)</f>
        <v>0</v>
      </c>
      <c r="L591" s="14">
        <f>VALUE(-11.234000000000002)</f>
        <v>0</v>
      </c>
      <c r="M591" s="15">
        <f>VALUE(1556.3220800000001)</f>
        <v>0</v>
      </c>
      <c r="N591" s="15">
        <f>VALUE(-11.638)</f>
        <v>0</v>
      </c>
      <c r="O591" s="16">
        <f>VALUE(1548.57236)</f>
        <v>0</v>
      </c>
      <c r="P591" s="16">
        <f>VALUE(-21.901999999999997)</f>
        <v>0</v>
      </c>
      <c r="Q591" s="17">
        <f>VALUE(522.0325)</f>
        <v>0</v>
      </c>
      <c r="R591">
        <f>VALUE(-0.3710399999999936)</f>
        <v>0</v>
      </c>
      <c r="S591">
        <f>VALUE(-0.29161999999996624)</f>
        <v>0</v>
      </c>
      <c r="T591">
        <f>VALUE(-0.3874599999999191)</f>
        <v>0</v>
      </c>
      <c r="U591">
        <f>VALUE(-0.26888000000008105)</f>
        <v>0</v>
      </c>
      <c r="V591">
        <f>VALUE(-0.2725000000000364)</f>
        <v>0</v>
      </c>
      <c r="W591">
        <f>VALUE(-0.3221600000001672)</f>
        <v>0</v>
      </c>
      <c r="X591">
        <f>VALUE(-0.012520000000222353)</f>
        <v>0</v>
      </c>
      <c r="Y591" s="17">
        <f>VALUE(-11.569999999999936)</f>
        <v>0</v>
      </c>
      <c r="Z591">
        <f>VALUE(-275.16857142862654)</f>
        <v>0</v>
      </c>
    </row>
    <row r="592" spans="1:26">
      <c r="A592" t="s">
        <v>616</v>
      </c>
      <c r="B592">
        <f>VALUE(13.88514)</f>
        <v>0</v>
      </c>
      <c r="C592" s="10">
        <f>VALUE(1552.68556)</f>
        <v>0</v>
      </c>
      <c r="D592" s="10">
        <f>VALUE(-11.572000000000001)</f>
        <v>0</v>
      </c>
      <c r="E592" s="11">
        <f>VALUE(1553.7467800000002)</f>
        <v>0</v>
      </c>
      <c r="F592" s="11">
        <f>VALUE(-18.22)</f>
        <v>0</v>
      </c>
      <c r="G592" s="12">
        <f>VALUE(1556.41508)</f>
        <v>0</v>
      </c>
      <c r="H592" s="12">
        <f>VALUE(-15.05)</f>
        <v>0</v>
      </c>
      <c r="I592" s="13">
        <f>VALUE(1547.70046)</f>
        <v>0</v>
      </c>
      <c r="J592" s="13">
        <f>VALUE(-10.77)</f>
        <v>0</v>
      </c>
      <c r="K592" s="14">
        <f>VALUE(1550.5992)</f>
        <v>0</v>
      </c>
      <c r="L592" s="14">
        <f>VALUE(-11.21)</f>
        <v>0</v>
      </c>
      <c r="M592" s="15">
        <f>VALUE(1556.3219199999999)</f>
        <v>0</v>
      </c>
      <c r="N592" s="15">
        <f>VALUE(-11.612)</f>
        <v>0</v>
      </c>
      <c r="O592" s="16">
        <f>VALUE(1548.5721800000001)</f>
        <v>0</v>
      </c>
      <c r="P592" s="16">
        <f>VALUE(-21.816)</f>
        <v>0</v>
      </c>
      <c r="Q592" s="17">
        <f>VALUE(522.0335)</f>
        <v>0</v>
      </c>
      <c r="R592">
        <f>VALUE(-0.37229999999999563)</f>
        <v>0</v>
      </c>
      <c r="S592">
        <f>VALUE(-0.2921000000001186)</f>
        <v>0</v>
      </c>
      <c r="T592">
        <f>VALUE(-0.38817999999992026)</f>
        <v>0</v>
      </c>
      <c r="U592">
        <f>VALUE(-0.2681800000000294)</f>
        <v>0</v>
      </c>
      <c r="V592">
        <f>VALUE(-0.2729199999998855)</f>
        <v>0</v>
      </c>
      <c r="W592">
        <f>VALUE(-0.3223199999999906)</f>
        <v>0</v>
      </c>
      <c r="X592">
        <f>VALUE(-0.012700000000222644)</f>
        <v>0</v>
      </c>
      <c r="Y592" s="17">
        <f>VALUE(-11.56899999999996)</f>
        <v>0</v>
      </c>
      <c r="Z592">
        <f>VALUE(-275.52857142859466)</f>
        <v>0</v>
      </c>
    </row>
    <row r="593" spans="1:26">
      <c r="A593" t="s">
        <v>617</v>
      </c>
      <c r="B593">
        <f>VALUE(13.90901)</f>
        <v>0</v>
      </c>
      <c r="C593" s="10">
        <f>VALUE(1552.68646)</f>
        <v>0</v>
      </c>
      <c r="D593" s="10">
        <f>VALUE(-11.594000000000001)</f>
        <v>0</v>
      </c>
      <c r="E593" s="11">
        <f>VALUE(1553.74784)</f>
        <v>0</v>
      </c>
      <c r="F593" s="11">
        <f>VALUE(-18.186)</f>
        <v>0</v>
      </c>
      <c r="G593" s="12">
        <f>VALUE(1556.41642)</f>
        <v>0</v>
      </c>
      <c r="H593" s="12">
        <f>VALUE(-15.027999999999999)</f>
        <v>0</v>
      </c>
      <c r="I593" s="13">
        <f>VALUE(1547.70038)</f>
        <v>0</v>
      </c>
      <c r="J593" s="13">
        <f>VALUE(-10.74)</f>
        <v>0</v>
      </c>
      <c r="K593" s="14">
        <f>VALUE(1550.59936)</f>
        <v>0</v>
      </c>
      <c r="L593" s="14">
        <f>VALUE(-11.194)</f>
        <v>0</v>
      </c>
      <c r="M593" s="15">
        <f>VALUE(1556.32294)</f>
        <v>0</v>
      </c>
      <c r="N593" s="15">
        <f>VALUE(-11.607999999999999)</f>
        <v>0</v>
      </c>
      <c r="O593" s="16">
        <f>VALUE(1548.5728800000002)</f>
        <v>0</v>
      </c>
      <c r="P593" s="16">
        <f>VALUE(-21.834)</f>
        <v>0</v>
      </c>
      <c r="Q593" s="17">
        <f>VALUE(522.0329999999999)</f>
        <v>0</v>
      </c>
      <c r="R593">
        <f>VALUE(-0.3713999999999942)</f>
        <v>0</v>
      </c>
      <c r="S593">
        <f>VALUE(-0.29104000000006636)</f>
        <v>0</v>
      </c>
      <c r="T593">
        <f>VALUE(-0.3868399999998928)</f>
        <v>0</v>
      </c>
      <c r="U593">
        <f>VALUE(-0.2682600000000548)</f>
        <v>0</v>
      </c>
      <c r="V593">
        <f>VALUE(-0.27276000000006206)</f>
        <v>0</v>
      </c>
      <c r="W593">
        <f>VALUE(-0.32130000000006476)</f>
        <v>0</v>
      </c>
      <c r="X593">
        <f>VALUE(-0.012000000000170985)</f>
        <v>0</v>
      </c>
      <c r="Y593" s="17">
        <f>VALUE(-11.569500000000062)</f>
        <v>0</v>
      </c>
      <c r="Z593">
        <f>VALUE(-274.8000000000437)</f>
        <v>0</v>
      </c>
    </row>
    <row r="594" spans="1:26">
      <c r="A594" t="s">
        <v>618</v>
      </c>
      <c r="B594">
        <f>VALUE(13.93318)</f>
        <v>0</v>
      </c>
      <c r="C594" s="10">
        <f>VALUE(1552.68744)</f>
        <v>0</v>
      </c>
      <c r="D594" s="10">
        <f>VALUE(-11.546)</f>
        <v>0</v>
      </c>
      <c r="E594" s="11">
        <f>VALUE(1553.7479)</f>
        <v>0</v>
      </c>
      <c r="F594" s="11">
        <f>VALUE(-18.212)</f>
        <v>0</v>
      </c>
      <c r="G594" s="12">
        <f>VALUE(1556.41588)</f>
        <v>0</v>
      </c>
      <c r="H594" s="12">
        <f>VALUE(-15.054)</f>
        <v>0</v>
      </c>
      <c r="I594" s="13">
        <f>VALUE(1547.70126)</f>
        <v>0</v>
      </c>
      <c r="J594" s="13">
        <f>VALUE(-10.714)</f>
        <v>0</v>
      </c>
      <c r="K594" s="14">
        <f>VALUE(1550.6006)</f>
        <v>0</v>
      </c>
      <c r="L594" s="14">
        <f>VALUE(-11.194)</f>
        <v>0</v>
      </c>
      <c r="M594" s="15">
        <f>VALUE(1556.3228800000002)</f>
        <v>0</v>
      </c>
      <c r="N594" s="15">
        <f>VALUE(-11.61)</f>
        <v>0</v>
      </c>
      <c r="O594" s="16">
        <f>VALUE(1548.57356)</f>
        <v>0</v>
      </c>
      <c r="P594" s="16">
        <f>VALUE(-21.884)</f>
        <v>0</v>
      </c>
      <c r="Q594" s="17">
        <f>VALUE(522.03)</f>
        <v>0</v>
      </c>
      <c r="R594">
        <f>VALUE(-0.37041999999996733)</f>
        <v>0</v>
      </c>
      <c r="S594">
        <f>VALUE(-0.29097999999999047)</f>
        <v>0</v>
      </c>
      <c r="T594">
        <f>VALUE(-0.3873799999998937)</f>
        <v>0</v>
      </c>
      <c r="U594">
        <f>VALUE(-0.26738000000000284)</f>
        <v>0</v>
      </c>
      <c r="V594">
        <f>VALUE(-0.27152000000000953)</f>
        <v>0</v>
      </c>
      <c r="W594">
        <f>VALUE(-0.32136000000014064)</f>
        <v>0</v>
      </c>
      <c r="X594">
        <f>VALUE(-0.01132000000006883)</f>
        <v>0</v>
      </c>
      <c r="Y594" s="17">
        <f>VALUE(-11.572499999999991)</f>
        <v>0</v>
      </c>
      <c r="Z594">
        <f>VALUE(-274.3371428571533)</f>
        <v>0</v>
      </c>
    </row>
    <row r="595" spans="1:26">
      <c r="A595" t="s">
        <v>619</v>
      </c>
      <c r="B595">
        <f>VALUE(13.95694)</f>
        <v>0</v>
      </c>
      <c r="C595" s="10">
        <f>VALUE(1552.6870199999998)</f>
        <v>0</v>
      </c>
      <c r="D595" s="10">
        <f>VALUE(-11.538)</f>
        <v>0</v>
      </c>
      <c r="E595" s="11">
        <f>VALUE(1553.7474)</f>
        <v>0</v>
      </c>
      <c r="F595" s="11">
        <f>VALUE(-18.21)</f>
        <v>0</v>
      </c>
      <c r="G595" s="12">
        <f>VALUE(1556.4142)</f>
        <v>0</v>
      </c>
      <c r="H595" s="12">
        <f>VALUE(-15.038)</f>
        <v>0</v>
      </c>
      <c r="I595" s="13">
        <f>VALUE(1547.70022)</f>
        <v>0</v>
      </c>
      <c r="J595" s="13">
        <f>VALUE(-10.724)</f>
        <v>0</v>
      </c>
      <c r="K595" s="14">
        <f>VALUE(1550.59934)</f>
        <v>0</v>
      </c>
      <c r="L595" s="14">
        <f>VALUE(-11.23)</f>
        <v>0</v>
      </c>
      <c r="M595" s="15">
        <f>VALUE(1556.32248)</f>
        <v>0</v>
      </c>
      <c r="N595" s="15">
        <f>VALUE(-11.604000000000001)</f>
        <v>0</v>
      </c>
      <c r="O595" s="16">
        <f>VALUE(1548.5729)</f>
        <v>0</v>
      </c>
      <c r="P595" s="16">
        <f>VALUE(-21.824)</f>
        <v>0</v>
      </c>
      <c r="Q595" s="17">
        <f>VALUE(522.026)</f>
        <v>0</v>
      </c>
      <c r="R595">
        <f>VALUE(-0.3708399999998164)</f>
        <v>0</v>
      </c>
      <c r="S595">
        <f>VALUE(-0.29148000000009233)</f>
        <v>0</v>
      </c>
      <c r="T595">
        <f>VALUE(-0.3890599999999722)</f>
        <v>0</v>
      </c>
      <c r="U595">
        <f>VALUE(-0.2684200000001056)</f>
        <v>0</v>
      </c>
      <c r="V595">
        <f>VALUE(-0.27278000000001157)</f>
        <v>0</v>
      </c>
      <c r="W595">
        <f>VALUE(-0.32176000000004024)</f>
        <v>0</v>
      </c>
      <c r="X595">
        <f>VALUE(-0.01198000000022148)</f>
        <v>0</v>
      </c>
      <c r="Y595" s="17">
        <f>VALUE(-11.57650000000001)</f>
        <v>0</v>
      </c>
      <c r="Z595">
        <f>VALUE(-275.18857142860855)</f>
        <v>0</v>
      </c>
    </row>
    <row r="596" spans="1:26">
      <c r="A596" t="s">
        <v>620</v>
      </c>
      <c r="B596">
        <f>VALUE(13.98075)</f>
        <v>0</v>
      </c>
      <c r="C596" s="10">
        <f>VALUE(1552.6859)</f>
        <v>0</v>
      </c>
      <c r="D596" s="10">
        <f>VALUE(-11.572000000000001)</f>
        <v>0</v>
      </c>
      <c r="E596" s="11">
        <f>VALUE(1553.74716)</f>
        <v>0</v>
      </c>
      <c r="F596" s="11">
        <f>VALUE(-18.195999999999998)</f>
        <v>0</v>
      </c>
      <c r="G596" s="12">
        <f>VALUE(1556.4143)</f>
        <v>0</v>
      </c>
      <c r="H596" s="12">
        <f>VALUE(-15.078)</f>
        <v>0</v>
      </c>
      <c r="I596" s="13">
        <f>VALUE(1547.7007199999998)</f>
        <v>0</v>
      </c>
      <c r="J596" s="13">
        <f>VALUE(-10.752)</f>
        <v>0</v>
      </c>
      <c r="K596" s="14">
        <f>VALUE(1550.6005)</f>
        <v>0</v>
      </c>
      <c r="L596" s="14">
        <f>VALUE(-11.22)</f>
        <v>0</v>
      </c>
      <c r="M596" s="15">
        <f>VALUE(1556.32146)</f>
        <v>0</v>
      </c>
      <c r="N596" s="15">
        <f>VALUE(-11.682)</f>
        <v>0</v>
      </c>
      <c r="O596" s="16">
        <f>VALUE(1548.5728)</f>
        <v>0</v>
      </c>
      <c r="P596" s="16">
        <f>VALUE(-21.848000000000003)</f>
        <v>0</v>
      </c>
      <c r="Q596" s="17">
        <f>VALUE(522.0215000000001)</f>
        <v>0</v>
      </c>
      <c r="R596">
        <f>VALUE(-0.37195999999994456)</f>
        <v>0</v>
      </c>
      <c r="S596">
        <f>VALUE(-0.2917200000001685)</f>
        <v>0</v>
      </c>
      <c r="T596">
        <f>VALUE(-0.3889599999999973)</f>
        <v>0</v>
      </c>
      <c r="U596">
        <f>VALUE(-0.2679200000000037)</f>
        <v>0</v>
      </c>
      <c r="V596">
        <f>VALUE(-0.27161999999998443)</f>
        <v>0</v>
      </c>
      <c r="W596">
        <f>VALUE(-0.32278000000019347)</f>
        <v>0</v>
      </c>
      <c r="X596">
        <f>VALUE(-0.012080000000196378)</f>
        <v>0</v>
      </c>
      <c r="Y596" s="17">
        <f>VALUE(-11.580999999999904)</f>
        <v>0</v>
      </c>
      <c r="Z596">
        <f>VALUE(-275.29142857149833)</f>
        <v>0</v>
      </c>
    </row>
    <row r="597" spans="1:26">
      <c r="A597" t="s">
        <v>621</v>
      </c>
      <c r="B597">
        <f>VALUE(14.00499)</f>
        <v>0</v>
      </c>
      <c r="C597" s="10">
        <f>VALUE(1552.68632)</f>
        <v>0</v>
      </c>
      <c r="D597" s="10">
        <f>VALUE(-11.532)</f>
        <v>0</v>
      </c>
      <c r="E597" s="11">
        <f>VALUE(1553.74716)</f>
        <v>0</v>
      </c>
      <c r="F597" s="11">
        <f>VALUE(-18.242)</f>
        <v>0</v>
      </c>
      <c r="G597" s="12">
        <f>VALUE(1556.41588)</f>
        <v>0</v>
      </c>
      <c r="H597" s="12">
        <f>VALUE(-15.07)</f>
        <v>0</v>
      </c>
      <c r="I597" s="13">
        <f>VALUE(1547.70046)</f>
        <v>0</v>
      </c>
      <c r="J597" s="13">
        <f>VALUE(-10.735999999999999)</f>
        <v>0</v>
      </c>
      <c r="K597" s="14">
        <f>VALUE(1550.59894)</f>
        <v>0</v>
      </c>
      <c r="L597" s="14">
        <f>VALUE(-11.152000000000001)</f>
        <v>0</v>
      </c>
      <c r="M597" s="15">
        <f>VALUE(1556.32216)</f>
        <v>0</v>
      </c>
      <c r="N597" s="15">
        <f>VALUE(-11.644)</f>
        <v>0</v>
      </c>
      <c r="O597" s="16">
        <f>VALUE(1548.5729199999998)</f>
        <v>0</v>
      </c>
      <c r="P597" s="16">
        <f>VALUE(-21.89)</f>
        <v>0</v>
      </c>
      <c r="Q597" s="17">
        <f>VALUE(522.0215000000001)</f>
        <v>0</v>
      </c>
      <c r="R597">
        <f>VALUE(-0.3715399999998681)</f>
        <v>0</v>
      </c>
      <c r="S597">
        <f>VALUE(-0.2917200000001685)</f>
        <v>0</v>
      </c>
      <c r="T597">
        <f>VALUE(-0.3873799999998937)</f>
        <v>0</v>
      </c>
      <c r="U597">
        <f>VALUE(-0.2681800000000294)</f>
        <v>0</v>
      </c>
      <c r="V597">
        <f>VALUE(-0.27317999999991116)</f>
        <v>0</v>
      </c>
      <c r="W597">
        <f>VALUE(-0.3220800000001418)</f>
        <v>0</v>
      </c>
      <c r="X597">
        <f>VALUE(-0.011960000000044602)</f>
        <v>0</v>
      </c>
      <c r="Y597" s="17">
        <f>VALUE(-11.580999999999904)</f>
        <v>0</v>
      </c>
      <c r="Z597">
        <f>VALUE(-275.1485714285796)</f>
        <v>0</v>
      </c>
    </row>
    <row r="598" spans="1:26">
      <c r="A598" t="s">
        <v>622</v>
      </c>
      <c r="B598">
        <f>VALUE(14.02864)</f>
        <v>0</v>
      </c>
      <c r="C598" s="10">
        <f>VALUE(1552.6856400000001)</f>
        <v>0</v>
      </c>
      <c r="D598" s="10">
        <f>VALUE(-11.536)</f>
        <v>0</v>
      </c>
      <c r="E598" s="11">
        <f>VALUE(1553.74712)</f>
        <v>0</v>
      </c>
      <c r="F598" s="11">
        <f>VALUE(-18.244)</f>
        <v>0</v>
      </c>
      <c r="G598" s="12">
        <f>VALUE(1556.41418)</f>
        <v>0</v>
      </c>
      <c r="H598" s="12">
        <f>VALUE(-15.08)</f>
        <v>0</v>
      </c>
      <c r="I598" s="13">
        <f>VALUE(1547.70088)</f>
        <v>0</v>
      </c>
      <c r="J598" s="13">
        <f>VALUE(-10.772)</f>
        <v>0</v>
      </c>
      <c r="K598" s="14">
        <f>VALUE(1550.5999199999999)</f>
        <v>0</v>
      </c>
      <c r="L598" s="14">
        <f>VALUE(-11.216)</f>
        <v>0</v>
      </c>
      <c r="M598" s="15">
        <f>VALUE(1556.32168)</f>
        <v>0</v>
      </c>
      <c r="N598" s="15">
        <f>VALUE(-11.655999999999999)</f>
        <v>0</v>
      </c>
      <c r="O598" s="16">
        <f>VALUE(1548.5719)</f>
        <v>0</v>
      </c>
      <c r="P598" s="16">
        <f>VALUE(-21.884)</f>
        <v>0</v>
      </c>
      <c r="Q598" s="17">
        <f>VALUE(522.0229999999999)</f>
        <v>0</v>
      </c>
      <c r="R598">
        <f>VALUE(-0.37221999999997024)</f>
        <v>0</v>
      </c>
      <c r="S598">
        <f>VALUE(-0.2917600000000675)</f>
        <v>0</v>
      </c>
      <c r="T598">
        <f>VALUE(-0.3890799999999217)</f>
        <v>0</v>
      </c>
      <c r="U598">
        <f>VALUE(-0.2677599999999529)</f>
        <v>0</v>
      </c>
      <c r="V598">
        <f>VALUE(-0.2721999999998843)</f>
        <v>0</v>
      </c>
      <c r="W598">
        <f>VALUE(-0.3225600000000668)</f>
        <v>0</v>
      </c>
      <c r="X598">
        <f>VALUE(-0.012980000000197833)</f>
        <v>0</v>
      </c>
      <c r="Y598" s="17">
        <f>VALUE(-11.579500000000053)</f>
        <v>0</v>
      </c>
      <c r="Z598">
        <f>VALUE(-275.5085714285802)</f>
        <v>0</v>
      </c>
    </row>
    <row r="599" spans="1:26">
      <c r="A599" t="s">
        <v>623</v>
      </c>
      <c r="B599">
        <f>VALUE(14.05228)</f>
        <v>0</v>
      </c>
      <c r="C599" s="10">
        <f>VALUE(1552.6860000000001)</f>
        <v>0</v>
      </c>
      <c r="D599" s="10">
        <f>VALUE(-11.504000000000001)</f>
        <v>0</v>
      </c>
      <c r="E599" s="11">
        <f>VALUE(1553.74674)</f>
        <v>0</v>
      </c>
      <c r="F599" s="11">
        <f>VALUE(-18.22)</f>
        <v>0</v>
      </c>
      <c r="G599" s="12">
        <f>VALUE(1556.41588)</f>
        <v>0</v>
      </c>
      <c r="H599" s="12">
        <f>VALUE(-15.06)</f>
        <v>0</v>
      </c>
      <c r="I599" s="13">
        <f>VALUE(1547.7006199999998)</f>
        <v>0</v>
      </c>
      <c r="J599" s="13">
        <f>VALUE(-10.738)</f>
        <v>0</v>
      </c>
      <c r="K599" s="14">
        <f>VALUE(1550.59968)</f>
        <v>0</v>
      </c>
      <c r="L599" s="14">
        <f>VALUE(-11.216)</f>
        <v>0</v>
      </c>
      <c r="M599" s="15">
        <f>VALUE(1556.32186)</f>
        <v>0</v>
      </c>
      <c r="N599" s="15">
        <f>VALUE(-11.602)</f>
        <v>0</v>
      </c>
      <c r="O599" s="16">
        <f>VALUE(1548.5728199999999)</f>
        <v>0</v>
      </c>
      <c r="P599" s="16">
        <f>VALUE(-21.862)</f>
        <v>0</v>
      </c>
      <c r="Q599" s="17">
        <f>VALUE(522.019)</f>
        <v>0</v>
      </c>
      <c r="R599">
        <f>VALUE(-0.37185999999996966)</f>
        <v>0</v>
      </c>
      <c r="S599">
        <f>VALUE(-0.2921400000000176)</f>
        <v>0</v>
      </c>
      <c r="T599">
        <f>VALUE(-0.3873799999998937)</f>
        <v>0</v>
      </c>
      <c r="U599">
        <f>VALUE(-0.2680199999999786)</f>
        <v>0</v>
      </c>
      <c r="V599">
        <f>VALUE(-0.2724399999999605)</f>
        <v>0</v>
      </c>
      <c r="W599">
        <f>VALUE(-0.3223800000000665)</f>
        <v>0</v>
      </c>
      <c r="X599">
        <f>VALUE(-0.0120600000000195)</f>
        <v>0</v>
      </c>
      <c r="Y599" s="17">
        <f>VALUE(-11.583499999999958)</f>
        <v>0</v>
      </c>
      <c r="Z599">
        <f>VALUE(-275.1828571428437)</f>
        <v>0</v>
      </c>
    </row>
    <row r="600" spans="1:26">
      <c r="A600" t="s">
        <v>624</v>
      </c>
      <c r="B600">
        <f>VALUE(14.07659)</f>
        <v>0</v>
      </c>
      <c r="C600" s="10">
        <f>VALUE(1552.68668)</f>
        <v>0</v>
      </c>
      <c r="D600" s="10">
        <f>VALUE(-11.544)</f>
        <v>0</v>
      </c>
      <c r="E600" s="11">
        <f>VALUE(1553.7476800000002)</f>
        <v>0</v>
      </c>
      <c r="F600" s="11">
        <f>VALUE(-18.146)</f>
        <v>0</v>
      </c>
      <c r="G600" s="12">
        <f>VALUE(1556.4162800000001)</f>
        <v>0</v>
      </c>
      <c r="H600" s="12">
        <f>VALUE(-15.056)</f>
        <v>0</v>
      </c>
      <c r="I600" s="13">
        <f>VALUE(1547.70006)</f>
        <v>0</v>
      </c>
      <c r="J600" s="13">
        <f>VALUE(-10.772)</f>
        <v>0</v>
      </c>
      <c r="K600" s="14">
        <f>VALUE(1550.5996400000001)</f>
        <v>0</v>
      </c>
      <c r="L600" s="14">
        <f>VALUE(-11.194)</f>
        <v>0</v>
      </c>
      <c r="M600" s="15">
        <f>VALUE(1556.3220199999998)</f>
        <v>0</v>
      </c>
      <c r="N600" s="15">
        <f>VALUE(-11.662)</f>
        <v>0</v>
      </c>
      <c r="O600" s="16">
        <f>VALUE(1548.5725400000001)</f>
        <v>0</v>
      </c>
      <c r="P600" s="16">
        <f>VALUE(-21.864)</f>
        <v>0</v>
      </c>
      <c r="Q600" s="17">
        <f>VALUE(522.0235)</f>
        <v>0</v>
      </c>
      <c r="R600">
        <f>VALUE(-0.3711799999998675)</f>
        <v>0</v>
      </c>
      <c r="S600">
        <f>VALUE(-0.29120000000011714)</f>
        <v>0</v>
      </c>
      <c r="T600">
        <f>VALUE(-0.3869799999999941)</f>
        <v>0</v>
      </c>
      <c r="U600">
        <f>VALUE(-0.26858000000015636)</f>
        <v>0</v>
      </c>
      <c r="V600">
        <f>VALUE(-0.2724800000000869)</f>
        <v>0</v>
      </c>
      <c r="W600">
        <f>VALUE(-0.3222200000000157)</f>
        <v>0</v>
      </c>
      <c r="X600">
        <f>VALUE(-0.012340000000222062)</f>
        <v>0</v>
      </c>
      <c r="Y600" s="17">
        <f>VALUE(-11.57899999999995)</f>
        <v>0</v>
      </c>
      <c r="Z600">
        <f>VALUE(-274.99714285720853)</f>
        <v>0</v>
      </c>
    </row>
    <row r="601" spans="1:26">
      <c r="A601" t="s">
        <v>625</v>
      </c>
      <c r="B601">
        <f>VALUE(14.10043)</f>
        <v>0</v>
      </c>
      <c r="C601" s="10">
        <f>VALUE(1552.68626)</f>
        <v>0</v>
      </c>
      <c r="D601" s="10">
        <f>VALUE(-11.57)</f>
        <v>0</v>
      </c>
      <c r="E601" s="11">
        <f>VALUE(1553.7473400000001)</f>
        <v>0</v>
      </c>
      <c r="F601" s="11">
        <f>VALUE(-18.17)</f>
        <v>0</v>
      </c>
      <c r="G601" s="12">
        <f>VALUE(1556.41562)</f>
        <v>0</v>
      </c>
      <c r="H601" s="12">
        <f>VALUE(-15.042)</f>
        <v>0</v>
      </c>
      <c r="I601" s="13">
        <f>VALUE(1547.70108)</f>
        <v>0</v>
      </c>
      <c r="J601" s="13">
        <f>VALUE(-10.74)</f>
        <v>0</v>
      </c>
      <c r="K601" s="14">
        <f>VALUE(1550.60004)</f>
        <v>0</v>
      </c>
      <c r="L601" s="14">
        <f>VALUE(-11.19)</f>
        <v>0</v>
      </c>
      <c r="M601" s="15">
        <f>VALUE(1556.3219800000002)</f>
        <v>0</v>
      </c>
      <c r="N601" s="15">
        <f>VALUE(-11.632)</f>
        <v>0</v>
      </c>
      <c r="O601" s="16">
        <f>VALUE(1548.57224)</f>
        <v>0</v>
      </c>
      <c r="P601" s="16">
        <f>VALUE(-21.844)</f>
        <v>0</v>
      </c>
      <c r="Q601" s="17">
        <f>VALUE(522.0305)</f>
        <v>0</v>
      </c>
      <c r="R601">
        <f>VALUE(-0.371599999999944)</f>
        <v>0</v>
      </c>
      <c r="S601">
        <f>VALUE(-0.2915400000001682)</f>
        <v>0</v>
      </c>
      <c r="T601">
        <f>VALUE(-0.3876399999999194)</f>
        <v>0</v>
      </c>
      <c r="U601">
        <f>VALUE(-0.26756000000000313)</f>
        <v>0</v>
      </c>
      <c r="V601">
        <f>VALUE(-0.2720799999999599)</f>
        <v>0</v>
      </c>
      <c r="W601">
        <f>VALUE(-0.3222600000001421)</f>
        <v>0</v>
      </c>
      <c r="X601">
        <f>VALUE(-0.012640000000146756)</f>
        <v>0</v>
      </c>
      <c r="Y601" s="17">
        <f>VALUE(-11.572000000000003)</f>
        <v>0</v>
      </c>
      <c r="Z601">
        <f>VALUE(-275.0457142857548)</f>
        <v>0</v>
      </c>
    </row>
    <row r="602" spans="1:26">
      <c r="A602" t="s">
        <v>626</v>
      </c>
      <c r="B602">
        <f>VALUE(14.12444)</f>
        <v>0</v>
      </c>
      <c r="C602" s="10">
        <f>VALUE(1552.68594)</f>
        <v>0</v>
      </c>
      <c r="D602" s="10">
        <f>VALUE(-11.534)</f>
        <v>0</v>
      </c>
      <c r="E602" s="11">
        <f>VALUE(1553.7471)</f>
        <v>0</v>
      </c>
      <c r="F602" s="11">
        <f>VALUE(-18.18)</f>
        <v>0</v>
      </c>
      <c r="G602" s="12">
        <f>VALUE(1556.41526)</f>
        <v>0</v>
      </c>
      <c r="H602" s="12">
        <f>VALUE(-15.027999999999999)</f>
        <v>0</v>
      </c>
      <c r="I602" s="13">
        <f>VALUE(1547.70076)</f>
        <v>0</v>
      </c>
      <c r="J602" s="13">
        <f>VALUE(-10.758)</f>
        <v>0</v>
      </c>
      <c r="K602" s="14">
        <f>VALUE(1550.60028)</f>
        <v>0</v>
      </c>
      <c r="L602" s="14">
        <f>VALUE(-11.152000000000001)</f>
        <v>0</v>
      </c>
      <c r="M602" s="15">
        <f>VALUE(1556.3220199999998)</f>
        <v>0</v>
      </c>
      <c r="N602" s="15">
        <f>VALUE(-11.638)</f>
        <v>0</v>
      </c>
      <c r="O602" s="16">
        <f>VALUE(1548.57184)</f>
        <v>0</v>
      </c>
      <c r="P602" s="16">
        <f>VALUE(-21.846)</f>
        <v>0</v>
      </c>
      <c r="Q602" s="17">
        <f>VALUE(522.0335)</f>
        <v>0</v>
      </c>
      <c r="R602">
        <f>VALUE(-0.3719199999998182)</f>
        <v>0</v>
      </c>
      <c r="S602">
        <f>VALUE(-0.291780000000017)</f>
        <v>0</v>
      </c>
      <c r="T602">
        <f>VALUE(-0.38799999999991996)</f>
        <v>0</v>
      </c>
      <c r="U602">
        <f>VALUE(-0.2678800000001047)</f>
        <v>0</v>
      </c>
      <c r="V602">
        <f>VALUE(-0.27183999999988373)</f>
        <v>0</v>
      </c>
      <c r="W602">
        <f>VALUE(-0.3222200000000157)</f>
        <v>0</v>
      </c>
      <c r="X602">
        <f>VALUE(-0.013040000000046348)</f>
        <v>0</v>
      </c>
      <c r="Y602" s="17">
        <f>VALUE(-11.56899999999996)</f>
        <v>0</v>
      </c>
      <c r="Z602">
        <f>VALUE(-275.2399999999722)</f>
        <v>0</v>
      </c>
    </row>
    <row r="603" spans="1:26">
      <c r="A603" t="s">
        <v>627</v>
      </c>
      <c r="B603">
        <f>VALUE(14.14835)</f>
        <v>0</v>
      </c>
      <c r="C603" s="10">
        <f>VALUE(1552.68596)</f>
        <v>0</v>
      </c>
      <c r="D603" s="10">
        <f>VALUE(-11.594000000000001)</f>
        <v>0</v>
      </c>
      <c r="E603" s="11">
        <f>VALUE(1553.74812)</f>
        <v>0</v>
      </c>
      <c r="F603" s="11">
        <f>VALUE(-18.206)</f>
        <v>0</v>
      </c>
      <c r="G603" s="12">
        <f>VALUE(1556.41672)</f>
        <v>0</v>
      </c>
      <c r="H603" s="12">
        <f>VALUE(-15.084000000000001)</f>
        <v>0</v>
      </c>
      <c r="I603" s="13">
        <f>VALUE(1547.7007800000001)</f>
        <v>0</v>
      </c>
      <c r="J603" s="13">
        <f>VALUE(-10.72)</f>
        <v>0</v>
      </c>
      <c r="K603" s="14">
        <f>VALUE(1550.6001199999998)</f>
        <v>0</v>
      </c>
      <c r="L603" s="14">
        <f>VALUE(-11.194)</f>
        <v>0</v>
      </c>
      <c r="M603" s="15">
        <f>VALUE(1556.32232)</f>
        <v>0</v>
      </c>
      <c r="N603" s="15">
        <f>VALUE(-11.594000000000001)</f>
        <v>0</v>
      </c>
      <c r="O603" s="16">
        <f>VALUE(1548.57232)</f>
        <v>0</v>
      </c>
      <c r="P603" s="16">
        <f>VALUE(-21.84)</f>
        <v>0</v>
      </c>
      <c r="Q603" s="17">
        <f>VALUE(522.0415)</f>
        <v>0</v>
      </c>
      <c r="R603">
        <f>VALUE(-0.37189999999986867)</f>
        <v>0</v>
      </c>
      <c r="S603">
        <f>VALUE(-0.29076000000009117)</f>
        <v>0</v>
      </c>
      <c r="T603">
        <f>VALUE(-0.38653999999996813)</f>
        <v>0</v>
      </c>
      <c r="U603">
        <f>VALUE(-0.2678600000001552)</f>
        <v>0</v>
      </c>
      <c r="V603">
        <f>VALUE(-0.2719999999999345)</f>
        <v>0</v>
      </c>
      <c r="W603">
        <f>VALUE(-0.321920000000091)</f>
        <v>0</v>
      </c>
      <c r="X603">
        <f>VALUE(-0.012560000000121363)</f>
        <v>0</v>
      </c>
      <c r="Y603" s="17">
        <f>VALUE(-11.560999999999922)</f>
        <v>0</v>
      </c>
      <c r="Z603">
        <f>VALUE(-274.79142857146144)</f>
        <v>0</v>
      </c>
    </row>
    <row r="604" spans="1:26">
      <c r="A604" t="s">
        <v>628</v>
      </c>
      <c r="B604">
        <f>VALUE(14.1725)</f>
        <v>0</v>
      </c>
      <c r="C604" s="10">
        <f>VALUE(1552.6853199999998)</f>
        <v>0</v>
      </c>
      <c r="D604" s="10">
        <f>VALUE(-11.574000000000002)</f>
        <v>0</v>
      </c>
      <c r="E604" s="11">
        <f>VALUE(1553.74736)</f>
        <v>0</v>
      </c>
      <c r="F604" s="11">
        <f>VALUE(-18.224)</f>
        <v>0</v>
      </c>
      <c r="G604" s="12">
        <f>VALUE(1556.4158)</f>
        <v>0</v>
      </c>
      <c r="H604" s="12">
        <f>VALUE(-15.064)</f>
        <v>0</v>
      </c>
      <c r="I604" s="13">
        <f>VALUE(1547.70026)</f>
        <v>0</v>
      </c>
      <c r="J604" s="13">
        <f>VALUE(-10.777999999999999)</f>
        <v>0</v>
      </c>
      <c r="K604" s="14">
        <f>VALUE(1550.59996)</f>
        <v>0</v>
      </c>
      <c r="L604" s="14">
        <f>VALUE(-11.218)</f>
        <v>0</v>
      </c>
      <c r="M604" s="15">
        <f>VALUE(1556.32216)</f>
        <v>0</v>
      </c>
      <c r="N604" s="15">
        <f>VALUE(-11.654000000000002)</f>
        <v>0</v>
      </c>
      <c r="O604" s="16">
        <f>VALUE(1548.5719)</f>
        <v>0</v>
      </c>
      <c r="P604" s="16">
        <f>VALUE(-21.875999999999998)</f>
        <v>0</v>
      </c>
      <c r="Q604" s="17">
        <f>VALUE(522.044)</f>
        <v>0</v>
      </c>
      <c r="R604">
        <f>VALUE(-0.37253999999984444)</f>
        <v>0</v>
      </c>
      <c r="S604">
        <f>VALUE(-0.29151999999999134)</f>
        <v>0</v>
      </c>
      <c r="T604">
        <f>VALUE(-0.3874599999999191)</f>
        <v>0</v>
      </c>
      <c r="U604">
        <f>VALUE(-0.2683799999999792)</f>
        <v>0</v>
      </c>
      <c r="V604">
        <f>VALUE(-0.2721599999999853)</f>
        <v>0</v>
      </c>
      <c r="W604">
        <f>VALUE(-0.3220800000001418)</f>
        <v>0</v>
      </c>
      <c r="X604">
        <f>VALUE(-0.012980000000197833)</f>
        <v>0</v>
      </c>
      <c r="Y604" s="17">
        <f>VALUE(-11.558499999999981)</f>
        <v>0</v>
      </c>
      <c r="Z604">
        <f>VALUE(-275.30285714286555)</f>
        <v>0</v>
      </c>
    </row>
    <row r="605" spans="1:26">
      <c r="A605" t="s">
        <v>629</v>
      </c>
      <c r="B605">
        <f>VALUE(14.19666)</f>
        <v>0</v>
      </c>
      <c r="C605" s="10">
        <f>VALUE(1552.6853)</f>
        <v>0</v>
      </c>
      <c r="D605" s="10">
        <f>VALUE(-11.556)</f>
        <v>0</v>
      </c>
      <c r="E605" s="11">
        <f>VALUE(1553.7469800000001)</f>
        <v>0</v>
      </c>
      <c r="F605" s="11">
        <f>VALUE(-18.195999999999998)</f>
        <v>0</v>
      </c>
      <c r="G605" s="12">
        <f>VALUE(1556.41516)</f>
        <v>0</v>
      </c>
      <c r="H605" s="12">
        <f>VALUE(-15.044)</f>
        <v>0</v>
      </c>
      <c r="I605" s="13">
        <f>VALUE(1547.7004)</f>
        <v>0</v>
      </c>
      <c r="J605" s="13">
        <f>VALUE(-10.706)</f>
        <v>0</v>
      </c>
      <c r="K605" s="14">
        <f>VALUE(1550.59936)</f>
        <v>0</v>
      </c>
      <c r="L605" s="14">
        <f>VALUE(-11.175999999999998)</f>
        <v>0</v>
      </c>
      <c r="M605" s="15">
        <f>VALUE(1556.3215)</f>
        <v>0</v>
      </c>
      <c r="N605" s="15">
        <f>VALUE(-11.642000000000001)</f>
        <v>0</v>
      </c>
      <c r="O605" s="16">
        <f>VALUE(1548.5725)</f>
        <v>0</v>
      </c>
      <c r="P605" s="16">
        <f>VALUE(-21.875999999999998)</f>
        <v>0</v>
      </c>
      <c r="Q605" s="17">
        <f>VALUE(522.0395)</f>
        <v>0</v>
      </c>
      <c r="R605">
        <f>VALUE(-0.37255999999979394)</f>
        <v>0</v>
      </c>
      <c r="S605">
        <f>VALUE(-0.2919000000001688)</f>
        <v>0</v>
      </c>
      <c r="T605">
        <f>VALUE(-0.38809999999989486)</f>
        <v>0</v>
      </c>
      <c r="U605">
        <f>VALUE(-0.2682400000001053)</f>
        <v>0</v>
      </c>
      <c r="V605">
        <f>VALUE(-0.27276000000006206)</f>
        <v>0</v>
      </c>
      <c r="W605">
        <f>VALUE(-0.3227400000000671)</f>
        <v>0</v>
      </c>
      <c r="X605">
        <f>VALUE(-0.012380000000121072)</f>
        <v>0</v>
      </c>
      <c r="Y605" s="17">
        <f>VALUE(-11.562999999999988)</f>
        <v>0</v>
      </c>
      <c r="Z605">
        <f>VALUE(-275.52571428574475)</f>
        <v>0</v>
      </c>
    </row>
    <row r="606" spans="1:26">
      <c r="A606" t="s">
        <v>630</v>
      </c>
      <c r="B606">
        <f>VALUE(14.22057)</f>
        <v>0</v>
      </c>
      <c r="C606" s="10">
        <f>VALUE(1552.68632)</f>
        <v>0</v>
      </c>
      <c r="D606" s="10">
        <f>VALUE(-11.588)</f>
        <v>0</v>
      </c>
      <c r="E606" s="11">
        <f>VALUE(1553.7469199999998)</f>
        <v>0</v>
      </c>
      <c r="F606" s="11">
        <f>VALUE(-18.226)</f>
        <v>0</v>
      </c>
      <c r="G606" s="12">
        <f>VALUE(1556.4149)</f>
        <v>0</v>
      </c>
      <c r="H606" s="12">
        <f>VALUE(-15.034)</f>
        <v>0</v>
      </c>
      <c r="I606" s="13">
        <f>VALUE(1547.70082)</f>
        <v>0</v>
      </c>
      <c r="J606" s="13">
        <f>VALUE(-10.77)</f>
        <v>0</v>
      </c>
      <c r="K606" s="14">
        <f>VALUE(1550.60078)</f>
        <v>0</v>
      </c>
      <c r="L606" s="14">
        <f>VALUE(-11.206)</f>
        <v>0</v>
      </c>
      <c r="M606" s="15">
        <f>VALUE(1556.32234)</f>
        <v>0</v>
      </c>
      <c r="N606" s="15">
        <f>VALUE(-11.624)</f>
        <v>0</v>
      </c>
      <c r="O606" s="16">
        <f>VALUE(1548.5721)</f>
        <v>0</v>
      </c>
      <c r="P606" s="16">
        <f>VALUE(-21.896)</f>
        <v>0</v>
      </c>
      <c r="Q606" s="17">
        <f>VALUE(522.0329999999999)</f>
        <v>0</v>
      </c>
      <c r="R606">
        <f>VALUE(-0.3715399999998681)</f>
        <v>0</v>
      </c>
      <c r="S606">
        <f>VALUE(-0.2919600000000173)</f>
        <v>0</v>
      </c>
      <c r="T606">
        <f>VALUE(-0.38835999999992055)</f>
        <v>0</v>
      </c>
      <c r="U606">
        <f>VALUE(-0.2678200000000288)</f>
        <v>0</v>
      </c>
      <c r="V606">
        <f>VALUE(-0.27134000000000924)</f>
        <v>0</v>
      </c>
      <c r="W606">
        <f>VALUE(-0.3219000000001415)</f>
        <v>0</v>
      </c>
      <c r="X606">
        <f>VALUE(-0.012780000000020664)</f>
        <v>0</v>
      </c>
      <c r="Y606" s="17">
        <f>VALUE(-11.569500000000062)</f>
        <v>0</v>
      </c>
      <c r="Z606">
        <f>VALUE(-275.1000000000009)</f>
        <v>0</v>
      </c>
    </row>
    <row r="607" spans="1:26">
      <c r="A607" t="s">
        <v>631</v>
      </c>
      <c r="B607">
        <f>VALUE(14.24444)</f>
        <v>0</v>
      </c>
      <c r="C607" s="10">
        <f>VALUE(1552.6861199999998)</f>
        <v>0</v>
      </c>
      <c r="D607" s="10">
        <f>VALUE(-11.536)</f>
        <v>0</v>
      </c>
      <c r="E607" s="11">
        <f>VALUE(1553.7477)</f>
        <v>0</v>
      </c>
      <c r="F607" s="11">
        <f>VALUE(-18.238)</f>
        <v>0</v>
      </c>
      <c r="G607" s="12">
        <f>VALUE(1556.4152199999999)</f>
        <v>0</v>
      </c>
      <c r="H607" s="12">
        <f>VALUE(-15.002)</f>
        <v>0</v>
      </c>
      <c r="I607" s="13">
        <f>VALUE(1547.70034)</f>
        <v>0</v>
      </c>
      <c r="J607" s="13">
        <f>VALUE(-10.72)</f>
        <v>0</v>
      </c>
      <c r="K607" s="14">
        <f>VALUE(1550.60114)</f>
        <v>0</v>
      </c>
      <c r="L607" s="14">
        <f>VALUE(-11.2)</f>
        <v>0</v>
      </c>
      <c r="M607" s="15">
        <f>VALUE(1556.3228800000002)</f>
        <v>0</v>
      </c>
      <c r="N607" s="15">
        <f>VALUE(-11.588)</f>
        <v>0</v>
      </c>
      <c r="O607" s="16">
        <f>VALUE(1548.57228)</f>
        <v>0</v>
      </c>
      <c r="P607" s="16">
        <f>VALUE(-21.912)</f>
        <v>0</v>
      </c>
      <c r="Q607" s="17">
        <f>VALUE(522.0319999999999)</f>
        <v>0</v>
      </c>
      <c r="R607">
        <f>VALUE(-0.3717399999998179)</f>
        <v>0</v>
      </c>
      <c r="S607">
        <f>VALUE(-0.29118000000016764)</f>
        <v>0</v>
      </c>
      <c r="T607">
        <f>VALUE(-0.388039999999819)</f>
        <v>0</v>
      </c>
      <c r="U607">
        <f>VALUE(-0.2682999999999538)</f>
        <v>0</v>
      </c>
      <c r="V607">
        <f>VALUE(-0.27098000000000866)</f>
        <v>0</v>
      </c>
      <c r="W607">
        <f>VALUE(-0.32136000000014064)</f>
        <v>0</v>
      </c>
      <c r="X607">
        <f>VALUE(-0.012600000000020373)</f>
        <v>0</v>
      </c>
      <c r="Y607" s="17">
        <f>VALUE(-11.570500000000038)</f>
        <v>0</v>
      </c>
      <c r="Z607">
        <f>VALUE(-274.885714285704)</f>
        <v>0</v>
      </c>
    </row>
    <row r="608" spans="1:26">
      <c r="A608" t="s">
        <v>632</v>
      </c>
      <c r="B608">
        <f>VALUE(14.26889)</f>
        <v>0</v>
      </c>
      <c r="C608" s="10">
        <f>VALUE(1552.68682)</f>
        <v>0</v>
      </c>
      <c r="D608" s="10">
        <f>VALUE(-11.558)</f>
        <v>0</v>
      </c>
      <c r="E608" s="11">
        <f>VALUE(1553.74732)</f>
        <v>0</v>
      </c>
      <c r="F608" s="11">
        <f>VALUE(-18.218)</f>
        <v>0</v>
      </c>
      <c r="G608" s="12">
        <f>VALUE(1556.41594)</f>
        <v>0</v>
      </c>
      <c r="H608" s="12">
        <f>VALUE(-15.032)</f>
        <v>0</v>
      </c>
      <c r="I608" s="13">
        <f>VALUE(1547.7011)</f>
        <v>0</v>
      </c>
      <c r="J608" s="13">
        <f>VALUE(-10.745999999999999)</f>
        <v>0</v>
      </c>
      <c r="K608" s="14">
        <f>VALUE(1550.60088)</f>
        <v>0</v>
      </c>
      <c r="L608" s="14">
        <f>VALUE(-11.212)</f>
        <v>0</v>
      </c>
      <c r="M608" s="15">
        <f>VALUE(1556.32224)</f>
        <v>0</v>
      </c>
      <c r="N608" s="15">
        <f>VALUE(-11.642000000000001)</f>
        <v>0</v>
      </c>
      <c r="O608" s="16">
        <f>VALUE(1548.5724599999999)</f>
        <v>0</v>
      </c>
      <c r="P608" s="16">
        <f>VALUE(-21.866)</f>
        <v>0</v>
      </c>
      <c r="Q608" s="17">
        <f>VALUE(522.03)</f>
        <v>0</v>
      </c>
      <c r="R608">
        <f>VALUE(-0.3710399999999936)</f>
        <v>0</v>
      </c>
      <c r="S608">
        <f>VALUE(-0.2915600000001177)</f>
        <v>0</v>
      </c>
      <c r="T608">
        <f>VALUE(-0.3873199999998178)</f>
        <v>0</v>
      </c>
      <c r="U608">
        <f>VALUE(-0.2675400000000536)</f>
        <v>0</v>
      </c>
      <c r="V608">
        <f>VALUE(-0.27124000000003434)</f>
        <v>0</v>
      </c>
      <c r="W608">
        <f>VALUE(-0.3220000000001164)</f>
        <v>0</v>
      </c>
      <c r="X608">
        <f>VALUE(-0.012420000000020082)</f>
        <v>0</v>
      </c>
      <c r="Y608" s="17">
        <f>VALUE(-11.572499999999991)</f>
        <v>0</v>
      </c>
      <c r="Z608">
        <f>VALUE(-274.7314285714505)</f>
        <v>0</v>
      </c>
    </row>
    <row r="609" spans="1:26">
      <c r="A609" t="s">
        <v>633</v>
      </c>
      <c r="B609">
        <f>VALUE(14.29306)</f>
        <v>0</v>
      </c>
      <c r="C609" s="10">
        <f>VALUE(1552.6865)</f>
        <v>0</v>
      </c>
      <c r="D609" s="10">
        <f>VALUE(-11.57)</f>
        <v>0</v>
      </c>
      <c r="E609" s="11">
        <f>VALUE(1553.74694)</f>
        <v>0</v>
      </c>
      <c r="F609" s="11">
        <f>VALUE(-18.218)</f>
        <v>0</v>
      </c>
      <c r="G609" s="12">
        <f>VALUE(1556.4163)</f>
        <v>0</v>
      </c>
      <c r="H609" s="12">
        <f>VALUE(-15.068)</f>
        <v>0</v>
      </c>
      <c r="I609" s="13">
        <f>VALUE(1547.7014)</f>
        <v>0</v>
      </c>
      <c r="J609" s="13">
        <f>VALUE(-10.758)</f>
        <v>0</v>
      </c>
      <c r="K609" s="14">
        <f>VALUE(1550.6003)</f>
        <v>0</v>
      </c>
      <c r="L609" s="14">
        <f>VALUE(-11.198)</f>
        <v>0</v>
      </c>
      <c r="M609" s="15">
        <f>VALUE(1556.32274)</f>
        <v>0</v>
      </c>
      <c r="N609" s="15">
        <f>VALUE(-11.66)</f>
        <v>0</v>
      </c>
      <c r="O609" s="16">
        <f>VALUE(1548.57236)</f>
        <v>0</v>
      </c>
      <c r="P609" s="16">
        <f>VALUE(-21.828000000000003)</f>
        <v>0</v>
      </c>
      <c r="Q609" s="17">
        <f>VALUE(522.0345)</f>
        <v>0</v>
      </c>
      <c r="R609">
        <f>VALUE(-0.3713599999998678)</f>
        <v>0</v>
      </c>
      <c r="S609">
        <f>VALUE(-0.2919400000000678)</f>
        <v>0</v>
      </c>
      <c r="T609">
        <f>VALUE(-0.38695999999981723)</f>
        <v>0</v>
      </c>
      <c r="U609">
        <f>VALUE(-0.26724000000012893)</f>
        <v>0</v>
      </c>
      <c r="V609">
        <f>VALUE(-0.2718199999999342)</f>
        <v>0</v>
      </c>
      <c r="W609">
        <f>VALUE(-0.32150000000001455)</f>
        <v>0</v>
      </c>
      <c r="X609">
        <f>VALUE(-0.012520000000222353)</f>
        <v>0</v>
      </c>
      <c r="Y609" s="17">
        <f>VALUE(-11.567999999999984)</f>
        <v>0</v>
      </c>
      <c r="Z609">
        <f>VALUE(-274.7628571428647)</f>
        <v>0</v>
      </c>
    </row>
    <row r="610" spans="1:26">
      <c r="A610" t="s">
        <v>634</v>
      </c>
      <c r="B610">
        <f>VALUE(14.31711)</f>
        <v>0</v>
      </c>
      <c r="C610" s="10">
        <f>VALUE(1552.68704)</f>
        <v>0</v>
      </c>
      <c r="D610" s="10">
        <f>VALUE(-11.508)</f>
        <v>0</v>
      </c>
      <c r="E610" s="11">
        <f>VALUE(1553.7475)</f>
        <v>0</v>
      </c>
      <c r="F610" s="11">
        <f>VALUE(-18.156)</f>
        <v>0</v>
      </c>
      <c r="G610" s="12">
        <f>VALUE(1556.4163199999998)</f>
        <v>0</v>
      </c>
      <c r="H610" s="12">
        <f>VALUE(-15.092)</f>
        <v>0</v>
      </c>
      <c r="I610" s="13">
        <f>VALUE(1547.70138)</f>
        <v>0</v>
      </c>
      <c r="J610" s="13">
        <f>VALUE(-10.734000000000002)</f>
        <v>0</v>
      </c>
      <c r="K610" s="14">
        <f>VALUE(1550.59952)</f>
        <v>0</v>
      </c>
      <c r="L610" s="14">
        <f>VALUE(-11.25)</f>
        <v>0</v>
      </c>
      <c r="M610" s="15">
        <f>VALUE(1556.3228199999999)</f>
        <v>0</v>
      </c>
      <c r="N610" s="15">
        <f>VALUE(-11.636)</f>
        <v>0</v>
      </c>
      <c r="O610" s="16">
        <f>VALUE(1548.57242)</f>
        <v>0</v>
      </c>
      <c r="P610" s="16">
        <f>VALUE(-21.89)</f>
        <v>0</v>
      </c>
      <c r="Q610" s="17">
        <f>VALUE(522.0355)</f>
        <v>0</v>
      </c>
      <c r="R610">
        <f>VALUE(-0.3708199999998669)</f>
        <v>0</v>
      </c>
      <c r="S610">
        <f>VALUE(-0.29138000000011743)</f>
        <v>0</v>
      </c>
      <c r="T610">
        <f>VALUE(-0.3869399999998677)</f>
        <v>0</v>
      </c>
      <c r="U610">
        <f>VALUE(-0.26726000000007843)</f>
        <v>0</v>
      </c>
      <c r="V610">
        <f>VALUE(-0.2726000000000113)</f>
        <v>0</v>
      </c>
      <c r="W610">
        <f>VALUE(-0.32141999999998916)</f>
        <v>0</v>
      </c>
      <c r="X610">
        <f>VALUE(-0.012460000000146465)</f>
        <v>0</v>
      </c>
      <c r="Y610" s="17">
        <f>VALUE(-11.567000000000007)</f>
        <v>0</v>
      </c>
      <c r="Z610">
        <f>VALUE(-274.6971428571539)</f>
        <v>0</v>
      </c>
    </row>
    <row r="611" spans="1:26">
      <c r="A611" t="s">
        <v>635</v>
      </c>
      <c r="B611">
        <f>VALUE(14.34098)</f>
        <v>0</v>
      </c>
      <c r="C611" s="10">
        <f>VALUE(1552.6861)</f>
        <v>0</v>
      </c>
      <c r="D611" s="10">
        <f>VALUE(-11.597999999999999)</f>
        <v>0</v>
      </c>
      <c r="E611" s="11">
        <f>VALUE(1553.7477)</f>
        <v>0</v>
      </c>
      <c r="F611" s="11">
        <f>VALUE(-18.23)</f>
        <v>0</v>
      </c>
      <c r="G611" s="12">
        <f>VALUE(1556.41498)</f>
        <v>0</v>
      </c>
      <c r="H611" s="12">
        <f>VALUE(-15.094000000000001)</f>
        <v>0</v>
      </c>
      <c r="I611" s="13">
        <f>VALUE(1547.70036)</f>
        <v>0</v>
      </c>
      <c r="J611" s="13">
        <f>VALUE(-10.692)</f>
        <v>0</v>
      </c>
      <c r="K611" s="14">
        <f>VALUE(1550.59924)</f>
        <v>0</v>
      </c>
      <c r="L611" s="14">
        <f>VALUE(-11.152000000000001)</f>
        <v>0</v>
      </c>
      <c r="M611" s="15">
        <f>VALUE(1556.32188)</f>
        <v>0</v>
      </c>
      <c r="N611" s="15">
        <f>VALUE(-11.668)</f>
        <v>0</v>
      </c>
      <c r="O611" s="16">
        <f>VALUE(1548.5720199999998)</f>
        <v>0</v>
      </c>
      <c r="P611" s="16">
        <f>VALUE(-21.898000000000003)</f>
        <v>0</v>
      </c>
      <c r="Q611" s="17">
        <f>VALUE(522.0335)</f>
        <v>0</v>
      </c>
      <c r="R611">
        <f>VALUE(-0.37175999999999476)</f>
        <v>0</v>
      </c>
      <c r="S611">
        <f>VALUE(-0.29118000000016764)</f>
        <v>0</v>
      </c>
      <c r="T611">
        <f>VALUE(-0.38827999999989515)</f>
        <v>0</v>
      </c>
      <c r="U611">
        <f>VALUE(-0.2682800000000043)</f>
        <v>0</v>
      </c>
      <c r="V611">
        <f>VALUE(-0.27287999999998647)</f>
        <v>0</v>
      </c>
      <c r="W611">
        <f>VALUE(-0.322360000000117)</f>
        <v>0</v>
      </c>
      <c r="X611">
        <f>VALUE(-0.012860000000046057)</f>
        <v>0</v>
      </c>
      <c r="Y611" s="17">
        <f>VALUE(-11.56899999999996)</f>
        <v>0</v>
      </c>
      <c r="Z611">
        <f>VALUE(-275.37142857145875)</f>
        <v>0</v>
      </c>
    </row>
    <row r="612" spans="1:26">
      <c r="A612" t="s">
        <v>636</v>
      </c>
      <c r="B612">
        <f>VALUE(14.36476)</f>
        <v>0</v>
      </c>
      <c r="C612" s="10">
        <f>VALUE(1552.6859)</f>
        <v>0</v>
      </c>
      <c r="D612" s="10">
        <f>VALUE(-11.582)</f>
        <v>0</v>
      </c>
      <c r="E612" s="11">
        <f>VALUE(1553.74704)</f>
        <v>0</v>
      </c>
      <c r="F612" s="11">
        <f>VALUE(-18.232)</f>
        <v>0</v>
      </c>
      <c r="G612" s="12">
        <f>VALUE(1556.4156)</f>
        <v>0</v>
      </c>
      <c r="H612" s="12">
        <f>VALUE(-15.09)</f>
        <v>0</v>
      </c>
      <c r="I612" s="13">
        <f>VALUE(1547.70096)</f>
        <v>0</v>
      </c>
      <c r="J612" s="13">
        <f>VALUE(-10.758)</f>
        <v>0</v>
      </c>
      <c r="K612" s="14">
        <f>VALUE(1550.5996400000001)</f>
        <v>0</v>
      </c>
      <c r="L612" s="14">
        <f>VALUE(-11.165999999999999)</f>
        <v>0</v>
      </c>
      <c r="M612" s="15">
        <f>VALUE(1556.3220199999998)</f>
        <v>0</v>
      </c>
      <c r="N612" s="15">
        <f>VALUE(-11.68)</f>
        <v>0</v>
      </c>
      <c r="O612" s="16">
        <f>VALUE(1548.57194)</f>
        <v>0</v>
      </c>
      <c r="P612" s="16">
        <f>VALUE(-21.84)</f>
        <v>0</v>
      </c>
      <c r="Q612" s="17">
        <f>VALUE(522.0314999999999)</f>
        <v>0</v>
      </c>
      <c r="R612">
        <f>VALUE(-0.37195999999994456)</f>
        <v>0</v>
      </c>
      <c r="S612">
        <f>VALUE(-0.2918400000000929)</f>
        <v>0</v>
      </c>
      <c r="T612">
        <f>VALUE(-0.3876599999998689)</f>
        <v>0</v>
      </c>
      <c r="U612">
        <f>VALUE(-0.2676800000001549)</f>
        <v>0</v>
      </c>
      <c r="V612">
        <f>VALUE(-0.2724800000000869)</f>
        <v>0</v>
      </c>
      <c r="W612">
        <f>VALUE(-0.3222200000000157)</f>
        <v>0</v>
      </c>
      <c r="X612">
        <f>VALUE(-0.01294000000007145)</f>
        <v>0</v>
      </c>
      <c r="Y612" s="17">
        <f>VALUE(-11.571000000000026)</f>
        <v>0</v>
      </c>
      <c r="Z612">
        <f>VALUE(-275.25428571431934)</f>
        <v>0</v>
      </c>
    </row>
    <row r="613" spans="1:26">
      <c r="A613" t="s">
        <v>637</v>
      </c>
      <c r="B613">
        <f>VALUE(14.38863)</f>
        <v>0</v>
      </c>
      <c r="C613" s="10">
        <f>VALUE(1552.6873)</f>
        <v>0</v>
      </c>
      <c r="D613" s="10">
        <f>VALUE(-11.606)</f>
        <v>0</v>
      </c>
      <c r="E613" s="11">
        <f>VALUE(1553.7479)</f>
        <v>0</v>
      </c>
      <c r="F613" s="11">
        <f>VALUE(-18.23)</f>
        <v>0</v>
      </c>
      <c r="G613" s="12">
        <f>VALUE(1556.4158)</f>
        <v>0</v>
      </c>
      <c r="H613" s="12">
        <f>VALUE(-15.046)</f>
        <v>0</v>
      </c>
      <c r="I613" s="13">
        <f>VALUE(1547.70172)</f>
        <v>0</v>
      </c>
      <c r="J613" s="13">
        <f>VALUE(-10.732000000000001)</f>
        <v>0</v>
      </c>
      <c r="K613" s="14">
        <f>VALUE(1550.6)</f>
        <v>0</v>
      </c>
      <c r="L613" s="14">
        <f>VALUE(-11.15)</f>
        <v>0</v>
      </c>
      <c r="M613" s="15">
        <f>VALUE(1556.32234)</f>
        <v>0</v>
      </c>
      <c r="N613" s="15">
        <f>VALUE(-11.616)</f>
        <v>0</v>
      </c>
      <c r="O613" s="16">
        <f>VALUE(1548.5728199999999)</f>
        <v>0</v>
      </c>
      <c r="P613" s="16">
        <f>VALUE(-21.851999999999997)</f>
        <v>0</v>
      </c>
      <c r="Q613" s="17">
        <f>VALUE(522.0335)</f>
        <v>0</v>
      </c>
      <c r="R613">
        <f>VALUE(-0.37055999999984124)</f>
        <v>0</v>
      </c>
      <c r="S613">
        <f>VALUE(-0.29097999999999047)</f>
        <v>0</v>
      </c>
      <c r="T613">
        <f>VALUE(-0.3874599999999191)</f>
        <v>0</v>
      </c>
      <c r="U613">
        <f>VALUE(-0.26692000000002736)</f>
        <v>0</v>
      </c>
      <c r="V613">
        <f>VALUE(-0.2721200000000863)</f>
        <v>0</v>
      </c>
      <c r="W613">
        <f>VALUE(-0.3219000000001415)</f>
        <v>0</v>
      </c>
      <c r="X613">
        <f>VALUE(-0.0120600000000195)</f>
        <v>0</v>
      </c>
      <c r="Y613" s="17">
        <f>VALUE(-11.56899999999996)</f>
        <v>0</v>
      </c>
      <c r="Z613">
        <f>VALUE(-274.5714285714322)</f>
        <v>0</v>
      </c>
    </row>
    <row r="614" spans="1:26">
      <c r="A614" t="s">
        <v>638</v>
      </c>
      <c r="B614">
        <f>VALUE(14.41268)</f>
        <v>0</v>
      </c>
      <c r="C614" s="10">
        <f>VALUE(1552.68666)</f>
        <v>0</v>
      </c>
      <c r="D614" s="10">
        <f>VALUE(-11.572000000000001)</f>
        <v>0</v>
      </c>
      <c r="E614" s="11">
        <f>VALUE(1553.74784)</f>
        <v>0</v>
      </c>
      <c r="F614" s="11">
        <f>VALUE(-18.19)</f>
        <v>0</v>
      </c>
      <c r="G614" s="12">
        <f>VALUE(1556.4161800000002)</f>
        <v>0</v>
      </c>
      <c r="H614" s="12">
        <f>VALUE(-15.04)</f>
        <v>0</v>
      </c>
      <c r="I614" s="13">
        <f>VALUE(1547.70032)</f>
        <v>0</v>
      </c>
      <c r="J614" s="13">
        <f>VALUE(-10.764000000000001)</f>
        <v>0</v>
      </c>
      <c r="K614" s="14">
        <f>VALUE(1550.60068)</f>
        <v>0</v>
      </c>
      <c r="L614" s="14">
        <f>VALUE(-11.24)</f>
        <v>0</v>
      </c>
      <c r="M614" s="15">
        <f>VALUE(1556.3229999999999)</f>
        <v>0</v>
      </c>
      <c r="N614" s="15">
        <f>VALUE(-11.66)</f>
        <v>0</v>
      </c>
      <c r="O614" s="16">
        <f>VALUE(1548.57314)</f>
        <v>0</v>
      </c>
      <c r="P614" s="16">
        <f>VALUE(-21.944000000000003)</f>
        <v>0</v>
      </c>
      <c r="Q614" s="17">
        <f>VALUE(522.038)</f>
        <v>0</v>
      </c>
      <c r="R614">
        <f>VALUE(-0.371199999999817)</f>
        <v>0</v>
      </c>
      <c r="S614">
        <f>VALUE(-0.29104000000006636)</f>
        <v>0</v>
      </c>
      <c r="T614">
        <f>VALUE(-0.387079999999969)</f>
        <v>0</v>
      </c>
      <c r="U614">
        <f>VALUE(-0.2683200000001307)</f>
        <v>0</v>
      </c>
      <c r="V614">
        <f>VALUE(-0.27143999999998414)</f>
        <v>0</v>
      </c>
      <c r="W614">
        <f>VALUE(-0.32123999999998887)</f>
        <v>0</v>
      </c>
      <c r="X614">
        <f>VALUE(-0.011740000000145301)</f>
        <v>0</v>
      </c>
      <c r="Y614" s="17">
        <f>VALUE(-11.564499999999953)</f>
        <v>0</v>
      </c>
      <c r="Z614">
        <f>VALUE(-274.5800000000145)</f>
        <v>0</v>
      </c>
    </row>
    <row r="615" spans="1:26">
      <c r="A615" t="s">
        <v>639</v>
      </c>
      <c r="B615">
        <f>VALUE(14.43655)</f>
        <v>0</v>
      </c>
      <c r="C615" s="10">
        <f>VALUE(1552.68584)</f>
        <v>0</v>
      </c>
      <c r="D615" s="10">
        <f>VALUE(-11.542)</f>
        <v>0</v>
      </c>
      <c r="E615" s="11">
        <f>VALUE(1553.7468800000001)</f>
        <v>0</v>
      </c>
      <c r="F615" s="11">
        <f>VALUE(-18.258)</f>
        <v>0</v>
      </c>
      <c r="G615" s="12">
        <f>VALUE(1556.41634)</f>
        <v>0</v>
      </c>
      <c r="H615" s="12">
        <f>VALUE(-15.03)</f>
        <v>0</v>
      </c>
      <c r="I615" s="13">
        <f>VALUE(1547.7008)</f>
        <v>0</v>
      </c>
      <c r="J615" s="13">
        <f>VALUE(-10.69)</f>
        <v>0</v>
      </c>
      <c r="K615" s="14">
        <f>VALUE(1550.59948)</f>
        <v>0</v>
      </c>
      <c r="L615" s="14">
        <f>VALUE(-11.25)</f>
        <v>0</v>
      </c>
      <c r="M615" s="15">
        <f>VALUE(1556.32306)</f>
        <v>0</v>
      </c>
      <c r="N615" s="15">
        <f>VALUE(-11.62)</f>
        <v>0</v>
      </c>
      <c r="O615" s="16">
        <f>VALUE(1548.5719)</f>
        <v>0</v>
      </c>
      <c r="P615" s="16">
        <f>VALUE(-21.866)</f>
        <v>0</v>
      </c>
      <c r="Q615" s="17">
        <f>VALUE(522.0385)</f>
        <v>0</v>
      </c>
      <c r="R615">
        <f>VALUE(-0.37201999999979307)</f>
        <v>0</v>
      </c>
      <c r="S615">
        <f>VALUE(-0.2920000000001437)</f>
        <v>0</v>
      </c>
      <c r="T615">
        <f>VALUE(-0.3869199999999182)</f>
        <v>0</v>
      </c>
      <c r="U615">
        <f>VALUE(-0.2678399999999783)</f>
        <v>0</v>
      </c>
      <c r="V615">
        <f>VALUE(-0.2726399999999103)</f>
        <v>0</v>
      </c>
      <c r="W615">
        <f>VALUE(-0.32118000000014035)</f>
        <v>0</v>
      </c>
      <c r="X615">
        <f>VALUE(-0.012980000000197833)</f>
        <v>0</v>
      </c>
      <c r="Y615" s="17">
        <f>VALUE(-11.563999999999965)</f>
        <v>0</v>
      </c>
      <c r="Z615">
        <f>VALUE(-275.0828571428688)</f>
        <v>0</v>
      </c>
    </row>
    <row r="616" spans="1:26">
      <c r="A616" t="s">
        <v>640</v>
      </c>
      <c r="B616">
        <f>VALUE(14.46084)</f>
        <v>0</v>
      </c>
      <c r="C616" s="10">
        <f>VALUE(1552.68594)</f>
        <v>0</v>
      </c>
      <c r="D616" s="10">
        <f>VALUE(-11.554)</f>
        <v>0</v>
      </c>
      <c r="E616" s="11">
        <f>VALUE(1553.74764)</f>
        <v>0</v>
      </c>
      <c r="F616" s="11">
        <f>VALUE(-18.224)</f>
        <v>0</v>
      </c>
      <c r="G616" s="12">
        <f>VALUE(1556.41552)</f>
        <v>0</v>
      </c>
      <c r="H616" s="12">
        <f>VALUE(-15.078)</f>
        <v>0</v>
      </c>
      <c r="I616" s="13">
        <f>VALUE(1547.70092)</f>
        <v>0</v>
      </c>
      <c r="J616" s="13">
        <f>VALUE(-10.73)</f>
        <v>0</v>
      </c>
      <c r="K616" s="14">
        <f>VALUE(1550.59914)</f>
        <v>0</v>
      </c>
      <c r="L616" s="14">
        <f>VALUE(-11.165999999999999)</f>
        <v>0</v>
      </c>
      <c r="M616" s="15">
        <f>VALUE(1556.32224)</f>
        <v>0</v>
      </c>
      <c r="N616" s="15">
        <f>VALUE(-11.614)</f>
        <v>0</v>
      </c>
      <c r="O616" s="16">
        <f>VALUE(1548.57232)</f>
        <v>0</v>
      </c>
      <c r="P616" s="16">
        <f>VALUE(-21.84)</f>
        <v>0</v>
      </c>
      <c r="Q616" s="17">
        <f>VALUE(522.0355)</f>
        <v>0</v>
      </c>
      <c r="R616">
        <f>VALUE(-0.3719199999998182)</f>
        <v>0</v>
      </c>
      <c r="S616">
        <f>VALUE(-0.29124000000001615)</f>
        <v>0</v>
      </c>
      <c r="T616">
        <f>VALUE(-0.3877399999998943)</f>
        <v>0</v>
      </c>
      <c r="U616">
        <f>VALUE(-0.2677200000000539)</f>
        <v>0</v>
      </c>
      <c r="V616">
        <f>VALUE(-0.27297999999996136)</f>
        <v>0</v>
      </c>
      <c r="W616">
        <f>VALUE(-0.3220000000001164)</f>
        <v>0</v>
      </c>
      <c r="X616">
        <f>VALUE(-0.012560000000121363)</f>
        <v>0</v>
      </c>
      <c r="Y616" s="17">
        <f>VALUE(-11.567000000000007)</f>
        <v>0</v>
      </c>
      <c r="Z616">
        <f>VALUE(-275.16571428571166)</f>
        <v>0</v>
      </c>
    </row>
    <row r="617" spans="1:26">
      <c r="A617" t="s">
        <v>641</v>
      </c>
      <c r="B617">
        <f>VALUE(14.48473)</f>
        <v>0</v>
      </c>
      <c r="C617" s="10">
        <f>VALUE(1552.68588)</f>
        <v>0</v>
      </c>
      <c r="D617" s="10">
        <f>VALUE(-11.54)</f>
        <v>0</v>
      </c>
      <c r="E617" s="11">
        <f>VALUE(1553.74738)</f>
        <v>0</v>
      </c>
      <c r="F617" s="11">
        <f>VALUE(-18.215999999999998)</f>
        <v>0</v>
      </c>
      <c r="G617" s="12">
        <f>VALUE(1556.41512)</f>
        <v>0</v>
      </c>
      <c r="H617" s="12">
        <f>VALUE(-15.084000000000001)</f>
        <v>0</v>
      </c>
      <c r="I617" s="13">
        <f>VALUE(1547.70122)</f>
        <v>0</v>
      </c>
      <c r="J617" s="13">
        <f>VALUE(-10.74)</f>
        <v>0</v>
      </c>
      <c r="K617" s="14">
        <f>VALUE(1550.59958)</f>
        <v>0</v>
      </c>
      <c r="L617" s="14">
        <f>VALUE(-11.232000000000001)</f>
        <v>0</v>
      </c>
      <c r="M617" s="15">
        <f>VALUE(1556.3220199999998)</f>
        <v>0</v>
      </c>
      <c r="N617" s="15">
        <f>VALUE(-11.616)</f>
        <v>0</v>
      </c>
      <c r="O617" s="16">
        <f>VALUE(1548.57124)</f>
        <v>0</v>
      </c>
      <c r="P617" s="16">
        <f>VALUE(-21.932)</f>
        <v>0</v>
      </c>
      <c r="Q617" s="17">
        <f>VALUE(522.0335)</f>
        <v>0</v>
      </c>
      <c r="R617">
        <f>VALUE(-0.37197999999989406)</f>
        <v>0</v>
      </c>
      <c r="S617">
        <f>VALUE(-0.29150000000004184)</f>
        <v>0</v>
      </c>
      <c r="T617">
        <f>VALUE(-0.38814000000002125)</f>
        <v>0</v>
      </c>
      <c r="U617">
        <f>VALUE(-0.2674200000001292)</f>
        <v>0</v>
      </c>
      <c r="V617">
        <f>VALUE(-0.2725399999999354)</f>
        <v>0</v>
      </c>
      <c r="W617">
        <f>VALUE(-0.3222200000000157)</f>
        <v>0</v>
      </c>
      <c r="X617">
        <f>VALUE(-0.01364000000012311)</f>
        <v>0</v>
      </c>
      <c r="Y617" s="17">
        <f>VALUE(-11.56899999999996)</f>
        <v>0</v>
      </c>
      <c r="Z617">
        <f>VALUE(-275.34857142859437)</f>
        <v>0</v>
      </c>
    </row>
    <row r="618" spans="1:26">
      <c r="A618" t="s">
        <v>642</v>
      </c>
      <c r="B618">
        <f>VALUE(14.50852)</f>
        <v>0</v>
      </c>
      <c r="C618" s="10">
        <f>VALUE(1552.68666)</f>
        <v>0</v>
      </c>
      <c r="D618" s="10">
        <f>VALUE(-11.556)</f>
        <v>0</v>
      </c>
      <c r="E618" s="11">
        <f>VALUE(1553.74714)</f>
        <v>0</v>
      </c>
      <c r="F618" s="11">
        <f>VALUE(-18.202)</f>
        <v>0</v>
      </c>
      <c r="G618" s="12">
        <f>VALUE(1556.41502)</f>
        <v>0</v>
      </c>
      <c r="H618" s="12">
        <f>VALUE(-15.064)</f>
        <v>0</v>
      </c>
      <c r="I618" s="13">
        <f>VALUE(1547.7006800000001)</f>
        <v>0</v>
      </c>
      <c r="J618" s="13">
        <f>VALUE(-10.735999999999999)</f>
        <v>0</v>
      </c>
      <c r="K618" s="14">
        <f>VALUE(1550.6001199999998)</f>
        <v>0</v>
      </c>
      <c r="L618" s="14">
        <f>VALUE(-11.196)</f>
        <v>0</v>
      </c>
      <c r="M618" s="15">
        <f>VALUE(1556.32278)</f>
        <v>0</v>
      </c>
      <c r="N618" s="15">
        <f>VALUE(-11.622)</f>
        <v>0</v>
      </c>
      <c r="O618" s="16">
        <f>VALUE(1548.57186)</f>
        <v>0</v>
      </c>
      <c r="P618" s="16">
        <f>VALUE(-21.864)</f>
        <v>0</v>
      </c>
      <c r="Q618" s="17">
        <f>VALUE(522.0329999999999)</f>
        <v>0</v>
      </c>
      <c r="R618">
        <f>VALUE(-0.371199999999817)</f>
        <v>0</v>
      </c>
      <c r="S618">
        <f>VALUE(-0.291740000000118)</f>
        <v>0</v>
      </c>
      <c r="T618">
        <f>VALUE(-0.38823999999999614)</f>
        <v>0</v>
      </c>
      <c r="U618">
        <f>VALUE(-0.2679600000001301)</f>
        <v>0</v>
      </c>
      <c r="V618">
        <f>VALUE(-0.2719999999999345)</f>
        <v>0</v>
      </c>
      <c r="W618">
        <f>VALUE(-0.32146000000011554)</f>
        <v>0</v>
      </c>
      <c r="X618">
        <f>VALUE(-0.013020000000096843)</f>
        <v>0</v>
      </c>
      <c r="Y618" s="17">
        <f>VALUE(-11.569500000000062)</f>
        <v>0</v>
      </c>
      <c r="Z618">
        <f>VALUE(-275.08857142860114)</f>
        <v>0</v>
      </c>
    </row>
    <row r="619" spans="1:26">
      <c r="A619" t="s">
        <v>643</v>
      </c>
      <c r="B619">
        <f>VALUE(14.53251)</f>
        <v>0</v>
      </c>
      <c r="C619" s="10">
        <f>VALUE(1552.68642)</f>
        <v>0</v>
      </c>
      <c r="D619" s="10">
        <f>VALUE(-11.565999999999999)</f>
        <v>0</v>
      </c>
      <c r="E619" s="11">
        <f>VALUE(1553.74728)</f>
        <v>0</v>
      </c>
      <c r="F619" s="11">
        <f>VALUE(-18.234)</f>
        <v>0</v>
      </c>
      <c r="G619" s="12">
        <f>VALUE(1556.41606)</f>
        <v>0</v>
      </c>
      <c r="H619" s="12">
        <f>VALUE(-15.052)</f>
        <v>0</v>
      </c>
      <c r="I619" s="13">
        <f>VALUE(1547.70082)</f>
        <v>0</v>
      </c>
      <c r="J619" s="13">
        <f>VALUE(-10.72)</f>
        <v>0</v>
      </c>
      <c r="K619" s="14">
        <f>VALUE(1550.5995599999999)</f>
        <v>0</v>
      </c>
      <c r="L619" s="14">
        <f>VALUE(-11.19)</f>
        <v>0</v>
      </c>
      <c r="M619" s="15">
        <f>VALUE(1556.32236)</f>
        <v>0</v>
      </c>
      <c r="N619" s="15">
        <f>VALUE(-11.644)</f>
        <v>0</v>
      </c>
      <c r="O619" s="16">
        <f>VALUE(1548.57182)</f>
        <v>0</v>
      </c>
      <c r="P619" s="16">
        <f>VALUE(-21.9)</f>
        <v>0</v>
      </c>
      <c r="Q619" s="17">
        <f>VALUE(522.0364999999999)</f>
        <v>0</v>
      </c>
      <c r="R619">
        <f>VALUE(-0.3714399999998932)</f>
        <v>0</v>
      </c>
      <c r="S619">
        <f>VALUE(-0.29160000000001673)</f>
        <v>0</v>
      </c>
      <c r="T619">
        <f>VALUE(-0.3871999999998934)</f>
        <v>0</v>
      </c>
      <c r="U619">
        <f>VALUE(-0.2678200000000288)</f>
        <v>0</v>
      </c>
      <c r="V619">
        <f>VALUE(-0.2725599999998849)</f>
        <v>0</v>
      </c>
      <c r="W619">
        <f>VALUE(-0.321880000000192)</f>
        <v>0</v>
      </c>
      <c r="X619">
        <f>VALUE(-0.013060000000223226)</f>
        <v>0</v>
      </c>
      <c r="Y619" s="17">
        <f>VALUE(-11.566000000000031)</f>
        <v>0</v>
      </c>
      <c r="Z619">
        <f>VALUE(-275.0800000000189)</f>
        <v>0</v>
      </c>
    </row>
    <row r="620" spans="1:26">
      <c r="A620" t="s">
        <v>644</v>
      </c>
      <c r="B620">
        <f>VALUE(14.55645)</f>
        <v>0</v>
      </c>
      <c r="C620" s="10">
        <f>VALUE(1552.68548)</f>
        <v>0</v>
      </c>
      <c r="D620" s="10">
        <f>VALUE(-11.538)</f>
        <v>0</v>
      </c>
      <c r="E620" s="11">
        <f>VALUE(1553.74758)</f>
        <v>0</v>
      </c>
      <c r="F620" s="11">
        <f>VALUE(-18.22)</f>
        <v>0</v>
      </c>
      <c r="G620" s="12">
        <f>VALUE(1556.41516)</f>
        <v>0</v>
      </c>
      <c r="H620" s="12">
        <f>VALUE(-15.062000000000001)</f>
        <v>0</v>
      </c>
      <c r="I620" s="13">
        <f>VALUE(1547.70126)</f>
        <v>0</v>
      </c>
      <c r="J620" s="13">
        <f>VALUE(-10.782)</f>
        <v>0</v>
      </c>
      <c r="K620" s="14">
        <f>VALUE(1550.60044)</f>
        <v>0</v>
      </c>
      <c r="L620" s="14">
        <f>VALUE(-11.245999999999999)</f>
        <v>0</v>
      </c>
      <c r="M620" s="15">
        <f>VALUE(1556.32256)</f>
        <v>0</v>
      </c>
      <c r="N620" s="15">
        <f>VALUE(-11.655999999999999)</f>
        <v>0</v>
      </c>
      <c r="O620" s="16">
        <f>VALUE(1548.57166)</f>
        <v>0</v>
      </c>
      <c r="P620" s="16">
        <f>VALUE(-21.86)</f>
        <v>0</v>
      </c>
      <c r="Q620" s="17">
        <f>VALUE(522.0435)</f>
        <v>0</v>
      </c>
      <c r="R620">
        <f>VALUE(-0.37237999999979365)</f>
        <v>0</v>
      </c>
      <c r="S620">
        <f>VALUE(-0.29130000000009204)</f>
        <v>0</v>
      </c>
      <c r="T620">
        <f>VALUE(-0.38809999999989486)</f>
        <v>0</v>
      </c>
      <c r="U620">
        <f>VALUE(-0.26738000000000284)</f>
        <v>0</v>
      </c>
      <c r="V620">
        <f>VALUE(-0.2716800000000603)</f>
        <v>0</v>
      </c>
      <c r="W620">
        <f>VALUE(-0.32168000000001484)</f>
        <v>0</v>
      </c>
      <c r="X620">
        <f>VALUE(-0.013220000000046639)</f>
        <v>0</v>
      </c>
      <c r="Y620" s="17">
        <f>VALUE(-11.558999999999969)</f>
        <v>0</v>
      </c>
      <c r="Z620">
        <f>VALUE(-275.10571428570074)</f>
        <v>0</v>
      </c>
    </row>
    <row r="621" spans="1:26">
      <c r="A621" t="s">
        <v>645</v>
      </c>
      <c r="B621">
        <f>VALUE(14.58042)</f>
        <v>0</v>
      </c>
      <c r="C621" s="10">
        <f>VALUE(1552.68648)</f>
        <v>0</v>
      </c>
      <c r="D621" s="10">
        <f>VALUE(-11.606)</f>
        <v>0</v>
      </c>
      <c r="E621" s="11">
        <f>VALUE(1553.74752)</f>
        <v>0</v>
      </c>
      <c r="F621" s="11">
        <f>VALUE(-18.206)</f>
        <v>0</v>
      </c>
      <c r="G621" s="12">
        <f>VALUE(1556.4163800000001)</f>
        <v>0</v>
      </c>
      <c r="H621" s="12">
        <f>VALUE(-15.08)</f>
        <v>0</v>
      </c>
      <c r="I621" s="13">
        <f>VALUE(1547.7010599999999)</f>
        <v>0</v>
      </c>
      <c r="J621" s="13">
        <f>VALUE(-10.712)</f>
        <v>0</v>
      </c>
      <c r="K621" s="14">
        <f>VALUE(1550.5999800000002)</f>
        <v>0</v>
      </c>
      <c r="L621" s="14">
        <f>VALUE(-11.216)</f>
        <v>0</v>
      </c>
      <c r="M621" s="15">
        <f>VALUE(1556.32222)</f>
        <v>0</v>
      </c>
      <c r="N621" s="15">
        <f>VALUE(-11.692)</f>
        <v>0</v>
      </c>
      <c r="O621" s="16">
        <f>VALUE(1548.57186)</f>
        <v>0</v>
      </c>
      <c r="P621" s="16">
        <f>VALUE(-21.87)</f>
        <v>0</v>
      </c>
      <c r="Q621" s="17">
        <f>VALUE(522.044)</f>
        <v>0</v>
      </c>
      <c r="R621">
        <f>VALUE(-0.3713799999998173)</f>
        <v>0</v>
      </c>
      <c r="S621">
        <f>VALUE(-0.29136000000016793)</f>
        <v>0</v>
      </c>
      <c r="T621">
        <f>VALUE(-0.3868800000000192)</f>
        <v>0</v>
      </c>
      <c r="U621">
        <f>VALUE(-0.26757999999995263)</f>
        <v>0</v>
      </c>
      <c r="V621">
        <f>VALUE(-0.2721400000000358)</f>
        <v>0</v>
      </c>
      <c r="W621">
        <f>VALUE(-0.3220200000000659)</f>
        <v>0</v>
      </c>
      <c r="X621">
        <f>VALUE(-0.013020000000096843)</f>
        <v>0</v>
      </c>
      <c r="Y621" s="17">
        <f>VALUE(-11.558499999999981)</f>
        <v>0</v>
      </c>
      <c r="Z621">
        <f>VALUE(-274.9114285714508)</f>
        <v>0</v>
      </c>
    </row>
    <row r="622" spans="1:26">
      <c r="A622" t="s">
        <v>646</v>
      </c>
      <c r="B622">
        <f>VALUE(14.60489)</f>
        <v>0</v>
      </c>
      <c r="C622" s="10">
        <f>VALUE(1552.68606)</f>
        <v>0</v>
      </c>
      <c r="D622" s="10">
        <f>VALUE(-11.544)</f>
        <v>0</v>
      </c>
      <c r="E622" s="11">
        <f>VALUE(1553.74786)</f>
        <v>0</v>
      </c>
      <c r="F622" s="11">
        <f>VALUE(-18.256)</f>
        <v>0</v>
      </c>
      <c r="G622" s="12">
        <f>VALUE(1556.41626)</f>
        <v>0</v>
      </c>
      <c r="H622" s="12">
        <f>VALUE(-15.084000000000001)</f>
        <v>0</v>
      </c>
      <c r="I622" s="13">
        <f>VALUE(1547.70124)</f>
        <v>0</v>
      </c>
      <c r="J622" s="13">
        <f>VALUE(-10.776)</f>
        <v>0</v>
      </c>
      <c r="K622" s="14">
        <f>VALUE(1550.6007)</f>
        <v>0</v>
      </c>
      <c r="L622" s="14">
        <f>VALUE(-11.18)</f>
        <v>0</v>
      </c>
      <c r="M622" s="15">
        <f>VALUE(1556.3221)</f>
        <v>0</v>
      </c>
      <c r="N622" s="15">
        <f>VALUE(-11.684000000000001)</f>
        <v>0</v>
      </c>
      <c r="O622" s="16">
        <f>VALUE(1548.5720000000001)</f>
        <v>0</v>
      </c>
      <c r="P622" s="16">
        <f>VALUE(-21.874000000000002)</f>
        <v>0</v>
      </c>
      <c r="Q622" s="17">
        <f>VALUE(522.04)</f>
        <v>0</v>
      </c>
      <c r="R622">
        <f>VALUE(-0.37179999999989377)</f>
        <v>0</v>
      </c>
      <c r="S622">
        <f>VALUE(-0.29102000000011685)</f>
        <v>0</v>
      </c>
      <c r="T622">
        <f>VALUE(-0.3869999999999436)</f>
        <v>0</v>
      </c>
      <c r="U622">
        <f>VALUE(-0.26739999999995234)</f>
        <v>0</v>
      </c>
      <c r="V622">
        <f>VALUE(-0.27142000000003463)</f>
        <v>0</v>
      </c>
      <c r="W622">
        <f>VALUE(-0.3221399999999903)</f>
        <v>0</v>
      </c>
      <c r="X622">
        <f>VALUE(-0.012880000000222935)</f>
        <v>0</v>
      </c>
      <c r="Y622" s="17">
        <f>VALUE(-11.5625)</f>
        <v>0</v>
      </c>
      <c r="Z622">
        <f>VALUE(-274.8085714285935)</f>
        <v>0</v>
      </c>
    </row>
    <row r="623" spans="1:26">
      <c r="A623" t="s">
        <v>647</v>
      </c>
      <c r="B623">
        <f>VALUE(14.62867)</f>
        <v>0</v>
      </c>
      <c r="C623" s="10">
        <f>VALUE(1552.68598)</f>
        <v>0</v>
      </c>
      <c r="D623" s="10">
        <f>VALUE(-11.575999999999999)</f>
        <v>0</v>
      </c>
      <c r="E623" s="11">
        <f>VALUE(1553.74786)</f>
        <v>0</v>
      </c>
      <c r="F623" s="11">
        <f>VALUE(-18.176)</f>
        <v>0</v>
      </c>
      <c r="G623" s="12">
        <f>VALUE(1556.41504)</f>
        <v>0</v>
      </c>
      <c r="H623" s="12">
        <f>VALUE(-15.012)</f>
        <v>0</v>
      </c>
      <c r="I623" s="13">
        <f>VALUE(1547.7006800000001)</f>
        <v>0</v>
      </c>
      <c r="J623" s="13">
        <f>VALUE(-10.734000000000002)</f>
        <v>0</v>
      </c>
      <c r="K623" s="14">
        <f>VALUE(1550.60014)</f>
        <v>0</v>
      </c>
      <c r="L623" s="14">
        <f>VALUE(-11.234000000000002)</f>
        <v>0</v>
      </c>
      <c r="M623" s="15">
        <f>VALUE(1556.32248)</f>
        <v>0</v>
      </c>
      <c r="N623" s="15">
        <f>VALUE(-11.61)</f>
        <v>0</v>
      </c>
      <c r="O623" s="16">
        <f>VALUE(1548.57174)</f>
        <v>0</v>
      </c>
      <c r="P623" s="16">
        <f>VALUE(-21.898000000000003)</f>
        <v>0</v>
      </c>
      <c r="Q623" s="17">
        <f>VALUE(522.039)</f>
        <v>0</v>
      </c>
      <c r="R623">
        <f>VALUE(-0.37187999999991916)</f>
        <v>0</v>
      </c>
      <c r="S623">
        <f>VALUE(-0.29102000000011685)</f>
        <v>0</v>
      </c>
      <c r="T623">
        <f>VALUE(-0.38821999999981927)</f>
        <v>0</v>
      </c>
      <c r="U623">
        <f>VALUE(-0.2679600000001301)</f>
        <v>0</v>
      </c>
      <c r="V623">
        <f>VALUE(-0.271979999999985)</f>
        <v>0</v>
      </c>
      <c r="W623">
        <f>VALUE(-0.32176000000004024)</f>
        <v>0</v>
      </c>
      <c r="X623">
        <f>VALUE(-0.013140000000021246)</f>
        <v>0</v>
      </c>
      <c r="Y623" s="17">
        <f>VALUE(-11.563499999999976)</f>
        <v>0</v>
      </c>
      <c r="Z623">
        <f>VALUE(-275.1371428571474)</f>
        <v>0</v>
      </c>
    </row>
    <row r="624" spans="1:26">
      <c r="A624" t="s">
        <v>648</v>
      </c>
      <c r="B624">
        <f>VALUE(14.65299)</f>
        <v>0</v>
      </c>
      <c r="C624" s="10">
        <f>VALUE(1552.6861199999998)</f>
        <v>0</v>
      </c>
      <c r="D624" s="10">
        <f>VALUE(-11.585999999999999)</f>
        <v>0</v>
      </c>
      <c r="E624" s="11">
        <f>VALUE(1553.74742)</f>
        <v>0</v>
      </c>
      <c r="F624" s="11">
        <f>VALUE(-18.227999999999998)</f>
        <v>0</v>
      </c>
      <c r="G624" s="12">
        <f>VALUE(1556.4149)</f>
        <v>0</v>
      </c>
      <c r="H624" s="12">
        <f>VALUE(-15.042)</f>
        <v>0</v>
      </c>
      <c r="I624" s="13">
        <f>VALUE(1547.7016800000001)</f>
        <v>0</v>
      </c>
      <c r="J624" s="13">
        <f>VALUE(-10.748)</f>
        <v>0</v>
      </c>
      <c r="K624" s="14">
        <f>VALUE(1550.60036)</f>
        <v>0</v>
      </c>
      <c r="L624" s="14">
        <f>VALUE(-11.225999999999999)</f>
        <v>0</v>
      </c>
      <c r="M624" s="15">
        <f>VALUE(1556.3229999999999)</f>
        <v>0</v>
      </c>
      <c r="N624" s="15">
        <f>VALUE(-11.59)</f>
        <v>0</v>
      </c>
      <c r="O624" s="16">
        <f>VALUE(1548.57148)</f>
        <v>0</v>
      </c>
      <c r="P624" s="16">
        <f>VALUE(-21.92)</f>
        <v>0</v>
      </c>
      <c r="Q624" s="17">
        <f>VALUE(522.0385)</f>
        <v>0</v>
      </c>
      <c r="R624">
        <f>VALUE(-0.3717399999998179)</f>
        <v>0</v>
      </c>
      <c r="S624">
        <f>VALUE(-0.2914600000001428)</f>
        <v>0</v>
      </c>
      <c r="T624">
        <f>VALUE(-0.38835999999992055)</f>
        <v>0</v>
      </c>
      <c r="U624">
        <f>VALUE(-0.26696000000015374)</f>
        <v>0</v>
      </c>
      <c r="V624">
        <f>VALUE(-0.2717600000000857)</f>
        <v>0</v>
      </c>
      <c r="W624">
        <f>VALUE(-0.32123999999998887)</f>
        <v>0</v>
      </c>
      <c r="X624">
        <f>VALUE(-0.01340000000004693)</f>
        <v>0</v>
      </c>
      <c r="Y624" s="17">
        <f>VALUE(-11.563999999999965)</f>
        <v>0</v>
      </c>
      <c r="Z624">
        <f>VALUE(-274.9885714285938)</f>
        <v>0</v>
      </c>
    </row>
    <row r="625" spans="1:26">
      <c r="A625" t="s">
        <v>649</v>
      </c>
      <c r="B625">
        <f>VALUE(14.67686)</f>
        <v>0</v>
      </c>
      <c r="C625" s="10">
        <f>VALUE(1552.68632)</f>
        <v>0</v>
      </c>
      <c r="D625" s="10">
        <f>VALUE(-11.546)</f>
        <v>0</v>
      </c>
      <c r="E625" s="11">
        <f>VALUE(1553.74702)</f>
        <v>0</v>
      </c>
      <c r="F625" s="11">
        <f>VALUE(-18.242)</f>
        <v>0</v>
      </c>
      <c r="G625" s="12">
        <f>VALUE(1556.4148)</f>
        <v>0</v>
      </c>
      <c r="H625" s="12">
        <f>VALUE(-15.074000000000002)</f>
        <v>0</v>
      </c>
      <c r="I625" s="13">
        <f>VALUE(1547.70038)</f>
        <v>0</v>
      </c>
      <c r="J625" s="13">
        <f>VALUE(-10.752)</f>
        <v>0</v>
      </c>
      <c r="K625" s="14">
        <f>VALUE(1550.5992)</f>
        <v>0</v>
      </c>
      <c r="L625" s="14">
        <f>VALUE(-11.184000000000001)</f>
        <v>0</v>
      </c>
      <c r="M625" s="15">
        <f>VALUE(1556.3213)</f>
        <v>0</v>
      </c>
      <c r="N625" s="15">
        <f>VALUE(-11.614)</f>
        <v>0</v>
      </c>
      <c r="O625" s="16">
        <f>VALUE(1548.5710199999999)</f>
        <v>0</v>
      </c>
      <c r="P625" s="16">
        <f>VALUE(-21.898000000000003)</f>
        <v>0</v>
      </c>
      <c r="Q625" s="17">
        <f>VALUE(522.0305)</f>
        <v>0</v>
      </c>
      <c r="R625">
        <f>VALUE(-0.3715399999998681)</f>
        <v>0</v>
      </c>
      <c r="S625">
        <f>VALUE(-0.2918600000000424)</f>
        <v>0</v>
      </c>
      <c r="T625">
        <f>VALUE(-0.38845999999989544)</f>
        <v>0</v>
      </c>
      <c r="U625">
        <f>VALUE(-0.2682600000000548)</f>
        <v>0</v>
      </c>
      <c r="V625">
        <f>VALUE(-0.2729199999998855)</f>
        <v>0</v>
      </c>
      <c r="W625">
        <f>VALUE(-0.3229400000000169)</f>
        <v>0</v>
      </c>
      <c r="X625">
        <f>VALUE(-0.01386000000002241)</f>
        <v>0</v>
      </c>
      <c r="Y625" s="17">
        <f>VALUE(-11.572000000000003)</f>
        <v>0</v>
      </c>
      <c r="Z625">
        <f>VALUE(-275.6914285713979)</f>
        <v>0</v>
      </c>
    </row>
    <row r="626" spans="1:26">
      <c r="A626" t="s">
        <v>650</v>
      </c>
      <c r="B626">
        <f>VALUE(14.7007)</f>
        <v>0</v>
      </c>
      <c r="C626" s="10">
        <f>VALUE(1552.6860800000002)</f>
        <v>0</v>
      </c>
      <c r="D626" s="10">
        <f>VALUE(-11.574000000000002)</f>
        <v>0</v>
      </c>
      <c r="E626" s="11">
        <f>VALUE(1553.747)</f>
        <v>0</v>
      </c>
      <c r="F626" s="11">
        <f>VALUE(-18.21)</f>
        <v>0</v>
      </c>
      <c r="G626" s="12">
        <f>VALUE(1556.41472)</f>
        <v>0</v>
      </c>
      <c r="H626" s="12">
        <f>VALUE(-15.08)</f>
        <v>0</v>
      </c>
      <c r="I626" s="13">
        <f>VALUE(1547.7008)</f>
        <v>0</v>
      </c>
      <c r="J626" s="13">
        <f>VALUE(-10.728)</f>
        <v>0</v>
      </c>
      <c r="K626" s="14">
        <f>VALUE(1550.6010800000001)</f>
        <v>0</v>
      </c>
      <c r="L626" s="14">
        <f>VALUE(-11.23)</f>
        <v>0</v>
      </c>
      <c r="M626" s="15">
        <f>VALUE(1556.32258)</f>
        <v>0</v>
      </c>
      <c r="N626" s="15">
        <f>VALUE(-11.648)</f>
        <v>0</v>
      </c>
      <c r="O626" s="16">
        <f>VALUE(1548.5714)</f>
        <v>0</v>
      </c>
      <c r="P626" s="16">
        <f>VALUE(-21.944000000000003)</f>
        <v>0</v>
      </c>
      <c r="Q626" s="17">
        <f>VALUE(522.0295)</f>
        <v>0</v>
      </c>
      <c r="R626">
        <f>VALUE(-0.37177999999994427)</f>
        <v>0</v>
      </c>
      <c r="S626">
        <f>VALUE(-0.2918799999999919)</f>
        <v>0</v>
      </c>
      <c r="T626">
        <f>VALUE(-0.38853999999992084)</f>
        <v>0</v>
      </c>
      <c r="U626">
        <f>VALUE(-0.2678399999999783)</f>
        <v>0</v>
      </c>
      <c r="V626">
        <f>VALUE(-0.27104000000008455)</f>
        <v>0</v>
      </c>
      <c r="W626">
        <f>VALUE(-0.32166000000006534)</f>
        <v>0</v>
      </c>
      <c r="X626">
        <f>VALUE(-0.013480000000072323)</f>
        <v>0</v>
      </c>
      <c r="Y626" s="17">
        <f>VALUE(-11.572999999999979)</f>
        <v>0</v>
      </c>
      <c r="Z626">
        <f>VALUE(-275.17428571429394)</f>
        <v>0</v>
      </c>
    </row>
    <row r="627" spans="1:26">
      <c r="A627" t="s">
        <v>651</v>
      </c>
      <c r="B627">
        <f>VALUE(14.72473)</f>
        <v>0</v>
      </c>
      <c r="C627" s="10">
        <f>VALUE(1552.6862)</f>
        <v>0</v>
      </c>
      <c r="D627" s="10">
        <f>VALUE(-11.575999999999999)</f>
        <v>0</v>
      </c>
      <c r="E627" s="11">
        <f>VALUE(1553.74756)</f>
        <v>0</v>
      </c>
      <c r="F627" s="11">
        <f>VALUE(-18.208)</f>
        <v>0</v>
      </c>
      <c r="G627" s="12">
        <f>VALUE(1556.41508)</f>
        <v>0</v>
      </c>
      <c r="H627" s="12">
        <f>VALUE(-15.075999999999999)</f>
        <v>0</v>
      </c>
      <c r="I627" s="13">
        <f>VALUE(1547.6996800000002)</f>
        <v>0</v>
      </c>
      <c r="J627" s="13">
        <f>VALUE(-10.78)</f>
        <v>0</v>
      </c>
      <c r="K627" s="14">
        <f>VALUE(1550.60042)</f>
        <v>0</v>
      </c>
      <c r="L627" s="14">
        <f>VALUE(-11.216)</f>
        <v>0</v>
      </c>
      <c r="M627" s="15">
        <f>VALUE(1556.32264)</f>
        <v>0</v>
      </c>
      <c r="N627" s="15">
        <f>VALUE(-11.628)</f>
        <v>0</v>
      </c>
      <c r="O627" s="16">
        <f>VALUE(1548.57142)</f>
        <v>0</v>
      </c>
      <c r="P627" s="16">
        <f>VALUE(-21.94)</f>
        <v>0</v>
      </c>
      <c r="Q627" s="17">
        <f>VALUE(522.027)</f>
        <v>0</v>
      </c>
      <c r="R627">
        <f>VALUE(-0.3716599999997925)</f>
        <v>0</v>
      </c>
      <c r="S627">
        <f>VALUE(-0.29132000000004155)</f>
        <v>0</v>
      </c>
      <c r="T627">
        <f>VALUE(-0.38817999999992026)</f>
        <v>0</v>
      </c>
      <c r="U627">
        <f>VALUE(-0.26896000000010645)</f>
        <v>0</v>
      </c>
      <c r="V627">
        <f>VALUE(-0.2717000000000098)</f>
        <v>0</v>
      </c>
      <c r="W627">
        <f>VALUE(-0.32159999999998945)</f>
        <v>0</v>
      </c>
      <c r="X627">
        <f>VALUE(-0.013460000000122818)</f>
        <v>0</v>
      </c>
      <c r="Y627" s="17">
        <f>VALUE(-11.57549999999992)</f>
        <v>0</v>
      </c>
      <c r="Z627">
        <f>VALUE(-275.268571428569)</f>
        <v>0</v>
      </c>
    </row>
    <row r="628" spans="1:26">
      <c r="A628" t="s">
        <v>652</v>
      </c>
      <c r="B628">
        <f>VALUE(14.74864)</f>
        <v>0</v>
      </c>
      <c r="C628" s="10">
        <f>VALUE(1552.68546)</f>
        <v>0</v>
      </c>
      <c r="D628" s="10">
        <f>VALUE(-11.568)</f>
        <v>0</v>
      </c>
      <c r="E628" s="11">
        <f>VALUE(1553.74694)</f>
        <v>0</v>
      </c>
      <c r="F628" s="11">
        <f>VALUE(-18.188)</f>
        <v>0</v>
      </c>
      <c r="G628" s="12">
        <f>VALUE(1556.41552)</f>
        <v>0</v>
      </c>
      <c r="H628" s="12">
        <f>VALUE(-15.038)</f>
        <v>0</v>
      </c>
      <c r="I628" s="13">
        <f>VALUE(1547.69974)</f>
        <v>0</v>
      </c>
      <c r="J628" s="13">
        <f>VALUE(-10.728)</f>
        <v>0</v>
      </c>
      <c r="K628" s="14">
        <f>VALUE(1550.5992199999998)</f>
        <v>0</v>
      </c>
      <c r="L628" s="14">
        <f>VALUE(-11.212)</f>
        <v>0</v>
      </c>
      <c r="M628" s="15">
        <f>VALUE(1556.32206)</f>
        <v>0</v>
      </c>
      <c r="N628" s="15">
        <f>VALUE(-11.614)</f>
        <v>0</v>
      </c>
      <c r="O628" s="16">
        <f>VALUE(1548.5716400000001)</f>
        <v>0</v>
      </c>
      <c r="P628" s="16">
        <f>VALUE(-21.901999999999997)</f>
        <v>0</v>
      </c>
      <c r="Q628" s="17">
        <f>VALUE(522.0285)</f>
        <v>0</v>
      </c>
      <c r="R628">
        <f>VALUE(-0.37239999999997053)</f>
        <v>0</v>
      </c>
      <c r="S628">
        <f>VALUE(-0.2919400000000678)</f>
        <v>0</v>
      </c>
      <c r="T628">
        <f>VALUE(-0.3877399999998943)</f>
        <v>0</v>
      </c>
      <c r="U628">
        <f>VALUE(-0.26890000000003056)</f>
        <v>0</v>
      </c>
      <c r="V628">
        <f>VALUE(-0.27289999999993597)</f>
        <v>0</v>
      </c>
      <c r="W628">
        <f>VALUE(-0.3221800000001167)</f>
        <v>0</v>
      </c>
      <c r="X628">
        <f>VALUE(-0.013240000000223517)</f>
        <v>0</v>
      </c>
      <c r="Y628" s="17">
        <f>VALUE(-11.573999999999955)</f>
        <v>0</v>
      </c>
      <c r="Z628">
        <f>VALUE(-275.6142857143199)</f>
        <v>0</v>
      </c>
    </row>
    <row r="629" spans="1:26">
      <c r="A629" t="s">
        <v>653</v>
      </c>
      <c r="B629">
        <f>VALUE(14.77242)</f>
        <v>0</v>
      </c>
      <c r="C629" s="10">
        <f>VALUE(1552.68568)</f>
        <v>0</v>
      </c>
      <c r="D629" s="10">
        <f>VALUE(-11.517999999999999)</f>
        <v>0</v>
      </c>
      <c r="E629" s="11">
        <f>VALUE(1553.74706)</f>
        <v>0</v>
      </c>
      <c r="F629" s="11">
        <f>VALUE(-18.188)</f>
        <v>0</v>
      </c>
      <c r="G629" s="12">
        <f>VALUE(1556.41474)</f>
        <v>0</v>
      </c>
      <c r="H629" s="12">
        <f>VALUE(-15.11)</f>
        <v>0</v>
      </c>
      <c r="I629" s="13">
        <f>VALUE(1547.7006199999998)</f>
        <v>0</v>
      </c>
      <c r="J629" s="13">
        <f>VALUE(-10.735999999999999)</f>
        <v>0</v>
      </c>
      <c r="K629" s="14">
        <f>VALUE(1550.59878)</f>
        <v>0</v>
      </c>
      <c r="L629" s="14">
        <f>VALUE(-11.177999999999999)</f>
        <v>0</v>
      </c>
      <c r="M629" s="15">
        <f>VALUE(1556.32158)</f>
        <v>0</v>
      </c>
      <c r="N629" s="15">
        <f>VALUE(-11.638)</f>
        <v>0</v>
      </c>
      <c r="O629" s="16">
        <f>VALUE(1548.5711199999998)</f>
        <v>0</v>
      </c>
      <c r="P629" s="16">
        <f>VALUE(-21.901999999999997)</f>
        <v>0</v>
      </c>
      <c r="Q629" s="17">
        <f>VALUE(522.0225)</f>
        <v>0</v>
      </c>
      <c r="R629">
        <f>VALUE(-0.37217999999984386)</f>
        <v>0</v>
      </c>
      <c r="S629">
        <f>VALUE(-0.2918200000001434)</f>
        <v>0</v>
      </c>
      <c r="T629">
        <f>VALUE(-0.38851999999997133)</f>
        <v>0</v>
      </c>
      <c r="U629">
        <f>VALUE(-0.2680199999999786)</f>
        <v>0</v>
      </c>
      <c r="V629">
        <f>VALUE(-0.27333999999996195)</f>
        <v>0</v>
      </c>
      <c r="W629">
        <f>VALUE(-0.3226600000000417)</f>
        <v>0</v>
      </c>
      <c r="X629">
        <f>VALUE(-0.013760000000047512)</f>
        <v>0</v>
      </c>
      <c r="Y629" s="17">
        <f>VALUE(-11.579999999999927)</f>
        <v>0</v>
      </c>
      <c r="Z629">
        <f>VALUE(-275.7571428571412)</f>
        <v>0</v>
      </c>
    </row>
    <row r="630" spans="1:26">
      <c r="A630" t="s">
        <v>654</v>
      </c>
      <c r="B630">
        <f>VALUE(14.7964)</f>
        <v>0</v>
      </c>
      <c r="C630" s="10">
        <f>VALUE(1552.6870000000001)</f>
        <v>0</v>
      </c>
      <c r="D630" s="10">
        <f>VALUE(-11.582)</f>
        <v>0</v>
      </c>
      <c r="E630" s="11">
        <f>VALUE(1553.7472599999999)</f>
        <v>0</v>
      </c>
      <c r="F630" s="11">
        <f>VALUE(-18.218)</f>
        <v>0</v>
      </c>
      <c r="G630" s="12">
        <f>VALUE(1556.4161)</f>
        <v>0</v>
      </c>
      <c r="H630" s="12">
        <f>VALUE(-15.038)</f>
        <v>0</v>
      </c>
      <c r="I630" s="13">
        <f>VALUE(1547.70038)</f>
        <v>0</v>
      </c>
      <c r="J630" s="13">
        <f>VALUE(-10.735999999999999)</f>
        <v>0</v>
      </c>
      <c r="K630" s="14">
        <f>VALUE(1550.59934)</f>
        <v>0</v>
      </c>
      <c r="L630" s="14">
        <f>VALUE(-11.198)</f>
        <v>0</v>
      </c>
      <c r="M630" s="15">
        <f>VALUE(1556.32314)</f>
        <v>0</v>
      </c>
      <c r="N630" s="15">
        <f>VALUE(-11.652000000000001)</f>
        <v>0</v>
      </c>
      <c r="O630" s="16">
        <f>VALUE(1548.57158)</f>
        <v>0</v>
      </c>
      <c r="P630" s="16">
        <f>VALUE(-21.888)</f>
        <v>0</v>
      </c>
      <c r="Q630" s="17">
        <f>VALUE(522.0219999999999)</f>
        <v>0</v>
      </c>
      <c r="R630">
        <f>VALUE(-0.3708599999999933)</f>
        <v>0</v>
      </c>
      <c r="S630">
        <f>VALUE(-0.29161999999996624)</f>
        <v>0</v>
      </c>
      <c r="T630">
        <f>VALUE(-0.3871599999999944)</f>
        <v>0</v>
      </c>
      <c r="U630">
        <f>VALUE(-0.2682600000000548)</f>
        <v>0</v>
      </c>
      <c r="V630">
        <f>VALUE(-0.27278000000001157)</f>
        <v>0</v>
      </c>
      <c r="W630">
        <f>VALUE(-0.32110000000011496)</f>
        <v>0</v>
      </c>
      <c r="X630">
        <f>VALUE(-0.013300000000072032)</f>
        <v>0</v>
      </c>
      <c r="Y630" s="17">
        <f>VALUE(-11.580500000000029)</f>
        <v>0</v>
      </c>
      <c r="Z630">
        <f>VALUE(-275.01142857145817)</f>
        <v>0</v>
      </c>
    </row>
    <row r="631" spans="1:26">
      <c r="A631" t="s">
        <v>655</v>
      </c>
      <c r="B631">
        <f>VALUE(14.82059)</f>
        <v>0</v>
      </c>
      <c r="C631" s="10">
        <f>VALUE(1552.68644)</f>
        <v>0</v>
      </c>
      <c r="D631" s="10">
        <f>VALUE(-11.594000000000001)</f>
        <v>0</v>
      </c>
      <c r="E631" s="11">
        <f>VALUE(1553.74764)</f>
        <v>0</v>
      </c>
      <c r="F631" s="11">
        <f>VALUE(-18.26)</f>
        <v>0</v>
      </c>
      <c r="G631" s="12">
        <f>VALUE(1556.41492)</f>
        <v>0</v>
      </c>
      <c r="H631" s="12">
        <f>VALUE(-15.1)</f>
        <v>0</v>
      </c>
      <c r="I631" s="13">
        <f>VALUE(1547.7008)</f>
        <v>0</v>
      </c>
      <c r="J631" s="13">
        <f>VALUE(-10.716)</f>
        <v>0</v>
      </c>
      <c r="K631" s="14">
        <f>VALUE(1550.5996599999999)</f>
        <v>0</v>
      </c>
      <c r="L631" s="14">
        <f>VALUE(-11.206)</f>
        <v>0</v>
      </c>
      <c r="M631" s="15">
        <f>VALUE(1556.32286)</f>
        <v>0</v>
      </c>
      <c r="N631" s="15">
        <f>VALUE(-11.674000000000001)</f>
        <v>0</v>
      </c>
      <c r="O631" s="16">
        <f>VALUE(1548.57106)</f>
        <v>0</v>
      </c>
      <c r="P631" s="16">
        <f>VALUE(-21.904)</f>
        <v>0</v>
      </c>
      <c r="Q631" s="17">
        <f>VALUE(522.0219999999999)</f>
        <v>0</v>
      </c>
      <c r="R631">
        <f>VALUE(-0.3714199999999437)</f>
        <v>0</v>
      </c>
      <c r="S631">
        <f>VALUE(-0.29124000000001615)</f>
        <v>0</v>
      </c>
      <c r="T631">
        <f>VALUE(-0.38833999999997104)</f>
        <v>0</v>
      </c>
      <c r="U631">
        <f>VALUE(-0.2678399999999783)</f>
        <v>0</v>
      </c>
      <c r="V631">
        <f>VALUE(-0.27245999999991)</f>
        <v>0</v>
      </c>
      <c r="W631">
        <f>VALUE(-0.32138000000009015)</f>
        <v>0</v>
      </c>
      <c r="X631">
        <f>VALUE(-0.0138200000001234)</f>
        <v>0</v>
      </c>
      <c r="Y631" s="17">
        <f>VALUE(-11.580500000000029)</f>
        <v>0</v>
      </c>
      <c r="Z631">
        <f>VALUE(-275.2142857142904)</f>
        <v>0</v>
      </c>
    </row>
    <row r="632" spans="1:26">
      <c r="A632" t="s">
        <v>656</v>
      </c>
      <c r="B632">
        <f>VALUE(14.84489)</f>
        <v>0</v>
      </c>
      <c r="C632" s="10">
        <f>VALUE(1552.68684)</f>
        <v>0</v>
      </c>
      <c r="D632" s="10">
        <f>VALUE(-11.59)</f>
        <v>0</v>
      </c>
      <c r="E632" s="11">
        <f>VALUE(1553.74716)</f>
        <v>0</v>
      </c>
      <c r="F632" s="11">
        <f>VALUE(-18.256)</f>
        <v>0</v>
      </c>
      <c r="G632" s="12">
        <f>VALUE(1556.41614)</f>
        <v>0</v>
      </c>
      <c r="H632" s="12">
        <f>VALUE(-15.072000000000001)</f>
        <v>0</v>
      </c>
      <c r="I632" s="13">
        <f>VALUE(1547.7007)</f>
        <v>0</v>
      </c>
      <c r="J632" s="13">
        <f>VALUE(-10.728)</f>
        <v>0</v>
      </c>
      <c r="K632" s="14">
        <f>VALUE(1550.59936)</f>
        <v>0</v>
      </c>
      <c r="L632" s="14">
        <f>VALUE(-11.214)</f>
        <v>0</v>
      </c>
      <c r="M632" s="15">
        <f>VALUE(1556.32258)</f>
        <v>0</v>
      </c>
      <c r="N632" s="15">
        <f>VALUE(-11.622)</f>
        <v>0</v>
      </c>
      <c r="O632" s="16">
        <f>VALUE(1548.5709)</f>
        <v>0</v>
      </c>
      <c r="P632" s="16">
        <f>VALUE(-21.941999999999997)</f>
        <v>0</v>
      </c>
      <c r="Q632" s="17">
        <f>VALUE(522.0285)</f>
        <v>0</v>
      </c>
      <c r="R632">
        <f>VALUE(-0.3710199999998167)</f>
        <v>0</v>
      </c>
      <c r="S632">
        <f>VALUE(-0.2917200000001685)</f>
        <v>0</v>
      </c>
      <c r="T632">
        <f>VALUE(-0.387119999999868)</f>
        <v>0</v>
      </c>
      <c r="U632">
        <f>VALUE(-0.2679399999999532)</f>
        <v>0</v>
      </c>
      <c r="V632">
        <f>VALUE(-0.27276000000006206)</f>
        <v>0</v>
      </c>
      <c r="W632">
        <f>VALUE(-0.32166000000006534)</f>
        <v>0</v>
      </c>
      <c r="X632">
        <f>VALUE(-0.013980000000174186)</f>
        <v>0</v>
      </c>
      <c r="Y632" s="17">
        <f>VALUE(-11.573999999999955)</f>
        <v>0</v>
      </c>
      <c r="Z632">
        <f>VALUE(-275.171428571444)</f>
        <v>0</v>
      </c>
    </row>
    <row r="633" spans="1:26">
      <c r="A633" t="s">
        <v>657</v>
      </c>
      <c r="B633">
        <f>VALUE(14.86924)</f>
        <v>0</v>
      </c>
      <c r="C633" s="10">
        <f>VALUE(1552.68606)</f>
        <v>0</v>
      </c>
      <c r="D633" s="10">
        <f>VALUE(-11.536)</f>
        <v>0</v>
      </c>
      <c r="E633" s="11">
        <f>VALUE(1553.7478)</f>
        <v>0</v>
      </c>
      <c r="F633" s="11">
        <f>VALUE(-18.192)</f>
        <v>0</v>
      </c>
      <c r="G633" s="12">
        <f>VALUE(1556.41596)</f>
        <v>0</v>
      </c>
      <c r="H633" s="12">
        <f>VALUE(-15.038)</f>
        <v>0</v>
      </c>
      <c r="I633" s="13">
        <f>VALUE(1547.70094)</f>
        <v>0</v>
      </c>
      <c r="J633" s="13">
        <f>VALUE(-10.714)</f>
        <v>0</v>
      </c>
      <c r="K633" s="14">
        <f>VALUE(1550.60026)</f>
        <v>0</v>
      </c>
      <c r="L633" s="14">
        <f>VALUE(-11.196)</f>
        <v>0</v>
      </c>
      <c r="M633" s="15">
        <f>VALUE(1556.32188)</f>
        <v>0</v>
      </c>
      <c r="N633" s="15">
        <f>VALUE(-11.622)</f>
        <v>0</v>
      </c>
      <c r="O633" s="16">
        <f>VALUE(1548.5710800000002)</f>
        <v>0</v>
      </c>
      <c r="P633" s="16">
        <f>VALUE(-21.89)</f>
        <v>0</v>
      </c>
      <c r="Q633" s="17">
        <f>VALUE(522.029)</f>
        <v>0</v>
      </c>
      <c r="R633">
        <f>VALUE(-0.37179999999989377)</f>
        <v>0</v>
      </c>
      <c r="S633">
        <f>VALUE(-0.29107999999996537)</f>
        <v>0</v>
      </c>
      <c r="T633">
        <f>VALUE(-0.3872999999998683)</f>
        <v>0</v>
      </c>
      <c r="U633">
        <f>VALUE(-0.2677000000001044)</f>
        <v>0</v>
      </c>
      <c r="V633">
        <f>VALUE(-0.2718600000000606)</f>
        <v>0</v>
      </c>
      <c r="W633">
        <f>VALUE(-0.322360000000117)</f>
        <v>0</v>
      </c>
      <c r="X633">
        <f>VALUE(-0.013800000000173895)</f>
        <v>0</v>
      </c>
      <c r="Y633" s="17">
        <f>VALUE(-11.573499999999967)</f>
        <v>0</v>
      </c>
      <c r="Z633">
        <f>VALUE(-275.12857142859764)</f>
        <v>0</v>
      </c>
    </row>
    <row r="634" spans="1:26">
      <c r="A634" t="s">
        <v>658</v>
      </c>
      <c r="B634">
        <f>VALUE(14.89282)</f>
        <v>0</v>
      </c>
      <c r="C634" s="10">
        <f>VALUE(1552.68646)</f>
        <v>0</v>
      </c>
      <c r="D634" s="10">
        <f>VALUE(-11.554)</f>
        <v>0</v>
      </c>
      <c r="E634" s="11">
        <f>VALUE(1553.7476)</f>
        <v>0</v>
      </c>
      <c r="F634" s="11">
        <f>VALUE(-18.18)</f>
        <v>0</v>
      </c>
      <c r="G634" s="12">
        <f>VALUE(1556.4158)</f>
        <v>0</v>
      </c>
      <c r="H634" s="12">
        <f>VALUE(-15.015999999999998)</f>
        <v>0</v>
      </c>
      <c r="I634" s="13">
        <f>VALUE(1547.70124)</f>
        <v>0</v>
      </c>
      <c r="J634" s="13">
        <f>VALUE(-10.767999999999999)</f>
        <v>0</v>
      </c>
      <c r="K634" s="14">
        <f>VALUE(1550.59934)</f>
        <v>0</v>
      </c>
      <c r="L634" s="14">
        <f>VALUE(-11.228)</f>
        <v>0</v>
      </c>
      <c r="M634" s="15">
        <f>VALUE(1556.3226)</f>
        <v>0</v>
      </c>
      <c r="N634" s="15">
        <f>VALUE(-11.612)</f>
        <v>0</v>
      </c>
      <c r="O634" s="16">
        <f>VALUE(1548.57062)</f>
        <v>0</v>
      </c>
      <c r="P634" s="16">
        <f>VALUE(-21.875999999999998)</f>
        <v>0</v>
      </c>
      <c r="Q634" s="17">
        <f>VALUE(522.0319999999999)</f>
        <v>0</v>
      </c>
      <c r="R634">
        <f>VALUE(-0.3713999999999942)</f>
        <v>0</v>
      </c>
      <c r="S634">
        <f>VALUE(-0.29128000000014254)</f>
        <v>0</v>
      </c>
      <c r="T634">
        <f>VALUE(-0.3874599999999191)</f>
        <v>0</v>
      </c>
      <c r="U634">
        <f>VALUE(-0.26739999999995234)</f>
        <v>0</v>
      </c>
      <c r="V634">
        <f>VALUE(-0.27278000000001157)</f>
        <v>0</v>
      </c>
      <c r="W634">
        <f>VALUE(-0.32164000000011583)</f>
        <v>0</v>
      </c>
      <c r="X634">
        <f>VALUE(-0.014260000000149375)</f>
        <v>0</v>
      </c>
      <c r="Y634" s="17">
        <f>VALUE(-11.570500000000038)</f>
        <v>0</v>
      </c>
      <c r="Z634">
        <f>VALUE(-275.1742857143264)</f>
        <v>0</v>
      </c>
    </row>
    <row r="635" spans="1:26">
      <c r="A635" t="s">
        <v>659</v>
      </c>
      <c r="B635">
        <f>VALUE(14.91642)</f>
        <v>0</v>
      </c>
      <c r="C635" s="10">
        <f>VALUE(1552.68536)</f>
        <v>0</v>
      </c>
      <c r="D635" s="10">
        <f>VALUE(-11.546)</f>
        <v>0</v>
      </c>
      <c r="E635" s="11">
        <f>VALUE(1553.7472599999999)</f>
        <v>0</v>
      </c>
      <c r="F635" s="11">
        <f>VALUE(-18.195999999999998)</f>
        <v>0</v>
      </c>
      <c r="G635" s="12">
        <f>VALUE(1556.41514)</f>
        <v>0</v>
      </c>
      <c r="H635" s="12">
        <f>VALUE(-15.02)</f>
        <v>0</v>
      </c>
      <c r="I635" s="13">
        <f>VALUE(1547.7005199999999)</f>
        <v>0</v>
      </c>
      <c r="J635" s="13">
        <f>VALUE(-10.73)</f>
        <v>0</v>
      </c>
      <c r="K635" s="14">
        <f>VALUE(1550.60126)</f>
        <v>0</v>
      </c>
      <c r="L635" s="14">
        <f>VALUE(-11.25)</f>
        <v>0</v>
      </c>
      <c r="M635" s="15">
        <f>VALUE(1556.3221800000001)</f>
        <v>0</v>
      </c>
      <c r="N635" s="15">
        <f>VALUE(-11.607999999999999)</f>
        <v>0</v>
      </c>
      <c r="O635" s="16">
        <f>VALUE(1548.57062)</f>
        <v>0</v>
      </c>
      <c r="P635" s="16">
        <f>VALUE(-21.878)</f>
        <v>0</v>
      </c>
      <c r="Q635" s="17">
        <f>VALUE(522.036)</f>
        <v>0</v>
      </c>
      <c r="R635">
        <f>VALUE(-0.37249999999994543)</f>
        <v>0</v>
      </c>
      <c r="S635">
        <f>VALUE(-0.29161999999996624)</f>
        <v>0</v>
      </c>
      <c r="T635">
        <f>VALUE(-0.38811999999984437)</f>
        <v>0</v>
      </c>
      <c r="U635">
        <f>VALUE(-0.2681199999999535)</f>
        <v>0</v>
      </c>
      <c r="V635">
        <f>VALUE(-0.27086000000008426)</f>
        <v>0</v>
      </c>
      <c r="W635">
        <f>VALUE(-0.3220600000001923)</f>
        <v>0</v>
      </c>
      <c r="X635">
        <f>VALUE(-0.014260000000149375)</f>
        <v>0</v>
      </c>
      <c r="Y635" s="17">
        <f>VALUE(-11.566500000000019)</f>
        <v>0</v>
      </c>
      <c r="Z635">
        <f>VALUE(-275.3628571428765)</f>
        <v>0</v>
      </c>
    </row>
    <row r="636" spans="1:26">
      <c r="A636" t="s">
        <v>660</v>
      </c>
      <c r="B636">
        <f>VALUE(14.9403)</f>
        <v>0</v>
      </c>
      <c r="C636" s="10">
        <f>VALUE(1552.68672)</f>
        <v>0</v>
      </c>
      <c r="D636" s="10">
        <f>VALUE(-11.565999999999999)</f>
        <v>0</v>
      </c>
      <c r="E636" s="11">
        <f>VALUE(1553.74764)</f>
        <v>0</v>
      </c>
      <c r="F636" s="11">
        <f>VALUE(-18.198)</f>
        <v>0</v>
      </c>
      <c r="G636" s="12">
        <f>VALUE(1556.41658)</f>
        <v>0</v>
      </c>
      <c r="H636" s="12">
        <f>VALUE(-15.012)</f>
        <v>0</v>
      </c>
      <c r="I636" s="13">
        <f>VALUE(1547.70126)</f>
        <v>0</v>
      </c>
      <c r="J636" s="13">
        <f>VALUE(-10.722000000000001)</f>
        <v>0</v>
      </c>
      <c r="K636" s="14">
        <f>VALUE(1550.60042)</f>
        <v>0</v>
      </c>
      <c r="L636" s="14">
        <f>VALUE(-11.177999999999999)</f>
        <v>0</v>
      </c>
      <c r="M636" s="15">
        <f>VALUE(1556.32296)</f>
        <v>0</v>
      </c>
      <c r="N636" s="15">
        <f>VALUE(-11.6)</f>
        <v>0</v>
      </c>
      <c r="O636" s="16">
        <f>VALUE(1548.57104)</f>
        <v>0</v>
      </c>
      <c r="P636" s="16">
        <f>VALUE(-21.838)</f>
        <v>0</v>
      </c>
      <c r="Q636" s="17">
        <f>VALUE(522.036)</f>
        <v>0</v>
      </c>
      <c r="R636">
        <f>VALUE(-0.3711399999999685)</f>
        <v>0</v>
      </c>
      <c r="S636">
        <f>VALUE(-0.29124000000001615)</f>
        <v>0</v>
      </c>
      <c r="T636">
        <f>VALUE(-0.38667999999984204)</f>
        <v>0</v>
      </c>
      <c r="U636">
        <f>VALUE(-0.26738000000000284)</f>
        <v>0</v>
      </c>
      <c r="V636">
        <f>VALUE(-0.2717000000000098)</f>
        <v>0</v>
      </c>
      <c r="W636">
        <f>VALUE(-0.32128000000011525)</f>
        <v>0</v>
      </c>
      <c r="X636">
        <f>VALUE(-0.013840000000072905)</f>
        <v>0</v>
      </c>
      <c r="Y636" s="17">
        <f>VALUE(-11.566500000000019)</f>
        <v>0</v>
      </c>
      <c r="Z636">
        <f>VALUE(-274.7514285714325)</f>
        <v>0</v>
      </c>
    </row>
    <row r="637" spans="1:26">
      <c r="A637" t="s">
        <v>661</v>
      </c>
      <c r="B637">
        <f>VALUE(14.96419)</f>
        <v>0</v>
      </c>
      <c r="C637" s="10">
        <f>VALUE(1552.68502)</f>
        <v>0</v>
      </c>
      <c r="D637" s="10">
        <f>VALUE(-11.508)</f>
        <v>0</v>
      </c>
      <c r="E637" s="11">
        <f>VALUE(1553.7466)</f>
        <v>0</v>
      </c>
      <c r="F637" s="11">
        <f>VALUE(-18.134)</f>
        <v>0</v>
      </c>
      <c r="G637" s="12">
        <f>VALUE(1556.4143)</f>
        <v>0</v>
      </c>
      <c r="H637" s="12">
        <f>VALUE(-15.062000000000001)</f>
        <v>0</v>
      </c>
      <c r="I637" s="13">
        <f>VALUE(1547.70074)</f>
        <v>0</v>
      </c>
      <c r="J637" s="13">
        <f>VALUE(-10.765999999999998)</f>
        <v>0</v>
      </c>
      <c r="K637" s="14">
        <f>VALUE(1550.5981800000002)</f>
        <v>0</v>
      </c>
      <c r="L637" s="14">
        <f>VALUE(-11.107999999999999)</f>
        <v>0</v>
      </c>
      <c r="M637" s="15">
        <f>VALUE(1556.32216)</f>
        <v>0</v>
      </c>
      <c r="N637" s="15">
        <f>VALUE(-11.594000000000001)</f>
        <v>0</v>
      </c>
      <c r="O637" s="16">
        <f>VALUE(1548.5707400000001)</f>
        <v>0</v>
      </c>
      <c r="P637" s="16">
        <f>VALUE(-21.9)</f>
        <v>0</v>
      </c>
      <c r="Q637" s="17">
        <f>VALUE(522.0355)</f>
        <v>0</v>
      </c>
      <c r="R637">
        <f>VALUE(-0.3728399999999965)</f>
        <v>0</v>
      </c>
      <c r="S637">
        <f>VALUE(-0.2922800000001189)</f>
        <v>0</v>
      </c>
      <c r="T637">
        <f>VALUE(-0.3889599999999973)</f>
        <v>0</v>
      </c>
      <c r="U637">
        <f>VALUE(-0.2679000000000542)</f>
        <v>0</v>
      </c>
      <c r="V637">
        <f>VALUE(-0.2739400000000387)</f>
        <v>0</v>
      </c>
      <c r="W637">
        <f>VALUE(-0.3220800000001418)</f>
        <v>0</v>
      </c>
      <c r="X637">
        <f>VALUE(-0.014140000000224973)</f>
        <v>0</v>
      </c>
      <c r="Y637" s="17">
        <f>VALUE(-11.567000000000007)</f>
        <v>0</v>
      </c>
      <c r="Z637">
        <f>VALUE(-276.0200000000818)</f>
        <v>0</v>
      </c>
    </row>
    <row r="638" spans="1:26">
      <c r="A638" t="s">
        <v>662</v>
      </c>
      <c r="B638">
        <f>VALUE(14.98909)</f>
        <v>0</v>
      </c>
      <c r="C638" s="10">
        <f>VALUE(1552.6856400000001)</f>
        <v>0</v>
      </c>
      <c r="D638" s="10">
        <f>VALUE(-11.53)</f>
        <v>0</v>
      </c>
      <c r="E638" s="11">
        <f>VALUE(1553.74736)</f>
        <v>0</v>
      </c>
      <c r="F638" s="11">
        <f>VALUE(-18.224)</f>
        <v>0</v>
      </c>
      <c r="G638" s="12">
        <f>VALUE(1556.41508)</f>
        <v>0</v>
      </c>
      <c r="H638" s="12">
        <f>VALUE(-15.032)</f>
        <v>0</v>
      </c>
      <c r="I638" s="13">
        <f>VALUE(1547.70026)</f>
        <v>0</v>
      </c>
      <c r="J638" s="13">
        <f>VALUE(-10.725999999999999)</f>
        <v>0</v>
      </c>
      <c r="K638" s="14">
        <f>VALUE(1550.5992199999998)</f>
        <v>0</v>
      </c>
      <c r="L638" s="14">
        <f>VALUE(-11.18)</f>
        <v>0</v>
      </c>
      <c r="M638" s="15">
        <f>VALUE(1556.3219199999999)</f>
        <v>0</v>
      </c>
      <c r="N638" s="15">
        <f>VALUE(-11.645999999999999)</f>
        <v>0</v>
      </c>
      <c r="O638" s="16">
        <f>VALUE(1548.57124)</f>
        <v>0</v>
      </c>
      <c r="P638" s="16">
        <f>VALUE(-21.904)</f>
        <v>0</v>
      </c>
      <c r="Q638" s="17">
        <f>VALUE(522.027)</f>
        <v>0</v>
      </c>
      <c r="R638">
        <f>VALUE(-0.37221999999997024)</f>
        <v>0</v>
      </c>
      <c r="S638">
        <f>VALUE(-0.29151999999999134)</f>
        <v>0</v>
      </c>
      <c r="T638">
        <f>VALUE(-0.38817999999992026)</f>
        <v>0</v>
      </c>
      <c r="U638">
        <f>VALUE(-0.2683799999999792)</f>
        <v>0</v>
      </c>
      <c r="V638">
        <f>VALUE(-0.27289999999993597)</f>
        <v>0</v>
      </c>
      <c r="W638">
        <f>VALUE(-0.3223199999999906)</f>
        <v>0</v>
      </c>
      <c r="X638">
        <f>VALUE(-0.01364000000012311)</f>
        <v>0</v>
      </c>
      <c r="Y638" s="17">
        <f>VALUE(-11.57549999999992)</f>
        <v>0</v>
      </c>
      <c r="Z638">
        <f>VALUE(-275.594285714273)</f>
        <v>0</v>
      </c>
    </row>
    <row r="639" spans="1:26">
      <c r="A639" t="s">
        <v>663</v>
      </c>
      <c r="B639">
        <f>VALUE(15.01296)</f>
        <v>0</v>
      </c>
      <c r="C639" s="10">
        <f>VALUE(1552.6860199999999)</f>
        <v>0</v>
      </c>
      <c r="D639" s="10">
        <f>VALUE(-11.597999999999999)</f>
        <v>0</v>
      </c>
      <c r="E639" s="11">
        <f>VALUE(1553.74738)</f>
        <v>0</v>
      </c>
      <c r="F639" s="11">
        <f>VALUE(-18.226)</f>
        <v>0</v>
      </c>
      <c r="G639" s="12">
        <f>VALUE(1556.4155)</f>
        <v>0</v>
      </c>
      <c r="H639" s="12">
        <f>VALUE(-15.046)</f>
        <v>0</v>
      </c>
      <c r="I639" s="13">
        <f>VALUE(1547.70074)</f>
        <v>0</v>
      </c>
      <c r="J639" s="13">
        <f>VALUE(-10.78)</f>
        <v>0</v>
      </c>
      <c r="K639" s="14">
        <f>VALUE(1550.59944)</f>
        <v>0</v>
      </c>
      <c r="L639" s="14">
        <f>VALUE(-11.238)</f>
        <v>0</v>
      </c>
      <c r="M639" s="15">
        <f>VALUE(1556.3220800000001)</f>
        <v>0</v>
      </c>
      <c r="N639" s="15">
        <f>VALUE(-11.585999999999999)</f>
        <v>0</v>
      </c>
      <c r="O639" s="16">
        <f>VALUE(1548.5710000000001)</f>
        <v>0</v>
      </c>
      <c r="P639" s="16">
        <f>VALUE(-21.918000000000003)</f>
        <v>0</v>
      </c>
      <c r="Q639" s="17">
        <f>VALUE(522.021)</f>
        <v>0</v>
      </c>
      <c r="R639">
        <f>VALUE(-0.3718399999997928)</f>
        <v>0</v>
      </c>
      <c r="S639">
        <f>VALUE(-0.29150000000004184)</f>
        <v>0</v>
      </c>
      <c r="T639">
        <f>VALUE(-0.3877599999998438)</f>
        <v>0</v>
      </c>
      <c r="U639">
        <f>VALUE(-0.2679000000000542)</f>
        <v>0</v>
      </c>
      <c r="V639">
        <f>VALUE(-0.27268000000003667)</f>
        <v>0</v>
      </c>
      <c r="W639">
        <f>VALUE(-0.3221600000001672)</f>
        <v>0</v>
      </c>
      <c r="X639">
        <f>VALUE(-0.013880000000199288)</f>
        <v>0</v>
      </c>
      <c r="Y639" s="17">
        <f>VALUE(-11.581500000000005)</f>
        <v>0</v>
      </c>
      <c r="Z639">
        <f>VALUE(-275.3885714285908)</f>
        <v>0</v>
      </c>
    </row>
    <row r="640" spans="1:26">
      <c r="A640" t="s">
        <v>664</v>
      </c>
      <c r="B640">
        <f>VALUE(15.03659)</f>
        <v>0</v>
      </c>
      <c r="C640" s="10">
        <f>VALUE(1552.6859)</f>
        <v>0</v>
      </c>
      <c r="D640" s="10">
        <f>VALUE(-11.534)</f>
        <v>0</v>
      </c>
      <c r="E640" s="11">
        <f>VALUE(1553.74722)</f>
        <v>0</v>
      </c>
      <c r="F640" s="11">
        <f>VALUE(-18.162)</f>
        <v>0</v>
      </c>
      <c r="G640" s="12">
        <f>VALUE(1556.41536)</f>
        <v>0</v>
      </c>
      <c r="H640" s="12">
        <f>VALUE(-15.036)</f>
        <v>0</v>
      </c>
      <c r="I640" s="13">
        <f>VALUE(1547.70088)</f>
        <v>0</v>
      </c>
      <c r="J640" s="13">
        <f>VALUE(-10.744000000000002)</f>
        <v>0</v>
      </c>
      <c r="K640" s="14">
        <f>VALUE(1550.60048)</f>
        <v>0</v>
      </c>
      <c r="L640" s="14">
        <f>VALUE(-11.214)</f>
        <v>0</v>
      </c>
      <c r="M640" s="15">
        <f>VALUE(1556.32214)</f>
        <v>0</v>
      </c>
      <c r="N640" s="15">
        <f>VALUE(-11.58)</f>
        <v>0</v>
      </c>
      <c r="O640" s="16">
        <f>VALUE(1548.57138)</f>
        <v>0</v>
      </c>
      <c r="P640" s="16">
        <f>VALUE(-21.875999999999998)</f>
        <v>0</v>
      </c>
      <c r="Q640" s="17">
        <f>VALUE(522.0145)</f>
        <v>0</v>
      </c>
      <c r="R640">
        <f>VALUE(-0.37195999999994456)</f>
        <v>0</v>
      </c>
      <c r="S640">
        <f>VALUE(-0.2916600000000926)</f>
        <v>0</v>
      </c>
      <c r="T640">
        <f>VALUE(-0.38789999999994507)</f>
        <v>0</v>
      </c>
      <c r="U640">
        <f>VALUE(-0.2677599999999529)</f>
        <v>0</v>
      </c>
      <c r="V640">
        <f>VALUE(-0.27163999999993393)</f>
        <v>0</v>
      </c>
      <c r="W640">
        <f>VALUE(-0.3221000000000913)</f>
        <v>0</v>
      </c>
      <c r="X640">
        <f>VALUE(-0.013500000000021828)</f>
        <v>0</v>
      </c>
      <c r="Y640" s="17">
        <f>VALUE(-11.587999999999965)</f>
        <v>0</v>
      </c>
      <c r="Z640">
        <f>VALUE(-275.21714285714035)</f>
        <v>0</v>
      </c>
    </row>
    <row r="641" spans="1:26">
      <c r="A641" t="s">
        <v>665</v>
      </c>
      <c r="B641">
        <f>VALUE(15.06088)</f>
        <v>0</v>
      </c>
      <c r="C641" s="10">
        <f>VALUE(1552.68546)</f>
        <v>0</v>
      </c>
      <c r="D641" s="10">
        <f>VALUE(-11.6)</f>
        <v>0</v>
      </c>
      <c r="E641" s="11">
        <f>VALUE(1553.7467800000002)</f>
        <v>0</v>
      </c>
      <c r="F641" s="11">
        <f>VALUE(-18.27)</f>
        <v>0</v>
      </c>
      <c r="G641" s="12">
        <f>VALUE(1556.4144800000001)</f>
        <v>0</v>
      </c>
      <c r="H641" s="12">
        <f>VALUE(-15.052)</f>
        <v>0</v>
      </c>
      <c r="I641" s="13">
        <f>VALUE(1547.69944)</f>
        <v>0</v>
      </c>
      <c r="J641" s="13">
        <f>VALUE(-10.708)</f>
        <v>0</v>
      </c>
      <c r="K641" s="14">
        <f>VALUE(1550.5990800000002)</f>
        <v>0</v>
      </c>
      <c r="L641" s="14">
        <f>VALUE(-11.208)</f>
        <v>0</v>
      </c>
      <c r="M641" s="15">
        <f>VALUE(1556.3214)</f>
        <v>0</v>
      </c>
      <c r="N641" s="15">
        <f>VALUE(-11.642000000000001)</f>
        <v>0</v>
      </c>
      <c r="O641" s="16">
        <f>VALUE(1548.57056)</f>
        <v>0</v>
      </c>
      <c r="P641" s="16">
        <f>VALUE(-21.896)</f>
        <v>0</v>
      </c>
      <c r="Q641" s="17">
        <f>VALUE(522.0095)</f>
        <v>0</v>
      </c>
      <c r="R641">
        <f>VALUE(-0.37239999999997053)</f>
        <v>0</v>
      </c>
      <c r="S641">
        <f>VALUE(-0.2921000000001186)</f>
        <v>0</v>
      </c>
      <c r="T641">
        <f>VALUE(-0.388779999999997)</f>
        <v>0</v>
      </c>
      <c r="U641">
        <f>VALUE(-0.26919999999995525)</f>
        <v>0</v>
      </c>
      <c r="V641">
        <f>VALUE(-0.27304000000003725)</f>
        <v>0</v>
      </c>
      <c r="W641">
        <f>VALUE(-0.322840000000042)</f>
        <v>0</v>
      </c>
      <c r="X641">
        <f>VALUE(-0.014320000000225264)</f>
        <v>0</v>
      </c>
      <c r="Y641" s="17">
        <f>VALUE(-11.592999999999961)</f>
        <v>0</v>
      </c>
      <c r="Z641">
        <f>VALUE(-276.0971428571923)</f>
        <v>0</v>
      </c>
    </row>
    <row r="642" spans="1:26">
      <c r="A642" t="s">
        <v>666</v>
      </c>
      <c r="B642">
        <f>VALUE(15.08475)</f>
        <v>0</v>
      </c>
      <c r="C642" s="10">
        <f>VALUE(1552.68604)</f>
        <v>0</v>
      </c>
      <c r="D642" s="10">
        <f>VALUE(-11.564)</f>
        <v>0</v>
      </c>
      <c r="E642" s="11">
        <f>VALUE(1553.747)</f>
        <v>0</v>
      </c>
      <c r="F642" s="11">
        <f>VALUE(-18.194000000000003)</f>
        <v>0</v>
      </c>
      <c r="G642" s="12">
        <f>VALUE(1556.41504)</f>
        <v>0</v>
      </c>
      <c r="H642" s="12">
        <f>VALUE(-15.065999999999999)</f>
        <v>0</v>
      </c>
      <c r="I642" s="13">
        <f>VALUE(1547.6998800000001)</f>
        <v>0</v>
      </c>
      <c r="J642" s="13">
        <f>VALUE(-10.708)</f>
        <v>0</v>
      </c>
      <c r="K642" s="14">
        <f>VALUE(1550.59954)</f>
        <v>0</v>
      </c>
      <c r="L642" s="14">
        <f>VALUE(-11.186)</f>
        <v>0</v>
      </c>
      <c r="M642" s="15">
        <f>VALUE(1556.32174)</f>
        <v>0</v>
      </c>
      <c r="N642" s="15">
        <f>VALUE(-11.6)</f>
        <v>0</v>
      </c>
      <c r="O642" s="16">
        <f>VALUE(1548.5709)</f>
        <v>0</v>
      </c>
      <c r="P642" s="16">
        <f>VALUE(-21.954)</f>
        <v>0</v>
      </c>
      <c r="Q642" s="17">
        <f>VALUE(522.007)</f>
        <v>0</v>
      </c>
      <c r="R642">
        <f>VALUE(-0.3718199999998433)</f>
        <v>0</v>
      </c>
      <c r="S642">
        <f>VALUE(-0.2918799999999919)</f>
        <v>0</v>
      </c>
      <c r="T642">
        <f>VALUE(-0.38821999999981927)</f>
        <v>0</v>
      </c>
      <c r="U642">
        <f>VALUE(-0.26876000000015665)</f>
        <v>0</v>
      </c>
      <c r="V642">
        <f>VALUE(-0.2725800000000618)</f>
        <v>0</v>
      </c>
      <c r="W642">
        <f>VALUE(-0.3224999999999909)</f>
        <v>0</v>
      </c>
      <c r="X642">
        <f>VALUE(-0.013980000000174186)</f>
        <v>0</v>
      </c>
      <c r="Y642" s="17">
        <f>VALUE(-11.595500000000015)</f>
        <v>0</v>
      </c>
      <c r="Z642">
        <f>VALUE(-275.6771428571483)</f>
        <v>0</v>
      </c>
    </row>
    <row r="643" spans="1:26">
      <c r="A643" t="s">
        <v>667</v>
      </c>
      <c r="B643">
        <f>VALUE(15.10879)</f>
        <v>0</v>
      </c>
      <c r="C643" s="10">
        <f>VALUE(1552.68638)</f>
        <v>0</v>
      </c>
      <c r="D643" s="10">
        <f>VALUE(-11.527999999999999)</f>
        <v>0</v>
      </c>
      <c r="E643" s="11">
        <f>VALUE(1553.74754)</f>
        <v>0</v>
      </c>
      <c r="F643" s="11">
        <f>VALUE(-18.164)</f>
        <v>0</v>
      </c>
      <c r="G643" s="12">
        <f>VALUE(1556.4157400000001)</f>
        <v>0</v>
      </c>
      <c r="H643" s="12">
        <f>VALUE(-14.99)</f>
        <v>0</v>
      </c>
      <c r="I643" s="13">
        <f>VALUE(1547.7006)</f>
        <v>0</v>
      </c>
      <c r="J643" s="13">
        <f>VALUE(-10.725999999999999)</f>
        <v>0</v>
      </c>
      <c r="K643" s="14">
        <f>VALUE(1550.60006)</f>
        <v>0</v>
      </c>
      <c r="L643" s="14">
        <f>VALUE(-11.244000000000002)</f>
        <v>0</v>
      </c>
      <c r="M643" s="15">
        <f>VALUE(1556.32284)</f>
        <v>0</v>
      </c>
      <c r="N643" s="15">
        <f>VALUE(-11.58)</f>
        <v>0</v>
      </c>
      <c r="O643" s="16">
        <f>VALUE(1548.57176)</f>
        <v>0</v>
      </c>
      <c r="P643" s="16">
        <f>VALUE(-21.912)</f>
        <v>0</v>
      </c>
      <c r="Q643" s="17">
        <f>VALUE(522.0035)</f>
        <v>0</v>
      </c>
      <c r="R643">
        <f>VALUE(-0.3714799999997922)</f>
        <v>0</v>
      </c>
      <c r="S643">
        <f>VALUE(-0.29133999999999105)</f>
        <v>0</v>
      </c>
      <c r="T643">
        <f>VALUE(-0.387519999999995)</f>
        <v>0</v>
      </c>
      <c r="U643">
        <f>VALUE(-0.2680400000001555)</f>
        <v>0</v>
      </c>
      <c r="V643">
        <f>VALUE(-0.2720600000000104)</f>
        <v>0</v>
      </c>
      <c r="W643">
        <f>VALUE(-0.32140000000003965)</f>
        <v>0</v>
      </c>
      <c r="X643">
        <f>VALUE(-0.013120000000071741)</f>
        <v>0</v>
      </c>
      <c r="Y643" s="17">
        <f>VALUE(-11.598999999999933)</f>
        <v>0</v>
      </c>
      <c r="Z643">
        <f>VALUE(-274.99428571429365)</f>
        <v>0</v>
      </c>
    </row>
    <row r="644" spans="1:26">
      <c r="A644" t="s">
        <v>668</v>
      </c>
      <c r="B644">
        <f>VALUE(15.13284)</f>
        <v>0</v>
      </c>
      <c r="C644" s="10">
        <f>VALUE(1552.68582)</f>
        <v>0</v>
      </c>
      <c r="D644" s="10">
        <f>VALUE(-11.554)</f>
        <v>0</v>
      </c>
      <c r="E644" s="11">
        <f>VALUE(1553.7475)</f>
        <v>0</v>
      </c>
      <c r="F644" s="11">
        <f>VALUE(-18.206)</f>
        <v>0</v>
      </c>
      <c r="G644" s="12">
        <f>VALUE(1556.4158)</f>
        <v>0</v>
      </c>
      <c r="H644" s="12">
        <f>VALUE(-14.96)</f>
        <v>0</v>
      </c>
      <c r="I644" s="13">
        <f>VALUE(1547.70066)</f>
        <v>0</v>
      </c>
      <c r="J644" s="13">
        <f>VALUE(-10.725999999999999)</f>
        <v>0</v>
      </c>
      <c r="K644" s="14">
        <f>VALUE(1550.5999800000002)</f>
        <v>0</v>
      </c>
      <c r="L644" s="14">
        <f>VALUE(-11.255999999999998)</f>
        <v>0</v>
      </c>
      <c r="M644" s="15">
        <f>VALUE(1556.32226)</f>
        <v>0</v>
      </c>
      <c r="N644" s="15">
        <f>VALUE(-11.614)</f>
        <v>0</v>
      </c>
      <c r="O644" s="16">
        <f>VALUE(1548.57088)</f>
        <v>0</v>
      </c>
      <c r="P644" s="16">
        <f>VALUE(-21.93)</f>
        <v>0</v>
      </c>
      <c r="Q644" s="17">
        <f>VALUE(522.0015)</f>
        <v>0</v>
      </c>
      <c r="R644">
        <f>VALUE(-0.37203999999996995)</f>
        <v>0</v>
      </c>
      <c r="S644">
        <f>VALUE(-0.29138000000011743)</f>
        <v>0</v>
      </c>
      <c r="T644">
        <f>VALUE(-0.3874599999999191)</f>
        <v>0</v>
      </c>
      <c r="U644">
        <f>VALUE(-0.2679800000000796)</f>
        <v>0</v>
      </c>
      <c r="V644">
        <f>VALUE(-0.2721400000000358)</f>
        <v>0</v>
      </c>
      <c r="W644">
        <f>VALUE(-0.3219800000001669)</f>
        <v>0</v>
      </c>
      <c r="X644">
        <f>VALUE(-0.014000000000123691)</f>
        <v>0</v>
      </c>
      <c r="Y644" s="17">
        <f>VALUE(-11.600999999999999)</f>
        <v>0</v>
      </c>
      <c r="Z644">
        <f>VALUE(-275.28285714291604)</f>
        <v>0</v>
      </c>
    </row>
    <row r="645" spans="1:26">
      <c r="A645" t="s">
        <v>669</v>
      </c>
      <c r="B645">
        <f>VALUE(15.15645)</f>
        <v>0</v>
      </c>
      <c r="C645" s="10">
        <f>VALUE(1552.6862199999998)</f>
        <v>0</v>
      </c>
      <c r="D645" s="10">
        <f>VALUE(-11.554)</f>
        <v>0</v>
      </c>
      <c r="E645" s="11">
        <f>VALUE(1553.74684)</f>
        <v>0</v>
      </c>
      <c r="F645" s="11">
        <f>VALUE(-18.212)</f>
        <v>0</v>
      </c>
      <c r="G645" s="12">
        <f>VALUE(1556.41504)</f>
        <v>0</v>
      </c>
      <c r="H645" s="12">
        <f>VALUE(-15.084000000000001)</f>
        <v>0</v>
      </c>
      <c r="I645" s="13">
        <f>VALUE(1547.7005)</f>
        <v>0</v>
      </c>
      <c r="J645" s="13">
        <f>VALUE(-10.744000000000002)</f>
        <v>0</v>
      </c>
      <c r="K645" s="14">
        <f>VALUE(1550.59944)</f>
        <v>0</v>
      </c>
      <c r="L645" s="14">
        <f>VALUE(-11.2)</f>
        <v>0</v>
      </c>
      <c r="M645" s="15">
        <f>VALUE(1556.32184)</f>
        <v>0</v>
      </c>
      <c r="N645" s="15">
        <f>VALUE(-11.62)</f>
        <v>0</v>
      </c>
      <c r="O645" s="16">
        <f>VALUE(1548.5709)</f>
        <v>0</v>
      </c>
      <c r="P645" s="16">
        <f>VALUE(-21.951999999999998)</f>
        <v>0</v>
      </c>
      <c r="Q645" s="17">
        <f>VALUE(522.0045)</f>
        <v>0</v>
      </c>
      <c r="R645">
        <f>VALUE(-0.371639999999843)</f>
        <v>0</v>
      </c>
      <c r="S645">
        <f>VALUE(-0.2920400000000427)</f>
        <v>0</v>
      </c>
      <c r="T645">
        <f>VALUE(-0.38821999999981927)</f>
        <v>0</v>
      </c>
      <c r="U645">
        <f>VALUE(-0.2681400000001304)</f>
        <v>0</v>
      </c>
      <c r="V645">
        <f>VALUE(-0.27268000000003667)</f>
        <v>0</v>
      </c>
      <c r="W645">
        <f>VALUE(-0.322400000000016)</f>
        <v>0</v>
      </c>
      <c r="X645">
        <f>VALUE(-0.013980000000174186)</f>
        <v>0</v>
      </c>
      <c r="Y645" s="17">
        <f>VALUE(-11.597999999999956)</f>
        <v>0</v>
      </c>
      <c r="Z645">
        <f>VALUE(-275.58571428572316)</f>
        <v>0</v>
      </c>
    </row>
    <row r="646" spans="1:26">
      <c r="A646" t="s">
        <v>670</v>
      </c>
      <c r="B646">
        <f>VALUE(15.18033)</f>
        <v>0</v>
      </c>
      <c r="C646" s="10">
        <f>VALUE(1552.68624)</f>
        <v>0</v>
      </c>
      <c r="D646" s="10">
        <f>VALUE(-11.572000000000001)</f>
        <v>0</v>
      </c>
      <c r="E646" s="11">
        <f>VALUE(1553.7471)</f>
        <v>0</v>
      </c>
      <c r="F646" s="11">
        <f>VALUE(-18.21)</f>
        <v>0</v>
      </c>
      <c r="G646" s="12">
        <f>VALUE(1556.4152199999999)</f>
        <v>0</v>
      </c>
      <c r="H646" s="12">
        <f>VALUE(-15.022)</f>
        <v>0</v>
      </c>
      <c r="I646" s="13">
        <f>VALUE(1547.7)</f>
        <v>0</v>
      </c>
      <c r="J646" s="13">
        <f>VALUE(-10.687999999999999)</f>
        <v>0</v>
      </c>
      <c r="K646" s="14">
        <f>VALUE(1550.60066)</f>
        <v>0</v>
      </c>
      <c r="L646" s="14">
        <f>VALUE(-11.198)</f>
        <v>0</v>
      </c>
      <c r="M646" s="15">
        <f>VALUE(1556.3226)</f>
        <v>0</v>
      </c>
      <c r="N646" s="15">
        <f>VALUE(-11.606)</f>
        <v>0</v>
      </c>
      <c r="O646" s="16">
        <f>VALUE(1548.57136)</f>
        <v>0</v>
      </c>
      <c r="P646" s="16">
        <f>VALUE(-21.912)</f>
        <v>0</v>
      </c>
      <c r="Q646" s="17">
        <f>VALUE(522.006)</f>
        <v>0</v>
      </c>
      <c r="R646">
        <f>VALUE(-0.3716199999998935)</f>
        <v>0</v>
      </c>
      <c r="S646">
        <f>VALUE(-0.291780000000017)</f>
        <v>0</v>
      </c>
      <c r="T646">
        <f>VALUE(-0.388039999999819)</f>
        <v>0</v>
      </c>
      <c r="U646">
        <f>VALUE(-0.2686400000000049)</f>
        <v>0</v>
      </c>
      <c r="V646">
        <f>VALUE(-0.27145999999993364)</f>
        <v>0</v>
      </c>
      <c r="W646">
        <f>VALUE(-0.32164000000011583)</f>
        <v>0</v>
      </c>
      <c r="X646">
        <f>VALUE(-0.013520000000198706)</f>
        <v>0</v>
      </c>
      <c r="Y646" s="17">
        <f>VALUE(-11.596499999999992)</f>
        <v>0</v>
      </c>
      <c r="Z646">
        <f>VALUE(-275.24285714285463)</f>
        <v>0</v>
      </c>
    </row>
    <row r="647" spans="1:26">
      <c r="A647" t="s">
        <v>671</v>
      </c>
      <c r="B647">
        <f>VALUE(15.20419)</f>
        <v>0</v>
      </c>
      <c r="C647" s="10">
        <f>VALUE(1552.68674)</f>
        <v>0</v>
      </c>
      <c r="D647" s="10">
        <f>VALUE(-11.594000000000001)</f>
        <v>0</v>
      </c>
      <c r="E647" s="11">
        <f>VALUE(1553.7475)</f>
        <v>0</v>
      </c>
      <c r="F647" s="11">
        <f>VALUE(-18.188)</f>
        <v>0</v>
      </c>
      <c r="G647" s="12">
        <f>VALUE(1556.41562)</f>
        <v>0</v>
      </c>
      <c r="H647" s="12">
        <f>VALUE(-15.092)</f>
        <v>0</v>
      </c>
      <c r="I647" s="13">
        <f>VALUE(1547.7011400000001)</f>
        <v>0</v>
      </c>
      <c r="J647" s="13">
        <f>VALUE(-10.698)</f>
        <v>0</v>
      </c>
      <c r="K647" s="14">
        <f>VALUE(1550.60048)</f>
        <v>0</v>
      </c>
      <c r="L647" s="14">
        <f>VALUE(-11.184000000000001)</f>
        <v>0</v>
      </c>
      <c r="M647" s="15">
        <f>VALUE(1556.3229199999998)</f>
        <v>0</v>
      </c>
      <c r="N647" s="15">
        <f>VALUE(-11.607999999999999)</f>
        <v>0</v>
      </c>
      <c r="O647" s="16">
        <f>VALUE(1548.57054)</f>
        <v>0</v>
      </c>
      <c r="P647" s="16">
        <f>VALUE(-21.862)</f>
        <v>0</v>
      </c>
      <c r="Q647" s="17">
        <f>VALUE(522.0129999999999)</f>
        <v>0</v>
      </c>
      <c r="R647">
        <f>VALUE(-0.3711199999997916)</f>
        <v>0</v>
      </c>
      <c r="S647">
        <f>VALUE(-0.29138000000011743)</f>
        <v>0</v>
      </c>
      <c r="T647">
        <f>VALUE(-0.3876399999999194)</f>
        <v>0</v>
      </c>
      <c r="U647">
        <f>VALUE(-0.2675000000001546)</f>
        <v>0</v>
      </c>
      <c r="V647">
        <f>VALUE(-0.27163999999993393)</f>
        <v>0</v>
      </c>
      <c r="W647">
        <f>VALUE(-0.32132000000001426)</f>
        <v>0</v>
      </c>
      <c r="X647">
        <f>VALUE(-0.014340000000174769)</f>
        <v>0</v>
      </c>
      <c r="Y647" s="17">
        <f>VALUE(-11.589500000000044)</f>
        <v>0</v>
      </c>
      <c r="Z647">
        <f>VALUE(-274.9914285714437)</f>
        <v>0</v>
      </c>
    </row>
    <row r="648" spans="1:26">
      <c r="A648" t="s">
        <v>672</v>
      </c>
      <c r="B648">
        <f>VALUE(15.22797)</f>
        <v>0</v>
      </c>
      <c r="C648" s="10">
        <f>VALUE(1552.6860199999999)</f>
        <v>0</v>
      </c>
      <c r="D648" s="10">
        <f>VALUE(-11.572000000000001)</f>
        <v>0</v>
      </c>
      <c r="E648" s="11">
        <f>VALUE(1553.74652)</f>
        <v>0</v>
      </c>
      <c r="F648" s="11">
        <f>VALUE(-18.188)</f>
        <v>0</v>
      </c>
      <c r="G648" s="12">
        <f>VALUE(1556.4146)</f>
        <v>0</v>
      </c>
      <c r="H648" s="12">
        <f>VALUE(-15.078)</f>
        <v>0</v>
      </c>
      <c r="I648" s="13">
        <f>VALUE(1547.7004)</f>
        <v>0</v>
      </c>
      <c r="J648" s="13">
        <f>VALUE(-10.748)</f>
        <v>0</v>
      </c>
      <c r="K648" s="14">
        <f>VALUE(1550.59932)</f>
        <v>0</v>
      </c>
      <c r="L648" s="14">
        <f>VALUE(-11.174000000000001)</f>
        <v>0</v>
      </c>
      <c r="M648" s="15">
        <f>VALUE(1556.3215599999999)</f>
        <v>0</v>
      </c>
      <c r="N648" s="15">
        <f>VALUE(-11.607999999999999)</f>
        <v>0</v>
      </c>
      <c r="O648" s="16">
        <f>VALUE(1548.57032)</f>
        <v>0</v>
      </c>
      <c r="P648" s="16">
        <f>VALUE(-21.906)</f>
        <v>0</v>
      </c>
      <c r="Q648" s="17">
        <f>VALUE(522.015)</f>
        <v>0</v>
      </c>
      <c r="R648">
        <f>VALUE(-0.3718399999997928)</f>
        <v>0</v>
      </c>
      <c r="S648">
        <f>VALUE(-0.2923600000001443)</f>
        <v>0</v>
      </c>
      <c r="T648">
        <f>VALUE(-0.38865999999984524)</f>
        <v>0</v>
      </c>
      <c r="U648">
        <f>VALUE(-0.2682400000001053)</f>
        <v>0</v>
      </c>
      <c r="V648">
        <f>VALUE(-0.2727999999999611)</f>
        <v>0</v>
      </c>
      <c r="W648">
        <f>VALUE(-0.3226799999999912)</f>
        <v>0</v>
      </c>
      <c r="X648">
        <f>VALUE(-0.01456000000007407)</f>
        <v>0</v>
      </c>
      <c r="Y648" s="17">
        <f>VALUE(-11.587499999999977)</f>
        <v>0</v>
      </c>
      <c r="Z648">
        <f>VALUE(-275.87714285713054)</f>
        <v>0</v>
      </c>
    </row>
    <row r="649" spans="1:26">
      <c r="A649" t="s">
        <v>673</v>
      </c>
      <c r="B649">
        <f>VALUE(15.2519)</f>
        <v>0</v>
      </c>
      <c r="C649" s="10">
        <f>VALUE(1552.68554)</f>
        <v>0</v>
      </c>
      <c r="D649" s="10">
        <f>VALUE(-11.56)</f>
        <v>0</v>
      </c>
      <c r="E649" s="11">
        <f>VALUE(1553.7467199999999)</f>
        <v>0</v>
      </c>
      <c r="F649" s="11">
        <f>VALUE(-18.236)</f>
        <v>0</v>
      </c>
      <c r="G649" s="12">
        <f>VALUE(1556.41508)</f>
        <v>0</v>
      </c>
      <c r="H649" s="12">
        <f>VALUE(-15.068)</f>
        <v>0</v>
      </c>
      <c r="I649" s="13">
        <f>VALUE(1547.70116)</f>
        <v>0</v>
      </c>
      <c r="J649" s="13">
        <f>VALUE(-10.764000000000001)</f>
        <v>0</v>
      </c>
      <c r="K649" s="14">
        <f>VALUE(1550.5991)</f>
        <v>0</v>
      </c>
      <c r="L649" s="14">
        <f>VALUE(-11.18)</f>
        <v>0</v>
      </c>
      <c r="M649" s="15">
        <f>VALUE(1556.32252)</f>
        <v>0</v>
      </c>
      <c r="N649" s="15">
        <f>VALUE(-11.626)</f>
        <v>0</v>
      </c>
      <c r="O649" s="16">
        <f>VALUE(1548.57132)</f>
        <v>0</v>
      </c>
      <c r="P649" s="16">
        <f>VALUE(-21.932)</f>
        <v>0</v>
      </c>
      <c r="Q649" s="17">
        <f>VALUE(522.015)</f>
        <v>0</v>
      </c>
      <c r="R649">
        <f>VALUE(-0.37231999999994514)</f>
        <v>0</v>
      </c>
      <c r="S649">
        <f>VALUE(-0.2921599999999671)</f>
        <v>0</v>
      </c>
      <c r="T649">
        <f>VALUE(-0.38817999999992026)</f>
        <v>0</v>
      </c>
      <c r="U649">
        <f>VALUE(-0.26747999999997774)</f>
        <v>0</v>
      </c>
      <c r="V649">
        <f>VALUE(-0.27302000000008775)</f>
        <v>0</v>
      </c>
      <c r="W649">
        <f>VALUE(-0.3217200000001412)</f>
        <v>0</v>
      </c>
      <c r="X649">
        <f>VALUE(-0.013560000000097716)</f>
        <v>0</v>
      </c>
      <c r="Y649" s="17">
        <f>VALUE(-11.587499999999977)</f>
        <v>0</v>
      </c>
      <c r="Z649">
        <f>VALUE(-275.4914285714481)</f>
        <v>0</v>
      </c>
    </row>
    <row r="650" spans="1:26">
      <c r="A650" t="s">
        <v>674</v>
      </c>
      <c r="B650">
        <f>VALUE(15.27572)</f>
        <v>0</v>
      </c>
      <c r="C650" s="10">
        <f>VALUE(1552.68646)</f>
        <v>0</v>
      </c>
      <c r="D650" s="10">
        <f>VALUE(-11.55)</f>
        <v>0</v>
      </c>
      <c r="E650" s="11">
        <f>VALUE(1553.7475)</f>
        <v>0</v>
      </c>
      <c r="F650" s="11">
        <f>VALUE(-18.19)</f>
        <v>0</v>
      </c>
      <c r="G650" s="12">
        <f>VALUE(1556.41536)</f>
        <v>0</v>
      </c>
      <c r="H650" s="12">
        <f>VALUE(-15.052)</f>
        <v>0</v>
      </c>
      <c r="I650" s="13">
        <f>VALUE(1547.70156)</f>
        <v>0</v>
      </c>
      <c r="J650" s="13">
        <f>VALUE(-10.77)</f>
        <v>0</v>
      </c>
      <c r="K650" s="14">
        <f>VALUE(1550.59926)</f>
        <v>0</v>
      </c>
      <c r="L650" s="14">
        <f>VALUE(-11.192)</f>
        <v>0</v>
      </c>
      <c r="M650" s="15">
        <f>VALUE(1556.32216)</f>
        <v>0</v>
      </c>
      <c r="N650" s="15">
        <f>VALUE(-11.62)</f>
        <v>0</v>
      </c>
      <c r="O650" s="16">
        <f>VALUE(1548.5706599999999)</f>
        <v>0</v>
      </c>
      <c r="P650" s="16">
        <f>VALUE(-21.924)</f>
        <v>0</v>
      </c>
      <c r="Q650" s="17">
        <f>VALUE(522.011)</f>
        <v>0</v>
      </c>
      <c r="R650">
        <f>VALUE(-0.3713999999999942)</f>
        <v>0</v>
      </c>
      <c r="S650">
        <f>VALUE(-0.29138000000011743)</f>
        <v>0</v>
      </c>
      <c r="T650">
        <f>VALUE(-0.38789999999994507)</f>
        <v>0</v>
      </c>
      <c r="U650">
        <f>VALUE(-0.26708000000007814)</f>
        <v>0</v>
      </c>
      <c r="V650">
        <f>VALUE(-0.27286000000003696)</f>
        <v>0</v>
      </c>
      <c r="W650">
        <f>VALUE(-0.3220800000001418)</f>
        <v>0</v>
      </c>
      <c r="X650">
        <f>VALUE(-0.014220000000022992)</f>
        <v>0</v>
      </c>
      <c r="Y650" s="17">
        <f>VALUE(-11.591499999999996)</f>
        <v>0</v>
      </c>
      <c r="Z650">
        <f>VALUE(-275.2742857143338)</f>
        <v>0</v>
      </c>
    </row>
    <row r="651" spans="1:26">
      <c r="A651" t="s">
        <v>675</v>
      </c>
      <c r="B651">
        <f>VALUE(15.29933)</f>
        <v>0</v>
      </c>
      <c r="C651" s="10">
        <f>VALUE(1552.68548)</f>
        <v>0</v>
      </c>
      <c r="D651" s="10">
        <f>VALUE(-11.602)</f>
        <v>0</v>
      </c>
      <c r="E651" s="11">
        <f>VALUE(1553.74766)</f>
        <v>0</v>
      </c>
      <c r="F651" s="11">
        <f>VALUE(-18.194000000000003)</f>
        <v>0</v>
      </c>
      <c r="G651" s="12">
        <f>VALUE(1556.41428)</f>
        <v>0</v>
      </c>
      <c r="H651" s="12">
        <f>VALUE(-15.048)</f>
        <v>0</v>
      </c>
      <c r="I651" s="13">
        <f>VALUE(1547.70038)</f>
        <v>0</v>
      </c>
      <c r="J651" s="13">
        <f>VALUE(-10.72)</f>
        <v>0</v>
      </c>
      <c r="K651" s="14">
        <f>VALUE(1550.59948)</f>
        <v>0</v>
      </c>
      <c r="L651" s="14">
        <f>VALUE(-11.235999999999999)</f>
        <v>0</v>
      </c>
      <c r="M651" s="15">
        <f>VALUE(1556.3211199999998)</f>
        <v>0</v>
      </c>
      <c r="N651" s="15">
        <f>VALUE(-11.655999999999999)</f>
        <v>0</v>
      </c>
      <c r="O651" s="16">
        <f>VALUE(1548.56964)</f>
        <v>0</v>
      </c>
      <c r="P651" s="16">
        <f>VALUE(-21.854)</f>
        <v>0</v>
      </c>
      <c r="Q651" s="17">
        <f>VALUE(522.014)</f>
        <v>0</v>
      </c>
      <c r="R651">
        <f>VALUE(-0.37237999999979365)</f>
        <v>0</v>
      </c>
      <c r="S651">
        <f>VALUE(-0.29122000000006665)</f>
        <v>0</v>
      </c>
      <c r="T651">
        <f>VALUE(-0.3889799999999468)</f>
        <v>0</v>
      </c>
      <c r="U651">
        <f>VALUE(-0.2682600000000548)</f>
        <v>0</v>
      </c>
      <c r="V651">
        <f>VALUE(-0.2726399999999103)</f>
        <v>0</v>
      </c>
      <c r="W651">
        <f>VALUE(-0.32312000000001717)</f>
        <v>0</v>
      </c>
      <c r="X651">
        <f>VALUE(-0.015240000000176224)</f>
        <v>0</v>
      </c>
      <c r="Y651" s="17">
        <f>VALUE(-11.588499999999954)</f>
        <v>0</v>
      </c>
      <c r="Z651">
        <f>VALUE(-275.97714285713795)</f>
        <v>0</v>
      </c>
    </row>
    <row r="652" spans="1:26">
      <c r="A652" t="s">
        <v>676</v>
      </c>
      <c r="B652">
        <f>VALUE(15.32364)</f>
        <v>0</v>
      </c>
      <c r="C652" s="10">
        <f>VALUE(1552.6857400000001)</f>
        <v>0</v>
      </c>
      <c r="D652" s="10">
        <f>VALUE(-11.546)</f>
        <v>0</v>
      </c>
      <c r="E652" s="11">
        <f>VALUE(1553.74718)</f>
        <v>0</v>
      </c>
      <c r="F652" s="11">
        <f>VALUE(-18.188)</f>
        <v>0</v>
      </c>
      <c r="G652" s="12">
        <f>VALUE(1556.41446)</f>
        <v>0</v>
      </c>
      <c r="H652" s="12">
        <f>VALUE(-15.046)</f>
        <v>0</v>
      </c>
      <c r="I652" s="13">
        <f>VALUE(1547.70074)</f>
        <v>0</v>
      </c>
      <c r="J652" s="13">
        <f>VALUE(-10.742)</f>
        <v>0</v>
      </c>
      <c r="K652" s="14">
        <f>VALUE(1550.5996)</f>
        <v>0</v>
      </c>
      <c r="L652" s="14">
        <f>VALUE(-11.204)</f>
        <v>0</v>
      </c>
      <c r="M652" s="15">
        <f>VALUE(1556.3218)</f>
        <v>0</v>
      </c>
      <c r="N652" s="15">
        <f>VALUE(-11.63)</f>
        <v>0</v>
      </c>
      <c r="O652" s="16">
        <f>VALUE(1548.5697)</f>
        <v>0</v>
      </c>
      <c r="P652" s="16">
        <f>VALUE(-21.908)</f>
        <v>0</v>
      </c>
      <c r="Q652" s="17">
        <f>VALUE(522.01)</f>
        <v>0</v>
      </c>
      <c r="R652">
        <f>VALUE(-0.37211999999999534)</f>
        <v>0</v>
      </c>
      <c r="S652">
        <f>VALUE(-0.29169999999999163)</f>
        <v>0</v>
      </c>
      <c r="T652">
        <f>VALUE(-0.3887999999999465)</f>
        <v>0</v>
      </c>
      <c r="U652">
        <f>VALUE(-0.2679000000000542)</f>
        <v>0</v>
      </c>
      <c r="V652">
        <f>VALUE(-0.2725199999999859)</f>
        <v>0</v>
      </c>
      <c r="W652">
        <f>VALUE(-0.3224400000001424)</f>
        <v>0</v>
      </c>
      <c r="X652">
        <f>VALUE(-0.015180000000100335)</f>
        <v>0</v>
      </c>
      <c r="Y652" s="17">
        <f>VALUE(-11.592499999999973)</f>
        <v>0</v>
      </c>
      <c r="Z652">
        <f>VALUE(-275.8085714286023)</f>
        <v>0</v>
      </c>
    </row>
    <row r="653" spans="1:26">
      <c r="A653" t="s">
        <v>677</v>
      </c>
      <c r="B653">
        <f>VALUE(15.34744)</f>
        <v>0</v>
      </c>
      <c r="C653" s="10">
        <f>VALUE(1552.6860199999999)</f>
        <v>0</v>
      </c>
      <c r="D653" s="10">
        <f>VALUE(-11.578)</f>
        <v>0</v>
      </c>
      <c r="E653" s="11">
        <f>VALUE(1553.74728)</f>
        <v>0</v>
      </c>
      <c r="F653" s="11">
        <f>VALUE(-18.208)</f>
        <v>0</v>
      </c>
      <c r="G653" s="12">
        <f>VALUE(1556.41598)</f>
        <v>0</v>
      </c>
      <c r="H653" s="12">
        <f>VALUE(-15.062000000000001)</f>
        <v>0</v>
      </c>
      <c r="I653" s="13">
        <f>VALUE(1547.6996800000002)</f>
        <v>0</v>
      </c>
      <c r="J653" s="13">
        <f>VALUE(-10.738)</f>
        <v>0</v>
      </c>
      <c r="K653" s="14">
        <f>VALUE(1550.5998)</f>
        <v>0</v>
      </c>
      <c r="L653" s="14">
        <f>VALUE(-11.232000000000001)</f>
        <v>0</v>
      </c>
      <c r="M653" s="15">
        <f>VALUE(1556.32158)</f>
        <v>0</v>
      </c>
      <c r="N653" s="15">
        <f>VALUE(-11.654000000000002)</f>
        <v>0</v>
      </c>
      <c r="O653" s="16">
        <f>VALUE(1548.5704)</f>
        <v>0</v>
      </c>
      <c r="P653" s="16">
        <f>VALUE(-21.89)</f>
        <v>0</v>
      </c>
      <c r="Q653" s="17">
        <f>VALUE(522.0135)</f>
        <v>0</v>
      </c>
      <c r="R653">
        <f>VALUE(-0.3718399999997928)</f>
        <v>0</v>
      </c>
      <c r="S653">
        <f>VALUE(-0.29160000000001673)</f>
        <v>0</v>
      </c>
      <c r="T653">
        <f>VALUE(-0.3872799999999188)</f>
        <v>0</v>
      </c>
      <c r="U653">
        <f>VALUE(-0.26896000000010645)</f>
        <v>0</v>
      </c>
      <c r="V653">
        <f>VALUE(-0.2723200000000361)</f>
        <v>0</v>
      </c>
      <c r="W653">
        <f>VALUE(-0.3226600000000417)</f>
        <v>0</v>
      </c>
      <c r="X653">
        <f>VALUE(-0.014480000000048676)</f>
        <v>0</v>
      </c>
      <c r="Y653" s="17">
        <f>VALUE(-11.588999999999942)</f>
        <v>0</v>
      </c>
      <c r="Z653">
        <f>VALUE(-275.591428571423)</f>
        <v>0</v>
      </c>
    </row>
    <row r="654" spans="1:26">
      <c r="A654" t="s">
        <v>678</v>
      </c>
      <c r="B654">
        <f>VALUE(15.3713)</f>
        <v>0</v>
      </c>
      <c r="C654" s="10">
        <f>VALUE(1552.68636)</f>
        <v>0</v>
      </c>
      <c r="D654" s="10">
        <f>VALUE(-11.554)</f>
        <v>0</v>
      </c>
      <c r="E654" s="11">
        <f>VALUE(1553.74746)</f>
        <v>0</v>
      </c>
      <c r="F654" s="11">
        <f>VALUE(-18.156)</f>
        <v>0</v>
      </c>
      <c r="G654" s="12">
        <f>VALUE(1556.41568)</f>
        <v>0</v>
      </c>
      <c r="H654" s="12">
        <f>VALUE(-15.034)</f>
        <v>0</v>
      </c>
      <c r="I654" s="13">
        <f>VALUE(1547.70102)</f>
        <v>0</v>
      </c>
      <c r="J654" s="13">
        <f>VALUE(-10.744000000000002)</f>
        <v>0</v>
      </c>
      <c r="K654" s="14">
        <f>VALUE(1550.6000800000002)</f>
        <v>0</v>
      </c>
      <c r="L654" s="14">
        <f>VALUE(-11.208)</f>
        <v>0</v>
      </c>
      <c r="M654" s="15">
        <f>VALUE(1556.32206)</f>
        <v>0</v>
      </c>
      <c r="N654" s="15">
        <f>VALUE(-11.59)</f>
        <v>0</v>
      </c>
      <c r="O654" s="16">
        <f>VALUE(1548.57062)</f>
        <v>0</v>
      </c>
      <c r="P654" s="16">
        <f>VALUE(-21.892)</f>
        <v>0</v>
      </c>
      <c r="Q654" s="17">
        <f>VALUE(522.019)</f>
        <v>0</v>
      </c>
      <c r="R654">
        <f>VALUE(-0.3714999999999691)</f>
        <v>0</v>
      </c>
      <c r="S654">
        <f>VALUE(-0.29142000000001644)</f>
        <v>0</v>
      </c>
      <c r="T654">
        <f>VALUE(-0.3875799999998435)</f>
        <v>0</v>
      </c>
      <c r="U654">
        <f>VALUE(-0.267620000000079)</f>
        <v>0</v>
      </c>
      <c r="V654">
        <f>VALUE(-0.2720400000000609)</f>
        <v>0</v>
      </c>
      <c r="W654">
        <f>VALUE(-0.3221800000001167)</f>
        <v>0</v>
      </c>
      <c r="X654">
        <f>VALUE(-0.014260000000149375)</f>
        <v>0</v>
      </c>
      <c r="Y654" s="17">
        <f>VALUE(-11.583499999999958)</f>
        <v>0</v>
      </c>
      <c r="Z654">
        <f>VALUE(-275.228571428605)</f>
        <v>0</v>
      </c>
    </row>
    <row r="655" spans="1:26">
      <c r="A655" t="s">
        <v>679</v>
      </c>
      <c r="B655">
        <f>VALUE(15.39535)</f>
        <v>0</v>
      </c>
      <c r="C655" s="10">
        <f>VALUE(1552.6860000000001)</f>
        <v>0</v>
      </c>
      <c r="D655" s="10">
        <f>VALUE(-11.527999999999999)</f>
        <v>0</v>
      </c>
      <c r="E655" s="11">
        <f>VALUE(1553.7472599999999)</f>
        <v>0</v>
      </c>
      <c r="F655" s="11">
        <f>VALUE(-18.206)</f>
        <v>0</v>
      </c>
      <c r="G655" s="12">
        <f>VALUE(1556.4156)</f>
        <v>0</v>
      </c>
      <c r="H655" s="12">
        <f>VALUE(-15.056)</f>
        <v>0</v>
      </c>
      <c r="I655" s="13">
        <f>VALUE(1547.70034)</f>
        <v>0</v>
      </c>
      <c r="J655" s="13">
        <f>VALUE(-10.71)</f>
        <v>0</v>
      </c>
      <c r="K655" s="14">
        <f>VALUE(1550.6006)</f>
        <v>0</v>
      </c>
      <c r="L655" s="14">
        <f>VALUE(-11.204)</f>
        <v>0</v>
      </c>
      <c r="M655" s="15">
        <f>VALUE(1556.3224599999999)</f>
        <v>0</v>
      </c>
      <c r="N655" s="15">
        <f>VALUE(-11.612)</f>
        <v>0</v>
      </c>
      <c r="O655" s="16">
        <f>VALUE(1548.5703800000001)</f>
        <v>0</v>
      </c>
      <c r="P655" s="16">
        <f>VALUE(-21.916)</f>
        <v>0</v>
      </c>
      <c r="Q655" s="17">
        <f>VALUE(522.0205)</f>
        <v>0</v>
      </c>
      <c r="R655">
        <f>VALUE(-0.37185999999996966)</f>
        <v>0</v>
      </c>
      <c r="S655">
        <f>VALUE(-0.29161999999996624)</f>
        <v>0</v>
      </c>
      <c r="T655">
        <f>VALUE(-0.3876599999998689)</f>
        <v>0</v>
      </c>
      <c r="U655">
        <f>VALUE(-0.2682999999999538)</f>
        <v>0</v>
      </c>
      <c r="V655">
        <f>VALUE(-0.27152000000000953)</f>
        <v>0</v>
      </c>
      <c r="W655">
        <f>VALUE(-0.32177999999998974)</f>
        <v>0</v>
      </c>
      <c r="X655">
        <f>VALUE(-0.014500000000225555)</f>
        <v>0</v>
      </c>
      <c r="Y655" s="17">
        <f>VALUE(-11.581999999999994)</f>
        <v>0</v>
      </c>
      <c r="Z655">
        <f>VALUE(-275.3199999999976)</f>
        <v>0</v>
      </c>
    </row>
    <row r="656" spans="1:26">
      <c r="A656" t="s">
        <v>680</v>
      </c>
      <c r="B656">
        <f>VALUE(15.41896)</f>
        <v>0</v>
      </c>
      <c r="C656" s="10">
        <f>VALUE(1552.68658)</f>
        <v>0</v>
      </c>
      <c r="D656" s="10">
        <f>VALUE(-11.558)</f>
        <v>0</v>
      </c>
      <c r="E656" s="11">
        <f>VALUE(1553.74696)</f>
        <v>0</v>
      </c>
      <c r="F656" s="11">
        <f>VALUE(-18.174)</f>
        <v>0</v>
      </c>
      <c r="G656" s="12">
        <f>VALUE(1556.41568)</f>
        <v>0</v>
      </c>
      <c r="H656" s="12">
        <f>VALUE(-15.004000000000001)</f>
        <v>0</v>
      </c>
      <c r="I656" s="13">
        <f>VALUE(1547.70136)</f>
        <v>0</v>
      </c>
      <c r="J656" s="13">
        <f>VALUE(-10.735999999999999)</f>
        <v>0</v>
      </c>
      <c r="K656" s="14">
        <f>VALUE(1550.59878)</f>
        <v>0</v>
      </c>
      <c r="L656" s="14">
        <f>VALUE(-11.222000000000001)</f>
        <v>0</v>
      </c>
      <c r="M656" s="15">
        <f>VALUE(1556.3211199999998)</f>
        <v>0</v>
      </c>
      <c r="N656" s="15">
        <f>VALUE(-11.59)</f>
        <v>0</v>
      </c>
      <c r="O656" s="16">
        <f>VALUE(1548.5702800000001)</f>
        <v>0</v>
      </c>
      <c r="P656" s="16">
        <f>VALUE(-21.91)</f>
        <v>0</v>
      </c>
      <c r="Q656" s="17">
        <f>VALUE(522.019)</f>
        <v>0</v>
      </c>
      <c r="R656">
        <f>VALUE(-0.3712799999998424)</f>
        <v>0</v>
      </c>
      <c r="S656">
        <f>VALUE(-0.2919200000001183)</f>
        <v>0</v>
      </c>
      <c r="T656">
        <f>VALUE(-0.3875799999998435)</f>
        <v>0</v>
      </c>
      <c r="U656">
        <f>VALUE(-0.26728000000002794)</f>
        <v>0</v>
      </c>
      <c r="V656">
        <f>VALUE(-0.27333999999996195)</f>
        <v>0</v>
      </c>
      <c r="W656">
        <f>VALUE(-0.32312000000001717)</f>
        <v>0</v>
      </c>
      <c r="X656">
        <f>VALUE(-0.014600000000200453)</f>
        <v>0</v>
      </c>
      <c r="Y656" s="17">
        <f>VALUE(-11.583499999999958)</f>
        <v>0</v>
      </c>
      <c r="Z656">
        <f>VALUE(-275.5885714285731)</f>
        <v>0</v>
      </c>
    </row>
    <row r="657" spans="1:26">
      <c r="A657" t="s">
        <v>681</v>
      </c>
      <c r="B657">
        <f>VALUE(15.44295)</f>
        <v>0</v>
      </c>
      <c r="C657" s="10">
        <f>VALUE(1552.68596)</f>
        <v>0</v>
      </c>
      <c r="D657" s="10">
        <f>VALUE(-11.534)</f>
        <v>0</v>
      </c>
      <c r="E657" s="11">
        <f>VALUE(1553.7468800000001)</f>
        <v>0</v>
      </c>
      <c r="F657" s="11">
        <f>VALUE(-18.172)</f>
        <v>0</v>
      </c>
      <c r="G657" s="12">
        <f>VALUE(1556.4148599999999)</f>
        <v>0</v>
      </c>
      <c r="H657" s="12">
        <f>VALUE(-15.07)</f>
        <v>0</v>
      </c>
      <c r="I657" s="13">
        <f>VALUE(1547.7001400000001)</f>
        <v>0</v>
      </c>
      <c r="J657" s="13">
        <f>VALUE(-10.752)</f>
        <v>0</v>
      </c>
      <c r="K657" s="14">
        <f>VALUE(1550.6000800000002)</f>
        <v>0</v>
      </c>
      <c r="L657" s="14">
        <f>VALUE(-11.232000000000001)</f>
        <v>0</v>
      </c>
      <c r="M657" s="15">
        <f>VALUE(1556.3221)</f>
        <v>0</v>
      </c>
      <c r="N657" s="15">
        <f>VALUE(-11.626)</f>
        <v>0</v>
      </c>
      <c r="O657" s="16">
        <f>VALUE(1548.5707)</f>
        <v>0</v>
      </c>
      <c r="P657" s="16">
        <f>VALUE(-21.901999999999997)</f>
        <v>0</v>
      </c>
      <c r="Q657" s="17">
        <f>VALUE(522.021)</f>
        <v>0</v>
      </c>
      <c r="R657">
        <f>VALUE(-0.37189999999986867)</f>
        <v>0</v>
      </c>
      <c r="S657">
        <f>VALUE(-0.2920000000001437)</f>
        <v>0</v>
      </c>
      <c r="T657">
        <f>VALUE(-0.38839999999981956)</f>
        <v>0</v>
      </c>
      <c r="U657">
        <f>VALUE(-0.26850000000013097)</f>
        <v>0</v>
      </c>
      <c r="V657">
        <f>VALUE(-0.2720400000000609)</f>
        <v>0</v>
      </c>
      <c r="W657">
        <f>VALUE(-0.3221399999999903)</f>
        <v>0</v>
      </c>
      <c r="X657">
        <f>VALUE(-0.014180000000123982)</f>
        <v>0</v>
      </c>
      <c r="Y657" s="17">
        <f>VALUE(-11.581500000000005)</f>
        <v>0</v>
      </c>
      <c r="Z657">
        <f>VALUE(-275.59428571430544)</f>
        <v>0</v>
      </c>
    </row>
    <row r="658" spans="1:26">
      <c r="A658" t="s">
        <v>682</v>
      </c>
      <c r="B658">
        <f>VALUE(15.46698)</f>
        <v>0</v>
      </c>
      <c r="C658" s="10">
        <f>VALUE(1552.6855)</f>
        <v>0</v>
      </c>
      <c r="D658" s="10">
        <f>VALUE(-11.538)</f>
        <v>0</v>
      </c>
      <c r="E658" s="11">
        <f>VALUE(1553.74652)</f>
        <v>0</v>
      </c>
      <c r="F658" s="11">
        <f>VALUE(-18.227999999999998)</f>
        <v>0</v>
      </c>
      <c r="G658" s="12">
        <f>VALUE(1556.41572)</f>
        <v>0</v>
      </c>
      <c r="H658" s="12">
        <f>VALUE(-15.12)</f>
        <v>0</v>
      </c>
      <c r="I658" s="13">
        <f>VALUE(1547.70012)</f>
        <v>0</v>
      </c>
      <c r="J658" s="13">
        <f>VALUE(-10.762)</f>
        <v>0</v>
      </c>
      <c r="K658" s="14">
        <f>VALUE(1550.59952)</f>
        <v>0</v>
      </c>
      <c r="L658" s="14">
        <f>VALUE(-11.222000000000001)</f>
        <v>0</v>
      </c>
      <c r="M658" s="15">
        <f>VALUE(1556.32176)</f>
        <v>0</v>
      </c>
      <c r="N658" s="15">
        <f>VALUE(-11.67)</f>
        <v>0</v>
      </c>
      <c r="O658" s="16">
        <f>VALUE(1548.56968)</f>
        <v>0</v>
      </c>
      <c r="P658" s="16">
        <f>VALUE(-21.912)</f>
        <v>0</v>
      </c>
      <c r="Q658" s="17">
        <f>VALUE(522.019)</f>
        <v>0</v>
      </c>
      <c r="R658">
        <f>VALUE(-0.37235999999984415)</f>
        <v>0</v>
      </c>
      <c r="S658">
        <f>VALUE(-0.2923600000001443)</f>
        <v>0</v>
      </c>
      <c r="T658">
        <f>VALUE(-0.3875399999999445)</f>
        <v>0</v>
      </c>
      <c r="U658">
        <f>VALUE(-0.26852000000008047)</f>
        <v>0</v>
      </c>
      <c r="V658">
        <f>VALUE(-0.2726000000000113)</f>
        <v>0</v>
      </c>
      <c r="W658">
        <f>VALUE(-0.3224800000000414)</f>
        <v>0</v>
      </c>
      <c r="X658">
        <f>VALUE(-0.01520000000004984)</f>
        <v>0</v>
      </c>
      <c r="Y658" s="17">
        <f>VALUE(-11.583499999999958)</f>
        <v>0</v>
      </c>
      <c r="Z658">
        <f>VALUE(-275.86571428573086)</f>
        <v>0</v>
      </c>
    </row>
    <row r="659" spans="1:26">
      <c r="A659" t="s">
        <v>683</v>
      </c>
      <c r="B659">
        <f>VALUE(15.49101)</f>
        <v>0</v>
      </c>
      <c r="C659" s="10">
        <f>VALUE(1552.6854)</f>
        <v>0</v>
      </c>
      <c r="D659" s="10">
        <f>VALUE(-11.552)</f>
        <v>0</v>
      </c>
      <c r="E659" s="11">
        <f>VALUE(1553.7469199999998)</f>
        <v>0</v>
      </c>
      <c r="F659" s="11">
        <f>VALUE(-18.188)</f>
        <v>0</v>
      </c>
      <c r="G659" s="12">
        <f>VALUE(1556.41456)</f>
        <v>0</v>
      </c>
      <c r="H659" s="12">
        <f>VALUE(-15.07)</f>
        <v>0</v>
      </c>
      <c r="I659" s="13">
        <f>VALUE(1547.70012)</f>
        <v>0</v>
      </c>
      <c r="J659" s="13">
        <f>VALUE(-10.72)</f>
        <v>0</v>
      </c>
      <c r="K659" s="14">
        <f>VALUE(1550.5999)</f>
        <v>0</v>
      </c>
      <c r="L659" s="14">
        <f>VALUE(-11.162)</f>
        <v>0</v>
      </c>
      <c r="M659" s="15">
        <f>VALUE(1556.3212199999998)</f>
        <v>0</v>
      </c>
      <c r="N659" s="15">
        <f>VALUE(-11.64)</f>
        <v>0</v>
      </c>
      <c r="O659" s="16">
        <f>VALUE(1548.5704)</f>
        <v>0</v>
      </c>
      <c r="P659" s="16">
        <f>VALUE(-21.886)</f>
        <v>0</v>
      </c>
      <c r="Q659" s="17">
        <f>VALUE(522.0215000000001)</f>
        <v>0</v>
      </c>
      <c r="R659">
        <f>VALUE(-0.37245999999981905)</f>
        <v>0</v>
      </c>
      <c r="S659">
        <f>VALUE(-0.2919600000000173)</f>
        <v>0</v>
      </c>
      <c r="T659">
        <f>VALUE(-0.3886999999999716)</f>
        <v>0</v>
      </c>
      <c r="U659">
        <f>VALUE(-0.26852000000008047)</f>
        <v>0</v>
      </c>
      <c r="V659">
        <f>VALUE(-0.2722200000000612)</f>
        <v>0</v>
      </c>
      <c r="W659">
        <f>VALUE(-0.3230200000000423)</f>
        <v>0</v>
      </c>
      <c r="X659">
        <f>VALUE(-0.014480000000048676)</f>
        <v>0</v>
      </c>
      <c r="Y659" s="17">
        <f>VALUE(-11.580999999999904)</f>
        <v>0</v>
      </c>
      <c r="Z659">
        <f>VALUE(-275.9085714285772)</f>
        <v>0</v>
      </c>
    </row>
    <row r="660" spans="1:26">
      <c r="A660" t="s">
        <v>684</v>
      </c>
      <c r="B660">
        <f>VALUE(15.51531)</f>
        <v>0</v>
      </c>
      <c r="C660" s="10">
        <f>VALUE(1552.6859)</f>
        <v>0</v>
      </c>
      <c r="D660" s="10">
        <f>VALUE(-11.565999999999999)</f>
        <v>0</v>
      </c>
      <c r="E660" s="11">
        <f>VALUE(1553.74694)</f>
        <v>0</v>
      </c>
      <c r="F660" s="11">
        <f>VALUE(-18.262)</f>
        <v>0</v>
      </c>
      <c r="G660" s="12">
        <f>VALUE(1556.41586)</f>
        <v>0</v>
      </c>
      <c r="H660" s="12">
        <f>VALUE(-15.036)</f>
        <v>0</v>
      </c>
      <c r="I660" s="13">
        <f>VALUE(1547.70036)</f>
        <v>0</v>
      </c>
      <c r="J660" s="13">
        <f>VALUE(-10.732000000000001)</f>
        <v>0</v>
      </c>
      <c r="K660" s="14">
        <f>VALUE(1550.59944)</f>
        <v>0</v>
      </c>
      <c r="L660" s="14">
        <f>VALUE(-11.172)</f>
        <v>0</v>
      </c>
      <c r="M660" s="15">
        <f>VALUE(1556.3222)</f>
        <v>0</v>
      </c>
      <c r="N660" s="15">
        <f>VALUE(-11.628)</f>
        <v>0</v>
      </c>
      <c r="O660" s="16">
        <f>VALUE(1548.57008)</f>
        <v>0</v>
      </c>
      <c r="P660" s="16">
        <f>VALUE(-21.941999999999997)</f>
        <v>0</v>
      </c>
      <c r="Q660" s="17">
        <f>VALUE(522.0219999999999)</f>
        <v>0</v>
      </c>
      <c r="R660">
        <f>VALUE(-0.37195999999994456)</f>
        <v>0</v>
      </c>
      <c r="S660">
        <f>VALUE(-0.2919400000000678)</f>
        <v>0</v>
      </c>
      <c r="T660">
        <f>VALUE(-0.3873999999998432)</f>
        <v>0</v>
      </c>
      <c r="U660">
        <f>VALUE(-0.2682800000000043)</f>
        <v>0</v>
      </c>
      <c r="V660">
        <f>VALUE(-0.27268000000003667)</f>
        <v>0</v>
      </c>
      <c r="W660">
        <f>VALUE(-0.3220400000000154)</f>
        <v>0</v>
      </c>
      <c r="X660">
        <f>VALUE(-0.014800000000150249)</f>
        <v>0</v>
      </c>
      <c r="Y660" s="17">
        <f>VALUE(-11.580500000000029)</f>
        <v>0</v>
      </c>
      <c r="Z660">
        <f>VALUE(-275.58571428572316)</f>
        <v>0</v>
      </c>
    </row>
    <row r="661" spans="1:26">
      <c r="A661" t="s">
        <v>685</v>
      </c>
      <c r="B661">
        <f>VALUE(15.53936)</f>
        <v>0</v>
      </c>
      <c r="C661" s="10">
        <f>VALUE(1552.68632)</f>
        <v>0</v>
      </c>
      <c r="D661" s="10">
        <f>VALUE(-11.552)</f>
        <v>0</v>
      </c>
      <c r="E661" s="11">
        <f>VALUE(1553.74754)</f>
        <v>0</v>
      </c>
      <c r="F661" s="11">
        <f>VALUE(-18.232)</f>
        <v>0</v>
      </c>
      <c r="G661" s="12">
        <f>VALUE(1556.41644)</f>
        <v>0</v>
      </c>
      <c r="H661" s="12">
        <f>VALUE(-15.004000000000001)</f>
        <v>0</v>
      </c>
      <c r="I661" s="13">
        <f>VALUE(1547.7006800000001)</f>
        <v>0</v>
      </c>
      <c r="J661" s="13">
        <f>VALUE(-10.714)</f>
        <v>0</v>
      </c>
      <c r="K661" s="14">
        <f>VALUE(1550.59942)</f>
        <v>0</v>
      </c>
      <c r="L661" s="14">
        <f>VALUE(-11.174000000000001)</f>
        <v>0</v>
      </c>
      <c r="M661" s="15">
        <f>VALUE(1556.32258)</f>
        <v>0</v>
      </c>
      <c r="N661" s="15">
        <f>VALUE(-11.654000000000002)</f>
        <v>0</v>
      </c>
      <c r="O661" s="16">
        <f>VALUE(1548.57042)</f>
        <v>0</v>
      </c>
      <c r="P661" s="16">
        <f>VALUE(-21.89)</f>
        <v>0</v>
      </c>
      <c r="Q661" s="17">
        <f>VALUE(522.0255)</f>
        <v>0</v>
      </c>
      <c r="R661">
        <f>VALUE(-0.3715399999998681)</f>
        <v>0</v>
      </c>
      <c r="S661">
        <f>VALUE(-0.29133999999999105)</f>
        <v>0</v>
      </c>
      <c r="T661">
        <f>VALUE(-0.3868199999999433)</f>
        <v>0</v>
      </c>
      <c r="U661">
        <f>VALUE(-0.2679600000001301)</f>
        <v>0</v>
      </c>
      <c r="V661">
        <f>VALUE(-0.2726999999999862)</f>
        <v>0</v>
      </c>
      <c r="W661">
        <f>VALUE(-0.32166000000006534)</f>
        <v>0</v>
      </c>
      <c r="X661">
        <f>VALUE(-0.014460000000099171)</f>
        <v>0</v>
      </c>
      <c r="Y661" s="17">
        <f>VALUE(-11.576999999999998)</f>
        <v>0</v>
      </c>
      <c r="Z661">
        <f>VALUE(-275.2114285714405)</f>
        <v>0</v>
      </c>
    </row>
    <row r="662" spans="1:26">
      <c r="A662" t="s">
        <v>686</v>
      </c>
      <c r="B662">
        <f>VALUE(15.5634)</f>
        <v>0</v>
      </c>
      <c r="C662" s="10">
        <f>VALUE(1552.68496)</f>
        <v>0</v>
      </c>
      <c r="D662" s="10">
        <f>VALUE(-11.552)</f>
        <v>0</v>
      </c>
      <c r="E662" s="11">
        <f>VALUE(1553.7467)</f>
        <v>0</v>
      </c>
      <c r="F662" s="11">
        <f>VALUE(-18.22)</f>
        <v>0</v>
      </c>
      <c r="G662" s="12">
        <f>VALUE(1556.41454)</f>
        <v>0</v>
      </c>
      <c r="H662" s="12">
        <f>VALUE(-15.056)</f>
        <v>0</v>
      </c>
      <c r="I662" s="13">
        <f>VALUE(1547.69952)</f>
        <v>0</v>
      </c>
      <c r="J662" s="13">
        <f>VALUE(-10.682)</f>
        <v>0</v>
      </c>
      <c r="K662" s="14">
        <f>VALUE(1550.59986)</f>
        <v>0</v>
      </c>
      <c r="L662" s="14">
        <f>VALUE(-11.162)</f>
        <v>0</v>
      </c>
      <c r="M662" s="15">
        <f>VALUE(1556.32232)</f>
        <v>0</v>
      </c>
      <c r="N662" s="15">
        <f>VALUE(-11.61)</f>
        <v>0</v>
      </c>
      <c r="O662" s="16">
        <f>VALUE(1548.5698)</f>
        <v>0</v>
      </c>
      <c r="P662" s="16">
        <f>VALUE(-21.964000000000002)</f>
        <v>0</v>
      </c>
      <c r="Q662" s="17">
        <f>VALUE(522.0335)</f>
        <v>0</v>
      </c>
      <c r="R662">
        <f>VALUE(-0.372899999999845)</f>
        <v>0</v>
      </c>
      <c r="S662">
        <f>VALUE(-0.292180000000144)</f>
        <v>0</v>
      </c>
      <c r="T662">
        <f>VALUE(-0.38871999999992113)</f>
        <v>0</v>
      </c>
      <c r="U662">
        <f>VALUE(-0.26912000000015723)</f>
        <v>0</v>
      </c>
      <c r="V662">
        <f>VALUE(-0.2722599999999602)</f>
        <v>0</v>
      </c>
      <c r="W662">
        <f>VALUE(-0.321920000000091)</f>
        <v>0</v>
      </c>
      <c r="X662">
        <f>VALUE(-0.015080000000125438)</f>
        <v>0</v>
      </c>
      <c r="Y662" s="17">
        <f>VALUE(-11.56899999999996)</f>
        <v>0</v>
      </c>
      <c r="Z662">
        <f>VALUE(-276.02571428574913)</f>
        <v>0</v>
      </c>
    </row>
    <row r="663" spans="1:26">
      <c r="A663" t="s">
        <v>687</v>
      </c>
      <c r="B663">
        <f>VALUE(15.58773)</f>
        <v>0</v>
      </c>
      <c r="C663" s="10">
        <f>VALUE(1552.6862199999998)</f>
        <v>0</v>
      </c>
      <c r="D663" s="10">
        <f>VALUE(-11.526)</f>
        <v>0</v>
      </c>
      <c r="E663" s="11">
        <f>VALUE(1553.74704)</f>
        <v>0</v>
      </c>
      <c r="F663" s="11">
        <f>VALUE(-18.172)</f>
        <v>0</v>
      </c>
      <c r="G663" s="12">
        <f>VALUE(1556.4154199999998)</f>
        <v>0</v>
      </c>
      <c r="H663" s="12">
        <f>VALUE(-15.09)</f>
        <v>0</v>
      </c>
      <c r="I663" s="13">
        <f>VALUE(1547.7007)</f>
        <v>0</v>
      </c>
      <c r="J663" s="13">
        <f>VALUE(-10.772)</f>
        <v>0</v>
      </c>
      <c r="K663" s="14">
        <f>VALUE(1550.59976)</f>
        <v>0</v>
      </c>
      <c r="L663" s="14">
        <f>VALUE(-11.235999999999999)</f>
        <v>0</v>
      </c>
      <c r="M663" s="15">
        <f>VALUE(1556.32232)</f>
        <v>0</v>
      </c>
      <c r="N663" s="15">
        <f>VALUE(-11.614)</f>
        <v>0</v>
      </c>
      <c r="O663" s="16">
        <f>VALUE(1548.56994)</f>
        <v>0</v>
      </c>
      <c r="P663" s="16">
        <f>VALUE(-21.94)</f>
        <v>0</v>
      </c>
      <c r="Q663" s="17">
        <f>VALUE(522.0319999999999)</f>
        <v>0</v>
      </c>
      <c r="R663">
        <f>VALUE(-0.371639999999843)</f>
        <v>0</v>
      </c>
      <c r="S663">
        <f>VALUE(-0.2918400000000929)</f>
        <v>0</v>
      </c>
      <c r="T663">
        <f>VALUE(-0.3878399999998692)</f>
        <v>0</v>
      </c>
      <c r="U663">
        <f>VALUE(-0.2679399999999532)</f>
        <v>0</v>
      </c>
      <c r="V663">
        <f>VALUE(-0.2723599999999351)</f>
        <v>0</v>
      </c>
      <c r="W663">
        <f>VALUE(-0.321920000000091)</f>
        <v>0</v>
      </c>
      <c r="X663">
        <f>VALUE(-0.014940000000024156)</f>
        <v>0</v>
      </c>
      <c r="Y663" s="17">
        <f>VALUE(-11.570500000000038)</f>
        <v>0</v>
      </c>
      <c r="Z663">
        <f>VALUE(-275.49714285711553)</f>
        <v>0</v>
      </c>
    </row>
    <row r="664" spans="1:26">
      <c r="A664" t="s">
        <v>688</v>
      </c>
      <c r="B664">
        <f>VALUE(15.6119)</f>
        <v>0</v>
      </c>
      <c r="C664" s="10">
        <f>VALUE(1552.68572)</f>
        <v>0</v>
      </c>
      <c r="D664" s="10">
        <f>VALUE(-11.606)</f>
        <v>0</v>
      </c>
      <c r="E664" s="11">
        <f>VALUE(1553.74704)</f>
        <v>0</v>
      </c>
      <c r="F664" s="11">
        <f>VALUE(-18.234)</f>
        <v>0</v>
      </c>
      <c r="G664" s="12">
        <f>VALUE(1556.41536)</f>
        <v>0</v>
      </c>
      <c r="H664" s="12">
        <f>VALUE(-15.027999999999999)</f>
        <v>0</v>
      </c>
      <c r="I664" s="13">
        <f>VALUE(1547.7002400000001)</f>
        <v>0</v>
      </c>
      <c r="J664" s="13">
        <f>VALUE(-10.748)</f>
        <v>0</v>
      </c>
      <c r="K664" s="14">
        <f>VALUE(1550.60006)</f>
        <v>0</v>
      </c>
      <c r="L664" s="14">
        <f>VALUE(-11.186)</f>
        <v>0</v>
      </c>
      <c r="M664" s="15">
        <f>VALUE(1556.32234)</f>
        <v>0</v>
      </c>
      <c r="N664" s="15">
        <f>VALUE(-11.65)</f>
        <v>0</v>
      </c>
      <c r="O664" s="16">
        <f>VALUE(1548.5701199999999)</f>
        <v>0</v>
      </c>
      <c r="P664" s="16">
        <f>VALUE(-21.928)</f>
        <v>0</v>
      </c>
      <c r="Q664" s="17">
        <f>VALUE(522.0255)</f>
        <v>0</v>
      </c>
      <c r="R664">
        <f>VALUE(-0.37213999999994485)</f>
        <v>0</v>
      </c>
      <c r="S664">
        <f>VALUE(-0.2918400000000929)</f>
        <v>0</v>
      </c>
      <c r="T664">
        <f>VALUE(-0.38789999999994507)</f>
        <v>0</v>
      </c>
      <c r="U664">
        <f>VALUE(-0.26840000000015607)</f>
        <v>0</v>
      </c>
      <c r="V664">
        <f>VALUE(-0.2720600000000104)</f>
        <v>0</v>
      </c>
      <c r="W664">
        <f>VALUE(-0.3219000000001415)</f>
        <v>0</v>
      </c>
      <c r="X664">
        <f>VALUE(-0.014760000000023865)</f>
        <v>0</v>
      </c>
      <c r="Y664" s="17">
        <f>VALUE(-11.576999999999998)</f>
        <v>0</v>
      </c>
      <c r="Z664">
        <f>VALUE(-275.5714285714735)</f>
        <v>0</v>
      </c>
    </row>
    <row r="665" spans="1:26">
      <c r="A665" t="s">
        <v>689</v>
      </c>
      <c r="B665">
        <f>VALUE(15.63615)</f>
        <v>0</v>
      </c>
      <c r="C665" s="10">
        <f>VALUE(1552.68594)</f>
        <v>0</v>
      </c>
      <c r="D665" s="10">
        <f>VALUE(-11.558)</f>
        <v>0</v>
      </c>
      <c r="E665" s="11">
        <f>VALUE(1553.74662)</f>
        <v>0</v>
      </c>
      <c r="F665" s="11">
        <f>VALUE(-18.21)</f>
        <v>0</v>
      </c>
      <c r="G665" s="12">
        <f>VALUE(1556.41516)</f>
        <v>0</v>
      </c>
      <c r="H665" s="12">
        <f>VALUE(-14.974)</f>
        <v>0</v>
      </c>
      <c r="I665" s="13">
        <f>VALUE(1547.7009)</f>
        <v>0</v>
      </c>
      <c r="J665" s="13">
        <f>VALUE(-10.73)</f>
        <v>0</v>
      </c>
      <c r="K665" s="14">
        <f>VALUE(1550.59984)</f>
        <v>0</v>
      </c>
      <c r="L665" s="14">
        <f>VALUE(-11.232000000000001)</f>
        <v>0</v>
      </c>
      <c r="M665" s="15">
        <f>VALUE(1556.32184)</f>
        <v>0</v>
      </c>
      <c r="N665" s="15">
        <f>VALUE(-11.532)</f>
        <v>0</v>
      </c>
      <c r="O665" s="16">
        <f>VALUE(1548.56962)</f>
        <v>0</v>
      </c>
      <c r="P665" s="16">
        <f>VALUE(-21.892)</f>
        <v>0</v>
      </c>
      <c r="Q665" s="17">
        <f>VALUE(522.0285)</f>
        <v>0</v>
      </c>
      <c r="R665">
        <f>VALUE(-0.3719199999998182)</f>
        <v>0</v>
      </c>
      <c r="S665">
        <f>VALUE(-0.2922600000001694)</f>
        <v>0</v>
      </c>
      <c r="T665">
        <f>VALUE(-0.38809999999989486)</f>
        <v>0</v>
      </c>
      <c r="U665">
        <f>VALUE(-0.2677400000000034)</f>
        <v>0</v>
      </c>
      <c r="V665">
        <f>VALUE(-0.2722799999999097)</f>
        <v>0</v>
      </c>
      <c r="W665">
        <f>VALUE(-0.322400000000016)</f>
        <v>0</v>
      </c>
      <c r="X665">
        <f>VALUE(-0.015260000000125729)</f>
        <v>0</v>
      </c>
      <c r="Y665" s="17">
        <f>VALUE(-11.573999999999955)</f>
        <v>0</v>
      </c>
      <c r="Z665">
        <f>VALUE(-275.7085714285625)</f>
        <v>0</v>
      </c>
    </row>
    <row r="666" spans="1:26">
      <c r="A666" t="s">
        <v>690</v>
      </c>
      <c r="B666">
        <f>VALUE(15.66074)</f>
        <v>0</v>
      </c>
      <c r="C666" s="10">
        <f>VALUE(1552.6853)</f>
        <v>0</v>
      </c>
      <c r="D666" s="10">
        <f>VALUE(-11.55)</f>
        <v>0</v>
      </c>
      <c r="E666" s="11">
        <f>VALUE(1553.74668)</f>
        <v>0</v>
      </c>
      <c r="F666" s="11">
        <f>VALUE(-18.23)</f>
        <v>0</v>
      </c>
      <c r="G666" s="12">
        <f>VALUE(1556.4151)</f>
        <v>0</v>
      </c>
      <c r="H666" s="12">
        <f>VALUE(-15.072000000000001)</f>
        <v>0</v>
      </c>
      <c r="I666" s="13">
        <f>VALUE(1547.6996199999999)</f>
        <v>0</v>
      </c>
      <c r="J666" s="13">
        <f>VALUE(-10.74)</f>
        <v>0</v>
      </c>
      <c r="K666" s="14">
        <f>VALUE(1550.59926)</f>
        <v>0</v>
      </c>
      <c r="L666" s="14">
        <f>VALUE(-11.21)</f>
        <v>0</v>
      </c>
      <c r="M666" s="15">
        <f>VALUE(1556.32146)</f>
        <v>0</v>
      </c>
      <c r="N666" s="15">
        <f>VALUE(-11.612)</f>
        <v>0</v>
      </c>
      <c r="O666" s="16">
        <f>VALUE(1548.56952)</f>
        <v>0</v>
      </c>
      <c r="P666" s="16">
        <f>VALUE(-21.864)</f>
        <v>0</v>
      </c>
      <c r="Q666" s="17">
        <f>VALUE(522.0225)</f>
        <v>0</v>
      </c>
      <c r="R666">
        <f>VALUE(-0.37255999999979394)</f>
        <v>0</v>
      </c>
      <c r="S666">
        <f>VALUE(-0.2922000000000935)</f>
        <v>0</v>
      </c>
      <c r="T666">
        <f>VALUE(-0.38815999999997075)</f>
        <v>0</v>
      </c>
      <c r="U666">
        <f>VALUE(-0.26901999999995496)</f>
        <v>0</v>
      </c>
      <c r="V666">
        <f>VALUE(-0.27286000000003696)</f>
        <v>0</v>
      </c>
      <c r="W666">
        <f>VALUE(-0.32278000000019347)</f>
        <v>0</v>
      </c>
      <c r="X666">
        <f>VALUE(-0.015360000000100626)</f>
        <v>0</v>
      </c>
      <c r="Y666" s="17">
        <f>VALUE(-11.579999999999927)</f>
        <v>0</v>
      </c>
      <c r="Z666">
        <f>VALUE(-276.1342857143063)</f>
        <v>0</v>
      </c>
    </row>
    <row r="667" spans="1:26">
      <c r="A667" t="s">
        <v>691</v>
      </c>
      <c r="B667">
        <f>VALUE(15.68521)</f>
        <v>0</v>
      </c>
      <c r="C667" s="10">
        <f>VALUE(1552.6862800000001)</f>
        <v>0</v>
      </c>
      <c r="D667" s="10">
        <f>VALUE(-11.546)</f>
        <v>0</v>
      </c>
      <c r="E667" s="11">
        <f>VALUE(1553.7472400000001)</f>
        <v>0</v>
      </c>
      <c r="F667" s="11">
        <f>VALUE(-18.202)</f>
        <v>0</v>
      </c>
      <c r="G667" s="12">
        <f>VALUE(1556.41526)</f>
        <v>0</v>
      </c>
      <c r="H667" s="12">
        <f>VALUE(-15.058)</f>
        <v>0</v>
      </c>
      <c r="I667" s="13">
        <f>VALUE(1547.7002400000001)</f>
        <v>0</v>
      </c>
      <c r="J667" s="13">
        <f>VALUE(-10.73)</f>
        <v>0</v>
      </c>
      <c r="K667" s="14">
        <f>VALUE(1550.5990199999999)</f>
        <v>0</v>
      </c>
      <c r="L667" s="14">
        <f>VALUE(-11.172)</f>
        <v>0</v>
      </c>
      <c r="M667" s="15">
        <f>VALUE(1556.3222)</f>
        <v>0</v>
      </c>
      <c r="N667" s="15">
        <f>VALUE(-11.632)</f>
        <v>0</v>
      </c>
      <c r="O667" s="16">
        <f>VALUE(1548.56944)</f>
        <v>0</v>
      </c>
      <c r="P667" s="16">
        <f>VALUE(-21.874000000000002)</f>
        <v>0</v>
      </c>
      <c r="Q667" s="17">
        <f>VALUE(522.0215000000001)</f>
        <v>0</v>
      </c>
      <c r="R667">
        <f>VALUE(-0.37157999999999447)</f>
        <v>0</v>
      </c>
      <c r="S667">
        <f>VALUE(-0.2916400000001431)</f>
        <v>0</v>
      </c>
      <c r="T667">
        <f>VALUE(-0.38799999999991996)</f>
        <v>0</v>
      </c>
      <c r="U667">
        <f>VALUE(-0.26840000000015607)</f>
        <v>0</v>
      </c>
      <c r="V667">
        <f>VALUE(-0.27309999999988577)</f>
        <v>0</v>
      </c>
      <c r="W667">
        <f>VALUE(-0.3220400000000154)</f>
        <v>0</v>
      </c>
      <c r="X667">
        <f>VALUE(-0.01544000000012602)</f>
        <v>0</v>
      </c>
      <c r="Y667" s="17">
        <f>VALUE(-11.580999999999904)</f>
        <v>0</v>
      </c>
      <c r="Z667">
        <f>VALUE(-275.7428571428915)</f>
        <v>0</v>
      </c>
    </row>
    <row r="668" spans="1:26">
      <c r="A668" t="s">
        <v>692</v>
      </c>
      <c r="B668">
        <f>VALUE(15.70963)</f>
        <v>0</v>
      </c>
      <c r="C668" s="10">
        <f>VALUE(1552.6861)</f>
        <v>0</v>
      </c>
      <c r="D668" s="10">
        <f>VALUE(-11.53)</f>
        <v>0</v>
      </c>
      <c r="E668" s="11">
        <f>VALUE(1553.7467)</f>
        <v>0</v>
      </c>
      <c r="F668" s="11">
        <f>VALUE(-18.132)</f>
        <v>0</v>
      </c>
      <c r="G668" s="12">
        <f>VALUE(1556.41452)</f>
        <v>0</v>
      </c>
      <c r="H668" s="12">
        <f>VALUE(-15.027999999999999)</f>
        <v>0</v>
      </c>
      <c r="I668" s="13">
        <f>VALUE(1547.6997800000001)</f>
        <v>0</v>
      </c>
      <c r="J668" s="13">
        <f>VALUE(-10.73)</f>
        <v>0</v>
      </c>
      <c r="K668" s="14">
        <f>VALUE(1550.5995599999999)</f>
        <v>0</v>
      </c>
      <c r="L668" s="14">
        <f>VALUE(-11.168)</f>
        <v>0</v>
      </c>
      <c r="M668" s="15">
        <f>VALUE(1556.3215599999999)</f>
        <v>0</v>
      </c>
      <c r="N668" s="15">
        <f>VALUE(-11.626)</f>
        <v>0</v>
      </c>
      <c r="O668" s="16">
        <f>VALUE(1548.5695)</f>
        <v>0</v>
      </c>
      <c r="P668" s="16">
        <f>VALUE(-21.888)</f>
        <v>0</v>
      </c>
      <c r="Q668" s="17">
        <f>VALUE(522.0219999999999)</f>
        <v>0</v>
      </c>
      <c r="R668">
        <f>VALUE(-0.37175999999999476)</f>
        <v>0</v>
      </c>
      <c r="S668">
        <f>VALUE(-0.292180000000144)</f>
        <v>0</v>
      </c>
      <c r="T668">
        <f>VALUE(-0.38873999999987063)</f>
        <v>0</v>
      </c>
      <c r="U668">
        <f>VALUE(-0.26886000000013155)</f>
        <v>0</v>
      </c>
      <c r="V668">
        <f>VALUE(-0.2725599999998849)</f>
        <v>0</v>
      </c>
      <c r="W668">
        <f>VALUE(-0.3226799999999912)</f>
        <v>0</v>
      </c>
      <c r="X668">
        <f>VALUE(-0.015380000000050131)</f>
        <v>0</v>
      </c>
      <c r="Y668" s="17">
        <f>VALUE(-11.580500000000029)</f>
        <v>0</v>
      </c>
      <c r="Z668">
        <f>VALUE(-276.0228571428667)</f>
        <v>0</v>
      </c>
    </row>
    <row r="669" spans="1:26">
      <c r="A669" t="s">
        <v>693</v>
      </c>
      <c r="B669">
        <f>VALUE(15.73365)</f>
        <v>0</v>
      </c>
      <c r="C669" s="10">
        <f>VALUE(1552.6856599999999)</f>
        <v>0</v>
      </c>
      <c r="D669" s="10">
        <f>VALUE(-11.564)</f>
        <v>0</v>
      </c>
      <c r="E669" s="11">
        <f>VALUE(1553.747)</f>
        <v>0</v>
      </c>
      <c r="F669" s="11">
        <f>VALUE(-18.212)</f>
        <v>0</v>
      </c>
      <c r="G669" s="12">
        <f>VALUE(1556.4143800000002)</f>
        <v>0</v>
      </c>
      <c r="H669" s="12">
        <f>VALUE(-15.064)</f>
        <v>0</v>
      </c>
      <c r="I669" s="13">
        <f>VALUE(1547.6996)</f>
        <v>0</v>
      </c>
      <c r="J669" s="13">
        <f>VALUE(-10.75)</f>
        <v>0</v>
      </c>
      <c r="K669" s="14">
        <f>VALUE(1550.5992)</f>
        <v>0</v>
      </c>
      <c r="L669" s="14">
        <f>VALUE(-11.21)</f>
        <v>0</v>
      </c>
      <c r="M669" s="15">
        <f>VALUE(1556.32184)</f>
        <v>0</v>
      </c>
      <c r="N669" s="15">
        <f>VALUE(-11.594000000000001)</f>
        <v>0</v>
      </c>
      <c r="O669" s="16">
        <f>VALUE(1548.5704)</f>
        <v>0</v>
      </c>
      <c r="P669" s="16">
        <f>VALUE(-21.831999999999997)</f>
        <v>0</v>
      </c>
      <c r="Q669" s="17">
        <f>VALUE(522.0205)</f>
        <v>0</v>
      </c>
      <c r="R669">
        <f>VALUE(-0.37219999999979336)</f>
        <v>0</v>
      </c>
      <c r="S669">
        <f>VALUE(-0.2918799999999919)</f>
        <v>0</v>
      </c>
      <c r="T669">
        <f>VALUE(-0.3888799999999719)</f>
        <v>0</v>
      </c>
      <c r="U669">
        <f>VALUE(-0.26904000000013184)</f>
        <v>0</v>
      </c>
      <c r="V669">
        <f>VALUE(-0.2729199999998855)</f>
        <v>0</v>
      </c>
      <c r="W669">
        <f>VALUE(-0.322400000000016)</f>
        <v>0</v>
      </c>
      <c r="X669">
        <f>VALUE(-0.014480000000048676)</f>
        <v>0</v>
      </c>
      <c r="Y669" s="17">
        <f>VALUE(-11.581999999999994)</f>
        <v>0</v>
      </c>
      <c r="Z669">
        <f>VALUE(-275.9714285714056)</f>
        <v>0</v>
      </c>
    </row>
    <row r="670" spans="1:26">
      <c r="A670" t="s">
        <v>694</v>
      </c>
      <c r="B670">
        <f>VALUE(15.75796)</f>
        <v>0</v>
      </c>
      <c r="C670" s="10">
        <f>VALUE(1552.6870800000002)</f>
        <v>0</v>
      </c>
      <c r="D670" s="10">
        <f>VALUE(-11.546)</f>
        <v>0</v>
      </c>
      <c r="E670" s="11">
        <f>VALUE(1553.7469199999998)</f>
        <v>0</v>
      </c>
      <c r="F670" s="11">
        <f>VALUE(-18.14)</f>
        <v>0</v>
      </c>
      <c r="G670" s="12">
        <f>VALUE(1556.41508)</f>
        <v>0</v>
      </c>
      <c r="H670" s="12">
        <f>VALUE(-15.038)</f>
        <v>0</v>
      </c>
      <c r="I670" s="13">
        <f>VALUE(1547.6999)</f>
        <v>0</v>
      </c>
      <c r="J670" s="13">
        <f>VALUE(-10.767999999999999)</f>
        <v>0</v>
      </c>
      <c r="K670" s="14">
        <f>VALUE(1550.59948)</f>
        <v>0</v>
      </c>
      <c r="L670" s="14">
        <f>VALUE(-11.214)</f>
        <v>0</v>
      </c>
      <c r="M670" s="15">
        <f>VALUE(1556.3216400000001)</f>
        <v>0</v>
      </c>
      <c r="N670" s="15">
        <f>VALUE(-11.677999999999999)</f>
        <v>0</v>
      </c>
      <c r="O670" s="16">
        <f>VALUE(1548.56964)</f>
        <v>0</v>
      </c>
      <c r="P670" s="16">
        <f>VALUE(-21.896)</f>
        <v>0</v>
      </c>
      <c r="Q670" s="17">
        <f>VALUE(522.0135)</f>
        <v>0</v>
      </c>
      <c r="R670">
        <f>VALUE(-0.3707799999999679)</f>
        <v>0</v>
      </c>
      <c r="S670">
        <f>VALUE(-0.2919600000000173)</f>
        <v>0</v>
      </c>
      <c r="T670">
        <f>VALUE(-0.38817999999992026)</f>
        <v>0</v>
      </c>
      <c r="U670">
        <f>VALUE(-0.2687399999999798)</f>
        <v>0</v>
      </c>
      <c r="V670">
        <f>VALUE(-0.2726399999999103)</f>
        <v>0</v>
      </c>
      <c r="W670">
        <f>VALUE(-0.3226000000001932)</f>
        <v>0</v>
      </c>
      <c r="X670">
        <f>VALUE(-0.015240000000176224)</f>
        <v>0</v>
      </c>
      <c r="Y670" s="17">
        <f>VALUE(-11.588999999999942)</f>
        <v>0</v>
      </c>
      <c r="Z670">
        <f>VALUE(-275.7342857143093)</f>
        <v>0</v>
      </c>
    </row>
    <row r="671" spans="1:26">
      <c r="A671" t="s">
        <v>695</v>
      </c>
      <c r="B671">
        <f>VALUE(15.78296)</f>
        <v>0</v>
      </c>
      <c r="C671" s="10">
        <f>VALUE(1552.68614)</f>
        <v>0</v>
      </c>
      <c r="D671" s="10">
        <f>VALUE(-11.546)</f>
        <v>0</v>
      </c>
      <c r="E671" s="11">
        <f>VALUE(1553.74732)</f>
        <v>0</v>
      </c>
      <c r="F671" s="11">
        <f>VALUE(-18.208)</f>
        <v>0</v>
      </c>
      <c r="G671" s="12">
        <f>VALUE(1556.4155)</f>
        <v>0</v>
      </c>
      <c r="H671" s="12">
        <f>VALUE(-15.034)</f>
        <v>0</v>
      </c>
      <c r="I671" s="13">
        <f>VALUE(1547.69986)</f>
        <v>0</v>
      </c>
      <c r="J671" s="13">
        <f>VALUE(-10.776)</f>
        <v>0</v>
      </c>
      <c r="K671" s="14">
        <f>VALUE(1550.5999)</f>
        <v>0</v>
      </c>
      <c r="L671" s="14">
        <f>VALUE(-11.208)</f>
        <v>0</v>
      </c>
      <c r="M671" s="15">
        <f>VALUE(1556.32196)</f>
        <v>0</v>
      </c>
      <c r="N671" s="15">
        <f>VALUE(-11.644)</f>
        <v>0</v>
      </c>
      <c r="O671" s="16">
        <f>VALUE(1548.56984)</f>
        <v>0</v>
      </c>
      <c r="P671" s="16">
        <f>VALUE(-21.874000000000002)</f>
        <v>0</v>
      </c>
      <c r="Q671" s="17">
        <f>VALUE(522.0125)</f>
        <v>0</v>
      </c>
      <c r="R671">
        <f>VALUE(-0.3717199999998684)</f>
        <v>0</v>
      </c>
      <c r="S671">
        <f>VALUE(-0.2915600000001177)</f>
        <v>0</v>
      </c>
      <c r="T671">
        <f>VALUE(-0.3877599999998438)</f>
        <v>0</v>
      </c>
      <c r="U671">
        <f>VALUE(-0.26878000000010616)</f>
        <v>0</v>
      </c>
      <c r="V671">
        <f>VALUE(-0.2722200000000612)</f>
        <v>0</v>
      </c>
      <c r="W671">
        <f>VALUE(-0.3222800000000916)</f>
        <v>0</v>
      </c>
      <c r="X671">
        <f>VALUE(-0.015039999999999054)</f>
        <v>0</v>
      </c>
      <c r="Y671" s="17">
        <f>VALUE(-11.589999999999918)</f>
        <v>0</v>
      </c>
      <c r="Z671">
        <f>VALUE(-275.6228571428697)</f>
        <v>0</v>
      </c>
    </row>
    <row r="672" spans="1:26">
      <c r="A672" t="s">
        <v>696</v>
      </c>
      <c r="B672">
        <f>VALUE(15.80727)</f>
        <v>0</v>
      </c>
      <c r="C672" s="10">
        <f>VALUE(1552.6853800000001)</f>
        <v>0</v>
      </c>
      <c r="D672" s="10">
        <f>VALUE(-11.56)</f>
        <v>0</v>
      </c>
      <c r="E672" s="11">
        <f>VALUE(1553.7468800000001)</f>
        <v>0</v>
      </c>
      <c r="F672" s="11">
        <f>VALUE(-18.252)</f>
        <v>0</v>
      </c>
      <c r="G672" s="12">
        <f>VALUE(1556.41546)</f>
        <v>0</v>
      </c>
      <c r="H672" s="12">
        <f>VALUE(-15.008)</f>
        <v>0</v>
      </c>
      <c r="I672" s="13">
        <f>VALUE(1547.69994)</f>
        <v>0</v>
      </c>
      <c r="J672" s="13">
        <f>VALUE(-10.765999999999998)</f>
        <v>0</v>
      </c>
      <c r="K672" s="14">
        <f>VALUE(1550.59938)</f>
        <v>0</v>
      </c>
      <c r="L672" s="14">
        <f>VALUE(-11.234000000000002)</f>
        <v>0</v>
      </c>
      <c r="M672" s="15">
        <f>VALUE(1556.32166)</f>
        <v>0</v>
      </c>
      <c r="N672" s="15">
        <f>VALUE(-11.644)</f>
        <v>0</v>
      </c>
      <c r="O672" s="16">
        <f>VALUE(1548.5694)</f>
        <v>0</v>
      </c>
      <c r="P672" s="16">
        <f>VALUE(-21.89)</f>
        <v>0</v>
      </c>
      <c r="Q672" s="17">
        <f>VALUE(522.0105)</f>
        <v>0</v>
      </c>
      <c r="R672">
        <f>VALUE(-0.3724799999999959)</f>
        <v>0</v>
      </c>
      <c r="S672">
        <f>VALUE(-0.2920000000001437)</f>
        <v>0</v>
      </c>
      <c r="T672">
        <f>VALUE(-0.38779999999997017)</f>
        <v>0</v>
      </c>
      <c r="U672">
        <f>VALUE(-0.26870000000008076)</f>
        <v>0</v>
      </c>
      <c r="V672">
        <f>VALUE(-0.2727399999998852)</f>
        <v>0</v>
      </c>
      <c r="W672">
        <f>VALUE(-0.3225800000000163)</f>
        <v>0</v>
      </c>
      <c r="X672">
        <f>VALUE(-0.01548000000002503)</f>
        <v>0</v>
      </c>
      <c r="Y672" s="17">
        <f>VALUE(-11.591999999999985)</f>
        <v>0</v>
      </c>
      <c r="Z672">
        <f>VALUE(-275.9685714285882)</f>
        <v>0</v>
      </c>
    </row>
    <row r="673" spans="1:26">
      <c r="A673" t="s">
        <v>697</v>
      </c>
      <c r="B673">
        <f>VALUE(15.83105)</f>
        <v>0</v>
      </c>
      <c r="C673" s="10">
        <f>VALUE(1552.68548)</f>
        <v>0</v>
      </c>
      <c r="D673" s="10">
        <f>VALUE(-11.548)</f>
        <v>0</v>
      </c>
      <c r="E673" s="11">
        <f>VALUE(1553.74722)</f>
        <v>0</v>
      </c>
      <c r="F673" s="11">
        <f>VALUE(-18.224)</f>
        <v>0</v>
      </c>
      <c r="G673" s="12">
        <f>VALUE(1556.4144)</f>
        <v>0</v>
      </c>
      <c r="H673" s="12">
        <f>VALUE(-15.082)</f>
        <v>0</v>
      </c>
      <c r="I673" s="13">
        <f>VALUE(1547.7001400000001)</f>
        <v>0</v>
      </c>
      <c r="J673" s="13">
        <f>VALUE(-10.735999999999999)</f>
        <v>0</v>
      </c>
      <c r="K673" s="14">
        <f>VALUE(1550.60026)</f>
        <v>0</v>
      </c>
      <c r="L673" s="14">
        <f>VALUE(-11.214)</f>
        <v>0</v>
      </c>
      <c r="M673" s="15">
        <f>VALUE(1556.3210800000002)</f>
        <v>0</v>
      </c>
      <c r="N673" s="15">
        <f>VALUE(-11.675999999999998)</f>
        <v>0</v>
      </c>
      <c r="O673" s="16">
        <f>VALUE(1548.56998)</f>
        <v>0</v>
      </c>
      <c r="P673" s="16">
        <f>VALUE(-21.901999999999997)</f>
        <v>0</v>
      </c>
      <c r="Q673" s="17">
        <f>VALUE(522.009)</f>
        <v>0</v>
      </c>
      <c r="R673">
        <f>VALUE(-0.37237999999979365)</f>
        <v>0</v>
      </c>
      <c r="S673">
        <f>VALUE(-0.2916600000000926)</f>
        <v>0</v>
      </c>
      <c r="T673">
        <f>VALUE(-0.3888600000000224)</f>
        <v>0</v>
      </c>
      <c r="U673">
        <f>VALUE(-0.26850000000013097)</f>
        <v>0</v>
      </c>
      <c r="V673">
        <f>VALUE(-0.2718600000000606)</f>
        <v>0</v>
      </c>
      <c r="W673">
        <f>VALUE(-0.32316000000014355)</f>
        <v>0</v>
      </c>
      <c r="X673">
        <f>VALUE(-0.014900000000125146)</f>
        <v>0</v>
      </c>
      <c r="Y673" s="17">
        <f>VALUE(-11.593499999999949)</f>
        <v>0</v>
      </c>
      <c r="Z673">
        <f>VALUE(-275.90285714290985)</f>
        <v>0</v>
      </c>
    </row>
    <row r="674" spans="1:26">
      <c r="A674" t="s">
        <v>698</v>
      </c>
      <c r="B674">
        <f>VALUE(15.85616)</f>
        <v>0</v>
      </c>
      <c r="C674" s="10">
        <f>VALUE(1552.68588)</f>
        <v>0</v>
      </c>
      <c r="D674" s="10">
        <f>VALUE(-11.538)</f>
        <v>0</v>
      </c>
      <c r="E674" s="11">
        <f>VALUE(1553.74738)</f>
        <v>0</v>
      </c>
      <c r="F674" s="11">
        <f>VALUE(-18.232)</f>
        <v>0</v>
      </c>
      <c r="G674" s="12">
        <f>VALUE(1556.41536)</f>
        <v>0</v>
      </c>
      <c r="H674" s="12">
        <f>VALUE(-15.085999999999999)</f>
        <v>0</v>
      </c>
      <c r="I674" s="13">
        <f>VALUE(1547.70036)</f>
        <v>0</v>
      </c>
      <c r="J674" s="13">
        <f>VALUE(-10.744000000000002)</f>
        <v>0</v>
      </c>
      <c r="K674" s="14">
        <f>VALUE(1550.59944)</f>
        <v>0</v>
      </c>
      <c r="L674" s="14">
        <f>VALUE(-11.192)</f>
        <v>0</v>
      </c>
      <c r="M674" s="15">
        <f>VALUE(1556.32206)</f>
        <v>0</v>
      </c>
      <c r="N674" s="15">
        <f>VALUE(-11.64)</f>
        <v>0</v>
      </c>
      <c r="O674" s="16">
        <f>VALUE(1548.56954)</f>
        <v>0</v>
      </c>
      <c r="P674" s="16">
        <f>VALUE(-21.934)</f>
        <v>0</v>
      </c>
      <c r="Q674" s="17">
        <f>VALUE(522.0074999999999)</f>
        <v>0</v>
      </c>
      <c r="R674">
        <f>VALUE(-0.37197999999989406)</f>
        <v>0</v>
      </c>
      <c r="S674">
        <f>VALUE(-0.29150000000004184)</f>
        <v>0</v>
      </c>
      <c r="T674">
        <f>VALUE(-0.38789999999994507)</f>
        <v>0</v>
      </c>
      <c r="U674">
        <f>VALUE(-0.2682800000000043)</f>
        <v>0</v>
      </c>
      <c r="V674">
        <f>VALUE(-0.27268000000003667)</f>
        <v>0</v>
      </c>
      <c r="W674">
        <f>VALUE(-0.3221800000001167)</f>
        <v>0</v>
      </c>
      <c r="X674">
        <f>VALUE(-0.015340000000151122)</f>
        <v>0</v>
      </c>
      <c r="Y674" s="17">
        <f>VALUE(-11.595000000000027)</f>
        <v>0</v>
      </c>
      <c r="Z674">
        <f>VALUE(-275.6942857143128)</f>
        <v>0</v>
      </c>
    </row>
    <row r="675" spans="1:26">
      <c r="A675" t="s">
        <v>699</v>
      </c>
      <c r="B675">
        <f>VALUE(15.88116)</f>
        <v>0</v>
      </c>
      <c r="C675" s="10">
        <f>VALUE(1552.68604)</f>
        <v>0</v>
      </c>
      <c r="D675" s="10">
        <f>VALUE(-11.56)</f>
        <v>0</v>
      </c>
      <c r="E675" s="11">
        <f>VALUE(1553.7468800000001)</f>
        <v>0</v>
      </c>
      <c r="F675" s="11">
        <f>VALUE(-18.226)</f>
        <v>0</v>
      </c>
      <c r="G675" s="12">
        <f>VALUE(1556.4153800000001)</f>
        <v>0</v>
      </c>
      <c r="H675" s="12">
        <f>VALUE(-15.038)</f>
        <v>0</v>
      </c>
      <c r="I675" s="13">
        <f>VALUE(1547.69942)</f>
        <v>0</v>
      </c>
      <c r="J675" s="13">
        <f>VALUE(-10.73)</f>
        <v>0</v>
      </c>
      <c r="K675" s="14">
        <f>VALUE(1550.5993)</f>
        <v>0</v>
      </c>
      <c r="L675" s="14">
        <f>VALUE(-11.224)</f>
        <v>0</v>
      </c>
      <c r="M675" s="15">
        <f>VALUE(1556.32228)</f>
        <v>0</v>
      </c>
      <c r="N675" s="15">
        <f>VALUE(-11.592)</f>
        <v>0</v>
      </c>
      <c r="O675" s="16">
        <f>VALUE(1548.56986)</f>
        <v>0</v>
      </c>
      <c r="P675" s="16">
        <f>VALUE(-21.892)</f>
        <v>0</v>
      </c>
      <c r="Q675" s="17">
        <f>VALUE(522.0065)</f>
        <v>0</v>
      </c>
      <c r="R675">
        <f>VALUE(-0.3718199999998433)</f>
        <v>0</v>
      </c>
      <c r="S675">
        <f>VALUE(-0.2920000000001437)</f>
        <v>0</v>
      </c>
      <c r="T675">
        <f>VALUE(-0.38787999999999556)</f>
        <v>0</v>
      </c>
      <c r="U675">
        <f>VALUE(-0.26922000000013213)</f>
        <v>0</v>
      </c>
      <c r="V675">
        <f>VALUE(-0.2728199999999106)</f>
        <v>0</v>
      </c>
      <c r="W675">
        <f>VALUE(-0.32195999999999003)</f>
        <v>0</v>
      </c>
      <c r="X675">
        <f>VALUE(-0.01502000000004955)</f>
        <v>0</v>
      </c>
      <c r="Y675" s="17">
        <f>VALUE(-11.596000000000004)</f>
        <v>0</v>
      </c>
      <c r="Z675">
        <f>VALUE(-275.81714285715213)</f>
        <v>0</v>
      </c>
    </row>
    <row r="676" spans="1:26">
      <c r="A676" t="s">
        <v>700</v>
      </c>
      <c r="B676">
        <f>VALUE(15.90536)</f>
        <v>0</v>
      </c>
      <c r="C676" s="10">
        <f>VALUE(1552.68642)</f>
        <v>0</v>
      </c>
      <c r="D676" s="10">
        <f>VALUE(-11.536)</f>
        <v>0</v>
      </c>
      <c r="E676" s="11">
        <f>VALUE(1553.74662)</f>
        <v>0</v>
      </c>
      <c r="F676" s="11">
        <f>VALUE(-18.152)</f>
        <v>0</v>
      </c>
      <c r="G676" s="12">
        <f>VALUE(1556.4153)</f>
        <v>0</v>
      </c>
      <c r="H676" s="12">
        <f>VALUE(-15.005999999999998)</f>
        <v>0</v>
      </c>
      <c r="I676" s="13">
        <f>VALUE(1547.69994)</f>
        <v>0</v>
      </c>
      <c r="J676" s="13">
        <f>VALUE(-10.7)</f>
        <v>0</v>
      </c>
      <c r="K676" s="14">
        <f>VALUE(1550.59952)</f>
        <v>0</v>
      </c>
      <c r="L676" s="14">
        <f>VALUE(-11.194)</f>
        <v>0</v>
      </c>
      <c r="M676" s="15">
        <f>VALUE(1556.3217)</f>
        <v>0</v>
      </c>
      <c r="N676" s="15">
        <f>VALUE(-11.612)</f>
        <v>0</v>
      </c>
      <c r="O676" s="16">
        <f>VALUE(1548.56962)</f>
        <v>0</v>
      </c>
      <c r="P676" s="16">
        <f>VALUE(-21.875999999999998)</f>
        <v>0</v>
      </c>
      <c r="Q676" s="17">
        <f>VALUE(522.0055)</f>
        <v>0</v>
      </c>
      <c r="R676">
        <f>VALUE(-0.3714399999998932)</f>
        <v>0</v>
      </c>
      <c r="S676">
        <f>VALUE(-0.2922600000001694)</f>
        <v>0</v>
      </c>
      <c r="T676">
        <f>VALUE(-0.38796000000002095)</f>
        <v>0</v>
      </c>
      <c r="U676">
        <f>VALUE(-0.26870000000008076)</f>
        <v>0</v>
      </c>
      <c r="V676">
        <f>VALUE(-0.2726000000000113)</f>
        <v>0</v>
      </c>
      <c r="W676">
        <f>VALUE(-0.3225400000001173)</f>
        <v>0</v>
      </c>
      <c r="X676">
        <f>VALUE(-0.015260000000125729)</f>
        <v>0</v>
      </c>
      <c r="Y676" s="17">
        <f>VALUE(-11.59699999999998)</f>
        <v>0</v>
      </c>
      <c r="Z676">
        <f>VALUE(-275.8228571429169)</f>
        <v>0</v>
      </c>
    </row>
    <row r="677" spans="1:26">
      <c r="A677" t="s">
        <v>701</v>
      </c>
      <c r="B677">
        <f>VALUE(15.92924)</f>
        <v>0</v>
      </c>
      <c r="C677" s="10">
        <f>VALUE(1552.68578)</f>
        <v>0</v>
      </c>
      <c r="D677" s="10">
        <f>VALUE(-11.498)</f>
        <v>0</v>
      </c>
      <c r="E677" s="11">
        <f>VALUE(1553.7463)</f>
        <v>0</v>
      </c>
      <c r="F677" s="11">
        <f>VALUE(-18.22)</f>
        <v>0</v>
      </c>
      <c r="G677" s="12">
        <f>VALUE(1556.4148400000001)</f>
        <v>0</v>
      </c>
      <c r="H677" s="12">
        <f>VALUE(-15.072000000000001)</f>
        <v>0</v>
      </c>
      <c r="I677" s="13">
        <f>VALUE(1547.70074)</f>
        <v>0</v>
      </c>
      <c r="J677" s="13">
        <f>VALUE(-10.744000000000002)</f>
        <v>0</v>
      </c>
      <c r="K677" s="14">
        <f>VALUE(1550.5998)</f>
        <v>0</v>
      </c>
      <c r="L677" s="14">
        <f>VALUE(-11.204)</f>
        <v>0</v>
      </c>
      <c r="M677" s="15">
        <f>VALUE(1556.32216)</f>
        <v>0</v>
      </c>
      <c r="N677" s="15">
        <f>VALUE(-11.628)</f>
        <v>0</v>
      </c>
      <c r="O677" s="16">
        <f>VALUE(1548.56954)</f>
        <v>0</v>
      </c>
      <c r="P677" s="16">
        <f>VALUE(-21.901999999999997)</f>
        <v>0</v>
      </c>
      <c r="Q677" s="17">
        <f>VALUE(522.007)</f>
        <v>0</v>
      </c>
      <c r="R677">
        <f>VALUE(-0.37207999999986896)</f>
        <v>0</v>
      </c>
      <c r="S677">
        <f>VALUE(-0.2925800000000436)</f>
        <v>0</v>
      </c>
      <c r="T677">
        <f>VALUE(-0.38841999999999643)</f>
        <v>0</v>
      </c>
      <c r="U677">
        <f>VALUE(-0.2679000000000542)</f>
        <v>0</v>
      </c>
      <c r="V677">
        <f>VALUE(-0.2723200000000361)</f>
        <v>0</v>
      </c>
      <c r="W677">
        <f>VALUE(-0.3220800000001418)</f>
        <v>0</v>
      </c>
      <c r="X677">
        <f>VALUE(-0.015340000000151122)</f>
        <v>0</v>
      </c>
      <c r="Y677" s="17">
        <f>VALUE(-11.595500000000015)</f>
        <v>0</v>
      </c>
      <c r="Z677">
        <f>VALUE(-275.8171428571846)</f>
        <v>0</v>
      </c>
    </row>
    <row r="678" spans="1:26">
      <c r="A678" t="s">
        <v>702</v>
      </c>
      <c r="B678">
        <f>VALUE(15.9538)</f>
        <v>0</v>
      </c>
      <c r="C678" s="10">
        <f>VALUE(1552.6857)</f>
        <v>0</v>
      </c>
      <c r="D678" s="10">
        <f>VALUE(-11.616)</f>
        <v>0</v>
      </c>
      <c r="E678" s="11">
        <f>VALUE(1553.7472)</f>
        <v>0</v>
      </c>
      <c r="F678" s="11">
        <f>VALUE(-18.256)</f>
        <v>0</v>
      </c>
      <c r="G678" s="12">
        <f>VALUE(1556.41466)</f>
        <v>0</v>
      </c>
      <c r="H678" s="12">
        <f>VALUE(-15.054)</f>
        <v>0</v>
      </c>
      <c r="I678" s="13">
        <f>VALUE(1547.69976)</f>
        <v>0</v>
      </c>
      <c r="J678" s="13">
        <f>VALUE(-10.725999999999999)</f>
        <v>0</v>
      </c>
      <c r="K678" s="14">
        <f>VALUE(1550.59914)</f>
        <v>0</v>
      </c>
      <c r="L678" s="14">
        <f>VALUE(-11.158)</f>
        <v>0</v>
      </c>
      <c r="M678" s="15">
        <f>VALUE(1556.3212)</f>
        <v>0</v>
      </c>
      <c r="N678" s="15">
        <f>VALUE(-11.63)</f>
        <v>0</v>
      </c>
      <c r="O678" s="16">
        <f>VALUE(1548.56956)</f>
        <v>0</v>
      </c>
      <c r="P678" s="16">
        <f>VALUE(-21.874000000000002)</f>
        <v>0</v>
      </c>
      <c r="Q678" s="17">
        <f>VALUE(522.0035)</f>
        <v>0</v>
      </c>
      <c r="R678">
        <f>VALUE(-0.37215999999989435)</f>
        <v>0</v>
      </c>
      <c r="S678">
        <f>VALUE(-0.29168000000004213)</f>
        <v>0</v>
      </c>
      <c r="T678">
        <f>VALUE(-0.3885999999999967)</f>
        <v>0</v>
      </c>
      <c r="U678">
        <f>VALUE(-0.26888000000008105)</f>
        <v>0</v>
      </c>
      <c r="V678">
        <f>VALUE(-0.27297999999996136)</f>
        <v>0</v>
      </c>
      <c r="W678">
        <f>VALUE(-0.3230399999999918)</f>
        <v>0</v>
      </c>
      <c r="X678">
        <f>VALUE(-0.015320000000201617)</f>
        <v>0</v>
      </c>
      <c r="Y678" s="17">
        <f>VALUE(-11.598999999999933)</f>
        <v>0</v>
      </c>
      <c r="Z678">
        <f>VALUE(-276.0942857143099)</f>
        <v>0</v>
      </c>
    </row>
    <row r="679" spans="1:26">
      <c r="A679" t="s">
        <v>703</v>
      </c>
      <c r="B679">
        <f>VALUE(15.97811)</f>
        <v>0</v>
      </c>
      <c r="C679" s="10">
        <f>VALUE(1552.6853800000001)</f>
        <v>0</v>
      </c>
      <c r="D679" s="10">
        <f>VALUE(-11.585999999999999)</f>
        <v>0</v>
      </c>
      <c r="E679" s="11">
        <f>VALUE(1553.74686)</f>
        <v>0</v>
      </c>
      <c r="F679" s="11">
        <f>VALUE(-18.246)</f>
        <v>0</v>
      </c>
      <c r="G679" s="12">
        <f>VALUE(1556.4157599999999)</f>
        <v>0</v>
      </c>
      <c r="H679" s="12">
        <f>VALUE(-15.042)</f>
        <v>0</v>
      </c>
      <c r="I679" s="13">
        <f>VALUE(1547.7001400000001)</f>
        <v>0</v>
      </c>
      <c r="J679" s="13">
        <f>VALUE(-10.728)</f>
        <v>0</v>
      </c>
      <c r="K679" s="14">
        <f>VALUE(1550.59936)</f>
        <v>0</v>
      </c>
      <c r="L679" s="14">
        <f>VALUE(-11.198)</f>
        <v>0</v>
      </c>
      <c r="M679" s="15">
        <f>VALUE(1556.32236)</f>
        <v>0</v>
      </c>
      <c r="N679" s="15">
        <f>VALUE(-11.624)</f>
        <v>0</v>
      </c>
      <c r="O679" s="16">
        <f>VALUE(1548.56946)</f>
        <v>0</v>
      </c>
      <c r="P679" s="16">
        <f>VALUE(-21.85)</f>
        <v>0</v>
      </c>
      <c r="Q679" s="17">
        <f>VALUE(522.0024999999999)</f>
        <v>0</v>
      </c>
      <c r="R679">
        <f>VALUE(-0.3724799999999959)</f>
        <v>0</v>
      </c>
      <c r="S679">
        <f>VALUE(-0.2920200000000932)</f>
        <v>0</v>
      </c>
      <c r="T679">
        <f>VALUE(-0.3874999999998181)</f>
        <v>0</v>
      </c>
      <c r="U679">
        <f>VALUE(-0.26850000000013097)</f>
        <v>0</v>
      </c>
      <c r="V679">
        <f>VALUE(-0.27276000000006206)</f>
        <v>0</v>
      </c>
      <c r="W679">
        <f>VALUE(-0.321880000000192)</f>
        <v>0</v>
      </c>
      <c r="X679">
        <f>VALUE(-0.015420000000176515)</f>
        <v>0</v>
      </c>
      <c r="Y679" s="17">
        <f>VALUE(-11.600000000000023)</f>
        <v>0</v>
      </c>
      <c r="Z679">
        <f>VALUE(-275.79428571435267)</f>
        <v>0</v>
      </c>
    </row>
    <row r="680" spans="1:26">
      <c r="A680" t="s">
        <v>704</v>
      </c>
      <c r="B680">
        <f>VALUE(16.00213)</f>
        <v>0</v>
      </c>
      <c r="C680" s="10">
        <f>VALUE(1552.68568)</f>
        <v>0</v>
      </c>
      <c r="D680" s="10">
        <f>VALUE(-11.575999999999999)</f>
        <v>0</v>
      </c>
      <c r="E680" s="11">
        <f>VALUE(1553.7469800000001)</f>
        <v>0</v>
      </c>
      <c r="F680" s="11">
        <f>VALUE(-18.236)</f>
        <v>0</v>
      </c>
      <c r="G680" s="12">
        <f>VALUE(1556.41504)</f>
        <v>0</v>
      </c>
      <c r="H680" s="12">
        <f>VALUE(-15.004000000000001)</f>
        <v>0</v>
      </c>
      <c r="I680" s="13">
        <f>VALUE(1547.6999)</f>
        <v>0</v>
      </c>
      <c r="J680" s="13">
        <f>VALUE(-10.752)</f>
        <v>0</v>
      </c>
      <c r="K680" s="14">
        <f>VALUE(1550.59862)</f>
        <v>0</v>
      </c>
      <c r="L680" s="14">
        <f>VALUE(-11.2)</f>
        <v>0</v>
      </c>
      <c r="M680" s="15">
        <f>VALUE(1556.32178)</f>
        <v>0</v>
      </c>
      <c r="N680" s="15">
        <f>VALUE(-11.606)</f>
        <v>0</v>
      </c>
      <c r="O680" s="16">
        <f>VALUE(1548.5693800000001)</f>
        <v>0</v>
      </c>
      <c r="P680" s="16">
        <f>VALUE(-21.846)</f>
        <v>0</v>
      </c>
      <c r="Q680" s="17">
        <f>VALUE(522.0035)</f>
        <v>0</v>
      </c>
      <c r="R680">
        <f>VALUE(-0.37217999999984386)</f>
        <v>0</v>
      </c>
      <c r="S680">
        <f>VALUE(-0.2919000000001688)</f>
        <v>0</v>
      </c>
      <c r="T680">
        <f>VALUE(-0.38821999999981927)</f>
        <v>0</v>
      </c>
      <c r="U680">
        <f>VALUE(-0.2687399999999798)</f>
        <v>0</v>
      </c>
      <c r="V680">
        <f>VALUE(-0.27350000000001273)</f>
        <v>0</v>
      </c>
      <c r="W680">
        <f>VALUE(-0.3224600000000919)</f>
        <v>0</v>
      </c>
      <c r="X680">
        <f>VALUE(-0.015500000000201908)</f>
        <v>0</v>
      </c>
      <c r="Y680" s="17">
        <f>VALUE(-11.598999999999933)</f>
        <v>0</v>
      </c>
      <c r="Z680">
        <f>VALUE(-276.07142857144544)</f>
        <v>0</v>
      </c>
    </row>
    <row r="681" spans="1:26">
      <c r="A681" t="s">
        <v>705</v>
      </c>
      <c r="B681">
        <f>VALUE(16.02602)</f>
        <v>0</v>
      </c>
      <c r="C681" s="10">
        <f>VALUE(1552.6846)</f>
        <v>0</v>
      </c>
      <c r="D681" s="10">
        <f>VALUE(-11.584000000000001)</f>
        <v>0</v>
      </c>
      <c r="E681" s="11">
        <f>VALUE(1553.74694)</f>
        <v>0</v>
      </c>
      <c r="F681" s="11">
        <f>VALUE(-18.19)</f>
        <v>0</v>
      </c>
      <c r="G681" s="12">
        <f>VALUE(1556.4152)</f>
        <v>0</v>
      </c>
      <c r="H681" s="12">
        <f>VALUE(-14.998)</f>
        <v>0</v>
      </c>
      <c r="I681" s="13">
        <f>VALUE(1547.7)</f>
        <v>0</v>
      </c>
      <c r="J681" s="13">
        <f>VALUE(-10.655999999999999)</f>
        <v>0</v>
      </c>
      <c r="K681" s="14">
        <f>VALUE(1550.59972)</f>
        <v>0</v>
      </c>
      <c r="L681" s="14">
        <f>VALUE(-11.212)</f>
        <v>0</v>
      </c>
      <c r="M681" s="15">
        <f>VALUE(1556.32178)</f>
        <v>0</v>
      </c>
      <c r="N681" s="15">
        <f>VALUE(-11.575999999999999)</f>
        <v>0</v>
      </c>
      <c r="O681" s="16">
        <f>VALUE(1548.5697400000001)</f>
        <v>0</v>
      </c>
      <c r="P681" s="16">
        <f>VALUE(-21.901999999999997)</f>
        <v>0</v>
      </c>
      <c r="Q681" s="17">
        <f>VALUE(522.001)</f>
        <v>0</v>
      </c>
      <c r="R681">
        <f>VALUE(-0.3732599999998456)</f>
        <v>0</v>
      </c>
      <c r="S681">
        <f>VALUE(-0.2919400000000678)</f>
        <v>0</v>
      </c>
      <c r="T681">
        <f>VALUE(-0.38805999999999585)</f>
        <v>0</v>
      </c>
      <c r="U681">
        <f>VALUE(-0.2686400000000049)</f>
        <v>0</v>
      </c>
      <c r="V681">
        <f>VALUE(-0.2724000000000615)</f>
        <v>0</v>
      </c>
      <c r="W681">
        <f>VALUE(-0.3224600000000919)</f>
        <v>0</v>
      </c>
      <c r="X681">
        <f>VALUE(-0.015140000000201326)</f>
        <v>0</v>
      </c>
      <c r="Y681" s="17">
        <f>VALUE(-11.601499999999987)</f>
        <v>0</v>
      </c>
      <c r="Z681">
        <f>VALUE(-275.9857142857527)</f>
        <v>0</v>
      </c>
    </row>
    <row r="682" spans="1:26">
      <c r="A682" t="s">
        <v>706</v>
      </c>
      <c r="B682">
        <f>VALUE(16.04966)</f>
        <v>0</v>
      </c>
      <c r="C682" s="10">
        <f>VALUE(1552.6853800000001)</f>
        <v>0</v>
      </c>
      <c r="D682" s="10">
        <f>VALUE(-11.544)</f>
        <v>0</v>
      </c>
      <c r="E682" s="11">
        <f>VALUE(1553.7463)</f>
        <v>0</v>
      </c>
      <c r="F682" s="11">
        <f>VALUE(-18.17)</f>
        <v>0</v>
      </c>
      <c r="G682" s="12">
        <f>VALUE(1556.41544)</f>
        <v>0</v>
      </c>
      <c r="H682" s="12">
        <f>VALUE(-15.054)</f>
        <v>0</v>
      </c>
      <c r="I682" s="13">
        <f>VALUE(1547.69998)</f>
        <v>0</v>
      </c>
      <c r="J682" s="13">
        <f>VALUE(-10.755999999999998)</f>
        <v>0</v>
      </c>
      <c r="K682" s="14">
        <f>VALUE(1550.59984)</f>
        <v>0</v>
      </c>
      <c r="L682" s="14">
        <f>VALUE(-11.245999999999999)</f>
        <v>0</v>
      </c>
      <c r="M682" s="15">
        <f>VALUE(1556.3212800000001)</f>
        <v>0</v>
      </c>
      <c r="N682" s="15">
        <f>VALUE(-11.597999999999999)</f>
        <v>0</v>
      </c>
      <c r="O682" s="16">
        <f>VALUE(1548.56994)</f>
        <v>0</v>
      </c>
      <c r="P682" s="16">
        <f>VALUE(-21.89)</f>
        <v>0</v>
      </c>
      <c r="Q682" s="17">
        <f>VALUE(522.0055)</f>
        <v>0</v>
      </c>
      <c r="R682">
        <f>VALUE(-0.3724799999999959)</f>
        <v>0</v>
      </c>
      <c r="S682">
        <f>VALUE(-0.2925800000000436)</f>
        <v>0</v>
      </c>
      <c r="T682">
        <f>VALUE(-0.3878199999999197)</f>
        <v>0</v>
      </c>
      <c r="U682">
        <f>VALUE(-0.2686599999999544)</f>
        <v>0</v>
      </c>
      <c r="V682">
        <f>VALUE(-0.2722799999999097)</f>
        <v>0</v>
      </c>
      <c r="W682">
        <f>VALUE(-0.32296000000019376)</f>
        <v>0</v>
      </c>
      <c r="X682">
        <f>VALUE(-0.014940000000024156)</f>
        <v>0</v>
      </c>
      <c r="Y682" s="17">
        <f>VALUE(-11.59699999999998)</f>
        <v>0</v>
      </c>
      <c r="Z682">
        <f>VALUE(-275.9600000000059)</f>
        <v>0</v>
      </c>
    </row>
    <row r="683" spans="1:26">
      <c r="A683" t="s">
        <v>707</v>
      </c>
      <c r="B683">
        <f>VALUE(16.07366)</f>
        <v>0</v>
      </c>
      <c r="C683" s="10">
        <f>VALUE(1552.6853199999998)</f>
        <v>0</v>
      </c>
      <c r="D683" s="10">
        <f>VALUE(-11.56)</f>
        <v>0</v>
      </c>
      <c r="E683" s="11">
        <f>VALUE(1553.74658)</f>
        <v>0</v>
      </c>
      <c r="F683" s="11">
        <f>VALUE(-18.214000000000002)</f>
        <v>0</v>
      </c>
      <c r="G683" s="12">
        <f>VALUE(1556.4155)</f>
        <v>0</v>
      </c>
      <c r="H683" s="12">
        <f>VALUE(-15.046)</f>
        <v>0</v>
      </c>
      <c r="I683" s="13">
        <f>VALUE(1547.7004)</f>
        <v>0</v>
      </c>
      <c r="J683" s="13">
        <f>VALUE(-10.73)</f>
        <v>0</v>
      </c>
      <c r="K683" s="14">
        <f>VALUE(1550.59988)</f>
        <v>0</v>
      </c>
      <c r="L683" s="14">
        <f>VALUE(-11.225999999999999)</f>
        <v>0</v>
      </c>
      <c r="M683" s="15">
        <f>VALUE(1556.3211199999998)</f>
        <v>0</v>
      </c>
      <c r="N683" s="15">
        <f>VALUE(-11.622)</f>
        <v>0</v>
      </c>
      <c r="O683" s="16">
        <f>VALUE(1548.56978)</f>
        <v>0</v>
      </c>
      <c r="P683" s="16">
        <f>VALUE(-21.878)</f>
        <v>0</v>
      </c>
      <c r="Q683" s="17">
        <f>VALUE(521.9975)</f>
        <v>0</v>
      </c>
      <c r="R683">
        <f>VALUE(-0.37253999999984444)</f>
        <v>0</v>
      </c>
      <c r="S683">
        <f>VALUE(-0.2923000000000684)</f>
        <v>0</v>
      </c>
      <c r="T683">
        <f>VALUE(-0.3877599999998438)</f>
        <v>0</v>
      </c>
      <c r="U683">
        <f>VALUE(-0.2682400000001053)</f>
        <v>0</v>
      </c>
      <c r="V683">
        <f>VALUE(-0.2722400000000107)</f>
        <v>0</v>
      </c>
      <c r="W683">
        <f>VALUE(-0.32312000000001717)</f>
        <v>0</v>
      </c>
      <c r="X683">
        <f>VALUE(-0.015100000000074942)</f>
        <v>0</v>
      </c>
      <c r="Y683" s="17">
        <f>VALUE(-11.605000000000018)</f>
        <v>0</v>
      </c>
      <c r="Z683">
        <f>VALUE(-275.899999999995)</f>
        <v>0</v>
      </c>
    </row>
    <row r="684" spans="1:26">
      <c r="A684" t="s">
        <v>708</v>
      </c>
      <c r="B684">
        <f>VALUE(16.09755)</f>
        <v>0</v>
      </c>
      <c r="C684" s="10">
        <f>VALUE(1552.68492)</f>
        <v>0</v>
      </c>
      <c r="D684" s="10">
        <f>VALUE(-11.542)</f>
        <v>0</v>
      </c>
      <c r="E684" s="11">
        <f>VALUE(1553.74654)</f>
        <v>0</v>
      </c>
      <c r="F684" s="11">
        <f>VALUE(-18.206)</f>
        <v>0</v>
      </c>
      <c r="G684" s="12">
        <f>VALUE(1556.41446)</f>
        <v>0</v>
      </c>
      <c r="H684" s="12">
        <f>VALUE(-15.092)</f>
        <v>0</v>
      </c>
      <c r="I684" s="13">
        <f>VALUE(1547.6998800000001)</f>
        <v>0</v>
      </c>
      <c r="J684" s="13">
        <f>VALUE(-10.767999999999999)</f>
        <v>0</v>
      </c>
      <c r="K684" s="14">
        <f>VALUE(1550.5987599999999)</f>
        <v>0</v>
      </c>
      <c r="L684" s="14">
        <f>VALUE(-11.134)</f>
        <v>0</v>
      </c>
      <c r="M684" s="15">
        <f>VALUE(1556.32086)</f>
        <v>0</v>
      </c>
      <c r="N684" s="15">
        <f>VALUE(-11.6)</f>
        <v>0</v>
      </c>
      <c r="O684" s="16">
        <f>VALUE(1548.5692)</f>
        <v>0</v>
      </c>
      <c r="P684" s="16">
        <f>VALUE(-21.908)</f>
        <v>0</v>
      </c>
      <c r="Q684" s="17">
        <f>VALUE(521.995)</f>
        <v>0</v>
      </c>
      <c r="R684">
        <f>VALUE(-0.3729399999999714)</f>
        <v>0</v>
      </c>
      <c r="S684">
        <f>VALUE(-0.2923399999999674)</f>
        <v>0</v>
      </c>
      <c r="T684">
        <f>VALUE(-0.3887999999999465)</f>
        <v>0</v>
      </c>
      <c r="U684">
        <f>VALUE(-0.26876000000015665)</f>
        <v>0</v>
      </c>
      <c r="V684">
        <f>VALUE(-0.27335999999991145)</f>
        <v>0</v>
      </c>
      <c r="W684">
        <f>VALUE(-0.32338000000004286)</f>
        <v>0</v>
      </c>
      <c r="X684">
        <f>VALUE(-0.0156800000002022)</f>
        <v>0</v>
      </c>
      <c r="Y684" s="17">
        <f>VALUE(-11.607499999999959)</f>
        <v>0</v>
      </c>
      <c r="Z684">
        <f>VALUE(-276.46571428574265)</f>
        <v>0</v>
      </c>
    </row>
    <row r="685" spans="1:26">
      <c r="A685" t="s">
        <v>709</v>
      </c>
      <c r="B685">
        <f>VALUE(16.12158)</f>
        <v>0</v>
      </c>
      <c r="C685" s="10">
        <f>VALUE(1552.68576)</f>
        <v>0</v>
      </c>
      <c r="D685" s="10">
        <f>VALUE(-11.602)</f>
        <v>0</v>
      </c>
      <c r="E685" s="11">
        <f>VALUE(1553.7464400000001)</f>
        <v>0</v>
      </c>
      <c r="F685" s="11">
        <f>VALUE(-18.208)</f>
        <v>0</v>
      </c>
      <c r="G685" s="12">
        <f>VALUE(1556.4148599999999)</f>
        <v>0</v>
      </c>
      <c r="H685" s="12">
        <f>VALUE(-15.052)</f>
        <v>0</v>
      </c>
      <c r="I685" s="13">
        <f>VALUE(1547.6998800000001)</f>
        <v>0</v>
      </c>
      <c r="J685" s="13">
        <f>VALUE(-10.706)</f>
        <v>0</v>
      </c>
      <c r="K685" s="14">
        <f>VALUE(1550.5996599999999)</f>
        <v>0</v>
      </c>
      <c r="L685" s="14">
        <f>VALUE(-11.204)</f>
        <v>0</v>
      </c>
      <c r="M685" s="15">
        <f>VALUE(1556.32058)</f>
        <v>0</v>
      </c>
      <c r="N685" s="15">
        <f>VALUE(-11.63)</f>
        <v>0</v>
      </c>
      <c r="O685" s="16">
        <f>VALUE(1548.569)</f>
        <v>0</v>
      </c>
      <c r="P685" s="16">
        <f>VALUE(-21.921999999999997)</f>
        <v>0</v>
      </c>
      <c r="Q685" s="17">
        <f>VALUE(521.9955)</f>
        <v>0</v>
      </c>
      <c r="R685">
        <f>VALUE(-0.37209999999981846)</f>
        <v>0</v>
      </c>
      <c r="S685">
        <f>VALUE(-0.2924400000001697)</f>
        <v>0</v>
      </c>
      <c r="T685">
        <f>VALUE(-0.38839999999981956)</f>
        <v>0</v>
      </c>
      <c r="U685">
        <f>VALUE(-0.26876000000015665)</f>
        <v>0</v>
      </c>
      <c r="V685">
        <f>VALUE(-0.27245999999991)</f>
        <v>0</v>
      </c>
      <c r="W685">
        <f>VALUE(-0.32366000000001804)</f>
        <v>0</v>
      </c>
      <c r="X685">
        <f>VALUE(-0.015880000000151995)</f>
        <v>0</v>
      </c>
      <c r="Y685" s="17">
        <f>VALUE(-11.606999999999971)</f>
        <v>0</v>
      </c>
      <c r="Z685">
        <f>VALUE(-276.2428571428635)</f>
        <v>0</v>
      </c>
    </row>
    <row r="686" spans="1:26">
      <c r="A686" t="s">
        <v>710</v>
      </c>
      <c r="B686">
        <f>VALUE(16.14538)</f>
        <v>0</v>
      </c>
      <c r="C686" s="10">
        <f>VALUE(1552.6863)</f>
        <v>0</v>
      </c>
      <c r="D686" s="10">
        <f>VALUE(-11.552)</f>
        <v>0</v>
      </c>
      <c r="E686" s="11">
        <f>VALUE(1553.74668)</f>
        <v>0</v>
      </c>
      <c r="F686" s="11">
        <f>VALUE(-18.194000000000003)</f>
        <v>0</v>
      </c>
      <c r="G686" s="12">
        <f>VALUE(1556.4157400000001)</f>
        <v>0</v>
      </c>
      <c r="H686" s="12">
        <f>VALUE(-15.036)</f>
        <v>0</v>
      </c>
      <c r="I686" s="13">
        <f>VALUE(1547.7003)</f>
        <v>0</v>
      </c>
      <c r="J686" s="13">
        <f>VALUE(-10.786)</f>
        <v>0</v>
      </c>
      <c r="K686" s="14">
        <f>VALUE(1550.59952)</f>
        <v>0</v>
      </c>
      <c r="L686" s="14">
        <f>VALUE(-11.21)</f>
        <v>0</v>
      </c>
      <c r="M686" s="15">
        <f>VALUE(1556.32324)</f>
        <v>0</v>
      </c>
      <c r="N686" s="15">
        <f>VALUE(-11.597999999999999)</f>
        <v>0</v>
      </c>
      <c r="O686" s="16">
        <f>VALUE(1548.5696599999999)</f>
        <v>0</v>
      </c>
      <c r="P686" s="16">
        <f>VALUE(-21.89)</f>
        <v>0</v>
      </c>
      <c r="Q686" s="17">
        <f>VALUE(521.9995)</f>
        <v>0</v>
      </c>
      <c r="R686">
        <f>VALUE(-0.3715599999998176)</f>
        <v>0</v>
      </c>
      <c r="S686">
        <f>VALUE(-0.2922000000000935)</f>
        <v>0</v>
      </c>
      <c r="T686">
        <f>VALUE(-0.387519999999995)</f>
        <v>0</v>
      </c>
      <c r="U686">
        <f>VALUE(-0.2683400000000802)</f>
        <v>0</v>
      </c>
      <c r="V686">
        <f>VALUE(-0.2726000000000113)</f>
        <v>0</v>
      </c>
      <c r="W686">
        <f>VALUE(-0.32100000000014006)</f>
        <v>0</v>
      </c>
      <c r="X686">
        <f>VALUE(-0.015219999999999345)</f>
        <v>0</v>
      </c>
      <c r="Y686" s="17">
        <f>VALUE(-11.602999999999952)</f>
        <v>0</v>
      </c>
      <c r="Z686">
        <f>VALUE(-275.4914285714481)</f>
        <v>0</v>
      </c>
    </row>
    <row r="687" spans="1:26">
      <c r="A687" t="s">
        <v>711</v>
      </c>
      <c r="B687">
        <f>VALUE(16.16925)</f>
        <v>0</v>
      </c>
      <c r="C687" s="10">
        <f>VALUE(1552.68554)</f>
        <v>0</v>
      </c>
      <c r="D687" s="10">
        <f>VALUE(-11.527999999999999)</f>
        <v>0</v>
      </c>
      <c r="E687" s="11">
        <f>VALUE(1553.74594)</f>
        <v>0</v>
      </c>
      <c r="F687" s="11">
        <f>VALUE(-18.172)</f>
        <v>0</v>
      </c>
      <c r="G687" s="12">
        <f>VALUE(1556.4152800000002)</f>
        <v>0</v>
      </c>
      <c r="H687" s="12">
        <f>VALUE(-15.07)</f>
        <v>0</v>
      </c>
      <c r="I687" s="13">
        <f>VALUE(1547.70054)</f>
        <v>0</v>
      </c>
      <c r="J687" s="13">
        <f>VALUE(-10.814)</f>
        <v>0</v>
      </c>
      <c r="K687" s="14">
        <f>VALUE(1550.59932)</f>
        <v>0</v>
      </c>
      <c r="L687" s="14">
        <f>VALUE(-11.158)</f>
        <v>0</v>
      </c>
      <c r="M687" s="15">
        <f>VALUE(1556.32172)</f>
        <v>0</v>
      </c>
      <c r="N687" s="15">
        <f>VALUE(-11.708)</f>
        <v>0</v>
      </c>
      <c r="O687" s="16">
        <f>VALUE(1548.56874)</f>
        <v>0</v>
      </c>
      <c r="P687" s="16">
        <f>VALUE(-21.894000000000002)</f>
        <v>0</v>
      </c>
      <c r="Q687" s="17">
        <f>VALUE(521.9984999999999)</f>
        <v>0</v>
      </c>
      <c r="R687">
        <f>VALUE(-0.37231999999994514)</f>
        <v>0</v>
      </c>
      <c r="S687">
        <f>VALUE(-0.29294000000004417)</f>
        <v>0</v>
      </c>
      <c r="T687">
        <f>VALUE(-0.38797999999997046)</f>
        <v>0</v>
      </c>
      <c r="U687">
        <f>VALUE(-0.268100000000004)</f>
        <v>0</v>
      </c>
      <c r="V687">
        <f>VALUE(-0.2727999999999611)</f>
        <v>0</v>
      </c>
      <c r="W687">
        <f>VALUE(-0.3225200000001678)</f>
        <v>0</v>
      </c>
      <c r="X687">
        <f>VALUE(-0.01614000000017768)</f>
        <v>0</v>
      </c>
      <c r="Y687" s="17">
        <f>VALUE(-11.604000000000042)</f>
        <v>0</v>
      </c>
      <c r="Z687">
        <f>VALUE(-276.11428571432435)</f>
        <v>0</v>
      </c>
    </row>
    <row r="688" spans="1:26">
      <c r="A688" t="s">
        <v>712</v>
      </c>
      <c r="B688">
        <f>VALUE(16.19289)</f>
        <v>0</v>
      </c>
      <c r="C688" s="10">
        <f>VALUE(1552.6852)</f>
        <v>0</v>
      </c>
      <c r="D688" s="10">
        <f>VALUE(-11.536)</f>
        <v>0</v>
      </c>
      <c r="E688" s="11">
        <f>VALUE(1553.7467)</f>
        <v>0</v>
      </c>
      <c r="F688" s="11">
        <f>VALUE(-18.227999999999998)</f>
        <v>0</v>
      </c>
      <c r="G688" s="12">
        <f>VALUE(1556.4152800000002)</f>
        <v>0</v>
      </c>
      <c r="H688" s="12">
        <f>VALUE(-15.034)</f>
        <v>0</v>
      </c>
      <c r="I688" s="13">
        <f>VALUE(1547.6997800000001)</f>
        <v>0</v>
      </c>
      <c r="J688" s="13">
        <f>VALUE(-10.704)</f>
        <v>0</v>
      </c>
      <c r="K688" s="14">
        <f>VALUE(1550.59916)</f>
        <v>0</v>
      </c>
      <c r="L688" s="14">
        <f>VALUE(-11.208)</f>
        <v>0</v>
      </c>
      <c r="M688" s="15">
        <f>VALUE(1556.3214)</f>
        <v>0</v>
      </c>
      <c r="N688" s="15">
        <f>VALUE(-11.634)</f>
        <v>0</v>
      </c>
      <c r="O688" s="16">
        <f>VALUE(1548.5696599999999)</f>
        <v>0</v>
      </c>
      <c r="P688" s="16">
        <f>VALUE(-21.878)</f>
        <v>0</v>
      </c>
      <c r="Q688" s="17">
        <f>VALUE(522.0)</f>
        <v>0</v>
      </c>
      <c r="R688">
        <f>VALUE(-0.3726599999999962)</f>
        <v>0</v>
      </c>
      <c r="S688">
        <f>VALUE(-0.292180000000144)</f>
        <v>0</v>
      </c>
      <c r="T688">
        <f>VALUE(-0.38797999999997046)</f>
        <v>0</v>
      </c>
      <c r="U688">
        <f>VALUE(-0.26886000000013155)</f>
        <v>0</v>
      </c>
      <c r="V688">
        <f>VALUE(-0.27296000000001186)</f>
        <v>0</v>
      </c>
      <c r="W688">
        <f>VALUE(-0.322840000000042)</f>
        <v>0</v>
      </c>
      <c r="X688">
        <f>VALUE(-0.015219999999999345)</f>
        <v>0</v>
      </c>
      <c r="Y688" s="17">
        <f>VALUE(-11.602499999999964)</f>
        <v>0</v>
      </c>
      <c r="Z688">
        <f>VALUE(-276.1000000000422)</f>
        <v>0</v>
      </c>
    </row>
    <row r="689" spans="1:26">
      <c r="A689" t="s">
        <v>713</v>
      </c>
      <c r="B689">
        <f>VALUE(16.21647)</f>
        <v>0</v>
      </c>
      <c r="C689" s="10">
        <f>VALUE(1552.68536)</f>
        <v>0</v>
      </c>
      <c r="D689" s="10">
        <f>VALUE(-11.618)</f>
        <v>0</v>
      </c>
      <c r="E689" s="11">
        <f>VALUE(1553.7467800000002)</f>
        <v>0</v>
      </c>
      <c r="F689" s="11">
        <f>VALUE(-18.234)</f>
        <v>0</v>
      </c>
      <c r="G689" s="12">
        <f>VALUE(1556.41506)</f>
        <v>0</v>
      </c>
      <c r="H689" s="12">
        <f>VALUE(-15.024000000000001)</f>
        <v>0</v>
      </c>
      <c r="I689" s="13">
        <f>VALUE(1547.70064)</f>
        <v>0</v>
      </c>
      <c r="J689" s="13">
        <f>VALUE(-10.742)</f>
        <v>0</v>
      </c>
      <c r="K689" s="14">
        <f>VALUE(1550.59906)</f>
        <v>0</v>
      </c>
      <c r="L689" s="14">
        <f>VALUE(-11.225999999999999)</f>
        <v>0</v>
      </c>
      <c r="M689" s="15">
        <f>VALUE(1556.32174)</f>
        <v>0</v>
      </c>
      <c r="N689" s="15">
        <f>VALUE(-11.65)</f>
        <v>0</v>
      </c>
      <c r="O689" s="16">
        <f>VALUE(1548.56936)</f>
        <v>0</v>
      </c>
      <c r="P689" s="16">
        <f>VALUE(-21.854)</f>
        <v>0</v>
      </c>
      <c r="Q689" s="17">
        <f>VALUE(521.9984999999999)</f>
        <v>0</v>
      </c>
      <c r="R689">
        <f>VALUE(-0.37249999999994543)</f>
        <v>0</v>
      </c>
      <c r="S689">
        <f>VALUE(-0.2921000000001186)</f>
        <v>0</v>
      </c>
      <c r="T689">
        <f>VALUE(-0.38819999999986976)</f>
        <v>0</v>
      </c>
      <c r="U689">
        <f>VALUE(-0.2680000000000291)</f>
        <v>0</v>
      </c>
      <c r="V689">
        <f>VALUE(-0.27305999999998676)</f>
        <v>0</v>
      </c>
      <c r="W689">
        <f>VALUE(-0.3224999999999909)</f>
        <v>0</v>
      </c>
      <c r="X689">
        <f>VALUE(-0.015520000000151413)</f>
        <v>0</v>
      </c>
      <c r="Y689" s="17">
        <f>VALUE(-11.604000000000042)</f>
        <v>0</v>
      </c>
      <c r="Z689">
        <f>VALUE(-275.9828571428703)</f>
        <v>0</v>
      </c>
    </row>
    <row r="690" spans="1:26">
      <c r="A690" t="s">
        <v>714</v>
      </c>
      <c r="B690">
        <f>VALUE(16.24082)</f>
        <v>0</v>
      </c>
      <c r="C690" s="10">
        <f>VALUE(1552.68582)</f>
        <v>0</v>
      </c>
      <c r="D690" s="10">
        <f>VALUE(-11.592)</f>
        <v>0</v>
      </c>
      <c r="E690" s="11">
        <f>VALUE(1553.74732)</f>
        <v>0</v>
      </c>
      <c r="F690" s="11">
        <f>VALUE(-18.21)</f>
        <v>0</v>
      </c>
      <c r="G690" s="12">
        <f>VALUE(1556.41524)</f>
        <v>0</v>
      </c>
      <c r="H690" s="12">
        <f>VALUE(-15.072000000000001)</f>
        <v>0</v>
      </c>
      <c r="I690" s="13">
        <f>VALUE(1547.7001599999999)</f>
        <v>0</v>
      </c>
      <c r="J690" s="13">
        <f>VALUE(-10.744000000000002)</f>
        <v>0</v>
      </c>
      <c r="K690" s="14">
        <f>VALUE(1550.5991800000002)</f>
        <v>0</v>
      </c>
      <c r="L690" s="14">
        <f>VALUE(-11.187999999999999)</f>
        <v>0</v>
      </c>
      <c r="M690" s="15">
        <f>VALUE(1556.3221)</f>
        <v>0</v>
      </c>
      <c r="N690" s="15">
        <f>VALUE(-11.632)</f>
        <v>0</v>
      </c>
      <c r="O690" s="16">
        <f>VALUE(1548.56908)</f>
        <v>0</v>
      </c>
      <c r="P690" s="16">
        <f>VALUE(-21.88)</f>
        <v>0</v>
      </c>
      <c r="Q690" s="17">
        <f>VALUE(521.996)</f>
        <v>0</v>
      </c>
      <c r="R690">
        <f>VALUE(-0.37203999999996995)</f>
        <v>0</v>
      </c>
      <c r="S690">
        <f>VALUE(-0.2915600000001177)</f>
        <v>0</v>
      </c>
      <c r="T690">
        <f>VALUE(-0.38801999999986947)</f>
        <v>0</v>
      </c>
      <c r="U690">
        <f>VALUE(-0.2684799999999541)</f>
        <v>0</v>
      </c>
      <c r="V690">
        <f>VALUE(-0.27294000000006235)</f>
        <v>0</v>
      </c>
      <c r="W690">
        <f>VALUE(-0.3221399999999903)</f>
        <v>0</v>
      </c>
      <c r="X690">
        <f>VALUE(-0.0158000000001266)</f>
        <v>0</v>
      </c>
      <c r="Y690" s="17">
        <f>VALUE(-11.606499999999983)</f>
        <v>0</v>
      </c>
      <c r="Z690">
        <f>VALUE(-275.85428571429867)</f>
        <v>0</v>
      </c>
    </row>
    <row r="691" spans="1:26">
      <c r="A691" t="s">
        <v>715</v>
      </c>
      <c r="B691">
        <f>VALUE(16.26464)</f>
        <v>0</v>
      </c>
      <c r="C691" s="10">
        <f>VALUE(1552.68552)</f>
        <v>0</v>
      </c>
      <c r="D691" s="10">
        <f>VALUE(-11.548)</f>
        <v>0</v>
      </c>
      <c r="E691" s="11">
        <f>VALUE(1553.7467199999999)</f>
        <v>0</v>
      </c>
      <c r="F691" s="11">
        <f>VALUE(-18.236)</f>
        <v>0</v>
      </c>
      <c r="G691" s="12">
        <f>VALUE(1556.41588)</f>
        <v>0</v>
      </c>
      <c r="H691" s="12">
        <f>VALUE(-15.092)</f>
        <v>0</v>
      </c>
      <c r="I691" s="13">
        <f>VALUE(1547.7006)</f>
        <v>0</v>
      </c>
      <c r="J691" s="13">
        <f>VALUE(-10.65)</f>
        <v>0</v>
      </c>
      <c r="K691" s="14">
        <f>VALUE(1550.59974)</f>
        <v>0</v>
      </c>
      <c r="L691" s="14">
        <f>VALUE(-11.214)</f>
        <v>0</v>
      </c>
      <c r="M691" s="15">
        <f>VALUE(1556.3221800000001)</f>
        <v>0</v>
      </c>
      <c r="N691" s="15">
        <f>VALUE(-11.66)</f>
        <v>0</v>
      </c>
      <c r="O691" s="16">
        <f>VALUE(1548.5699)</f>
        <v>0</v>
      </c>
      <c r="P691" s="16">
        <f>VALUE(-21.894000000000002)</f>
        <v>0</v>
      </c>
      <c r="Q691" s="17">
        <f>VALUE(521.9925)</f>
        <v>0</v>
      </c>
      <c r="R691">
        <f>VALUE(-0.37233999999989464)</f>
        <v>0</v>
      </c>
      <c r="S691">
        <f>VALUE(-0.2921599999999671)</f>
        <v>0</v>
      </c>
      <c r="T691">
        <f>VALUE(-0.3873799999998937)</f>
        <v>0</v>
      </c>
      <c r="U691">
        <f>VALUE(-0.2680400000001555)</f>
        <v>0</v>
      </c>
      <c r="V691">
        <f>VALUE(-0.2723799999998846)</f>
        <v>0</v>
      </c>
      <c r="W691">
        <f>VALUE(-0.3220600000001923)</f>
        <v>0</v>
      </c>
      <c r="X691">
        <f>VALUE(-0.01498000000015054)</f>
        <v>0</v>
      </c>
      <c r="Y691" s="17">
        <f>VALUE(-11.610000000000014)</f>
        <v>0</v>
      </c>
      <c r="Z691">
        <f>VALUE(-275.6200000000198)</f>
        <v>0</v>
      </c>
    </row>
    <row r="692" spans="1:26">
      <c r="A692" t="s">
        <v>716</v>
      </c>
      <c r="B692">
        <f>VALUE(16.28881)</f>
        <v>0</v>
      </c>
      <c r="C692" s="10">
        <f>VALUE(1552.68588)</f>
        <v>0</v>
      </c>
      <c r="D692" s="10">
        <f>VALUE(-11.564)</f>
        <v>0</v>
      </c>
      <c r="E692" s="11">
        <f>VALUE(1553.74664)</f>
        <v>0</v>
      </c>
      <c r="F692" s="11">
        <f>VALUE(-18.195999999999998)</f>
        <v>0</v>
      </c>
      <c r="G692" s="12">
        <f>VALUE(1556.41478)</f>
        <v>0</v>
      </c>
      <c r="H692" s="12">
        <f>VALUE(-15.014000000000001)</f>
        <v>0</v>
      </c>
      <c r="I692" s="13">
        <f>VALUE(1547.69974)</f>
        <v>0</v>
      </c>
      <c r="J692" s="13">
        <f>VALUE(-10.74)</f>
        <v>0</v>
      </c>
      <c r="K692" s="14">
        <f>VALUE(1550.59924)</f>
        <v>0</v>
      </c>
      <c r="L692" s="14">
        <f>VALUE(-11.184000000000001)</f>
        <v>0</v>
      </c>
      <c r="M692" s="15">
        <f>VALUE(1556.32084)</f>
        <v>0</v>
      </c>
      <c r="N692" s="15">
        <f>VALUE(-11.642000000000001)</f>
        <v>0</v>
      </c>
      <c r="O692" s="16">
        <f>VALUE(1548.5692800000002)</f>
        <v>0</v>
      </c>
      <c r="P692" s="16">
        <f>VALUE(-21.91)</f>
        <v>0</v>
      </c>
      <c r="Q692" s="17">
        <f>VALUE(521.9915)</f>
        <v>0</v>
      </c>
      <c r="R692">
        <f>VALUE(-0.37197999999989406)</f>
        <v>0</v>
      </c>
      <c r="S692">
        <f>VALUE(-0.2922399999999925)</f>
        <v>0</v>
      </c>
      <c r="T692">
        <f>VALUE(-0.38847999999984495)</f>
        <v>0</v>
      </c>
      <c r="U692">
        <f>VALUE(-0.26890000000003056)</f>
        <v>0</v>
      </c>
      <c r="V692">
        <f>VALUE(-0.27287999999998647)</f>
        <v>0</v>
      </c>
      <c r="W692">
        <f>VALUE(-0.32339999999999236)</f>
        <v>0</v>
      </c>
      <c r="X692">
        <f>VALUE(-0.015600000000176806)</f>
        <v>0</v>
      </c>
      <c r="Y692" s="17">
        <f>VALUE(-11.61099999999999)</f>
        <v>0</v>
      </c>
      <c r="Z692">
        <f>VALUE(-276.21142857141683)</f>
        <v>0</v>
      </c>
    </row>
    <row r="693" spans="1:26">
      <c r="A693" t="s">
        <v>717</v>
      </c>
      <c r="B693">
        <f>VALUE(16.313)</f>
        <v>0</v>
      </c>
      <c r="C693" s="10">
        <f>VALUE(1552.68486)</f>
        <v>0</v>
      </c>
      <c r="D693" s="10">
        <f>VALUE(-11.538)</f>
        <v>0</v>
      </c>
      <c r="E693" s="11">
        <f>VALUE(1553.74612)</f>
        <v>0</v>
      </c>
      <c r="F693" s="11">
        <f>VALUE(-18.222)</f>
        <v>0</v>
      </c>
      <c r="G693" s="12">
        <f>VALUE(1556.41512)</f>
        <v>0</v>
      </c>
      <c r="H693" s="12">
        <f>VALUE(-15.072000000000001)</f>
        <v>0</v>
      </c>
      <c r="I693" s="13">
        <f>VALUE(1547.69936)</f>
        <v>0</v>
      </c>
      <c r="J693" s="13">
        <f>VALUE(-10.734000000000002)</f>
        <v>0</v>
      </c>
      <c r="K693" s="14">
        <f>VALUE(1550.5993)</f>
        <v>0</v>
      </c>
      <c r="L693" s="14">
        <f>VALUE(-11.314)</f>
        <v>0</v>
      </c>
      <c r="M693" s="15">
        <f>VALUE(1556.32126)</f>
        <v>0</v>
      </c>
      <c r="N693" s="15">
        <f>VALUE(-11.634)</f>
        <v>0</v>
      </c>
      <c r="O693" s="16">
        <f>VALUE(1548.56924)</f>
        <v>0</v>
      </c>
      <c r="P693" s="16">
        <f>VALUE(-21.878)</f>
        <v>0</v>
      </c>
      <c r="Q693" s="17">
        <f>VALUE(521.9915)</f>
        <v>0</v>
      </c>
      <c r="R693">
        <f>VALUE(-0.3729999999998199)</f>
        <v>0</v>
      </c>
      <c r="S693">
        <f>VALUE(-0.2927600000000439)</f>
        <v>0</v>
      </c>
      <c r="T693">
        <f>VALUE(-0.38814000000002125)</f>
        <v>0</v>
      </c>
      <c r="U693">
        <f>VALUE(-0.26927999999998065)</f>
        <v>0</v>
      </c>
      <c r="V693">
        <f>VALUE(-0.2728199999999106)</f>
        <v>0</v>
      </c>
      <c r="W693">
        <f>VALUE(-0.32298000000014326)</f>
        <v>0</v>
      </c>
      <c r="X693">
        <f>VALUE(-0.015640000000075815)</f>
        <v>0</v>
      </c>
      <c r="Y693" s="17">
        <f>VALUE(-11.61099999999999)</f>
        <v>0</v>
      </c>
      <c r="Z693">
        <f>VALUE(-276.37428571428507)</f>
        <v>0</v>
      </c>
    </row>
    <row r="694" spans="1:26">
      <c r="A694" t="s">
        <v>718</v>
      </c>
      <c r="B694">
        <f>VALUE(16.33686)</f>
        <v>0</v>
      </c>
      <c r="C694" s="10">
        <f>VALUE(1552.68576)</f>
        <v>0</v>
      </c>
      <c r="D694" s="10">
        <f>VALUE(-11.54)</f>
        <v>0</v>
      </c>
      <c r="E694" s="11">
        <f>VALUE(1553.74612)</f>
        <v>0</v>
      </c>
      <c r="F694" s="11">
        <f>VALUE(-18.206)</f>
        <v>0</v>
      </c>
      <c r="G694" s="12">
        <f>VALUE(1556.41424)</f>
        <v>0</v>
      </c>
      <c r="H694" s="12">
        <f>VALUE(-15.056)</f>
        <v>0</v>
      </c>
      <c r="I694" s="13">
        <f>VALUE(1547.70064)</f>
        <v>0</v>
      </c>
      <c r="J694" s="13">
        <f>VALUE(-10.732000000000001)</f>
        <v>0</v>
      </c>
      <c r="K694" s="14">
        <f>VALUE(1550.59938)</f>
        <v>0</v>
      </c>
      <c r="L694" s="14">
        <f>VALUE(-11.23)</f>
        <v>0</v>
      </c>
      <c r="M694" s="15">
        <f>VALUE(1556.32062)</f>
        <v>0</v>
      </c>
      <c r="N694" s="15">
        <f>VALUE(-11.65)</f>
        <v>0</v>
      </c>
      <c r="O694" s="16">
        <f>VALUE(1548.5693199999998)</f>
        <v>0</v>
      </c>
      <c r="P694" s="16">
        <f>VALUE(-21.892)</f>
        <v>0</v>
      </c>
      <c r="Q694" s="17">
        <f>VALUE(521.9925)</f>
        <v>0</v>
      </c>
      <c r="R694">
        <f>VALUE(-0.37209999999981846)</f>
        <v>0</v>
      </c>
      <c r="S694">
        <f>VALUE(-0.2927600000000439)</f>
        <v>0</v>
      </c>
      <c r="T694">
        <f>VALUE(-0.3890199999998458)</f>
        <v>0</v>
      </c>
      <c r="U694">
        <f>VALUE(-0.2680000000000291)</f>
        <v>0</v>
      </c>
      <c r="V694">
        <f>VALUE(-0.2727399999998852)</f>
        <v>0</v>
      </c>
      <c r="W694">
        <f>VALUE(-0.32362000000011903)</f>
        <v>0</v>
      </c>
      <c r="X694">
        <f>VALUE(-0.015560000000050422)</f>
        <v>0</v>
      </c>
      <c r="Y694" s="17">
        <f>VALUE(-11.610000000000014)</f>
        <v>0</v>
      </c>
      <c r="Z694">
        <f>VALUE(-276.25714285711314)</f>
        <v>0</v>
      </c>
    </row>
    <row r="695" spans="1:26">
      <c r="A695" t="s">
        <v>719</v>
      </c>
      <c r="B695">
        <f>VALUE(16.36077)</f>
        <v>0</v>
      </c>
      <c r="C695" s="10">
        <f>VALUE(1552.68558)</f>
        <v>0</v>
      </c>
      <c r="D695" s="10">
        <f>VALUE(-11.565999999999999)</f>
        <v>0</v>
      </c>
      <c r="E695" s="11">
        <f>VALUE(1553.7468800000001)</f>
        <v>0</v>
      </c>
      <c r="F695" s="11">
        <f>VALUE(-18.195999999999998)</f>
        <v>0</v>
      </c>
      <c r="G695" s="12">
        <f>VALUE(1556.41498)</f>
        <v>0</v>
      </c>
      <c r="H695" s="12">
        <f>VALUE(-15.06)</f>
        <v>0</v>
      </c>
      <c r="I695" s="13">
        <f>VALUE(1547.7006800000001)</f>
        <v>0</v>
      </c>
      <c r="J695" s="13">
        <f>VALUE(-10.74)</f>
        <v>0</v>
      </c>
      <c r="K695" s="14">
        <f>VALUE(1550.6001199999998)</f>
        <v>0</v>
      </c>
      <c r="L695" s="14">
        <f>VALUE(-11.218)</f>
        <v>0</v>
      </c>
      <c r="M695" s="15">
        <f>VALUE(1556.3221199999998)</f>
        <v>0</v>
      </c>
      <c r="N695" s="15">
        <f>VALUE(-11.62)</f>
        <v>0</v>
      </c>
      <c r="O695" s="16">
        <f>VALUE(1548.5694)</f>
        <v>0</v>
      </c>
      <c r="P695" s="16">
        <f>VALUE(-21.848000000000003)</f>
        <v>0</v>
      </c>
      <c r="Q695" s="17">
        <f>VALUE(521.9984999999999)</f>
        <v>0</v>
      </c>
      <c r="R695">
        <f>VALUE(-0.37227999999981876)</f>
        <v>0</v>
      </c>
      <c r="S695">
        <f>VALUE(-0.2920000000001437)</f>
        <v>0</v>
      </c>
      <c r="T695">
        <f>VALUE(-0.38827999999989515)</f>
        <v>0</v>
      </c>
      <c r="U695">
        <f>VALUE(-0.2679600000001301)</f>
        <v>0</v>
      </c>
      <c r="V695">
        <f>VALUE(-0.2719999999999345)</f>
        <v>0</v>
      </c>
      <c r="W695">
        <f>VALUE(-0.3221200000000408)</f>
        <v>0</v>
      </c>
      <c r="X695">
        <f>VALUE(-0.01548000000002503)</f>
        <v>0</v>
      </c>
      <c r="Y695" s="17">
        <f>VALUE(-11.604000000000042)</f>
        <v>0</v>
      </c>
      <c r="Z695">
        <f>VALUE(-275.7314285714269)</f>
        <v>0</v>
      </c>
    </row>
    <row r="696" spans="1:26">
      <c r="A696" t="s">
        <v>720</v>
      </c>
      <c r="B696">
        <f>VALUE(16.38506)</f>
        <v>0</v>
      </c>
      <c r="C696" s="10">
        <f>VALUE(1552.6862)</f>
        <v>0</v>
      </c>
      <c r="D696" s="10">
        <f>VALUE(-11.554)</f>
        <v>0</v>
      </c>
      <c r="E696" s="11">
        <f>VALUE(1553.74694)</f>
        <v>0</v>
      </c>
      <c r="F696" s="11">
        <f>VALUE(-18.146)</f>
        <v>0</v>
      </c>
      <c r="G696" s="12">
        <f>VALUE(1556.4152800000002)</f>
        <v>0</v>
      </c>
      <c r="H696" s="12">
        <f>VALUE(-15.03)</f>
        <v>0</v>
      </c>
      <c r="I696" s="13">
        <f>VALUE(1547.70028)</f>
        <v>0</v>
      </c>
      <c r="J696" s="13">
        <f>VALUE(-10.72)</f>
        <v>0</v>
      </c>
      <c r="K696" s="14">
        <f>VALUE(1550.5996599999999)</f>
        <v>0</v>
      </c>
      <c r="L696" s="14">
        <f>VALUE(-11.198)</f>
        <v>0</v>
      </c>
      <c r="M696" s="15">
        <f>VALUE(1556.3217)</f>
        <v>0</v>
      </c>
      <c r="N696" s="15">
        <f>VALUE(-11.606)</f>
        <v>0</v>
      </c>
      <c r="O696" s="16">
        <f>VALUE(1548.56952)</f>
        <v>0</v>
      </c>
      <c r="P696" s="16">
        <f>VALUE(-21.82)</f>
        <v>0</v>
      </c>
      <c r="Q696" s="17">
        <f>VALUE(521.9975)</f>
        <v>0</v>
      </c>
      <c r="R696">
        <f>VALUE(-0.3716599999997925)</f>
        <v>0</v>
      </c>
      <c r="S696">
        <f>VALUE(-0.2919400000000678)</f>
        <v>0</v>
      </c>
      <c r="T696">
        <f>VALUE(-0.38797999999997046)</f>
        <v>0</v>
      </c>
      <c r="U696">
        <f>VALUE(-0.2683600000000297)</f>
        <v>0</v>
      </c>
      <c r="V696">
        <f>VALUE(-0.27245999999991)</f>
        <v>0</v>
      </c>
      <c r="W696">
        <f>VALUE(-0.3225400000001173)</f>
        <v>0</v>
      </c>
      <c r="X696">
        <f>VALUE(-0.015360000000100626)</f>
        <v>0</v>
      </c>
      <c r="Y696" s="17">
        <f>VALUE(-11.605000000000018)</f>
        <v>0</v>
      </c>
      <c r="Z696">
        <f>VALUE(-275.7571428571412)</f>
        <v>0</v>
      </c>
    </row>
    <row r="697" spans="1:26">
      <c r="A697" t="s">
        <v>721</v>
      </c>
      <c r="B697">
        <f>VALUE(16.40909)</f>
        <v>0</v>
      </c>
      <c r="C697" s="10">
        <f>VALUE(1552.68616)</f>
        <v>0</v>
      </c>
      <c r="D697" s="10">
        <f>VALUE(-11.55)</f>
        <v>0</v>
      </c>
      <c r="E697" s="11">
        <f>VALUE(1553.747)</f>
        <v>0</v>
      </c>
      <c r="F697" s="11">
        <f>VALUE(-18.172)</f>
        <v>0</v>
      </c>
      <c r="G697" s="12">
        <f>VALUE(1556.41614)</f>
        <v>0</v>
      </c>
      <c r="H697" s="12">
        <f>VALUE(-15.054)</f>
        <v>0</v>
      </c>
      <c r="I697" s="13">
        <f>VALUE(1547.7002400000001)</f>
        <v>0</v>
      </c>
      <c r="J697" s="13">
        <f>VALUE(-10.718)</f>
        <v>0</v>
      </c>
      <c r="K697" s="14">
        <f>VALUE(1550.59948)</f>
        <v>0</v>
      </c>
      <c r="L697" s="14">
        <f>VALUE(-11.186)</f>
        <v>0</v>
      </c>
      <c r="M697" s="15">
        <f>VALUE(1556.32124)</f>
        <v>0</v>
      </c>
      <c r="N697" s="15">
        <f>VALUE(-11.612)</f>
        <v>0</v>
      </c>
      <c r="O697" s="16">
        <f>VALUE(1548.5692)</f>
        <v>0</v>
      </c>
      <c r="P697" s="16">
        <f>VALUE(-21.844)</f>
        <v>0</v>
      </c>
      <c r="Q697" s="17">
        <f>VALUE(522.008)</f>
        <v>0</v>
      </c>
      <c r="R697">
        <f>VALUE(-0.3716999999999189)</f>
        <v>0</v>
      </c>
      <c r="S697">
        <f>VALUE(-0.2918799999999919)</f>
        <v>0</v>
      </c>
      <c r="T697">
        <f>VALUE(-0.387119999999868)</f>
        <v>0</v>
      </c>
      <c r="U697">
        <f>VALUE(-0.26840000000015607)</f>
        <v>0</v>
      </c>
      <c r="V697">
        <f>VALUE(-0.2726399999999103)</f>
        <v>0</v>
      </c>
      <c r="W697">
        <f>VALUE(-0.32300000000009277)</f>
        <v>0</v>
      </c>
      <c r="X697">
        <f>VALUE(-0.0156800000002022)</f>
        <v>0</v>
      </c>
      <c r="Y697" s="17">
        <f>VALUE(-11.594499999999925)</f>
        <v>0</v>
      </c>
      <c r="Z697">
        <f>VALUE(-275.77428571430573)</f>
        <v>0</v>
      </c>
    </row>
    <row r="698" spans="1:26">
      <c r="A698" t="s">
        <v>722</v>
      </c>
      <c r="B698">
        <f>VALUE(16.43314)</f>
        <v>0</v>
      </c>
      <c r="C698" s="10">
        <f>VALUE(1552.6868)</f>
        <v>0</v>
      </c>
      <c r="D698" s="10">
        <f>VALUE(-11.5)</f>
        <v>0</v>
      </c>
      <c r="E698" s="11">
        <f>VALUE(1553.74722)</f>
        <v>0</v>
      </c>
      <c r="F698" s="11">
        <f>VALUE(-18.162)</f>
        <v>0</v>
      </c>
      <c r="G698" s="12">
        <f>VALUE(1556.4162800000001)</f>
        <v>0</v>
      </c>
      <c r="H698" s="12">
        <f>VALUE(-15.058)</f>
        <v>0</v>
      </c>
      <c r="I698" s="13">
        <f>VALUE(1547.70074)</f>
        <v>0</v>
      </c>
      <c r="J698" s="13">
        <f>VALUE(-10.732000000000001)</f>
        <v>0</v>
      </c>
      <c r="K698" s="14">
        <f>VALUE(1550.60016)</f>
        <v>0</v>
      </c>
      <c r="L698" s="14">
        <f>VALUE(-11.216)</f>
        <v>0</v>
      </c>
      <c r="M698" s="15">
        <f>VALUE(1556.32262)</f>
        <v>0</v>
      </c>
      <c r="N698" s="15">
        <f>VALUE(-11.612)</f>
        <v>0</v>
      </c>
      <c r="O698" s="16">
        <f>VALUE(1548.56972)</f>
        <v>0</v>
      </c>
      <c r="P698" s="16">
        <f>VALUE(-21.878)</f>
        <v>0</v>
      </c>
      <c r="Q698" s="17">
        <f>VALUE(522.0165)</f>
        <v>0</v>
      </c>
      <c r="R698">
        <f>VALUE(-0.3710599999999431)</f>
        <v>0</v>
      </c>
      <c r="S698">
        <f>VALUE(-0.2916600000000926)</f>
        <v>0</v>
      </c>
      <c r="T698">
        <f>VALUE(-0.3869799999999941)</f>
        <v>0</v>
      </c>
      <c r="U698">
        <f>VALUE(-0.2679000000000542)</f>
        <v>0</v>
      </c>
      <c r="V698">
        <f>VALUE(-0.2719600000000355)</f>
        <v>0</v>
      </c>
      <c r="W698">
        <f>VALUE(-0.32162000000016633)</f>
        <v>0</v>
      </c>
      <c r="X698">
        <f>VALUE(-0.01516000000015083)</f>
        <v>0</v>
      </c>
      <c r="Y698" s="17">
        <f>VALUE(-11.586000000000013)</f>
        <v>0</v>
      </c>
      <c r="Z698">
        <f>VALUE(-275.191428571491)</f>
        <v>0</v>
      </c>
    </row>
    <row r="699" spans="1:26">
      <c r="A699" t="s">
        <v>723</v>
      </c>
      <c r="B699">
        <f>VALUE(16.45771)</f>
        <v>0</v>
      </c>
      <c r="C699" s="10">
        <f>VALUE(1552.68674)</f>
        <v>0</v>
      </c>
      <c r="D699" s="10">
        <f>VALUE(-11.57)</f>
        <v>0</v>
      </c>
      <c r="E699" s="11">
        <f>VALUE(1553.74836)</f>
        <v>0</v>
      </c>
      <c r="F699" s="11">
        <f>VALUE(-18.188)</f>
        <v>0</v>
      </c>
      <c r="G699" s="12">
        <f>VALUE(1556.41626)</f>
        <v>0</v>
      </c>
      <c r="H699" s="12">
        <f>VALUE(-15.074000000000002)</f>
        <v>0</v>
      </c>
      <c r="I699" s="13">
        <f>VALUE(1547.70102)</f>
        <v>0</v>
      </c>
      <c r="J699" s="13">
        <f>VALUE(-10.725999999999999)</f>
        <v>0</v>
      </c>
      <c r="K699" s="14">
        <f>VALUE(1550.60032)</f>
        <v>0</v>
      </c>
      <c r="L699" s="14">
        <f>VALUE(-11.165999999999999)</f>
        <v>0</v>
      </c>
      <c r="M699" s="15">
        <f>VALUE(1556.3234)</f>
        <v>0</v>
      </c>
      <c r="N699" s="15">
        <f>VALUE(-11.602)</f>
        <v>0</v>
      </c>
      <c r="O699" s="16">
        <f>VALUE(1548.5696)</f>
        <v>0</v>
      </c>
      <c r="P699" s="16">
        <f>VALUE(-21.824)</f>
        <v>0</v>
      </c>
      <c r="Q699" s="17">
        <f>VALUE(522.03)</f>
        <v>0</v>
      </c>
      <c r="R699">
        <f>VALUE(-0.3711199999997916)</f>
        <v>0</v>
      </c>
      <c r="S699">
        <f>VALUE(-0.290520000000015)</f>
        <v>0</v>
      </c>
      <c r="T699">
        <f>VALUE(-0.3869999999999436)</f>
        <v>0</v>
      </c>
      <c r="U699">
        <f>VALUE(-0.267620000000079)</f>
        <v>0</v>
      </c>
      <c r="V699">
        <f>VALUE(-0.2717999999999847)</f>
        <v>0</v>
      </c>
      <c r="W699">
        <f>VALUE(-0.3208400000000893)</f>
        <v>0</v>
      </c>
      <c r="X699">
        <f>VALUE(-0.015280000000075233)</f>
        <v>0</v>
      </c>
      <c r="Y699" s="17">
        <f>VALUE(-11.572499999999991)</f>
        <v>0</v>
      </c>
      <c r="Z699">
        <f>VALUE(-274.88285714285405)</f>
        <v>0</v>
      </c>
    </row>
    <row r="700" spans="1:26">
      <c r="A700" t="s">
        <v>724</v>
      </c>
      <c r="B700">
        <f>VALUE(16.48152)</f>
        <v>0</v>
      </c>
      <c r="C700" s="10">
        <f>VALUE(1552.68764)</f>
        <v>0</v>
      </c>
      <c r="D700" s="10">
        <f>VALUE(-11.524000000000001)</f>
        <v>0</v>
      </c>
      <c r="E700" s="11">
        <f>VALUE(1553.7476199999999)</f>
        <v>0</v>
      </c>
      <c r="F700" s="11">
        <f>VALUE(-18.238)</f>
        <v>0</v>
      </c>
      <c r="G700" s="12">
        <f>VALUE(1556.41668)</f>
        <v>0</v>
      </c>
      <c r="H700" s="12">
        <f>VALUE(-15.04)</f>
        <v>0</v>
      </c>
      <c r="I700" s="13">
        <f>VALUE(1547.7014)</f>
        <v>0</v>
      </c>
      <c r="J700" s="13">
        <f>VALUE(-10.698)</f>
        <v>0</v>
      </c>
      <c r="K700" s="14">
        <f>VALUE(1550.6000199999999)</f>
        <v>0</v>
      </c>
      <c r="L700" s="14">
        <f>VALUE(-11.238)</f>
        <v>0</v>
      </c>
      <c r="M700" s="15">
        <f>VALUE(1556.3230800000001)</f>
        <v>0</v>
      </c>
      <c r="N700" s="15">
        <f>VALUE(-11.595999999999998)</f>
        <v>0</v>
      </c>
      <c r="O700" s="16">
        <f>VALUE(1548.56964)</f>
        <v>0</v>
      </c>
      <c r="P700" s="16">
        <f>VALUE(-21.878)</f>
        <v>0</v>
      </c>
      <c r="Q700" s="17">
        <f>VALUE(522.0425)</f>
        <v>0</v>
      </c>
      <c r="R700">
        <f>VALUE(-0.37021999999979016)</f>
        <v>0</v>
      </c>
      <c r="S700">
        <f>VALUE(-0.29125999999996566)</f>
        <v>0</v>
      </c>
      <c r="T700">
        <f>VALUE(-0.38657999999986714)</f>
        <v>0</v>
      </c>
      <c r="U700">
        <f>VALUE(-0.26724000000012893)</f>
        <v>0</v>
      </c>
      <c r="V700">
        <f>VALUE(-0.2720999999999094)</f>
        <v>0</v>
      </c>
      <c r="W700">
        <f>VALUE(-0.32116000000019085)</f>
        <v>0</v>
      </c>
      <c r="X700">
        <f>VALUE(-0.015240000000176224)</f>
        <v>0</v>
      </c>
      <c r="Y700" s="17">
        <f>VALUE(-11.559999999999945)</f>
        <v>0</v>
      </c>
      <c r="Z700">
        <f>VALUE(-274.82857142857546)</f>
        <v>0</v>
      </c>
    </row>
    <row r="701" spans="1:26">
      <c r="A701" t="s">
        <v>725</v>
      </c>
      <c r="B701">
        <f>VALUE(16.50569)</f>
        <v>0</v>
      </c>
      <c r="C701" s="10">
        <f>VALUE(1552.68678)</f>
        <v>0</v>
      </c>
      <c r="D701" s="10">
        <f>VALUE(-11.558)</f>
        <v>0</v>
      </c>
      <c r="E701" s="11">
        <f>VALUE(1553.7479)</f>
        <v>0</v>
      </c>
      <c r="F701" s="11">
        <f>VALUE(-18.236)</f>
        <v>0</v>
      </c>
      <c r="G701" s="12">
        <f>VALUE(1556.41606)</f>
        <v>0</v>
      </c>
      <c r="H701" s="12">
        <f>VALUE(-15.088)</f>
        <v>0</v>
      </c>
      <c r="I701" s="13">
        <f>VALUE(1547.7009)</f>
        <v>0</v>
      </c>
      <c r="J701" s="13">
        <f>VALUE(-10.734000000000002)</f>
        <v>0</v>
      </c>
      <c r="K701" s="14">
        <f>VALUE(1550.60116)</f>
        <v>0</v>
      </c>
      <c r="L701" s="14">
        <f>VALUE(-11.192)</f>
        <v>0</v>
      </c>
      <c r="M701" s="15">
        <f>VALUE(1556.32234)</f>
        <v>0</v>
      </c>
      <c r="N701" s="15">
        <f>VALUE(-11.674000000000001)</f>
        <v>0</v>
      </c>
      <c r="O701" s="16">
        <f>VALUE(1548.56896)</f>
        <v>0</v>
      </c>
      <c r="P701" s="16">
        <f>VALUE(-21.881999999999998)</f>
        <v>0</v>
      </c>
      <c r="Q701" s="17">
        <f>VALUE(522.0554999999999)</f>
        <v>0</v>
      </c>
      <c r="R701">
        <f>VALUE(-0.3710799999998926)</f>
        <v>0</v>
      </c>
      <c r="S701">
        <f>VALUE(-0.29097999999999047)</f>
        <v>0</v>
      </c>
      <c r="T701">
        <f>VALUE(-0.3871999999998934)</f>
        <v>0</v>
      </c>
      <c r="U701">
        <f>VALUE(-0.2677400000000034)</f>
        <v>0</v>
      </c>
      <c r="V701">
        <f>VALUE(-0.27096000000005915)</f>
        <v>0</v>
      </c>
      <c r="W701">
        <f>VALUE(-0.3219000000001415)</f>
        <v>0</v>
      </c>
      <c r="X701">
        <f>VALUE(-0.015920000000051004)</f>
        <v>0</v>
      </c>
      <c r="Y701" s="17">
        <f>VALUE(-11.547000000000025)</f>
        <v>0</v>
      </c>
      <c r="Z701">
        <f>VALUE(-275.11142857143307)</f>
        <v>0</v>
      </c>
    </row>
    <row r="702" spans="1:26">
      <c r="A702" t="s">
        <v>726</v>
      </c>
      <c r="B702">
        <f>VALUE(16.52967)</f>
        <v>0</v>
      </c>
      <c r="C702" s="10">
        <f>VALUE(1552.6865400000002)</f>
        <v>0</v>
      </c>
      <c r="D702" s="10">
        <f>VALUE(-11.562000000000001)</f>
        <v>0</v>
      </c>
      <c r="E702" s="11">
        <f>VALUE(1553.7479)</f>
        <v>0</v>
      </c>
      <c r="F702" s="11">
        <f>VALUE(-18.227999999999998)</f>
        <v>0</v>
      </c>
      <c r="G702" s="12">
        <f>VALUE(1556.4157)</f>
        <v>0</v>
      </c>
      <c r="H702" s="12">
        <f>VALUE(-15.056)</f>
        <v>0</v>
      </c>
      <c r="I702" s="13">
        <f>VALUE(1547.7007199999998)</f>
        <v>0</v>
      </c>
      <c r="J702" s="13">
        <f>VALUE(-10.774000000000001)</f>
        <v>0</v>
      </c>
      <c r="K702" s="14">
        <f>VALUE(1550.5999800000002)</f>
        <v>0</v>
      </c>
      <c r="L702" s="14">
        <f>VALUE(-11.198)</f>
        <v>0</v>
      </c>
      <c r="M702" s="15">
        <f>VALUE(1556.32252)</f>
        <v>0</v>
      </c>
      <c r="N702" s="15">
        <f>VALUE(-11.652000000000001)</f>
        <v>0</v>
      </c>
      <c r="O702" s="16">
        <f>VALUE(1548.56906)</f>
        <v>0</v>
      </c>
      <c r="P702" s="16">
        <f>VALUE(-21.844)</f>
        <v>0</v>
      </c>
      <c r="Q702" s="17">
        <f>VALUE(522.06)</f>
        <v>0</v>
      </c>
      <c r="R702">
        <f>VALUE(-0.3713199999999688)</f>
        <v>0</v>
      </c>
      <c r="S702">
        <f>VALUE(-0.29097999999999047)</f>
        <v>0</v>
      </c>
      <c r="T702">
        <f>VALUE(-0.387559999999894)</f>
        <v>0</v>
      </c>
      <c r="U702">
        <f>VALUE(-0.2679200000000037)</f>
        <v>0</v>
      </c>
      <c r="V702">
        <f>VALUE(-0.2721400000000358)</f>
        <v>0</v>
      </c>
      <c r="W702">
        <f>VALUE(-0.3217200000001412)</f>
        <v>0</v>
      </c>
      <c r="X702">
        <f>VALUE(-0.015820000000076107)</f>
        <v>0</v>
      </c>
      <c r="Y702" s="17">
        <f>VALUE(-11.542500000000018)</f>
        <v>0</v>
      </c>
      <c r="Z702">
        <f>VALUE(-275.3514285714443)</f>
        <v>0</v>
      </c>
    </row>
    <row r="703" spans="1:26">
      <c r="A703" t="s">
        <v>727</v>
      </c>
      <c r="B703">
        <f>VALUE(16.55354)</f>
        <v>0</v>
      </c>
      <c r="C703" s="10">
        <f>VALUE(1552.6869800000002)</f>
        <v>0</v>
      </c>
      <c r="D703" s="10">
        <f>VALUE(-11.59)</f>
        <v>0</v>
      </c>
      <c r="E703" s="11">
        <f>VALUE(1553.7478199999998)</f>
        <v>0</v>
      </c>
      <c r="F703" s="11">
        <f>VALUE(-18.176)</f>
        <v>0</v>
      </c>
      <c r="G703" s="12">
        <f>VALUE(1556.4154)</f>
        <v>0</v>
      </c>
      <c r="H703" s="12">
        <f>VALUE(-15.056)</f>
        <v>0</v>
      </c>
      <c r="I703" s="13">
        <f>VALUE(1547.70126)</f>
        <v>0</v>
      </c>
      <c r="J703" s="13">
        <f>VALUE(-10.754000000000001)</f>
        <v>0</v>
      </c>
      <c r="K703" s="14">
        <f>VALUE(1550.6008199999999)</f>
        <v>0</v>
      </c>
      <c r="L703" s="14">
        <f>VALUE(-11.225999999999999)</f>
        <v>0</v>
      </c>
      <c r="M703" s="15">
        <f>VALUE(1556.3229800000001)</f>
        <v>0</v>
      </c>
      <c r="N703" s="15">
        <f>VALUE(-11.63)</f>
        <v>0</v>
      </c>
      <c r="O703" s="16">
        <f>VALUE(1548.56888)</f>
        <v>0</v>
      </c>
      <c r="P703" s="16">
        <f>VALUE(-21.908)</f>
        <v>0</v>
      </c>
      <c r="Q703" s="17">
        <f>VALUE(522.0635)</f>
        <v>0</v>
      </c>
      <c r="R703">
        <f>VALUE(-0.3708799999999428)</f>
        <v>0</v>
      </c>
      <c r="S703">
        <f>VALUE(-0.29106000000001586)</f>
        <v>0</v>
      </c>
      <c r="T703">
        <f>VALUE(-0.3878599999998187)</f>
        <v>0</v>
      </c>
      <c r="U703">
        <f>VALUE(-0.26738000000000284)</f>
        <v>0</v>
      </c>
      <c r="V703">
        <f>VALUE(-0.27129999999988286)</f>
        <v>0</v>
      </c>
      <c r="W703">
        <f>VALUE(-0.32126000000016575)</f>
        <v>0</v>
      </c>
      <c r="X703">
        <f>VALUE(-0.016000000000076398)</f>
        <v>0</v>
      </c>
      <c r="Y703" s="17">
        <f>VALUE(-11.538999999999987)</f>
        <v>0</v>
      </c>
      <c r="Z703">
        <f>VALUE(-275.10571428570074)</f>
        <v>0</v>
      </c>
    </row>
    <row r="704" spans="1:26">
      <c r="A704" t="s">
        <v>728</v>
      </c>
      <c r="B704">
        <f>VALUE(16.57829)</f>
        <v>0</v>
      </c>
      <c r="C704" s="10">
        <f>VALUE(1552.68554)</f>
        <v>0</v>
      </c>
      <c r="D704" s="10">
        <f>VALUE(-11.575999999999999)</f>
        <v>0</v>
      </c>
      <c r="E704" s="11">
        <f>VALUE(1553.7473400000001)</f>
        <v>0</v>
      </c>
      <c r="F704" s="11">
        <f>VALUE(-18.242)</f>
        <v>0</v>
      </c>
      <c r="G704" s="12">
        <f>VALUE(1556.41554)</f>
        <v>0</v>
      </c>
      <c r="H704" s="12">
        <f>VALUE(-15.058)</f>
        <v>0</v>
      </c>
      <c r="I704" s="13">
        <f>VALUE(1547.7006800000001)</f>
        <v>0</v>
      </c>
      <c r="J704" s="13">
        <f>VALUE(-10.765999999999998)</f>
        <v>0</v>
      </c>
      <c r="K704" s="14">
        <f>VALUE(1550.60036)</f>
        <v>0</v>
      </c>
      <c r="L704" s="14">
        <f>VALUE(-11.164000000000001)</f>
        <v>0</v>
      </c>
      <c r="M704" s="15">
        <f>VALUE(1556.3219199999999)</f>
        <v>0</v>
      </c>
      <c r="N704" s="15">
        <f>VALUE(-11.628)</f>
        <v>0</v>
      </c>
      <c r="O704" s="16">
        <f>VALUE(1548.56924)</f>
        <v>0</v>
      </c>
      <c r="P704" s="16">
        <f>VALUE(-21.872)</f>
        <v>0</v>
      </c>
      <c r="Q704" s="17">
        <f>VALUE(522.059)</f>
        <v>0</v>
      </c>
      <c r="R704">
        <f>VALUE(-0.37231999999994514)</f>
        <v>0</v>
      </c>
      <c r="S704">
        <f>VALUE(-0.2915400000001682)</f>
        <v>0</v>
      </c>
      <c r="T704">
        <f>VALUE(-0.3877199999999448)</f>
        <v>0</v>
      </c>
      <c r="U704">
        <f>VALUE(-0.2679600000001301)</f>
        <v>0</v>
      </c>
      <c r="V704">
        <f>VALUE(-0.2717600000000857)</f>
        <v>0</v>
      </c>
      <c r="W704">
        <f>VALUE(-0.3223199999999906)</f>
        <v>0</v>
      </c>
      <c r="X704">
        <f>VALUE(-0.015640000000075815)</f>
        <v>0</v>
      </c>
      <c r="Y704" s="17">
        <f>VALUE(-11.543499999999995)</f>
        <v>0</v>
      </c>
      <c r="Z704">
        <f>VALUE(-275.60857142862005)</f>
        <v>0</v>
      </c>
    </row>
    <row r="705" spans="1:26">
      <c r="A705" t="s">
        <v>729</v>
      </c>
      <c r="B705">
        <f>VALUE(16.60234)</f>
        <v>0</v>
      </c>
      <c r="C705" s="10">
        <f>VALUE(1552.68558)</f>
        <v>0</v>
      </c>
      <c r="D705" s="10">
        <f>VALUE(-11.584000000000001)</f>
        <v>0</v>
      </c>
      <c r="E705" s="11">
        <f>VALUE(1553.747)</f>
        <v>0</v>
      </c>
      <c r="F705" s="11">
        <f>VALUE(-18.234)</f>
        <v>0</v>
      </c>
      <c r="G705" s="12">
        <f>VALUE(1556.41444)</f>
        <v>0</v>
      </c>
      <c r="H705" s="12">
        <f>VALUE(-15.054)</f>
        <v>0</v>
      </c>
      <c r="I705" s="13">
        <f>VALUE(1547.69942)</f>
        <v>0</v>
      </c>
      <c r="J705" s="13">
        <f>VALUE(-10.732000000000001)</f>
        <v>0</v>
      </c>
      <c r="K705" s="14">
        <f>VALUE(1550.5991800000002)</f>
        <v>0</v>
      </c>
      <c r="L705" s="14">
        <f>VALUE(-11.212)</f>
        <v>0</v>
      </c>
      <c r="M705" s="15">
        <f>VALUE(1556.32134)</f>
        <v>0</v>
      </c>
      <c r="N705" s="15">
        <f>VALUE(-11.624)</f>
        <v>0</v>
      </c>
      <c r="O705" s="16">
        <f>VALUE(1548.5688)</f>
        <v>0</v>
      </c>
      <c r="P705" s="16">
        <f>VALUE(-21.862)</f>
        <v>0</v>
      </c>
      <c r="Q705" s="17">
        <f>VALUE(522.05)</f>
        <v>0</v>
      </c>
      <c r="R705">
        <f>VALUE(-0.37227999999981876)</f>
        <v>0</v>
      </c>
      <c r="S705">
        <f>VALUE(-0.2918799999999919)</f>
        <v>0</v>
      </c>
      <c r="T705">
        <f>VALUE(-0.388819999999896)</f>
        <v>0</v>
      </c>
      <c r="U705">
        <f>VALUE(-0.26922000000013213)</f>
        <v>0</v>
      </c>
      <c r="V705">
        <f>VALUE(-0.27294000000006235)</f>
        <v>0</v>
      </c>
      <c r="W705">
        <f>VALUE(-0.32290000000011787)</f>
        <v>0</v>
      </c>
      <c r="X705">
        <f>VALUE(-0.01608000000010179)</f>
        <v>0</v>
      </c>
      <c r="Y705" s="17">
        <f>VALUE(-11.552500000000009)</f>
        <v>0</v>
      </c>
      <c r="Z705">
        <f>VALUE(-276.3028571428744)</f>
        <v>0</v>
      </c>
    </row>
    <row r="706" spans="1:26">
      <c r="A706" t="s">
        <v>730</v>
      </c>
      <c r="B706">
        <f>VALUE(16.6262)</f>
        <v>0</v>
      </c>
      <c r="C706" s="10">
        <f>VALUE(1552.68586)</f>
        <v>0</v>
      </c>
      <c r="D706" s="10">
        <f>VALUE(-11.592)</f>
        <v>0</v>
      </c>
      <c r="E706" s="11">
        <f>VALUE(1553.74766)</f>
        <v>0</v>
      </c>
      <c r="F706" s="11">
        <f>VALUE(-18.172)</f>
        <v>0</v>
      </c>
      <c r="G706" s="12">
        <f>VALUE(1556.4153800000001)</f>
        <v>0</v>
      </c>
      <c r="H706" s="12">
        <f>VALUE(-15.034)</f>
        <v>0</v>
      </c>
      <c r="I706" s="13">
        <f>VALUE(1547.70128)</f>
        <v>0</v>
      </c>
      <c r="J706" s="13">
        <f>VALUE(-10.75)</f>
        <v>0</v>
      </c>
      <c r="K706" s="14">
        <f>VALUE(1550.6)</f>
        <v>0</v>
      </c>
      <c r="L706" s="14">
        <f>VALUE(-11.164000000000001)</f>
        <v>0</v>
      </c>
      <c r="M706" s="15">
        <f>VALUE(1556.3221)</f>
        <v>0</v>
      </c>
      <c r="N706" s="15">
        <f>VALUE(-11.592)</f>
        <v>0</v>
      </c>
      <c r="O706" s="16">
        <f>VALUE(1548.56878)</f>
        <v>0</v>
      </c>
      <c r="P706" s="16">
        <f>VALUE(-21.87)</f>
        <v>0</v>
      </c>
      <c r="Q706" s="17">
        <f>VALUE(522.044)</f>
        <v>0</v>
      </c>
      <c r="R706">
        <f>VALUE(-0.37199999999984357)</f>
        <v>0</v>
      </c>
      <c r="S706">
        <f>VALUE(-0.29122000000006665)</f>
        <v>0</v>
      </c>
      <c r="T706">
        <f>VALUE(-0.38787999999999556)</f>
        <v>0</v>
      </c>
      <c r="U706">
        <f>VALUE(-0.26736000000005333)</f>
        <v>0</v>
      </c>
      <c r="V706">
        <f>VALUE(-0.2721200000000863)</f>
        <v>0</v>
      </c>
      <c r="W706">
        <f>VALUE(-0.3221399999999903)</f>
        <v>0</v>
      </c>
      <c r="X706">
        <f>VALUE(-0.016100000000051296)</f>
        <v>0</v>
      </c>
      <c r="Y706" s="17">
        <f>VALUE(-11.558499999999981)</f>
        <v>0</v>
      </c>
      <c r="Z706">
        <f>VALUE(-275.5457142857267)</f>
        <v>0</v>
      </c>
    </row>
    <row r="707" spans="1:26">
      <c r="A707" t="s">
        <v>731</v>
      </c>
      <c r="B707">
        <f>VALUE(16.65026)</f>
        <v>0</v>
      </c>
      <c r="C707" s="10">
        <f>VALUE(1552.68598)</f>
        <v>0</v>
      </c>
      <c r="D707" s="10">
        <f>VALUE(-11.6)</f>
        <v>0</v>
      </c>
      <c r="E707" s="11">
        <f>VALUE(1553.74694)</f>
        <v>0</v>
      </c>
      <c r="F707" s="11">
        <f>VALUE(-18.236)</f>
        <v>0</v>
      </c>
      <c r="G707" s="12">
        <f>VALUE(1556.41572)</f>
        <v>0</v>
      </c>
      <c r="H707" s="12">
        <f>VALUE(-15.06)</f>
        <v>0</v>
      </c>
      <c r="I707" s="13">
        <f>VALUE(1547.70064)</f>
        <v>0</v>
      </c>
      <c r="J707" s="13">
        <f>VALUE(-10.752)</f>
        <v>0</v>
      </c>
      <c r="K707" s="14">
        <f>VALUE(1550.5997)</f>
        <v>0</v>
      </c>
      <c r="L707" s="14">
        <f>VALUE(-11.186)</f>
        <v>0</v>
      </c>
      <c r="M707" s="15">
        <f>VALUE(1556.3220800000001)</f>
        <v>0</v>
      </c>
      <c r="N707" s="15">
        <f>VALUE(-11.622)</f>
        <v>0</v>
      </c>
      <c r="O707" s="16">
        <f>VALUE(1548.56882)</f>
        <v>0</v>
      </c>
      <c r="P707" s="16">
        <f>VALUE(-21.858)</f>
        <v>0</v>
      </c>
      <c r="Q707" s="17">
        <f>VALUE(522.04)</f>
        <v>0</v>
      </c>
      <c r="R707">
        <f>VALUE(-0.37187999999991916)</f>
        <v>0</v>
      </c>
      <c r="S707">
        <f>VALUE(-0.2919400000000678)</f>
        <v>0</v>
      </c>
      <c r="T707">
        <f>VALUE(-0.3875399999999445)</f>
        <v>0</v>
      </c>
      <c r="U707">
        <f>VALUE(-0.2680000000000291)</f>
        <v>0</v>
      </c>
      <c r="V707">
        <f>VALUE(-0.272420000000011)</f>
        <v>0</v>
      </c>
      <c r="W707">
        <f>VALUE(-0.3221600000001672)</f>
        <v>0</v>
      </c>
      <c r="X707">
        <f>VALUE(-0.016060000000152286)</f>
        <v>0</v>
      </c>
      <c r="Y707" s="17">
        <f>VALUE(-11.5625)</f>
        <v>0</v>
      </c>
      <c r="Z707">
        <f>VALUE(-275.7142857143273)</f>
        <v>0</v>
      </c>
    </row>
    <row r="708" spans="1:26">
      <c r="A708" t="s">
        <v>732</v>
      </c>
      <c r="B708">
        <f>VALUE(16.67389)</f>
        <v>0</v>
      </c>
      <c r="C708" s="10">
        <f>VALUE(1552.6869)</f>
        <v>0</v>
      </c>
      <c r="D708" s="10">
        <f>VALUE(-11.485999999999999)</f>
        <v>0</v>
      </c>
      <c r="E708" s="11">
        <f>VALUE(1553.74756)</f>
        <v>0</v>
      </c>
      <c r="F708" s="11">
        <f>VALUE(-18.195999999999998)</f>
        <v>0</v>
      </c>
      <c r="G708" s="12">
        <f>VALUE(1556.41686)</f>
        <v>0</v>
      </c>
      <c r="H708" s="12">
        <f>VALUE(-15.012)</f>
        <v>0</v>
      </c>
      <c r="I708" s="13">
        <f>VALUE(1547.7009)</f>
        <v>0</v>
      </c>
      <c r="J708" s="13">
        <f>VALUE(-10.742)</f>
        <v>0</v>
      </c>
      <c r="K708" s="14">
        <f>VALUE(1550.59974)</f>
        <v>0</v>
      </c>
      <c r="L708" s="14">
        <f>VALUE(-11.192)</f>
        <v>0</v>
      </c>
      <c r="M708" s="15">
        <f>VALUE(1556.32272)</f>
        <v>0</v>
      </c>
      <c r="N708" s="15">
        <f>VALUE(-11.612)</f>
        <v>0</v>
      </c>
      <c r="O708" s="16">
        <f>VALUE(1548.56946)</f>
        <v>0</v>
      </c>
      <c r="P708" s="16">
        <f>VALUE(-21.824)</f>
        <v>0</v>
      </c>
      <c r="Q708" s="17">
        <f>VALUE(522.0415)</f>
        <v>0</v>
      </c>
      <c r="R708">
        <f>VALUE(-0.3709599999999682)</f>
        <v>0</v>
      </c>
      <c r="S708">
        <f>VALUE(-0.29132000000004155)</f>
        <v>0</v>
      </c>
      <c r="T708">
        <f>VALUE(-0.38639999999986685)</f>
        <v>0</v>
      </c>
      <c r="U708">
        <f>VALUE(-0.2677400000000034)</f>
        <v>0</v>
      </c>
      <c r="V708">
        <f>VALUE(-0.2723799999998846)</f>
        <v>0</v>
      </c>
      <c r="W708">
        <f>VALUE(-0.32152000000019143)</f>
        <v>0</v>
      </c>
      <c r="X708">
        <f>VALUE(-0.015420000000176515)</f>
        <v>0</v>
      </c>
      <c r="Y708" s="17">
        <f>VALUE(-11.560999999999922)</f>
        <v>0</v>
      </c>
      <c r="Z708">
        <f>VALUE(-275.1057142857332)</f>
        <v>0</v>
      </c>
    </row>
    <row r="709" spans="1:26">
      <c r="A709" t="s">
        <v>733</v>
      </c>
      <c r="B709">
        <f>VALUE(16.69799)</f>
        <v>0</v>
      </c>
      <c r="C709" s="10">
        <f>VALUE(1552.68694)</f>
        <v>0</v>
      </c>
      <c r="D709" s="10">
        <f>VALUE(-11.578)</f>
        <v>0</v>
      </c>
      <c r="E709" s="11">
        <f>VALUE(1553.74794)</f>
        <v>0</v>
      </c>
      <c r="F709" s="11">
        <f>VALUE(-18.176)</f>
        <v>0</v>
      </c>
      <c r="G709" s="12">
        <f>VALUE(1556.41524)</f>
        <v>0</v>
      </c>
      <c r="H709" s="12">
        <f>VALUE(-15.004000000000001)</f>
        <v>0</v>
      </c>
      <c r="I709" s="13">
        <f>VALUE(1547.7015199999998)</f>
        <v>0</v>
      </c>
      <c r="J709" s="13">
        <f>VALUE(-10.774000000000001)</f>
        <v>0</v>
      </c>
      <c r="K709" s="14">
        <f>VALUE(1550.6006)</f>
        <v>0</v>
      </c>
      <c r="L709" s="14">
        <f>VALUE(-11.158)</f>
        <v>0</v>
      </c>
      <c r="M709" s="15">
        <f>VALUE(1556.32228)</f>
        <v>0</v>
      </c>
      <c r="N709" s="15">
        <f>VALUE(-11.607999999999999)</f>
        <v>0</v>
      </c>
      <c r="O709" s="16">
        <f>VALUE(1548.5691800000002)</f>
        <v>0</v>
      </c>
      <c r="P709" s="16">
        <f>VALUE(-21.866)</f>
        <v>0</v>
      </c>
      <c r="Q709" s="17">
        <f>VALUE(522.045)</f>
        <v>0</v>
      </c>
      <c r="R709">
        <f>VALUE(-0.3709199999998418)</f>
        <v>0</v>
      </c>
      <c r="S709">
        <f>VALUE(-0.29094000000009146)</f>
        <v>0</v>
      </c>
      <c r="T709">
        <f>VALUE(-0.38801999999986947)</f>
        <v>0</v>
      </c>
      <c r="U709">
        <f>VALUE(-0.26711999999997715)</f>
        <v>0</v>
      </c>
      <c r="V709">
        <f>VALUE(-0.27152000000000953)</f>
        <v>0</v>
      </c>
      <c r="W709">
        <f>VALUE(-0.32195999999999003)</f>
        <v>0</v>
      </c>
      <c r="X709">
        <f>VALUE(-0.015700000000151704)</f>
        <v>0</v>
      </c>
      <c r="Y709" s="17">
        <f>VALUE(-11.557500000000005)</f>
        <v>0</v>
      </c>
      <c r="Z709">
        <f>VALUE(-275.1685714285616)</f>
        <v>0</v>
      </c>
    </row>
    <row r="710" spans="1:26">
      <c r="A710" t="s">
        <v>734</v>
      </c>
      <c r="B710">
        <f>VALUE(16.72206)</f>
        <v>0</v>
      </c>
      <c r="C710" s="10">
        <f>VALUE(1552.6865599999999)</f>
        <v>0</v>
      </c>
      <c r="D710" s="10">
        <f>VALUE(-11.578)</f>
        <v>0</v>
      </c>
      <c r="E710" s="11">
        <f>VALUE(1553.7479999999998)</f>
        <v>0</v>
      </c>
      <c r="F710" s="11">
        <f>VALUE(-18.2)</f>
        <v>0</v>
      </c>
      <c r="G710" s="12">
        <f>VALUE(1556.41662)</f>
        <v>0</v>
      </c>
      <c r="H710" s="12">
        <f>VALUE(-15.062000000000001)</f>
        <v>0</v>
      </c>
      <c r="I710" s="13">
        <f>VALUE(1547.70038)</f>
        <v>0</v>
      </c>
      <c r="J710" s="13">
        <f>VALUE(-10.702)</f>
        <v>0</v>
      </c>
      <c r="K710" s="14">
        <f>VALUE(1550.6005)</f>
        <v>0</v>
      </c>
      <c r="L710" s="14">
        <f>VALUE(-11.187999999999999)</f>
        <v>0</v>
      </c>
      <c r="M710" s="15">
        <f>VALUE(1556.3229999999999)</f>
        <v>0</v>
      </c>
      <c r="N710" s="15">
        <f>VALUE(-11.654000000000002)</f>
        <v>0</v>
      </c>
      <c r="O710" s="16">
        <f>VALUE(1548.56942)</f>
        <v>0</v>
      </c>
      <c r="P710" s="16">
        <f>VALUE(-21.846)</f>
        <v>0</v>
      </c>
      <c r="Q710" s="17">
        <f>VALUE(522.0504999999999)</f>
        <v>0</v>
      </c>
      <c r="R710">
        <f>VALUE(-0.3712999999997919)</f>
        <v>0</v>
      </c>
      <c r="S710">
        <f>VALUE(-0.29088000000001557)</f>
        <v>0</v>
      </c>
      <c r="T710">
        <f>VALUE(-0.38663999999994303)</f>
        <v>0</v>
      </c>
      <c r="U710">
        <f>VALUE(-0.2682600000000548)</f>
        <v>0</v>
      </c>
      <c r="V710">
        <f>VALUE(-0.27161999999998443)</f>
        <v>0</v>
      </c>
      <c r="W710">
        <f>VALUE(-0.32123999999998887)</f>
        <v>0</v>
      </c>
      <c r="X710">
        <f>VALUE(-0.015460000000075524)</f>
        <v>0</v>
      </c>
      <c r="Y710" s="17">
        <f>VALUE(-11.552000000000021)</f>
        <v>0</v>
      </c>
      <c r="Z710">
        <f>VALUE(-275.057142857122)</f>
        <v>0</v>
      </c>
    </row>
    <row r="711" spans="1:26">
      <c r="A711" t="s">
        <v>735</v>
      </c>
      <c r="B711">
        <f>VALUE(16.74604)</f>
        <v>0</v>
      </c>
      <c r="C711" s="10">
        <f>VALUE(1552.68508)</f>
        <v>0</v>
      </c>
      <c r="D711" s="10">
        <f>VALUE(-11.575999999999999)</f>
        <v>0</v>
      </c>
      <c r="E711" s="11">
        <f>VALUE(1553.7479)</f>
        <v>0</v>
      </c>
      <c r="F711" s="11">
        <f>VALUE(-18.24)</f>
        <v>0</v>
      </c>
      <c r="G711" s="12">
        <f>VALUE(1556.4145800000001)</f>
        <v>0</v>
      </c>
      <c r="H711" s="12">
        <f>VALUE(-15.097999999999999)</f>
        <v>0</v>
      </c>
      <c r="I711" s="13">
        <f>VALUE(1547.7014)</f>
        <v>0</v>
      </c>
      <c r="J711" s="13">
        <f>VALUE(-10.706)</f>
        <v>0</v>
      </c>
      <c r="K711" s="14">
        <f>VALUE(1550.5992199999998)</f>
        <v>0</v>
      </c>
      <c r="L711" s="14">
        <f>VALUE(-11.19)</f>
        <v>0</v>
      </c>
      <c r="M711" s="15">
        <f>VALUE(1556.3216400000001)</f>
        <v>0</v>
      </c>
      <c r="N711" s="15">
        <f>VALUE(-11.626)</f>
        <v>0</v>
      </c>
      <c r="O711" s="16">
        <f>VALUE(1548.56878)</f>
        <v>0</v>
      </c>
      <c r="P711" s="16">
        <f>VALUE(-21.884)</f>
        <v>0</v>
      </c>
      <c r="Q711" s="17">
        <f>VALUE(522.0564999999999)</f>
        <v>0</v>
      </c>
      <c r="R711">
        <f>VALUE(-0.3727799999999206)</f>
        <v>0</v>
      </c>
      <c r="S711">
        <f>VALUE(-0.29097999999999047)</f>
        <v>0</v>
      </c>
      <c r="T711">
        <f>VALUE(-0.3886800000000221)</f>
        <v>0</v>
      </c>
      <c r="U711">
        <f>VALUE(-0.26724000000012893)</f>
        <v>0</v>
      </c>
      <c r="V711">
        <f>VALUE(-0.27289999999993597)</f>
        <v>0</v>
      </c>
      <c r="W711">
        <f>VALUE(-0.3226000000001932)</f>
        <v>0</v>
      </c>
      <c r="X711">
        <f>VALUE(-0.016100000000051296)</f>
        <v>0</v>
      </c>
      <c r="Y711" s="17">
        <f>VALUE(-11.54600000000005)</f>
        <v>0</v>
      </c>
      <c r="Z711">
        <f>VALUE(-275.8971428571775)</f>
        <v>0</v>
      </c>
    </row>
    <row r="712" spans="1:26">
      <c r="A712" t="s">
        <v>736</v>
      </c>
      <c r="B712">
        <f>VALUE(16.77065)</f>
        <v>0</v>
      </c>
      <c r="C712" s="10">
        <f>VALUE(1552.68644)</f>
        <v>0</v>
      </c>
      <c r="D712" s="10">
        <f>VALUE(-11.552)</f>
        <v>0</v>
      </c>
      <c r="E712" s="11">
        <f>VALUE(1553.74728)</f>
        <v>0</v>
      </c>
      <c r="F712" s="11">
        <f>VALUE(-18.27)</f>
        <v>0</v>
      </c>
      <c r="G712" s="12">
        <f>VALUE(1556.415)</f>
        <v>0</v>
      </c>
      <c r="H712" s="12">
        <f>VALUE(-15.052)</f>
        <v>0</v>
      </c>
      <c r="I712" s="13">
        <f>VALUE(1547.7005)</f>
        <v>0</v>
      </c>
      <c r="J712" s="13">
        <f>VALUE(-10.794)</f>
        <v>0</v>
      </c>
      <c r="K712" s="14">
        <f>VALUE(1550.60028)</f>
        <v>0</v>
      </c>
      <c r="L712" s="14">
        <f>VALUE(-11.232000000000001)</f>
        <v>0</v>
      </c>
      <c r="M712" s="15">
        <f>VALUE(1556.32132)</f>
        <v>0</v>
      </c>
      <c r="N712" s="15">
        <f>VALUE(-11.634)</f>
        <v>0</v>
      </c>
      <c r="O712" s="16">
        <f>VALUE(1548.5686)</f>
        <v>0</v>
      </c>
      <c r="P712" s="16">
        <f>VALUE(-21.896)</f>
        <v>0</v>
      </c>
      <c r="Q712" s="17">
        <f>VALUE(522.0559999999999)</f>
        <v>0</v>
      </c>
      <c r="R712">
        <f>VALUE(-0.3714199999999437)</f>
        <v>0</v>
      </c>
      <c r="S712">
        <f>VALUE(-0.29160000000001673)</f>
        <v>0</v>
      </c>
      <c r="T712">
        <f>VALUE(-0.38825999999994565)</f>
        <v>0</v>
      </c>
      <c r="U712">
        <f>VALUE(-0.2681400000001304)</f>
        <v>0</v>
      </c>
      <c r="V712">
        <f>VALUE(-0.27183999999988373)</f>
        <v>0</v>
      </c>
      <c r="W712">
        <f>VALUE(-0.3229200000000674)</f>
        <v>0</v>
      </c>
      <c r="X712">
        <f>VALUE(-0.016280000000051587)</f>
        <v>0</v>
      </c>
      <c r="Y712" s="17">
        <f>VALUE(-11.546500000000037)</f>
        <v>0</v>
      </c>
      <c r="Z712">
        <f>VALUE(-275.7800000000056)</f>
        <v>0</v>
      </c>
    </row>
    <row r="713" spans="1:26">
      <c r="A713" t="s">
        <v>737</v>
      </c>
      <c r="B713">
        <f>VALUE(16.79452)</f>
        <v>0</v>
      </c>
      <c r="C713" s="10">
        <f>VALUE(1552.68662)</f>
        <v>0</v>
      </c>
      <c r="D713" s="10">
        <f>VALUE(-11.59)</f>
        <v>0</v>
      </c>
      <c r="E713" s="11">
        <f>VALUE(1553.74774)</f>
        <v>0</v>
      </c>
      <c r="F713" s="11">
        <f>VALUE(-18.174)</f>
        <v>0</v>
      </c>
      <c r="G713" s="12">
        <f>VALUE(1556.4156)</f>
        <v>0</v>
      </c>
      <c r="H713" s="12">
        <f>VALUE(-15.082)</f>
        <v>0</v>
      </c>
      <c r="I713" s="13">
        <f>VALUE(1547.70032)</f>
        <v>0</v>
      </c>
      <c r="J713" s="13">
        <f>VALUE(-10.742)</f>
        <v>0</v>
      </c>
      <c r="K713" s="14">
        <f>VALUE(1550.59942)</f>
        <v>0</v>
      </c>
      <c r="L713" s="14">
        <f>VALUE(-11.21)</f>
        <v>0</v>
      </c>
      <c r="M713" s="15">
        <f>VALUE(1556.32248)</f>
        <v>0</v>
      </c>
      <c r="N713" s="15">
        <f>VALUE(-11.652000000000001)</f>
        <v>0</v>
      </c>
      <c r="O713" s="16">
        <f>VALUE(1548.56964)</f>
        <v>0</v>
      </c>
      <c r="P713" s="16">
        <f>VALUE(-21.844)</f>
        <v>0</v>
      </c>
      <c r="Q713" s="17">
        <f>VALUE(522.0485)</f>
        <v>0</v>
      </c>
      <c r="R713">
        <f>VALUE(-0.3712399999999434)</f>
        <v>0</v>
      </c>
      <c r="S713">
        <f>VALUE(-0.29114000000004125)</f>
        <v>0</v>
      </c>
      <c r="T713">
        <f>VALUE(-0.3876599999998689)</f>
        <v>0</v>
      </c>
      <c r="U713">
        <f>VALUE(-0.2683200000001307)</f>
        <v>0</v>
      </c>
      <c r="V713">
        <f>VALUE(-0.2726999999999862)</f>
        <v>0</v>
      </c>
      <c r="W713">
        <f>VALUE(-0.32176000000004024)</f>
        <v>0</v>
      </c>
      <c r="X713">
        <f>VALUE(-0.015240000000176224)</f>
        <v>0</v>
      </c>
      <c r="Y713" s="17">
        <f>VALUE(-11.553999999999974)</f>
        <v>0</v>
      </c>
      <c r="Z713">
        <f>VALUE(-275.43714285716953)</f>
        <v>0</v>
      </c>
    </row>
    <row r="714" spans="1:26">
      <c r="A714" t="s">
        <v>738</v>
      </c>
      <c r="B714">
        <f>VALUE(16.81861)</f>
        <v>0</v>
      </c>
      <c r="C714" s="10">
        <f>VALUE(1552.68562)</f>
        <v>0</v>
      </c>
      <c r="D714" s="10">
        <f>VALUE(-11.542)</f>
        <v>0</v>
      </c>
      <c r="E714" s="11">
        <f>VALUE(1553.74738)</f>
        <v>0</v>
      </c>
      <c r="F714" s="11">
        <f>VALUE(-18.212)</f>
        <v>0</v>
      </c>
      <c r="G714" s="12">
        <f>VALUE(1556.41518)</f>
        <v>0</v>
      </c>
      <c r="H714" s="12">
        <f>VALUE(-15.128)</f>
        <v>0</v>
      </c>
      <c r="I714" s="13">
        <f>VALUE(1547.70208)</f>
        <v>0</v>
      </c>
      <c r="J714" s="13">
        <f>VALUE(-10.76)</f>
        <v>0</v>
      </c>
      <c r="K714" s="14">
        <f>VALUE(1550.60066)</f>
        <v>0</v>
      </c>
      <c r="L714" s="14">
        <f>VALUE(-11.274000000000001)</f>
        <v>0</v>
      </c>
      <c r="M714" s="15">
        <f>VALUE(1556.3228800000002)</f>
        <v>0</v>
      </c>
      <c r="N714" s="15">
        <f>VALUE(-11.67)</f>
        <v>0</v>
      </c>
      <c r="O714" s="16">
        <f>VALUE(1548.5692)</f>
        <v>0</v>
      </c>
      <c r="P714" s="16">
        <f>VALUE(-21.864)</f>
        <v>0</v>
      </c>
      <c r="Q714" s="17">
        <f>VALUE(522.045)</f>
        <v>0</v>
      </c>
      <c r="R714">
        <f>VALUE(-0.37223999999991975)</f>
        <v>0</v>
      </c>
      <c r="S714">
        <f>VALUE(-0.29150000000004184)</f>
        <v>0</v>
      </c>
      <c r="T714">
        <f>VALUE(-0.38807999999994536)</f>
        <v>0</v>
      </c>
      <c r="U714">
        <f>VALUE(-0.2665600000000268)</f>
        <v>0</v>
      </c>
      <c r="V714">
        <f>VALUE(-0.27145999999993364)</f>
        <v>0</v>
      </c>
      <c r="W714">
        <f>VALUE(-0.32136000000014064)</f>
        <v>0</v>
      </c>
      <c r="X714">
        <f>VALUE(-0.0156800000002022)</f>
        <v>0</v>
      </c>
      <c r="Y714" s="17">
        <f>VALUE(-11.557500000000005)</f>
        <v>0</v>
      </c>
      <c r="Z714">
        <f>VALUE(-275.26857142860143)</f>
        <v>0</v>
      </c>
    </row>
    <row r="715" spans="1:26">
      <c r="A715" t="s">
        <v>739</v>
      </c>
      <c r="B715">
        <f>VALUE(16.84222)</f>
        <v>0</v>
      </c>
      <c r="C715" s="10">
        <f>VALUE(1552.6862800000001)</f>
        <v>0</v>
      </c>
      <c r="D715" s="10">
        <f>VALUE(-11.575999999999999)</f>
        <v>0</v>
      </c>
      <c r="E715" s="11">
        <f>VALUE(1553.74684)</f>
        <v>0</v>
      </c>
      <c r="F715" s="11">
        <f>VALUE(-18.208)</f>
        <v>0</v>
      </c>
      <c r="G715" s="12">
        <f>VALUE(1556.41578)</f>
        <v>0</v>
      </c>
      <c r="H715" s="12">
        <f>VALUE(-15.14)</f>
        <v>0</v>
      </c>
      <c r="I715" s="13">
        <f>VALUE(1547.70034)</f>
        <v>0</v>
      </c>
      <c r="J715" s="13">
        <f>VALUE(-10.722000000000001)</f>
        <v>0</v>
      </c>
      <c r="K715" s="14">
        <f>VALUE(1550.6004599999999)</f>
        <v>0</v>
      </c>
      <c r="L715" s="14">
        <f>VALUE(-11.214)</f>
        <v>0</v>
      </c>
      <c r="M715" s="15">
        <f>VALUE(1556.3219199999999)</f>
        <v>0</v>
      </c>
      <c r="N715" s="15">
        <f>VALUE(-11.694)</f>
        <v>0</v>
      </c>
      <c r="O715" s="16">
        <f>VALUE(1548.56902)</f>
        <v>0</v>
      </c>
      <c r="P715" s="16">
        <f>VALUE(-21.834)</f>
        <v>0</v>
      </c>
      <c r="Q715" s="17">
        <f>VALUE(522.038)</f>
        <v>0</v>
      </c>
      <c r="R715">
        <f>VALUE(-0.37157999999999447)</f>
        <v>0</v>
      </c>
      <c r="S715">
        <f>VALUE(-0.2920400000000427)</f>
        <v>0</v>
      </c>
      <c r="T715">
        <f>VALUE(-0.3874799999998686)</f>
        <v>0</v>
      </c>
      <c r="U715">
        <f>VALUE(-0.2682999999999538)</f>
        <v>0</v>
      </c>
      <c r="V715">
        <f>VALUE(-0.27165999999988344)</f>
        <v>0</v>
      </c>
      <c r="W715">
        <f>VALUE(-0.3223199999999906)</f>
        <v>0</v>
      </c>
      <c r="X715">
        <f>VALUE(-0.01586000000020249)</f>
        <v>0</v>
      </c>
      <c r="Y715" s="17">
        <f>VALUE(-11.564499999999953)</f>
        <v>0</v>
      </c>
      <c r="Z715">
        <f>VALUE(-275.6057142857052)</f>
        <v>0</v>
      </c>
    </row>
    <row r="716" spans="1:26">
      <c r="A716" t="s">
        <v>740</v>
      </c>
      <c r="B716">
        <f>VALUE(16.86624)</f>
        <v>0</v>
      </c>
      <c r="C716" s="10">
        <f>VALUE(1552.6862800000001)</f>
        <v>0</v>
      </c>
      <c r="D716" s="10">
        <f>VALUE(-11.504000000000001)</f>
        <v>0</v>
      </c>
      <c r="E716" s="11">
        <f>VALUE(1553.7471)</f>
        <v>0</v>
      </c>
      <c r="F716" s="11">
        <f>VALUE(-18.158)</f>
        <v>0</v>
      </c>
      <c r="G716" s="12">
        <f>VALUE(1556.4154)</f>
        <v>0</v>
      </c>
      <c r="H716" s="12">
        <f>VALUE(-15.11)</f>
        <v>0</v>
      </c>
      <c r="I716" s="13">
        <f>VALUE(1547.69994)</f>
        <v>0</v>
      </c>
      <c r="J716" s="13">
        <f>VALUE(-10.742)</f>
        <v>0</v>
      </c>
      <c r="K716" s="14">
        <f>VALUE(1550.59944)</f>
        <v>0</v>
      </c>
      <c r="L716" s="14">
        <f>VALUE(-11.19)</f>
        <v>0</v>
      </c>
      <c r="M716" s="15">
        <f>VALUE(1556.32268)</f>
        <v>0</v>
      </c>
      <c r="N716" s="15">
        <f>VALUE(-11.655999999999999)</f>
        <v>0</v>
      </c>
      <c r="O716" s="16">
        <f>VALUE(1548.569)</f>
        <v>0</v>
      </c>
      <c r="P716" s="16">
        <f>VALUE(-21.818)</f>
        <v>0</v>
      </c>
      <c r="Q716" s="17">
        <f>VALUE(522.034)</f>
        <v>0</v>
      </c>
      <c r="R716">
        <f>VALUE(-0.37157999999999447)</f>
        <v>0</v>
      </c>
      <c r="S716">
        <f>VALUE(-0.291780000000017)</f>
        <v>0</v>
      </c>
      <c r="T716">
        <f>VALUE(-0.3878599999998187)</f>
        <v>0</v>
      </c>
      <c r="U716">
        <f>VALUE(-0.26870000000008076)</f>
        <v>0</v>
      </c>
      <c r="V716">
        <f>VALUE(-0.27268000000003667)</f>
        <v>0</v>
      </c>
      <c r="W716">
        <f>VALUE(-0.32156000000009044)</f>
        <v>0</v>
      </c>
      <c r="X716">
        <f>VALUE(-0.015880000000151995)</f>
        <v>0</v>
      </c>
      <c r="Y716" s="17">
        <f>VALUE(-11.568499999999972)</f>
        <v>0</v>
      </c>
      <c r="Z716">
        <f>VALUE(-275.72000000002714)</f>
        <v>0</v>
      </c>
    </row>
    <row r="717" spans="1:26">
      <c r="A717" t="s">
        <v>741</v>
      </c>
      <c r="B717">
        <f>VALUE(16.89036)</f>
        <v>0</v>
      </c>
      <c r="C717" s="10">
        <f>VALUE(1552.6862199999998)</f>
        <v>0</v>
      </c>
      <c r="D717" s="10">
        <f>VALUE(-11.515999999999998)</f>
        <v>0</v>
      </c>
      <c r="E717" s="11">
        <f>VALUE(1553.74696)</f>
        <v>0</v>
      </c>
      <c r="F717" s="11">
        <f>VALUE(-18.208)</f>
        <v>0</v>
      </c>
      <c r="G717" s="12">
        <f>VALUE(1556.41556)</f>
        <v>0</v>
      </c>
      <c r="H717" s="12">
        <f>VALUE(-15.056)</f>
        <v>0</v>
      </c>
      <c r="I717" s="13">
        <f>VALUE(1547.70122)</f>
        <v>0</v>
      </c>
      <c r="J717" s="13">
        <f>VALUE(-10.748)</f>
        <v>0</v>
      </c>
      <c r="K717" s="14">
        <f>VALUE(1550.5999800000002)</f>
        <v>0</v>
      </c>
      <c r="L717" s="14">
        <f>VALUE(-11.216)</f>
        <v>0</v>
      </c>
      <c r="M717" s="15">
        <f>VALUE(1556.3225400000001)</f>
        <v>0</v>
      </c>
      <c r="N717" s="15">
        <f>VALUE(-11.664000000000001)</f>
        <v>0</v>
      </c>
      <c r="O717" s="16">
        <f>VALUE(1548.56892)</f>
        <v>0</v>
      </c>
      <c r="P717" s="16">
        <f>VALUE(-21.89)</f>
        <v>0</v>
      </c>
      <c r="Q717" s="17">
        <f>VALUE(522.0355)</f>
        <v>0</v>
      </c>
      <c r="R717">
        <f>VALUE(-0.371639999999843)</f>
        <v>0</v>
      </c>
      <c r="S717">
        <f>VALUE(-0.2919200000001183)</f>
        <v>0</v>
      </c>
      <c r="T717">
        <f>VALUE(-0.38769999999999527)</f>
        <v>0</v>
      </c>
      <c r="U717">
        <f>VALUE(-0.2674200000001292)</f>
        <v>0</v>
      </c>
      <c r="V717">
        <f>VALUE(-0.2721400000000358)</f>
        <v>0</v>
      </c>
      <c r="W717">
        <f>VALUE(-0.3217000000001917)</f>
        <v>0</v>
      </c>
      <c r="X717">
        <f>VALUE(-0.015960000000177388)</f>
        <v>0</v>
      </c>
      <c r="Y717" s="17">
        <f>VALUE(-11.567000000000007)</f>
        <v>0</v>
      </c>
      <c r="Z717">
        <f>VALUE(-275.49714285721296)</f>
        <v>0</v>
      </c>
    </row>
    <row r="718" spans="1:26">
      <c r="A718" t="s">
        <v>742</v>
      </c>
      <c r="B718">
        <f>VALUE(16.91469)</f>
        <v>0</v>
      </c>
      <c r="C718" s="10">
        <f>VALUE(1552.68576)</f>
        <v>0</v>
      </c>
      <c r="D718" s="10">
        <f>VALUE(-11.568)</f>
        <v>0</v>
      </c>
      <c r="E718" s="11">
        <f>VALUE(1553.74666)</f>
        <v>0</v>
      </c>
      <c r="F718" s="11">
        <f>VALUE(-18.194000000000003)</f>
        <v>0</v>
      </c>
      <c r="G718" s="12">
        <f>VALUE(1556.4164)</f>
        <v>0</v>
      </c>
      <c r="H718" s="12">
        <f>VALUE(-15.004000000000001)</f>
        <v>0</v>
      </c>
      <c r="I718" s="13">
        <f>VALUE(1547.6994)</f>
        <v>0</v>
      </c>
      <c r="J718" s="13">
        <f>VALUE(-10.735999999999999)</f>
        <v>0</v>
      </c>
      <c r="K718" s="14">
        <f>VALUE(1550.60028)</f>
        <v>0</v>
      </c>
      <c r="L718" s="14">
        <f>VALUE(-11.198)</f>
        <v>0</v>
      </c>
      <c r="M718" s="15">
        <f>VALUE(1556.3228199999999)</f>
        <v>0</v>
      </c>
      <c r="N718" s="15">
        <f>VALUE(-11.614)</f>
        <v>0</v>
      </c>
      <c r="O718" s="16">
        <f>VALUE(1548.56986)</f>
        <v>0</v>
      </c>
      <c r="P718" s="16">
        <f>VALUE(-21.855999999999998)</f>
        <v>0</v>
      </c>
      <c r="Q718" s="17">
        <f>VALUE(522.0295)</f>
        <v>0</v>
      </c>
      <c r="R718">
        <f>VALUE(-0.37209999999981846)</f>
        <v>0</v>
      </c>
      <c r="S718">
        <f>VALUE(-0.292220000000043)</f>
        <v>0</v>
      </c>
      <c r="T718">
        <f>VALUE(-0.38685999999984233)</f>
        <v>0</v>
      </c>
      <c r="U718">
        <f>VALUE(-0.26924000000008164)</f>
        <v>0</v>
      </c>
      <c r="V718">
        <f>VALUE(-0.27183999999988373)</f>
        <v>0</v>
      </c>
      <c r="W718">
        <f>VALUE(-0.32141999999998916)</f>
        <v>0</v>
      </c>
      <c r="X718">
        <f>VALUE(-0.01502000000004955)</f>
        <v>0</v>
      </c>
      <c r="Y718" s="17">
        <f>VALUE(-11.572999999999979)</f>
        <v>0</v>
      </c>
      <c r="Z718">
        <f>VALUE(-275.5285714285297)</f>
        <v>0</v>
      </c>
    </row>
    <row r="719" spans="1:26">
      <c r="A719" t="s">
        <v>743</v>
      </c>
      <c r="B719">
        <f>VALUE(16.93883)</f>
        <v>0</v>
      </c>
      <c r="C719" s="10">
        <f>VALUE(1552.6871800000001)</f>
        <v>0</v>
      </c>
      <c r="D719" s="10">
        <f>VALUE(-11.578)</f>
        <v>0</v>
      </c>
      <c r="E719" s="11">
        <f>VALUE(1553.74686)</f>
        <v>0</v>
      </c>
      <c r="F719" s="11">
        <f>VALUE(-18.224)</f>
        <v>0</v>
      </c>
      <c r="G719" s="12">
        <f>VALUE(1556.41626)</f>
        <v>0</v>
      </c>
      <c r="H719" s="12">
        <f>VALUE(-15.048)</f>
        <v>0</v>
      </c>
      <c r="I719" s="13">
        <f>VALUE(1547.70088)</f>
        <v>0</v>
      </c>
      <c r="J719" s="13">
        <f>VALUE(-10.748)</f>
        <v>0</v>
      </c>
      <c r="K719" s="14">
        <f>VALUE(1550.5999800000002)</f>
        <v>0</v>
      </c>
      <c r="L719" s="14">
        <f>VALUE(-11.238)</f>
        <v>0</v>
      </c>
      <c r="M719" s="15">
        <f>VALUE(1556.32226)</f>
        <v>0</v>
      </c>
      <c r="N719" s="15">
        <f>VALUE(-11.654000000000002)</f>
        <v>0</v>
      </c>
      <c r="O719" s="16">
        <f>VALUE(1548.56906)</f>
        <v>0</v>
      </c>
      <c r="P719" s="16">
        <f>VALUE(-21.862)</f>
        <v>0</v>
      </c>
      <c r="Q719" s="17">
        <f>VALUE(522.0274999999999)</f>
        <v>0</v>
      </c>
      <c r="R719">
        <f>VALUE(-0.370679999999993)</f>
        <v>0</v>
      </c>
      <c r="S719">
        <f>VALUE(-0.2920200000000932)</f>
        <v>0</v>
      </c>
      <c r="T719">
        <f>VALUE(-0.3869999999999436)</f>
        <v>0</v>
      </c>
      <c r="U719">
        <f>VALUE(-0.2677599999999529)</f>
        <v>0</v>
      </c>
      <c r="V719">
        <f>VALUE(-0.2721400000000358)</f>
        <v>0</v>
      </c>
      <c r="W719">
        <f>VALUE(-0.3219800000001669)</f>
        <v>0</v>
      </c>
      <c r="X719">
        <f>VALUE(-0.015820000000076107)</f>
        <v>0</v>
      </c>
      <c r="Y719" s="17">
        <f>VALUE(-11.575000000000045)</f>
        <v>0</v>
      </c>
      <c r="Z719">
        <f>VALUE(-275.3428571428945)</f>
        <v>0</v>
      </c>
    </row>
    <row r="720" spans="1:26">
      <c r="A720" t="s">
        <v>744</v>
      </c>
      <c r="B720">
        <f>VALUE(16.96304)</f>
        <v>0</v>
      </c>
      <c r="C720" s="10">
        <f>VALUE(1552.6848400000001)</f>
        <v>0</v>
      </c>
      <c r="D720" s="10">
        <f>VALUE(-11.575999999999999)</f>
        <v>0</v>
      </c>
      <c r="E720" s="11">
        <f>VALUE(1553.74684)</f>
        <v>0</v>
      </c>
      <c r="F720" s="11">
        <f>VALUE(-18.214000000000002)</f>
        <v>0</v>
      </c>
      <c r="G720" s="12">
        <f>VALUE(1556.4152)</f>
        <v>0</v>
      </c>
      <c r="H720" s="12">
        <f>VALUE(-15.056)</f>
        <v>0</v>
      </c>
      <c r="I720" s="13">
        <f>VALUE(1547.70054)</f>
        <v>0</v>
      </c>
      <c r="J720" s="13">
        <f>VALUE(-10.72)</f>
        <v>0</v>
      </c>
      <c r="K720" s="14">
        <f>VALUE(1550.5988)</f>
        <v>0</v>
      </c>
      <c r="L720" s="14">
        <f>VALUE(-11.214)</f>
        <v>0</v>
      </c>
      <c r="M720" s="15">
        <f>VALUE(1556.32214)</f>
        <v>0</v>
      </c>
      <c r="N720" s="15">
        <f>VALUE(-11.634)</f>
        <v>0</v>
      </c>
      <c r="O720" s="16">
        <f>VALUE(1548.56852)</f>
        <v>0</v>
      </c>
      <c r="P720" s="16">
        <f>VALUE(-21.862)</f>
        <v>0</v>
      </c>
      <c r="Q720" s="17">
        <f>VALUE(522.0245)</f>
        <v>0</v>
      </c>
      <c r="R720">
        <f>VALUE(-0.3730199999999968)</f>
        <v>0</v>
      </c>
      <c r="S720">
        <f>VALUE(-0.2920400000000427)</f>
        <v>0</v>
      </c>
      <c r="T720">
        <f>VALUE(-0.38805999999999585)</f>
        <v>0</v>
      </c>
      <c r="U720">
        <f>VALUE(-0.268100000000004)</f>
        <v>0</v>
      </c>
      <c r="V720">
        <f>VALUE(-0.27332000000001244)</f>
        <v>0</v>
      </c>
      <c r="W720">
        <f>VALUE(-0.3221000000000913)</f>
        <v>0</v>
      </c>
      <c r="X720">
        <f>VALUE(-0.01636000000007698)</f>
        <v>0</v>
      </c>
      <c r="Y720" s="17">
        <f>VALUE(-11.577999999999975)</f>
        <v>0</v>
      </c>
      <c r="Z720">
        <f>VALUE(-276.1428571428886)</f>
        <v>0</v>
      </c>
    </row>
    <row r="721" spans="1:26">
      <c r="A721" t="s">
        <v>745</v>
      </c>
      <c r="B721">
        <f>VALUE(16.98663)</f>
        <v>0</v>
      </c>
      <c r="C721" s="10">
        <f>VALUE(1552.6860000000001)</f>
        <v>0</v>
      </c>
      <c r="D721" s="10">
        <f>VALUE(-11.552)</f>
        <v>0</v>
      </c>
      <c r="E721" s="11">
        <f>VALUE(1553.7473400000001)</f>
        <v>0</v>
      </c>
      <c r="F721" s="11">
        <f>VALUE(-18.238)</f>
        <v>0</v>
      </c>
      <c r="G721" s="12">
        <f>VALUE(1556.4144)</f>
        <v>0</v>
      </c>
      <c r="H721" s="12">
        <f>VALUE(-15.072000000000001)</f>
        <v>0</v>
      </c>
      <c r="I721" s="13">
        <f>VALUE(1547.7003)</f>
        <v>0</v>
      </c>
      <c r="J721" s="13">
        <f>VALUE(-10.738)</f>
        <v>0</v>
      </c>
      <c r="K721" s="14">
        <f>VALUE(1550.6000199999999)</f>
        <v>0</v>
      </c>
      <c r="L721" s="14">
        <f>VALUE(-11.25)</f>
        <v>0</v>
      </c>
      <c r="M721" s="15">
        <f>VALUE(1556.3226)</f>
        <v>0</v>
      </c>
      <c r="N721" s="15">
        <f>VALUE(-11.664000000000001)</f>
        <v>0</v>
      </c>
      <c r="O721" s="16">
        <f>VALUE(1548.5692)</f>
        <v>0</v>
      </c>
      <c r="P721" s="16">
        <f>VALUE(-21.86)</f>
        <v>0</v>
      </c>
      <c r="Q721" s="17">
        <f>VALUE(522.0314999999999)</f>
        <v>0</v>
      </c>
      <c r="R721">
        <f>VALUE(-0.37185999999996966)</f>
        <v>0</v>
      </c>
      <c r="S721">
        <f>VALUE(-0.2915400000001682)</f>
        <v>0</v>
      </c>
      <c r="T721">
        <f>VALUE(-0.3888600000000224)</f>
        <v>0</v>
      </c>
      <c r="U721">
        <f>VALUE(-0.2683400000000802)</f>
        <v>0</v>
      </c>
      <c r="V721">
        <f>VALUE(-0.2720999999999094)</f>
        <v>0</v>
      </c>
      <c r="W721">
        <f>VALUE(-0.32164000000011583)</f>
        <v>0</v>
      </c>
      <c r="X721">
        <f>VALUE(-0.0156800000002022)</f>
        <v>0</v>
      </c>
      <c r="Y721" s="17">
        <f>VALUE(-11.571000000000026)</f>
        <v>0</v>
      </c>
      <c r="Z721">
        <f>VALUE(-275.7171428572097)</f>
        <v>0</v>
      </c>
    </row>
    <row r="722" spans="1:26">
      <c r="A722" t="s">
        <v>746</v>
      </c>
      <c r="B722">
        <f>VALUE(17.0105)</f>
        <v>0</v>
      </c>
      <c r="C722" s="10">
        <f>VALUE(1552.68598)</f>
        <v>0</v>
      </c>
      <c r="D722" s="10">
        <f>VALUE(-11.574000000000002)</f>
        <v>0</v>
      </c>
      <c r="E722" s="11">
        <f>VALUE(1553.74708)</f>
        <v>0</v>
      </c>
      <c r="F722" s="11">
        <f>VALUE(-18.198)</f>
        <v>0</v>
      </c>
      <c r="G722" s="12">
        <f>VALUE(1556.41408)</f>
        <v>0</v>
      </c>
      <c r="H722" s="12">
        <f>VALUE(-15.054)</f>
        <v>0</v>
      </c>
      <c r="I722" s="13">
        <f>VALUE(1547.7005)</f>
        <v>0</v>
      </c>
      <c r="J722" s="13">
        <f>VALUE(-10.794)</f>
        <v>0</v>
      </c>
      <c r="K722" s="14">
        <f>VALUE(1550.5991)</f>
        <v>0</v>
      </c>
      <c r="L722" s="14">
        <f>VALUE(-11.177999999999999)</f>
        <v>0</v>
      </c>
      <c r="M722" s="15">
        <f>VALUE(1556.32232)</f>
        <v>0</v>
      </c>
      <c r="N722" s="15">
        <f>VALUE(-11.602)</f>
        <v>0</v>
      </c>
      <c r="O722" s="16">
        <f>VALUE(1548.56856)</f>
        <v>0</v>
      </c>
      <c r="P722" s="16">
        <f>VALUE(-21.828000000000003)</f>
        <v>0</v>
      </c>
      <c r="Q722" s="17">
        <f>VALUE(522.028)</f>
        <v>0</v>
      </c>
      <c r="R722">
        <f>VALUE(-0.37187999999991916)</f>
        <v>0</v>
      </c>
      <c r="S722">
        <f>VALUE(-0.29179999999996653)</f>
        <v>0</v>
      </c>
      <c r="T722">
        <f>VALUE(-0.3891799999998966)</f>
        <v>0</v>
      </c>
      <c r="U722">
        <f>VALUE(-0.2681400000001304)</f>
        <v>0</v>
      </c>
      <c r="V722">
        <f>VALUE(-0.27302000000008775)</f>
        <v>0</v>
      </c>
      <c r="W722">
        <f>VALUE(-0.321920000000091)</f>
        <v>0</v>
      </c>
      <c r="X722">
        <f>VALUE(-0.01632000000017797)</f>
        <v>0</v>
      </c>
      <c r="Y722" s="17">
        <f>VALUE(-11.574499999999944)</f>
        <v>0</v>
      </c>
      <c r="Z722">
        <f>VALUE(-276.0371428571813)</f>
        <v>0</v>
      </c>
    </row>
    <row r="723" spans="1:26">
      <c r="A723" t="s">
        <v>747</v>
      </c>
      <c r="B723">
        <f>VALUE(17.0348)</f>
        <v>0</v>
      </c>
      <c r="C723" s="10">
        <f>VALUE(1552.68572)</f>
        <v>0</v>
      </c>
      <c r="D723" s="10">
        <f>VALUE(-11.538)</f>
        <v>0</v>
      </c>
      <c r="E723" s="11">
        <f>VALUE(1553.7473400000001)</f>
        <v>0</v>
      </c>
      <c r="F723" s="11">
        <f>VALUE(-18.215999999999998)</f>
        <v>0</v>
      </c>
      <c r="G723" s="12">
        <f>VALUE(1556.4155)</f>
        <v>0</v>
      </c>
      <c r="H723" s="12">
        <f>VALUE(-15.052)</f>
        <v>0</v>
      </c>
      <c r="I723" s="13">
        <f>VALUE(1547.7010599999999)</f>
        <v>0</v>
      </c>
      <c r="J723" s="13">
        <f>VALUE(-10.718)</f>
        <v>0</v>
      </c>
      <c r="K723" s="14">
        <f>VALUE(1550.6009199999999)</f>
        <v>0</v>
      </c>
      <c r="L723" s="14">
        <f>VALUE(-11.255999999999998)</f>
        <v>0</v>
      </c>
      <c r="M723" s="15">
        <f>VALUE(1556.3219199999999)</f>
        <v>0</v>
      </c>
      <c r="N723" s="15">
        <f>VALUE(-11.606)</f>
        <v>0</v>
      </c>
      <c r="O723" s="16">
        <f>VALUE(1548.56942)</f>
        <v>0</v>
      </c>
      <c r="P723" s="16">
        <f>VALUE(-21.864)</f>
        <v>0</v>
      </c>
      <c r="Q723" s="17">
        <f>VALUE(522.0285)</f>
        <v>0</v>
      </c>
      <c r="R723">
        <f>VALUE(-0.37213999999994485)</f>
        <v>0</v>
      </c>
      <c r="S723">
        <f>VALUE(-0.2915400000001682)</f>
        <v>0</v>
      </c>
      <c r="T723">
        <f>VALUE(-0.3877599999998438)</f>
        <v>0</v>
      </c>
      <c r="U723">
        <f>VALUE(-0.26757999999995263)</f>
        <v>0</v>
      </c>
      <c r="V723">
        <f>VALUE(-0.27119999999990796)</f>
        <v>0</v>
      </c>
      <c r="W723">
        <f>VALUE(-0.3223199999999906)</f>
        <v>0</v>
      </c>
      <c r="X723">
        <f>VALUE(-0.015460000000075524)</f>
        <v>0</v>
      </c>
      <c r="Y723" s="17">
        <f>VALUE(-11.573999999999955)</f>
        <v>0</v>
      </c>
      <c r="Z723">
        <f>VALUE(-275.4285714285548)</f>
        <v>0</v>
      </c>
    </row>
    <row r="724" spans="1:26">
      <c r="A724" t="s">
        <v>748</v>
      </c>
      <c r="B724">
        <f>VALUE(17.05869)</f>
        <v>0</v>
      </c>
      <c r="C724" s="10">
        <f>VALUE(1552.68492)</f>
        <v>0</v>
      </c>
      <c r="D724" s="10">
        <f>VALUE(-11.564)</f>
        <v>0</v>
      </c>
      <c r="E724" s="11">
        <f>VALUE(1553.74664)</f>
        <v>0</v>
      </c>
      <c r="F724" s="11">
        <f>VALUE(-18.21)</f>
        <v>0</v>
      </c>
      <c r="G724" s="12">
        <f>VALUE(1556.41422)</f>
        <v>0</v>
      </c>
      <c r="H724" s="12">
        <f>VALUE(-15.034)</f>
        <v>0</v>
      </c>
      <c r="I724" s="13">
        <f>VALUE(1547.70102)</f>
        <v>0</v>
      </c>
      <c r="J724" s="13">
        <f>VALUE(-10.784)</f>
        <v>0</v>
      </c>
      <c r="K724" s="14">
        <f>VALUE(1550.59904)</f>
        <v>0</v>
      </c>
      <c r="L724" s="14">
        <f>VALUE(-11.228)</f>
        <v>0</v>
      </c>
      <c r="M724" s="15">
        <f>VALUE(1556.3207400000001)</f>
        <v>0</v>
      </c>
      <c r="N724" s="15">
        <f>VALUE(-11.606)</f>
        <v>0</v>
      </c>
      <c r="O724" s="16">
        <f>VALUE(1548.5684800000001)</f>
        <v>0</v>
      </c>
      <c r="P724" s="16">
        <f>VALUE(-21.854)</f>
        <v>0</v>
      </c>
      <c r="Q724" s="17">
        <f>VALUE(522.0215000000001)</f>
        <v>0</v>
      </c>
      <c r="R724">
        <f>VALUE(-0.3729399999999714)</f>
        <v>0</v>
      </c>
      <c r="S724">
        <f>VALUE(-0.2922399999999925)</f>
        <v>0</v>
      </c>
      <c r="T724">
        <f>VALUE(-0.3890400000000227)</f>
        <v>0</v>
      </c>
      <c r="U724">
        <f>VALUE(-0.267620000000079)</f>
        <v>0</v>
      </c>
      <c r="V724">
        <f>VALUE(-0.27307999999993626)</f>
        <v>0</v>
      </c>
      <c r="W724">
        <f>VALUE(-0.32350000000019463)</f>
        <v>0</v>
      </c>
      <c r="X724">
        <f>VALUE(-0.016400000000203363)</f>
        <v>0</v>
      </c>
      <c r="Y724" s="17">
        <f>VALUE(-11.580999999999904)</f>
        <v>0</v>
      </c>
      <c r="Z724">
        <f>VALUE(-276.4028571429143)</f>
        <v>0</v>
      </c>
    </row>
    <row r="725" spans="1:26">
      <c r="A725" t="s">
        <v>749</v>
      </c>
      <c r="B725">
        <f>VALUE(17.08247)</f>
        <v>0</v>
      </c>
      <c r="C725" s="10">
        <f>VALUE(1552.68584)</f>
        <v>0</v>
      </c>
      <c r="D725" s="10">
        <f>VALUE(-11.594000000000001)</f>
        <v>0</v>
      </c>
      <c r="E725" s="11">
        <f>VALUE(1553.7465)</f>
        <v>0</v>
      </c>
      <c r="F725" s="11">
        <f>VALUE(-18.206)</f>
        <v>0</v>
      </c>
      <c r="G725" s="12">
        <f>VALUE(1556.4146)</f>
        <v>0</v>
      </c>
      <c r="H725" s="12">
        <f>VALUE(-15.05)</f>
        <v>0</v>
      </c>
      <c r="I725" s="13">
        <f>VALUE(1547.7006199999998)</f>
        <v>0</v>
      </c>
      <c r="J725" s="13">
        <f>VALUE(-10.698)</f>
        <v>0</v>
      </c>
      <c r="K725" s="14">
        <f>VALUE(1550.59854)</f>
        <v>0</v>
      </c>
      <c r="L725" s="14">
        <f>VALUE(-11.208)</f>
        <v>0</v>
      </c>
      <c r="M725" s="15">
        <f>VALUE(1556.32182)</f>
        <v>0</v>
      </c>
      <c r="N725" s="15">
        <f>VALUE(-11.588)</f>
        <v>0</v>
      </c>
      <c r="O725" s="16">
        <f>VALUE(1548.56902)</f>
        <v>0</v>
      </c>
      <c r="P725" s="16">
        <f>VALUE(-21.875999999999998)</f>
        <v>0</v>
      </c>
      <c r="Q725" s="17">
        <f>VALUE(522.0185)</f>
        <v>0</v>
      </c>
      <c r="R725">
        <f>VALUE(-0.37201999999979307)</f>
        <v>0</v>
      </c>
      <c r="S725">
        <f>VALUE(-0.2923800000000938)</f>
        <v>0</v>
      </c>
      <c r="T725">
        <f>VALUE(-0.38865999999984524)</f>
        <v>0</v>
      </c>
      <c r="U725">
        <f>VALUE(-0.2680199999999786)</f>
        <v>0</v>
      </c>
      <c r="V725">
        <f>VALUE(-0.2735800000000381)</f>
        <v>0</v>
      </c>
      <c r="W725">
        <f>VALUE(-0.3224200000001929)</f>
        <v>0</v>
      </c>
      <c r="X725">
        <f>VALUE(-0.01586000000020249)</f>
        <v>0</v>
      </c>
      <c r="Y725" s="17">
        <f>VALUE(-11.583999999999946)</f>
        <v>0</v>
      </c>
      <c r="Z725">
        <f>VALUE(-276.1342857143063)</f>
        <v>0</v>
      </c>
    </row>
    <row r="726" spans="1:26">
      <c r="A726" t="s">
        <v>750</v>
      </c>
      <c r="B726">
        <f>VALUE(17.1061)</f>
        <v>0</v>
      </c>
      <c r="C726" s="10">
        <f>VALUE(1552.68558)</f>
        <v>0</v>
      </c>
      <c r="D726" s="10">
        <f>VALUE(-11.574000000000002)</f>
        <v>0</v>
      </c>
      <c r="E726" s="11">
        <f>VALUE(1553.74712)</f>
        <v>0</v>
      </c>
      <c r="F726" s="11">
        <f>VALUE(-18.194000000000003)</f>
        <v>0</v>
      </c>
      <c r="G726" s="12">
        <f>VALUE(1556.41422)</f>
        <v>0</v>
      </c>
      <c r="H726" s="12">
        <f>VALUE(-15.024000000000001)</f>
        <v>0</v>
      </c>
      <c r="I726" s="13">
        <f>VALUE(1547.6996800000002)</f>
        <v>0</v>
      </c>
      <c r="J726" s="13">
        <f>VALUE(-10.755999999999998)</f>
        <v>0</v>
      </c>
      <c r="K726" s="14">
        <f>VALUE(1550.5991800000002)</f>
        <v>0</v>
      </c>
      <c r="L726" s="14">
        <f>VALUE(-11.196)</f>
        <v>0</v>
      </c>
      <c r="M726" s="15">
        <f>VALUE(1556.3215400000001)</f>
        <v>0</v>
      </c>
      <c r="N726" s="15">
        <f>VALUE(-11.564)</f>
        <v>0</v>
      </c>
      <c r="O726" s="16">
        <f>VALUE(1548.5692)</f>
        <v>0</v>
      </c>
      <c r="P726" s="16">
        <f>VALUE(-21.78)</f>
        <v>0</v>
      </c>
      <c r="Q726" s="17">
        <f>VALUE(522.019)</f>
        <v>0</v>
      </c>
      <c r="R726">
        <f>VALUE(-0.37227999999981876)</f>
        <v>0</v>
      </c>
      <c r="S726">
        <f>VALUE(-0.2917600000000675)</f>
        <v>0</v>
      </c>
      <c r="T726">
        <f>VALUE(-0.3890400000000227)</f>
        <v>0</v>
      </c>
      <c r="U726">
        <f>VALUE(-0.26896000000010645)</f>
        <v>0</v>
      </c>
      <c r="V726">
        <f>VALUE(-0.27294000000006235)</f>
        <v>0</v>
      </c>
      <c r="W726">
        <f>VALUE(-0.3227000000001681)</f>
        <v>0</v>
      </c>
      <c r="X726">
        <f>VALUE(-0.0156800000002022)</f>
        <v>0</v>
      </c>
      <c r="Y726" s="17">
        <f>VALUE(-11.583499999999958)</f>
        <v>0</v>
      </c>
      <c r="Z726">
        <f>VALUE(-276.19428571434975)</f>
        <v>0</v>
      </c>
    </row>
    <row r="727" spans="1:26">
      <c r="A727" t="s">
        <v>751</v>
      </c>
      <c r="B727">
        <f>VALUE(17.12995)</f>
        <v>0</v>
      </c>
      <c r="C727" s="10">
        <f>VALUE(1552.68624)</f>
        <v>0</v>
      </c>
      <c r="D727" s="10">
        <f>VALUE(-11.604000000000001)</f>
        <v>0</v>
      </c>
      <c r="E727" s="11">
        <f>VALUE(1553.7469199999998)</f>
        <v>0</v>
      </c>
      <c r="F727" s="11">
        <f>VALUE(-18.204)</f>
        <v>0</v>
      </c>
      <c r="G727" s="12">
        <f>VALUE(1556.4161)</f>
        <v>0</v>
      </c>
      <c r="H727" s="12">
        <f>VALUE(-15.095999999999998)</f>
        <v>0</v>
      </c>
      <c r="I727" s="13">
        <f>VALUE(1547.7008)</f>
        <v>0</v>
      </c>
      <c r="J727" s="13">
        <f>VALUE(-10.722000000000001)</f>
        <v>0</v>
      </c>
      <c r="K727" s="14">
        <f>VALUE(1550.60034)</f>
        <v>0</v>
      </c>
      <c r="L727" s="14">
        <f>VALUE(-11.286)</f>
        <v>0</v>
      </c>
      <c r="M727" s="15">
        <f>VALUE(1556.32152)</f>
        <v>0</v>
      </c>
      <c r="N727" s="15">
        <f>VALUE(-11.636)</f>
        <v>0</v>
      </c>
      <c r="O727" s="16">
        <f>VALUE(1548.5693800000001)</f>
        <v>0</v>
      </c>
      <c r="P727" s="16">
        <f>VALUE(-21.842)</f>
        <v>0</v>
      </c>
      <c r="Q727" s="17">
        <f>VALUE(522.0205)</f>
        <v>0</v>
      </c>
      <c r="R727">
        <f>VALUE(-0.3716199999998935)</f>
        <v>0</v>
      </c>
      <c r="S727">
        <f>VALUE(-0.2919600000000173)</f>
        <v>0</v>
      </c>
      <c r="T727">
        <f>VALUE(-0.3871599999999944)</f>
        <v>0</v>
      </c>
      <c r="U727">
        <f>VALUE(-0.2678399999999783)</f>
        <v>0</v>
      </c>
      <c r="V727">
        <f>VALUE(-0.2717800000000352)</f>
        <v>0</v>
      </c>
      <c r="W727">
        <f>VALUE(-0.3227200000001176)</f>
        <v>0</v>
      </c>
      <c r="X727">
        <f>VALUE(-0.015500000000201908)</f>
        <v>0</v>
      </c>
      <c r="Y727" s="17">
        <f>VALUE(-11.581999999999994)</f>
        <v>0</v>
      </c>
      <c r="Z727">
        <f>VALUE(-275.5114285714626)</f>
        <v>0</v>
      </c>
    </row>
    <row r="728" spans="1:26">
      <c r="A728" t="s">
        <v>752</v>
      </c>
      <c r="B728">
        <f>VALUE(17.154)</f>
        <v>0</v>
      </c>
      <c r="C728" s="10">
        <f>VALUE(1552.68736)</f>
        <v>0</v>
      </c>
      <c r="D728" s="10">
        <f>VALUE(-11.592)</f>
        <v>0</v>
      </c>
      <c r="E728" s="11">
        <f>VALUE(1553.74766)</f>
        <v>0</v>
      </c>
      <c r="F728" s="11">
        <f>VALUE(-18.206)</f>
        <v>0</v>
      </c>
      <c r="G728" s="12">
        <f>VALUE(1556.41634)</f>
        <v>0</v>
      </c>
      <c r="H728" s="12">
        <f>VALUE(-15.06)</f>
        <v>0</v>
      </c>
      <c r="I728" s="13">
        <f>VALUE(1547.6998)</f>
        <v>0</v>
      </c>
      <c r="J728" s="13">
        <f>VALUE(-10.636)</f>
        <v>0</v>
      </c>
      <c r="K728" s="14">
        <f>VALUE(1550.59988)</f>
        <v>0</v>
      </c>
      <c r="L728" s="14">
        <f>VALUE(-11.232000000000001)</f>
        <v>0</v>
      </c>
      <c r="M728" s="15">
        <f>VALUE(1556.3224400000001)</f>
        <v>0</v>
      </c>
      <c r="N728" s="15">
        <f>VALUE(-11.6)</f>
        <v>0</v>
      </c>
      <c r="O728" s="16">
        <f>VALUE(1548.56888)</f>
        <v>0</v>
      </c>
      <c r="P728" s="16">
        <f>VALUE(-21.851999999999997)</f>
        <v>0</v>
      </c>
      <c r="Q728" s="17">
        <f>VALUE(522.027)</f>
        <v>0</v>
      </c>
      <c r="R728">
        <f>VALUE(-0.3704999999999927)</f>
        <v>0</v>
      </c>
      <c r="S728">
        <f>VALUE(-0.29122000000006665)</f>
        <v>0</v>
      </c>
      <c r="T728">
        <f>VALUE(-0.3869199999999182)</f>
        <v>0</v>
      </c>
      <c r="U728">
        <f>VALUE(-0.26883999999995467)</f>
        <v>0</v>
      </c>
      <c r="V728">
        <f>VALUE(-0.2722400000000107)</f>
        <v>0</v>
      </c>
      <c r="W728">
        <f>VALUE(-0.3218000000001666)</f>
        <v>0</v>
      </c>
      <c r="X728">
        <f>VALUE(-0.016000000000076398)</f>
        <v>0</v>
      </c>
      <c r="Y728" s="17">
        <f>VALUE(-11.57549999999992)</f>
        <v>0</v>
      </c>
      <c r="Z728">
        <f>VALUE(-275.36000000002656)</f>
        <v>0</v>
      </c>
    </row>
    <row r="729" spans="1:26">
      <c r="A729" t="s">
        <v>753</v>
      </c>
      <c r="B729">
        <f>VALUE(17.17856)</f>
        <v>0</v>
      </c>
      <c r="C729" s="10">
        <f>VALUE(1552.6858)</f>
        <v>0</v>
      </c>
      <c r="D729" s="10">
        <f>VALUE(-11.578)</f>
        <v>0</v>
      </c>
      <c r="E729" s="11">
        <f>VALUE(1553.74744)</f>
        <v>0</v>
      </c>
      <c r="F729" s="11">
        <f>VALUE(-18.242)</f>
        <v>0</v>
      </c>
      <c r="G729" s="12">
        <f>VALUE(1556.4151)</f>
        <v>0</v>
      </c>
      <c r="H729" s="12">
        <f>VALUE(-15.075999999999999)</f>
        <v>0</v>
      </c>
      <c r="I729" s="13">
        <f>VALUE(1547.70076)</f>
        <v>0</v>
      </c>
      <c r="J729" s="13">
        <f>VALUE(-10.742)</f>
        <v>0</v>
      </c>
      <c r="K729" s="14">
        <f>VALUE(1550.60014)</f>
        <v>0</v>
      </c>
      <c r="L729" s="14">
        <f>VALUE(-11.235999999999999)</f>
        <v>0</v>
      </c>
      <c r="M729" s="15">
        <f>VALUE(1556.3224)</f>
        <v>0</v>
      </c>
      <c r="N729" s="15">
        <f>VALUE(-11.658)</f>
        <v>0</v>
      </c>
      <c r="O729" s="16">
        <f>VALUE(1548.56908)</f>
        <v>0</v>
      </c>
      <c r="P729" s="16">
        <f>VALUE(-21.842)</f>
        <v>0</v>
      </c>
      <c r="Q729" s="17">
        <f>VALUE(522.0319999999999)</f>
        <v>0</v>
      </c>
      <c r="R729">
        <f>VALUE(-0.37205999999991946)</f>
        <v>0</v>
      </c>
      <c r="S729">
        <f>VALUE(-0.29143999999996595)</f>
        <v>0</v>
      </c>
      <c r="T729">
        <f>VALUE(-0.38815999999997075)</f>
        <v>0</v>
      </c>
      <c r="U729">
        <f>VALUE(-0.2678800000001047)</f>
        <v>0</v>
      </c>
      <c r="V729">
        <f>VALUE(-0.271979999999985)</f>
        <v>0</v>
      </c>
      <c r="W729">
        <f>VALUE(-0.32184000000006563)</f>
        <v>0</v>
      </c>
      <c r="X729">
        <f>VALUE(-0.0158000000001266)</f>
        <v>0</v>
      </c>
      <c r="Y729" s="17">
        <f>VALUE(-11.570500000000038)</f>
        <v>0</v>
      </c>
      <c r="Z729">
        <f>VALUE(-275.59428571430544)</f>
        <v>0</v>
      </c>
    </row>
    <row r="730" spans="1:26">
      <c r="A730" t="s">
        <v>754</v>
      </c>
      <c r="B730">
        <f>VALUE(17.20238)</f>
        <v>0</v>
      </c>
      <c r="C730" s="10">
        <f>VALUE(1552.68696)</f>
        <v>0</v>
      </c>
      <c r="D730" s="10">
        <f>VALUE(-11.556)</f>
        <v>0</v>
      </c>
      <c r="E730" s="11">
        <f>VALUE(1553.7477199999998)</f>
        <v>0</v>
      </c>
      <c r="F730" s="11">
        <f>VALUE(-18.214000000000002)</f>
        <v>0</v>
      </c>
      <c r="G730" s="12">
        <f>VALUE(1556.4157400000001)</f>
        <v>0</v>
      </c>
      <c r="H730" s="12">
        <f>VALUE(-15.088)</f>
        <v>0</v>
      </c>
      <c r="I730" s="13">
        <f>VALUE(1547.70088)</f>
        <v>0</v>
      </c>
      <c r="J730" s="13">
        <f>VALUE(-10.725999999999999)</f>
        <v>0</v>
      </c>
      <c r="K730" s="14">
        <f>VALUE(1550.59934)</f>
        <v>0</v>
      </c>
      <c r="L730" s="14">
        <f>VALUE(-11.225999999999999)</f>
        <v>0</v>
      </c>
      <c r="M730" s="15">
        <f>VALUE(1556.32188)</f>
        <v>0</v>
      </c>
      <c r="N730" s="15">
        <f>VALUE(-11.622)</f>
        <v>0</v>
      </c>
      <c r="O730" s="16">
        <f>VALUE(1548.56868)</f>
        <v>0</v>
      </c>
      <c r="P730" s="16">
        <f>VALUE(-21.842)</f>
        <v>0</v>
      </c>
      <c r="Q730" s="17">
        <f>VALUE(522.0405)</f>
        <v>0</v>
      </c>
      <c r="R730">
        <f>VALUE(-0.3708999999998923)</f>
        <v>0</v>
      </c>
      <c r="S730">
        <f>VALUE(-0.29115999999999076)</f>
        <v>0</v>
      </c>
      <c r="T730">
        <f>VALUE(-0.387519999999995)</f>
        <v>0</v>
      </c>
      <c r="U730">
        <f>VALUE(-0.2677599999999529)</f>
        <v>0</v>
      </c>
      <c r="V730">
        <f>VALUE(-0.27278000000001157)</f>
        <v>0</v>
      </c>
      <c r="W730">
        <f>VALUE(-0.322360000000117)</f>
        <v>0</v>
      </c>
      <c r="X730">
        <f>VALUE(-0.016200000000026193)</f>
        <v>0</v>
      </c>
      <c r="Y730" s="17">
        <f>VALUE(-11.562000000000012)</f>
        <v>0</v>
      </c>
      <c r="Z730">
        <f>VALUE(-275.52571428571224)</f>
        <v>0</v>
      </c>
    </row>
    <row r="731" spans="1:26">
      <c r="A731" t="s">
        <v>755</v>
      </c>
      <c r="B731">
        <f>VALUE(17.22682)</f>
        <v>0</v>
      </c>
      <c r="C731" s="10">
        <f>VALUE(1552.6866)</f>
        <v>0</v>
      </c>
      <c r="D731" s="10">
        <f>VALUE(-11.6)</f>
        <v>0</v>
      </c>
      <c r="E731" s="11">
        <f>VALUE(1553.7478800000001)</f>
        <v>0</v>
      </c>
      <c r="F731" s="11">
        <f>VALUE(-18.2)</f>
        <v>0</v>
      </c>
      <c r="G731" s="12">
        <f>VALUE(1556.4163)</f>
        <v>0</v>
      </c>
      <c r="H731" s="12">
        <f>VALUE(-15.1)</f>
        <v>0</v>
      </c>
      <c r="I731" s="13">
        <f>VALUE(1547.7014)</f>
        <v>0</v>
      </c>
      <c r="J731" s="13">
        <f>VALUE(-10.764000000000001)</f>
        <v>0</v>
      </c>
      <c r="K731" s="14">
        <f>VALUE(1550.60104)</f>
        <v>0</v>
      </c>
      <c r="L731" s="14">
        <f>VALUE(-11.204)</f>
        <v>0</v>
      </c>
      <c r="M731" s="15">
        <f>VALUE(1556.32116)</f>
        <v>0</v>
      </c>
      <c r="N731" s="15">
        <f>VALUE(-11.624)</f>
        <v>0</v>
      </c>
      <c r="O731" s="16">
        <f>VALUE(1548.5694)</f>
        <v>0</v>
      </c>
      <c r="P731" s="16">
        <f>VALUE(-21.818)</f>
        <v>0</v>
      </c>
      <c r="Q731" s="17">
        <f>VALUE(522.0419999999999)</f>
        <v>0</v>
      </c>
      <c r="R731">
        <f>VALUE(-0.3712599999998929)</f>
        <v>0</v>
      </c>
      <c r="S731">
        <f>VALUE(-0.29100000000016735)</f>
        <v>0</v>
      </c>
      <c r="T731">
        <f>VALUE(-0.38695999999981723)</f>
        <v>0</v>
      </c>
      <c r="U731">
        <f>VALUE(-0.26724000000012893)</f>
        <v>0</v>
      </c>
      <c r="V731">
        <f>VALUE(-0.27107999999998356)</f>
        <v>0</v>
      </c>
      <c r="W731">
        <f>VALUE(-0.32308000000011816)</f>
        <v>0</v>
      </c>
      <c r="X731">
        <f>VALUE(-0.01548000000002503)</f>
        <v>0</v>
      </c>
      <c r="Y731" s="17">
        <f>VALUE(-11.560500000000047)</f>
        <v>0</v>
      </c>
      <c r="Z731">
        <f>VALUE(-275.1571428571619)</f>
        <v>0</v>
      </c>
    </row>
    <row r="732" spans="1:26">
      <c r="A732" t="s">
        <v>756</v>
      </c>
      <c r="B732">
        <f>VALUE(17.25079)</f>
        <v>0</v>
      </c>
      <c r="C732" s="10">
        <f>VALUE(1552.6866)</f>
        <v>0</v>
      </c>
      <c r="D732" s="10">
        <f>VALUE(-11.588)</f>
        <v>0</v>
      </c>
      <c r="E732" s="11">
        <f>VALUE(1553.74774)</f>
        <v>0</v>
      </c>
      <c r="F732" s="11">
        <f>VALUE(-18.227999999999998)</f>
        <v>0</v>
      </c>
      <c r="G732" s="12">
        <f>VALUE(1556.41602)</f>
        <v>0</v>
      </c>
      <c r="H732" s="12">
        <f>VALUE(-15.056)</f>
        <v>0</v>
      </c>
      <c r="I732" s="13">
        <f>VALUE(1547.70096)</f>
        <v>0</v>
      </c>
      <c r="J732" s="13">
        <f>VALUE(-10.75)</f>
        <v>0</v>
      </c>
      <c r="K732" s="14">
        <f>VALUE(1550.6001800000001)</f>
        <v>0</v>
      </c>
      <c r="L732" s="14">
        <f>VALUE(-11.192)</f>
        <v>0</v>
      </c>
      <c r="M732" s="15">
        <f>VALUE(1556.32262)</f>
        <v>0</v>
      </c>
      <c r="N732" s="15">
        <f>VALUE(-11.61)</f>
        <v>0</v>
      </c>
      <c r="O732" s="16">
        <f>VALUE(1548.56962)</f>
        <v>0</v>
      </c>
      <c r="P732" s="16">
        <f>VALUE(-21.791999999999998)</f>
        <v>0</v>
      </c>
      <c r="Q732" s="17">
        <f>VALUE(522.0475)</f>
        <v>0</v>
      </c>
      <c r="R732">
        <f>VALUE(-0.3712599999998929)</f>
        <v>0</v>
      </c>
      <c r="S732">
        <f>VALUE(-0.29114000000004125)</f>
        <v>0</v>
      </c>
      <c r="T732">
        <f>VALUE(-0.3872400000000198)</f>
        <v>0</v>
      </c>
      <c r="U732">
        <f>VALUE(-0.2676800000001549)</f>
        <v>0</v>
      </c>
      <c r="V732">
        <f>VALUE(-0.271940000000086)</f>
        <v>0</v>
      </c>
      <c r="W732">
        <f>VALUE(-0.32162000000016633)</f>
        <v>0</v>
      </c>
      <c r="X732">
        <f>VALUE(-0.015260000000125729)</f>
        <v>0</v>
      </c>
      <c r="Y732" s="17">
        <f>VALUE(-11.55499999999995)</f>
        <v>0</v>
      </c>
      <c r="Z732">
        <f>VALUE(-275.1628571429267)</f>
        <v>0</v>
      </c>
    </row>
    <row r="733" spans="1:26">
      <c r="A733" t="s">
        <v>757</v>
      </c>
      <c r="B733">
        <f>VALUE(17.27474)</f>
        <v>0</v>
      </c>
      <c r="C733" s="10">
        <f>VALUE(1552.6864)</f>
        <v>0</v>
      </c>
      <c r="D733" s="10">
        <f>VALUE(-11.565999999999999)</f>
        <v>0</v>
      </c>
      <c r="E733" s="11">
        <f>VALUE(1553.74708)</f>
        <v>0</v>
      </c>
      <c r="F733" s="11">
        <f>VALUE(-18.24)</f>
        <v>0</v>
      </c>
      <c r="G733" s="12">
        <f>VALUE(1556.41602)</f>
        <v>0</v>
      </c>
      <c r="H733" s="12">
        <f>VALUE(-14.988)</f>
        <v>0</v>
      </c>
      <c r="I733" s="13">
        <f>VALUE(1547.701)</f>
        <v>0</v>
      </c>
      <c r="J733" s="13">
        <f>VALUE(-10.738)</f>
        <v>0</v>
      </c>
      <c r="K733" s="14">
        <f>VALUE(1550.5996)</f>
        <v>0</v>
      </c>
      <c r="L733" s="14">
        <f>VALUE(-11.17)</f>
        <v>0</v>
      </c>
      <c r="M733" s="15">
        <f>VALUE(1556.32252)</f>
        <v>0</v>
      </c>
      <c r="N733" s="15">
        <f>VALUE(-11.55)</f>
        <v>0</v>
      </c>
      <c r="O733" s="16">
        <f>VALUE(1548.56902)</f>
        <v>0</v>
      </c>
      <c r="P733" s="16">
        <f>VALUE(-21.831999999999997)</f>
        <v>0</v>
      </c>
      <c r="Q733" s="17">
        <f>VALUE(522.049)</f>
        <v>0</v>
      </c>
      <c r="R733">
        <f>VALUE(-0.3714599999998427)</f>
        <v>0</v>
      </c>
      <c r="S733">
        <f>VALUE(-0.29179999999996653)</f>
        <v>0</v>
      </c>
      <c r="T733">
        <f>VALUE(-0.3872400000000198)</f>
        <v>0</v>
      </c>
      <c r="U733">
        <f>VALUE(-0.2676400000000285)</f>
        <v>0</v>
      </c>
      <c r="V733">
        <f>VALUE(-0.2725199999999859)</f>
        <v>0</v>
      </c>
      <c r="W733">
        <f>VALUE(-0.3217200000001412)</f>
        <v>0</v>
      </c>
      <c r="X733">
        <f>VALUE(-0.01586000000020249)</f>
        <v>0</v>
      </c>
      <c r="Y733" s="17">
        <f>VALUE(-11.553499999999985)</f>
        <v>0</v>
      </c>
      <c r="Z733">
        <f>VALUE(-275.4628571428839)</f>
        <v>0</v>
      </c>
    </row>
    <row r="734" spans="1:26">
      <c r="A734" t="s">
        <v>758</v>
      </c>
      <c r="B734">
        <f>VALUE(17.29873)</f>
        <v>0</v>
      </c>
      <c r="C734" s="10">
        <f>VALUE(1552.68626)</f>
        <v>0</v>
      </c>
      <c r="D734" s="10">
        <f>VALUE(-11.572000000000001)</f>
        <v>0</v>
      </c>
      <c r="E734" s="11">
        <f>VALUE(1553.747)</f>
        <v>0</v>
      </c>
      <c r="F734" s="11">
        <f>VALUE(-18.154)</f>
        <v>0</v>
      </c>
      <c r="G734" s="12">
        <f>VALUE(1556.41536)</f>
        <v>0</v>
      </c>
      <c r="H734" s="12">
        <f>VALUE(-15.038)</f>
        <v>0</v>
      </c>
      <c r="I734" s="13">
        <f>VALUE(1547.7006199999998)</f>
        <v>0</v>
      </c>
      <c r="J734" s="13">
        <f>VALUE(-10.762)</f>
        <v>0</v>
      </c>
      <c r="K734" s="14">
        <f>VALUE(1550.60138)</f>
        <v>0</v>
      </c>
      <c r="L734" s="14">
        <f>VALUE(-11.216)</f>
        <v>0</v>
      </c>
      <c r="M734" s="15">
        <f>VALUE(1556.32176)</f>
        <v>0</v>
      </c>
      <c r="N734" s="15">
        <f>VALUE(-11.6)</f>
        <v>0</v>
      </c>
      <c r="O734" s="16">
        <f>VALUE(1548.56882)</f>
        <v>0</v>
      </c>
      <c r="P734" s="16">
        <f>VALUE(-21.798000000000002)</f>
        <v>0</v>
      </c>
      <c r="Q734" s="17">
        <f>VALUE(522.0455)</f>
        <v>0</v>
      </c>
      <c r="R734">
        <f>VALUE(-0.371599999999944)</f>
        <v>0</v>
      </c>
      <c r="S734">
        <f>VALUE(-0.2918799999999919)</f>
        <v>0</v>
      </c>
      <c r="T734">
        <f>VALUE(-0.38789999999994507)</f>
        <v>0</v>
      </c>
      <c r="U734">
        <f>VALUE(-0.2680199999999786)</f>
        <v>0</v>
      </c>
      <c r="V734">
        <f>VALUE(-0.2707399999999325)</f>
        <v>0</v>
      </c>
      <c r="W734">
        <f>VALUE(-0.3224800000000414)</f>
        <v>0</v>
      </c>
      <c r="X734">
        <f>VALUE(-0.016060000000152286)</f>
        <v>0</v>
      </c>
      <c r="Y734" s="17">
        <f>VALUE(-11.557000000000016)</f>
        <v>0</v>
      </c>
      <c r="Z734">
        <f>VALUE(-275.52571428571224)</f>
        <v>0</v>
      </c>
    </row>
    <row r="735" spans="1:26">
      <c r="A735" t="s">
        <v>759</v>
      </c>
      <c r="B735">
        <f>VALUE(17.32301)</f>
        <v>0</v>
      </c>
      <c r="C735" s="10">
        <f>VALUE(1552.68514)</f>
        <v>0</v>
      </c>
      <c r="D735" s="10">
        <f>VALUE(-11.606)</f>
        <v>0</v>
      </c>
      <c r="E735" s="11">
        <f>VALUE(1553.74694)</f>
        <v>0</v>
      </c>
      <c r="F735" s="11">
        <f>VALUE(-18.198)</f>
        <v>0</v>
      </c>
      <c r="G735" s="12">
        <f>VALUE(1556.41466)</f>
        <v>0</v>
      </c>
      <c r="H735" s="12">
        <f>VALUE(-15.015999999999998)</f>
        <v>0</v>
      </c>
      <c r="I735" s="13">
        <f>VALUE(1547.7009)</f>
        <v>0</v>
      </c>
      <c r="J735" s="13">
        <f>VALUE(-10.754000000000001)</f>
        <v>0</v>
      </c>
      <c r="K735" s="14">
        <f>VALUE(1550.6001199999998)</f>
        <v>0</v>
      </c>
      <c r="L735" s="14">
        <f>VALUE(-11.238)</f>
        <v>0</v>
      </c>
      <c r="M735" s="15">
        <f>VALUE(1556.32084)</f>
        <v>0</v>
      </c>
      <c r="N735" s="15">
        <f>VALUE(-11.585999999999999)</f>
        <v>0</v>
      </c>
      <c r="O735" s="16">
        <f>VALUE(1548.56844)</f>
        <v>0</v>
      </c>
      <c r="P735" s="16">
        <f>VALUE(-21.846)</f>
        <v>0</v>
      </c>
      <c r="Q735" s="17">
        <f>VALUE(522.048)</f>
        <v>0</v>
      </c>
      <c r="R735">
        <f>VALUE(-0.37271999999984473)</f>
        <v>0</v>
      </c>
      <c r="S735">
        <f>VALUE(-0.2919400000000678)</f>
        <v>0</v>
      </c>
      <c r="T735">
        <f>VALUE(-0.3885999999999967)</f>
        <v>0</v>
      </c>
      <c r="U735">
        <f>VALUE(-0.2677400000000034)</f>
        <v>0</v>
      </c>
      <c r="V735">
        <f>VALUE(-0.2719999999999345)</f>
        <v>0</v>
      </c>
      <c r="W735">
        <f>VALUE(-0.32339999999999236)</f>
        <v>0</v>
      </c>
      <c r="X735">
        <f>VALUE(-0.016440000000102373)</f>
        <v>0</v>
      </c>
      <c r="Y735" s="17">
        <f>VALUE(-11.554499999999962)</f>
        <v>0</v>
      </c>
      <c r="Z735">
        <f>VALUE(-276.1199999999917)</f>
        <v>0</v>
      </c>
    </row>
    <row r="736" spans="1:26">
      <c r="A736" t="s">
        <v>760</v>
      </c>
      <c r="B736">
        <f>VALUE(17.34706)</f>
        <v>0</v>
      </c>
      <c r="C736" s="10">
        <f>VALUE(1552.68584)</f>
        <v>0</v>
      </c>
      <c r="D736" s="10">
        <f>VALUE(-11.6)</f>
        <v>0</v>
      </c>
      <c r="E736" s="11">
        <f>VALUE(1553.7475)</f>
        <v>0</v>
      </c>
      <c r="F736" s="11">
        <f>VALUE(-18.232)</f>
        <v>0</v>
      </c>
      <c r="G736" s="12">
        <f>VALUE(1556.4159)</f>
        <v>0</v>
      </c>
      <c r="H736" s="12">
        <f>VALUE(-15.088)</f>
        <v>0</v>
      </c>
      <c r="I736" s="13">
        <f>VALUE(1547.70092)</f>
        <v>0</v>
      </c>
      <c r="J736" s="13">
        <f>VALUE(-10.748)</f>
        <v>0</v>
      </c>
      <c r="K736" s="14">
        <f>VALUE(1550.59978)</f>
        <v>0</v>
      </c>
      <c r="L736" s="14">
        <f>VALUE(-11.198)</f>
        <v>0</v>
      </c>
      <c r="M736" s="15">
        <f>VALUE(1556.3220800000001)</f>
        <v>0</v>
      </c>
      <c r="N736" s="15">
        <f>VALUE(-11.597999999999999)</f>
        <v>0</v>
      </c>
      <c r="O736" s="16">
        <f>VALUE(1548.56964)</f>
        <v>0</v>
      </c>
      <c r="P736" s="16">
        <f>VALUE(-21.838)</f>
        <v>0</v>
      </c>
      <c r="Q736" s="17">
        <f>VALUE(522.0475)</f>
        <v>0</v>
      </c>
      <c r="R736">
        <f>VALUE(-0.37201999999979307)</f>
        <v>0</v>
      </c>
      <c r="S736">
        <f>VALUE(-0.29138000000011743)</f>
        <v>0</v>
      </c>
      <c r="T736">
        <f>VALUE(-0.3873599999999442)</f>
        <v>0</v>
      </c>
      <c r="U736">
        <f>VALUE(-0.2677200000000539)</f>
        <v>0</v>
      </c>
      <c r="V736">
        <f>VALUE(-0.2723399999999856)</f>
        <v>0</v>
      </c>
      <c r="W736">
        <f>VALUE(-0.3221600000001672)</f>
        <v>0</v>
      </c>
      <c r="X736">
        <f>VALUE(-0.015240000000176224)</f>
        <v>0</v>
      </c>
      <c r="Y736" s="17">
        <f>VALUE(-11.55499999999995)</f>
        <v>0</v>
      </c>
      <c r="Z736">
        <f>VALUE(-275.460000000034)</f>
        <v>0</v>
      </c>
    </row>
    <row r="737" spans="1:26">
      <c r="A737" t="s">
        <v>761</v>
      </c>
      <c r="B737">
        <f>VALUE(17.37141)</f>
        <v>0</v>
      </c>
      <c r="C737" s="10">
        <f>VALUE(1552.68626)</f>
        <v>0</v>
      </c>
      <c r="D737" s="10">
        <f>VALUE(-11.636)</f>
        <v>0</v>
      </c>
      <c r="E737" s="11">
        <f>VALUE(1553.7473)</f>
        <v>0</v>
      </c>
      <c r="F737" s="11">
        <f>VALUE(-18.26)</f>
        <v>0</v>
      </c>
      <c r="G737" s="12">
        <f>VALUE(1556.4151)</f>
        <v>0</v>
      </c>
      <c r="H737" s="12">
        <f>VALUE(-15.062000000000001)</f>
        <v>0</v>
      </c>
      <c r="I737" s="13">
        <f>VALUE(1547.70044)</f>
        <v>0</v>
      </c>
      <c r="J737" s="13">
        <f>VALUE(-10.69)</f>
        <v>0</v>
      </c>
      <c r="K737" s="14">
        <f>VALUE(1550.60062)</f>
        <v>0</v>
      </c>
      <c r="L737" s="14">
        <f>VALUE(-11.216)</f>
        <v>0</v>
      </c>
      <c r="M737" s="15">
        <f>VALUE(1556.3221800000001)</f>
        <v>0</v>
      </c>
      <c r="N737" s="15">
        <f>VALUE(-11.655999999999999)</f>
        <v>0</v>
      </c>
      <c r="O737" s="16">
        <f>VALUE(1548.5687)</f>
        <v>0</v>
      </c>
      <c r="P737" s="16">
        <f>VALUE(-21.791999999999998)</f>
        <v>0</v>
      </c>
      <c r="Q737" s="17">
        <f>VALUE(522.047)</f>
        <v>0</v>
      </c>
      <c r="R737">
        <f>VALUE(-0.371599999999944)</f>
        <v>0</v>
      </c>
      <c r="S737">
        <f>VALUE(-0.29158000000006723)</f>
        <v>0</v>
      </c>
      <c r="T737">
        <f>VALUE(-0.38815999999997075)</f>
        <v>0</v>
      </c>
      <c r="U737">
        <f>VALUE(-0.2681999999999789)</f>
        <v>0</v>
      </c>
      <c r="V737">
        <f>VALUE(-0.27150000000006)</f>
        <v>0</v>
      </c>
      <c r="W737">
        <f>VALUE(-0.3220600000001923)</f>
        <v>0</v>
      </c>
      <c r="X737">
        <f>VALUE(-0.01618000000007669)</f>
        <v>0</v>
      </c>
      <c r="Y737" s="17">
        <f>VALUE(-11.555499999999938)</f>
        <v>0</v>
      </c>
      <c r="Z737">
        <f>VALUE(-275.61142857146996)</f>
        <v>0</v>
      </c>
    </row>
    <row r="738" spans="1:26">
      <c r="A738" t="s">
        <v>762</v>
      </c>
      <c r="B738">
        <f>VALUE(17.39542)</f>
        <v>0</v>
      </c>
      <c r="C738" s="10">
        <f>VALUE(1552.68646)</f>
        <v>0</v>
      </c>
      <c r="D738" s="10">
        <f>VALUE(-11.588)</f>
        <v>0</v>
      </c>
      <c r="E738" s="11">
        <f>VALUE(1553.74748)</f>
        <v>0</v>
      </c>
      <c r="F738" s="11">
        <f>VALUE(-18.192)</f>
        <v>0</v>
      </c>
      <c r="G738" s="12">
        <f>VALUE(1556.41564)</f>
        <v>0</v>
      </c>
      <c r="H738" s="12">
        <f>VALUE(-15.065999999999999)</f>
        <v>0</v>
      </c>
      <c r="I738" s="13">
        <f>VALUE(1547.70048)</f>
        <v>0</v>
      </c>
      <c r="J738" s="13">
        <f>VALUE(-10.725999999999999)</f>
        <v>0</v>
      </c>
      <c r="K738" s="14">
        <f>VALUE(1550.60062)</f>
        <v>0</v>
      </c>
      <c r="L738" s="14">
        <f>VALUE(-11.216)</f>
        <v>0</v>
      </c>
      <c r="M738" s="15">
        <f>VALUE(1556.3228199999999)</f>
        <v>0</v>
      </c>
      <c r="N738" s="15">
        <f>VALUE(-11.628)</f>
        <v>0</v>
      </c>
      <c r="O738" s="16">
        <f>VALUE(1548.5697599999999)</f>
        <v>0</v>
      </c>
      <c r="P738" s="16">
        <f>VALUE(-21.796)</f>
        <v>0</v>
      </c>
      <c r="Q738" s="17">
        <f>VALUE(522.047)</f>
        <v>0</v>
      </c>
      <c r="R738">
        <f>VALUE(-0.3713999999999942)</f>
        <v>0</v>
      </c>
      <c r="S738">
        <f>VALUE(-0.29140000000006694)</f>
        <v>0</v>
      </c>
      <c r="T738">
        <f>VALUE(-0.3876199999999699)</f>
        <v>0</v>
      </c>
      <c r="U738">
        <f>VALUE(-0.2681600000000799)</f>
        <v>0</v>
      </c>
      <c r="V738">
        <f>VALUE(-0.27150000000006)</f>
        <v>0</v>
      </c>
      <c r="W738">
        <f>VALUE(-0.32141999999998916)</f>
        <v>0</v>
      </c>
      <c r="X738">
        <f>VALUE(-0.015120000000024447)</f>
        <v>0</v>
      </c>
      <c r="Y738" s="17">
        <f>VALUE(-11.555499999999938)</f>
        <v>0</v>
      </c>
      <c r="Z738">
        <f>VALUE(-275.23142857145496)</f>
        <v>0</v>
      </c>
    </row>
    <row r="739" spans="1:26">
      <c r="A739" t="s">
        <v>763</v>
      </c>
      <c r="B739">
        <f>VALUE(17.4193)</f>
        <v>0</v>
      </c>
      <c r="C739" s="10">
        <f>VALUE(1552.6853199999998)</f>
        <v>0</v>
      </c>
      <c r="D739" s="10">
        <f>VALUE(-11.57)</f>
        <v>0</v>
      </c>
      <c r="E739" s="11">
        <f>VALUE(1553.74776)</f>
        <v>0</v>
      </c>
      <c r="F739" s="11">
        <f>VALUE(-18.238)</f>
        <v>0</v>
      </c>
      <c r="G739" s="12">
        <f>VALUE(1556.4158400000001)</f>
        <v>0</v>
      </c>
      <c r="H739" s="12">
        <f>VALUE(-15.078)</f>
        <v>0</v>
      </c>
      <c r="I739" s="13">
        <f>VALUE(1547.70076)</f>
        <v>0</v>
      </c>
      <c r="J739" s="13">
        <f>VALUE(-10.738)</f>
        <v>0</v>
      </c>
      <c r="K739" s="14">
        <f>VALUE(1550.60004)</f>
        <v>0</v>
      </c>
      <c r="L739" s="14">
        <f>VALUE(-11.187999999999999)</f>
        <v>0</v>
      </c>
      <c r="M739" s="15">
        <f>VALUE(1556.32342)</f>
        <v>0</v>
      </c>
      <c r="N739" s="15">
        <f>VALUE(-11.624)</f>
        <v>0</v>
      </c>
      <c r="O739" s="16">
        <f>VALUE(1548.56978)</f>
        <v>0</v>
      </c>
      <c r="P739" s="16">
        <f>VALUE(-21.798000000000002)</f>
        <v>0</v>
      </c>
      <c r="Q739" s="17">
        <f>VALUE(522.0515)</f>
        <v>0</v>
      </c>
      <c r="R739">
        <f>VALUE(-0.37253999999984444)</f>
        <v>0</v>
      </c>
      <c r="S739">
        <f>VALUE(-0.29112000000009175)</f>
        <v>0</v>
      </c>
      <c r="T739">
        <f>VALUE(-0.3874200000000201)</f>
        <v>0</v>
      </c>
      <c r="U739">
        <f>VALUE(-0.2678800000001047)</f>
        <v>0</v>
      </c>
      <c r="V739">
        <f>VALUE(-0.2720799999999599)</f>
        <v>0</v>
      </c>
      <c r="W739">
        <f>VALUE(-0.32082000000013977)</f>
        <v>0</v>
      </c>
      <c r="X739">
        <f>VALUE(-0.015100000000074942)</f>
        <v>0</v>
      </c>
      <c r="Y739" s="17">
        <f>VALUE(-11.55099999999993)</f>
        <v>0</v>
      </c>
      <c r="Z739">
        <f>VALUE(-275.2800000000337)</f>
        <v>0</v>
      </c>
    </row>
    <row r="740" spans="1:26">
      <c r="A740" t="s">
        <v>764</v>
      </c>
      <c r="B740">
        <f>VALUE(17.44315)</f>
        <v>0</v>
      </c>
      <c r="C740" s="10">
        <f>VALUE(1552.68568)</f>
        <v>0</v>
      </c>
      <c r="D740" s="10">
        <f>VALUE(-11.538)</f>
        <v>0</v>
      </c>
      <c r="E740" s="11">
        <f>VALUE(1553.747)</f>
        <v>0</v>
      </c>
      <c r="F740" s="11">
        <f>VALUE(-18.16)</f>
        <v>0</v>
      </c>
      <c r="G740" s="12">
        <f>VALUE(1556.41506)</f>
        <v>0</v>
      </c>
      <c r="H740" s="12">
        <f>VALUE(-15.112)</f>
        <v>0</v>
      </c>
      <c r="I740" s="13">
        <f>VALUE(1547.7016)</f>
        <v>0</v>
      </c>
      <c r="J740" s="13">
        <f>VALUE(-10.765999999999998)</f>
        <v>0</v>
      </c>
      <c r="K740" s="14">
        <f>VALUE(1550.5999800000002)</f>
        <v>0</v>
      </c>
      <c r="L740" s="14">
        <f>VALUE(-11.204)</f>
        <v>0</v>
      </c>
      <c r="M740" s="15">
        <f>VALUE(1556.3219)</f>
        <v>0</v>
      </c>
      <c r="N740" s="15">
        <f>VALUE(-11.662)</f>
        <v>0</v>
      </c>
      <c r="O740" s="16">
        <f>VALUE(1548.56904)</f>
        <v>0</v>
      </c>
      <c r="P740" s="16">
        <f>VALUE(-21.768)</f>
        <v>0</v>
      </c>
      <c r="Q740" s="17">
        <f>VALUE(522.0504999999999)</f>
        <v>0</v>
      </c>
      <c r="R740">
        <f>VALUE(-0.37217999999984386)</f>
        <v>0</v>
      </c>
      <c r="S740">
        <f>VALUE(-0.2918799999999919)</f>
        <v>0</v>
      </c>
      <c r="T740">
        <f>VALUE(-0.38819999999986976)</f>
        <v>0</v>
      </c>
      <c r="U740">
        <f>VALUE(-0.26703999999995176)</f>
        <v>0</v>
      </c>
      <c r="V740">
        <f>VALUE(-0.2721400000000358)</f>
        <v>0</v>
      </c>
      <c r="W740">
        <f>VALUE(-0.3223400000001675)</f>
        <v>0</v>
      </c>
      <c r="X740">
        <f>VALUE(-0.01584000000002561)</f>
        <v>0</v>
      </c>
      <c r="Y740" s="17">
        <f>VALUE(-11.552000000000021)</f>
        <v>0</v>
      </c>
      <c r="Z740">
        <f>VALUE(-275.65999999998377)</f>
        <v>0</v>
      </c>
    </row>
    <row r="741" spans="1:26">
      <c r="A741" t="s">
        <v>765</v>
      </c>
      <c r="B741">
        <f>VALUE(17.46732)</f>
        <v>0</v>
      </c>
      <c r="C741" s="10">
        <f>VALUE(1552.68636)</f>
        <v>0</v>
      </c>
      <c r="D741" s="10">
        <f>VALUE(-11.578)</f>
        <v>0</v>
      </c>
      <c r="E741" s="11">
        <f>VALUE(1553.74716)</f>
        <v>0</v>
      </c>
      <c r="F741" s="11">
        <f>VALUE(-18.238)</f>
        <v>0</v>
      </c>
      <c r="G741" s="12">
        <f>VALUE(1556.41516)</f>
        <v>0</v>
      </c>
      <c r="H741" s="12">
        <f>VALUE(-15.052)</f>
        <v>0</v>
      </c>
      <c r="I741" s="13">
        <f>VALUE(1547.70004)</f>
        <v>0</v>
      </c>
      <c r="J741" s="13">
        <f>VALUE(-10.765999999999998)</f>
        <v>0</v>
      </c>
      <c r="K741" s="14">
        <f>VALUE(1550.60038)</f>
        <v>0</v>
      </c>
      <c r="L741" s="14">
        <f>VALUE(-11.214)</f>
        <v>0</v>
      </c>
      <c r="M741" s="15">
        <f>VALUE(1556.3221199999998)</f>
        <v>0</v>
      </c>
      <c r="N741" s="15">
        <f>VALUE(-11.597999999999999)</f>
        <v>0</v>
      </c>
      <c r="O741" s="16">
        <f>VALUE(1548.56806)</f>
        <v>0</v>
      </c>
      <c r="P741" s="16">
        <f>VALUE(-21.851999999999997)</f>
        <v>0</v>
      </c>
      <c r="Q741" s="17">
        <f>VALUE(522.0585)</f>
        <v>0</v>
      </c>
      <c r="R741">
        <f>VALUE(-0.3714999999999691)</f>
        <v>0</v>
      </c>
      <c r="S741">
        <f>VALUE(-0.2917200000001685)</f>
        <v>0</v>
      </c>
      <c r="T741">
        <f>VALUE(-0.38809999999989486)</f>
        <v>0</v>
      </c>
      <c r="U741">
        <f>VALUE(-0.26860000000010587)</f>
        <v>0</v>
      </c>
      <c r="V741">
        <f>VALUE(-0.27173999999990883)</f>
        <v>0</v>
      </c>
      <c r="W741">
        <f>VALUE(-0.3221200000000408)</f>
        <v>0</v>
      </c>
      <c r="X741">
        <f>VALUE(-0.01682000000005246)</f>
        <v>0</v>
      </c>
      <c r="Y741" s="17">
        <f>VALUE(-11.543999999999983)</f>
        <v>0</v>
      </c>
      <c r="Z741">
        <f>VALUE(-275.8000000000201)</f>
        <v>0</v>
      </c>
    </row>
    <row r="742" spans="1:26">
      <c r="A742" t="s">
        <v>766</v>
      </c>
      <c r="B742">
        <f>VALUE(17.49139)</f>
        <v>0</v>
      </c>
      <c r="C742" s="10">
        <f>VALUE(1552.68604)</f>
        <v>0</v>
      </c>
      <c r="D742" s="10">
        <f>VALUE(-11.597999999999999)</f>
        <v>0</v>
      </c>
      <c r="E742" s="11">
        <f>VALUE(1553.74746)</f>
        <v>0</v>
      </c>
      <c r="F742" s="11">
        <f>VALUE(-18.238)</f>
        <v>0</v>
      </c>
      <c r="G742" s="12">
        <f>VALUE(1556.41488)</f>
        <v>0</v>
      </c>
      <c r="H742" s="12">
        <f>VALUE(-15.044)</f>
        <v>0</v>
      </c>
      <c r="I742" s="13">
        <f>VALUE(1547.70188)</f>
        <v>0</v>
      </c>
      <c r="J742" s="13">
        <f>VALUE(-10.698)</f>
        <v>0</v>
      </c>
      <c r="K742" s="14">
        <f>VALUE(1550.60024)</f>
        <v>0</v>
      </c>
      <c r="L742" s="14">
        <f>VALUE(-11.212)</f>
        <v>0</v>
      </c>
      <c r="M742" s="15">
        <f>VALUE(1556.3212800000001)</f>
        <v>0</v>
      </c>
      <c r="N742" s="15">
        <f>VALUE(-11.624)</f>
        <v>0</v>
      </c>
      <c r="O742" s="16">
        <f>VALUE(1548.5683)</f>
        <v>0</v>
      </c>
      <c r="P742" s="16">
        <f>VALUE(-21.772)</f>
        <v>0</v>
      </c>
      <c r="Q742" s="17">
        <f>VALUE(522.0625)</f>
        <v>0</v>
      </c>
      <c r="R742">
        <f>VALUE(-0.3718199999998433)</f>
        <v>0</v>
      </c>
      <c r="S742">
        <f>VALUE(-0.29142000000001644)</f>
        <v>0</v>
      </c>
      <c r="T742">
        <f>VALUE(-0.38837999999987005)</f>
        <v>0</v>
      </c>
      <c r="U742">
        <f>VALUE(-0.26675999999997657)</f>
        <v>0</v>
      </c>
      <c r="V742">
        <f>VALUE(-0.2718800000000101)</f>
        <v>0</v>
      </c>
      <c r="W742">
        <f>VALUE(-0.32296000000019376)</f>
        <v>0</v>
      </c>
      <c r="X742">
        <f>VALUE(-0.016580000000203654)</f>
        <v>0</v>
      </c>
      <c r="Y742" s="17">
        <f>VALUE(-11.539999999999964)</f>
        <v>0</v>
      </c>
      <c r="Z742">
        <f>VALUE(-275.68571428573057)</f>
        <v>0</v>
      </c>
    </row>
    <row r="743" spans="1:26">
      <c r="A743" t="s">
        <v>767</v>
      </c>
      <c r="B743">
        <f>VALUE(17.51537)</f>
        <v>0</v>
      </c>
      <c r="C743" s="10">
        <f>VALUE(1552.6863)</f>
        <v>0</v>
      </c>
      <c r="D743" s="10">
        <f>VALUE(-11.542)</f>
        <v>0</v>
      </c>
      <c r="E743" s="11">
        <f>VALUE(1553.74784)</f>
        <v>0</v>
      </c>
      <c r="F743" s="11">
        <f>VALUE(-18.184)</f>
        <v>0</v>
      </c>
      <c r="G743" s="12">
        <f>VALUE(1556.41604)</f>
        <v>0</v>
      </c>
      <c r="H743" s="12">
        <f>VALUE(-15.034)</f>
        <v>0</v>
      </c>
      <c r="I743" s="13">
        <f>VALUE(1547.70096)</f>
        <v>0</v>
      </c>
      <c r="J743" s="13">
        <f>VALUE(-10.754000000000001)</f>
        <v>0</v>
      </c>
      <c r="K743" s="14">
        <f>VALUE(1550.5991199999999)</f>
        <v>0</v>
      </c>
      <c r="L743" s="14">
        <f>VALUE(-11.148)</f>
        <v>0</v>
      </c>
      <c r="M743" s="15">
        <f>VALUE(1556.3233400000001)</f>
        <v>0</v>
      </c>
      <c r="N743" s="15">
        <f>VALUE(-11.607999999999999)</f>
        <v>0</v>
      </c>
      <c r="O743" s="16">
        <f>VALUE(1548.56986)</f>
        <v>0</v>
      </c>
      <c r="P743" s="16">
        <f>VALUE(-21.802)</f>
        <v>0</v>
      </c>
      <c r="Q743" s="17">
        <f>VALUE(522.059)</f>
        <v>0</v>
      </c>
      <c r="R743">
        <f>VALUE(-0.3715599999998176)</f>
        <v>0</v>
      </c>
      <c r="S743">
        <f>VALUE(-0.29104000000006636)</f>
        <v>0</v>
      </c>
      <c r="T743">
        <f>VALUE(-0.3872199999998429)</f>
        <v>0</v>
      </c>
      <c r="U743">
        <f>VALUE(-0.2676800000001549)</f>
        <v>0</v>
      </c>
      <c r="V743">
        <f>VALUE(-0.27299999999991087)</f>
        <v>0</v>
      </c>
      <c r="W743">
        <f>VALUE(-0.32090000000016516)</f>
        <v>0</v>
      </c>
      <c r="X743">
        <f>VALUE(-0.01502000000004955)</f>
        <v>0</v>
      </c>
      <c r="Y743" s="17">
        <f>VALUE(-11.543499999999995)</f>
        <v>0</v>
      </c>
      <c r="Z743">
        <f>VALUE(-275.2028571428582)</f>
        <v>0</v>
      </c>
    </row>
    <row r="744" spans="1:26">
      <c r="A744" t="s">
        <v>768</v>
      </c>
      <c r="B744">
        <f>VALUE(17.53916)</f>
        <v>0</v>
      </c>
      <c r="C744" s="10">
        <f>VALUE(1552.6865599999999)</f>
        <v>0</v>
      </c>
      <c r="D744" s="10">
        <f>VALUE(-11.572000000000001)</f>
        <v>0</v>
      </c>
      <c r="E744" s="11">
        <f>VALUE(1553.74754)</f>
        <v>0</v>
      </c>
      <c r="F744" s="11">
        <f>VALUE(-18.248)</f>
        <v>0</v>
      </c>
      <c r="G744" s="12">
        <f>VALUE(1556.41554)</f>
        <v>0</v>
      </c>
      <c r="H744" s="12">
        <f>VALUE(-15.092)</f>
        <v>0</v>
      </c>
      <c r="I744" s="13">
        <f>VALUE(1547.701)</f>
        <v>0</v>
      </c>
      <c r="J744" s="13">
        <f>VALUE(-10.718)</f>
        <v>0</v>
      </c>
      <c r="K744" s="14">
        <f>VALUE(1550.59896)</f>
        <v>0</v>
      </c>
      <c r="L744" s="14">
        <f>VALUE(-11.174000000000001)</f>
        <v>0</v>
      </c>
      <c r="M744" s="15">
        <f>VALUE(1556.32252)</f>
        <v>0</v>
      </c>
      <c r="N744" s="15">
        <f>VALUE(-11.654000000000002)</f>
        <v>0</v>
      </c>
      <c r="O744" s="16">
        <f>VALUE(1548.56936)</f>
        <v>0</v>
      </c>
      <c r="P744" s="16">
        <f>VALUE(-21.82)</f>
        <v>0</v>
      </c>
      <c r="Q744" s="17">
        <f>VALUE(522.06)</f>
        <v>0</v>
      </c>
      <c r="R744">
        <f>VALUE(-0.3712999999997919)</f>
        <v>0</v>
      </c>
      <c r="S744">
        <f>VALUE(-0.29133999999999105)</f>
        <v>0</v>
      </c>
      <c r="T744">
        <f>VALUE(-0.3877199999999448)</f>
        <v>0</v>
      </c>
      <c r="U744">
        <f>VALUE(-0.2676400000000285)</f>
        <v>0</v>
      </c>
      <c r="V744">
        <f>VALUE(-0.27315999999996166)</f>
        <v>0</v>
      </c>
      <c r="W744">
        <f>VALUE(-0.3217200000001412)</f>
        <v>0</v>
      </c>
      <c r="X744">
        <f>VALUE(-0.015520000000151413)</f>
        <v>0</v>
      </c>
      <c r="Y744" s="17">
        <f>VALUE(-11.542500000000018)</f>
        <v>0</v>
      </c>
      <c r="Z744">
        <f>VALUE(-275.4857142857158)</f>
        <v>0</v>
      </c>
    </row>
    <row r="745" spans="1:26">
      <c r="A745" t="s">
        <v>769</v>
      </c>
      <c r="B745">
        <f>VALUE(17.56357)</f>
        <v>0</v>
      </c>
      <c r="C745" s="10">
        <f>VALUE(1552.6860000000001)</f>
        <v>0</v>
      </c>
      <c r="D745" s="10">
        <f>VALUE(-11.538)</f>
        <v>0</v>
      </c>
      <c r="E745" s="11">
        <f>VALUE(1553.74754)</f>
        <v>0</v>
      </c>
      <c r="F745" s="11">
        <f>VALUE(-18.238)</f>
        <v>0</v>
      </c>
      <c r="G745" s="12">
        <f>VALUE(1556.4154800000001)</f>
        <v>0</v>
      </c>
      <c r="H745" s="12">
        <f>VALUE(-15.05)</f>
        <v>0</v>
      </c>
      <c r="I745" s="13">
        <f>VALUE(1547.7010400000001)</f>
        <v>0</v>
      </c>
      <c r="J745" s="13">
        <f>VALUE(-10.78)</f>
        <v>0</v>
      </c>
      <c r="K745" s="14">
        <f>VALUE(1550.59938)</f>
        <v>0</v>
      </c>
      <c r="L745" s="14">
        <f>VALUE(-11.22)</f>
        <v>0</v>
      </c>
      <c r="M745" s="15">
        <f>VALUE(1556.32256)</f>
        <v>0</v>
      </c>
      <c r="N745" s="15">
        <f>VALUE(-11.552)</f>
        <v>0</v>
      </c>
      <c r="O745" s="16">
        <f>VALUE(1548.5692)</f>
        <v>0</v>
      </c>
      <c r="P745" s="16">
        <f>VALUE(-21.776)</f>
        <v>0</v>
      </c>
      <c r="Q745" s="17">
        <f>VALUE(522.058)</f>
        <v>0</v>
      </c>
      <c r="R745">
        <f>VALUE(-0.37185999999996966)</f>
        <v>0</v>
      </c>
      <c r="S745">
        <f>VALUE(-0.29133999999999105)</f>
        <v>0</v>
      </c>
      <c r="T745">
        <f>VALUE(-0.38778000000002066)</f>
        <v>0</v>
      </c>
      <c r="U745">
        <f>VALUE(-0.2676000000001295)</f>
        <v>0</v>
      </c>
      <c r="V745">
        <f>VALUE(-0.2727399999998852)</f>
        <v>0</v>
      </c>
      <c r="W745">
        <f>VALUE(-0.32168000000001484)</f>
        <v>0</v>
      </c>
      <c r="X745">
        <f>VALUE(-0.0156800000002022)</f>
        <v>0</v>
      </c>
      <c r="Y745" s="17">
        <f>VALUE(-11.544499999999971)</f>
        <v>0</v>
      </c>
      <c r="Z745">
        <f>VALUE(-275.52571428574475)</f>
        <v>0</v>
      </c>
    </row>
    <row r="746" spans="1:26">
      <c r="A746" t="s">
        <v>770</v>
      </c>
      <c r="B746">
        <f>VALUE(17.58721)</f>
        <v>0</v>
      </c>
      <c r="C746" s="10">
        <f>VALUE(1552.68604)</f>
        <v>0</v>
      </c>
      <c r="D746" s="10">
        <f>VALUE(-11.594000000000001)</f>
        <v>0</v>
      </c>
      <c r="E746" s="11">
        <f>VALUE(1553.74708)</f>
        <v>0</v>
      </c>
      <c r="F746" s="11">
        <f>VALUE(-18.24)</f>
        <v>0</v>
      </c>
      <c r="G746" s="12">
        <f>VALUE(1556.4153199999998)</f>
        <v>0</v>
      </c>
      <c r="H746" s="12">
        <f>VALUE(-15.07)</f>
        <v>0</v>
      </c>
      <c r="I746" s="13">
        <f>VALUE(1547.70112)</f>
        <v>0</v>
      </c>
      <c r="J746" s="13">
        <f>VALUE(-10.732000000000001)</f>
        <v>0</v>
      </c>
      <c r="K746" s="14">
        <f>VALUE(1550.59948)</f>
        <v>0</v>
      </c>
      <c r="L746" s="14">
        <f>VALUE(-11.198)</f>
        <v>0</v>
      </c>
      <c r="M746" s="15">
        <f>VALUE(1556.32224)</f>
        <v>0</v>
      </c>
      <c r="N746" s="15">
        <f>VALUE(-11.636)</f>
        <v>0</v>
      </c>
      <c r="O746" s="16">
        <f>VALUE(1548.5693199999998)</f>
        <v>0</v>
      </c>
      <c r="P746" s="16">
        <f>VALUE(-21.8)</f>
        <v>0</v>
      </c>
      <c r="Q746" s="17">
        <f>VALUE(522.0564999999999)</f>
        <v>0</v>
      </c>
      <c r="R746">
        <f>VALUE(-0.3718199999998433)</f>
        <v>0</v>
      </c>
      <c r="S746">
        <f>VALUE(-0.29179999999996653)</f>
        <v>0</v>
      </c>
      <c r="T746">
        <f>VALUE(-0.3879399999998441)</f>
        <v>0</v>
      </c>
      <c r="U746">
        <f>VALUE(-0.2675200000001041)</f>
        <v>0</v>
      </c>
      <c r="V746">
        <f>VALUE(-0.2726399999999103)</f>
        <v>0</v>
      </c>
      <c r="W746">
        <f>VALUE(-0.3220000000001164)</f>
        <v>0</v>
      </c>
      <c r="X746">
        <f>VALUE(-0.015560000000050422)</f>
        <v>0</v>
      </c>
      <c r="Y746" s="17">
        <f>VALUE(-11.54600000000005)</f>
        <v>0</v>
      </c>
      <c r="Z746">
        <f>VALUE(-275.61142857140504)</f>
        <v>0</v>
      </c>
    </row>
    <row r="747" spans="1:26">
      <c r="A747" t="s">
        <v>771</v>
      </c>
      <c r="B747">
        <f>VALUE(17.61123)</f>
        <v>0</v>
      </c>
      <c r="C747" s="10">
        <f>VALUE(1552.68576)</f>
        <v>0</v>
      </c>
      <c r="D747" s="10">
        <f>VALUE(-11.59)</f>
        <v>0</v>
      </c>
      <c r="E747" s="11">
        <f>VALUE(1553.7472)</f>
        <v>0</v>
      </c>
      <c r="F747" s="11">
        <f>VALUE(-18.195999999999998)</f>
        <v>0</v>
      </c>
      <c r="G747" s="12">
        <f>VALUE(1556.41472)</f>
        <v>0</v>
      </c>
      <c r="H747" s="12">
        <f>VALUE(-15.017999999999999)</f>
        <v>0</v>
      </c>
      <c r="I747" s="13">
        <f>VALUE(1547.70088)</f>
        <v>0</v>
      </c>
      <c r="J747" s="13">
        <f>VALUE(-10.735999999999999)</f>
        <v>0</v>
      </c>
      <c r="K747" s="14">
        <f>VALUE(1550.59976)</f>
        <v>0</v>
      </c>
      <c r="L747" s="14">
        <f>VALUE(-11.175999999999998)</f>
        <v>0</v>
      </c>
      <c r="M747" s="15">
        <f>VALUE(1556.3211800000001)</f>
        <v>0</v>
      </c>
      <c r="N747" s="15">
        <f>VALUE(-11.597999999999999)</f>
        <v>0</v>
      </c>
      <c r="O747" s="16">
        <f>VALUE(1548.56852)</f>
        <v>0</v>
      </c>
      <c r="P747" s="16">
        <f>VALUE(-21.796)</f>
        <v>0</v>
      </c>
      <c r="Q747" s="17">
        <f>VALUE(522.055)</f>
        <v>0</v>
      </c>
      <c r="R747">
        <f>VALUE(-0.37209999999981846)</f>
        <v>0</v>
      </c>
      <c r="S747">
        <f>VALUE(-0.29168000000004213)</f>
        <v>0</v>
      </c>
      <c r="T747">
        <f>VALUE(-0.38853999999992084)</f>
        <v>0</v>
      </c>
      <c r="U747">
        <f>VALUE(-0.2677599999999529)</f>
        <v>0</v>
      </c>
      <c r="V747">
        <f>VALUE(-0.2723599999999351)</f>
        <v>0</v>
      </c>
      <c r="W747">
        <f>VALUE(-0.32306000000016866)</f>
        <v>0</v>
      </c>
      <c r="X747">
        <f>VALUE(-0.01636000000007698)</f>
        <v>0</v>
      </c>
      <c r="Y747" s="17">
        <f>VALUE(-11.547500000000014)</f>
        <v>0</v>
      </c>
      <c r="Z747">
        <f>VALUE(-275.97999999998785)</f>
        <v>0</v>
      </c>
    </row>
    <row r="748" spans="1:26">
      <c r="A748" t="s">
        <v>772</v>
      </c>
      <c r="B748">
        <f>VALUE(17.63559)</f>
        <v>0</v>
      </c>
      <c r="C748" s="10">
        <f>VALUE(1552.6856)</f>
        <v>0</v>
      </c>
      <c r="D748" s="10">
        <f>VALUE(-11.562000000000001)</f>
        <v>0</v>
      </c>
      <c r="E748" s="11">
        <f>VALUE(1553.7474)</f>
        <v>0</v>
      </c>
      <c r="F748" s="11">
        <f>VALUE(-18.227999999999998)</f>
        <v>0</v>
      </c>
      <c r="G748" s="12">
        <f>VALUE(1556.4161)</f>
        <v>0</v>
      </c>
      <c r="H748" s="12">
        <f>VALUE(-15.075999999999999)</f>
        <v>0</v>
      </c>
      <c r="I748" s="13">
        <f>VALUE(1547.7006)</f>
        <v>0</v>
      </c>
      <c r="J748" s="13">
        <f>VALUE(-10.76)</f>
        <v>0</v>
      </c>
      <c r="K748" s="14">
        <f>VALUE(1550.60048)</f>
        <v>0</v>
      </c>
      <c r="L748" s="14">
        <f>VALUE(-11.232000000000001)</f>
        <v>0</v>
      </c>
      <c r="M748" s="15">
        <f>VALUE(1556.32242)</f>
        <v>0</v>
      </c>
      <c r="N748" s="15">
        <f>VALUE(-11.618)</f>
        <v>0</v>
      </c>
      <c r="O748" s="16">
        <f>VALUE(1548.5696599999999)</f>
        <v>0</v>
      </c>
      <c r="P748" s="16">
        <f>VALUE(-21.851999999999997)</f>
        <v>0</v>
      </c>
      <c r="Q748" s="17">
        <f>VALUE(522.0495)</f>
        <v>0</v>
      </c>
      <c r="R748">
        <f>VALUE(-0.37225999999986925)</f>
        <v>0</v>
      </c>
      <c r="S748">
        <f>VALUE(-0.29148000000009233)</f>
        <v>0</v>
      </c>
      <c r="T748">
        <f>VALUE(-0.3871599999999944)</f>
        <v>0</v>
      </c>
      <c r="U748">
        <f>VALUE(-0.2680400000001555)</f>
        <v>0</v>
      </c>
      <c r="V748">
        <f>VALUE(-0.27163999999993393)</f>
        <v>0</v>
      </c>
      <c r="W748">
        <f>VALUE(-0.3218200000001161)</f>
        <v>0</v>
      </c>
      <c r="X748">
        <f>VALUE(-0.015219999999999345)</f>
        <v>0</v>
      </c>
      <c r="Y748" s="17">
        <f>VALUE(-11.552999999999997)</f>
        <v>0</v>
      </c>
      <c r="Z748">
        <f>VALUE(-275.3742857143087)</f>
        <v>0</v>
      </c>
    </row>
    <row r="749" spans="1:26">
      <c r="A749" t="s">
        <v>773</v>
      </c>
      <c r="B749">
        <f>VALUE(17.65957)</f>
        <v>0</v>
      </c>
      <c r="C749" s="10">
        <f>VALUE(1552.6860000000001)</f>
        <v>0</v>
      </c>
      <c r="D749" s="10">
        <f>VALUE(-11.565999999999999)</f>
        <v>0</v>
      </c>
      <c r="E749" s="11">
        <f>VALUE(1553.7468800000001)</f>
        <v>0</v>
      </c>
      <c r="F749" s="11">
        <f>VALUE(-18.195999999999998)</f>
        <v>0</v>
      </c>
      <c r="G749" s="12">
        <f>VALUE(1556.41506)</f>
        <v>0</v>
      </c>
      <c r="H749" s="12">
        <f>VALUE(-15.068)</f>
        <v>0</v>
      </c>
      <c r="I749" s="13">
        <f>VALUE(1547.70112)</f>
        <v>0</v>
      </c>
      <c r="J749" s="13">
        <f>VALUE(-10.732000000000001)</f>
        <v>0</v>
      </c>
      <c r="K749" s="14">
        <f>VALUE(1550.60004)</f>
        <v>0</v>
      </c>
      <c r="L749" s="14">
        <f>VALUE(-11.23)</f>
        <v>0</v>
      </c>
      <c r="M749" s="15">
        <f>VALUE(1556.3222)</f>
        <v>0</v>
      </c>
      <c r="N749" s="15">
        <f>VALUE(-11.62)</f>
        <v>0</v>
      </c>
      <c r="O749" s="16">
        <f>VALUE(1548.56954)</f>
        <v>0</v>
      </c>
      <c r="P749" s="16">
        <f>VALUE(-21.824)</f>
        <v>0</v>
      </c>
      <c r="Q749" s="17">
        <f>VALUE(522.053)</f>
        <v>0</v>
      </c>
      <c r="R749">
        <f>VALUE(-0.37185999999996966)</f>
        <v>0</v>
      </c>
      <c r="S749">
        <f>VALUE(-0.2920000000001437)</f>
        <v>0</v>
      </c>
      <c r="T749">
        <f>VALUE(-0.38819999999986976)</f>
        <v>0</v>
      </c>
      <c r="U749">
        <f>VALUE(-0.2675200000001041)</f>
        <v>0</v>
      </c>
      <c r="V749">
        <f>VALUE(-0.2720799999999599)</f>
        <v>0</v>
      </c>
      <c r="W749">
        <f>VALUE(-0.3220400000000154)</f>
        <v>0</v>
      </c>
      <c r="X749">
        <f>VALUE(-0.015340000000151122)</f>
        <v>0</v>
      </c>
      <c r="Y749" s="17">
        <f>VALUE(-11.549499999999966)</f>
        <v>0</v>
      </c>
      <c r="Z749">
        <f>VALUE(-275.5771428571734)</f>
        <v>0</v>
      </c>
    </row>
    <row r="750" spans="1:26">
      <c r="A750" t="s">
        <v>774</v>
      </c>
      <c r="B750">
        <f>VALUE(17.68344)</f>
        <v>0</v>
      </c>
      <c r="C750" s="10">
        <f>VALUE(1552.68594)</f>
        <v>0</v>
      </c>
      <c r="D750" s="10">
        <f>VALUE(-11.564)</f>
        <v>0</v>
      </c>
      <c r="E750" s="11">
        <f>VALUE(1553.7471)</f>
        <v>0</v>
      </c>
      <c r="F750" s="11">
        <f>VALUE(-18.24)</f>
        <v>0</v>
      </c>
      <c r="G750" s="12">
        <f>VALUE(1556.41488)</f>
        <v>0</v>
      </c>
      <c r="H750" s="12">
        <f>VALUE(-15.075999999999999)</f>
        <v>0</v>
      </c>
      <c r="I750" s="13">
        <f>VALUE(1547.70138)</f>
        <v>0</v>
      </c>
      <c r="J750" s="13">
        <f>VALUE(-10.764000000000001)</f>
        <v>0</v>
      </c>
      <c r="K750" s="14">
        <f>VALUE(1550.6010199999998)</f>
        <v>0</v>
      </c>
      <c r="L750" s="14">
        <f>VALUE(-11.202)</f>
        <v>0</v>
      </c>
      <c r="M750" s="15">
        <f>VALUE(1556.32056)</f>
        <v>0</v>
      </c>
      <c r="N750" s="15">
        <f>VALUE(-11.674000000000001)</f>
        <v>0</v>
      </c>
      <c r="O750" s="16">
        <f>VALUE(1548.569)</f>
        <v>0</v>
      </c>
      <c r="P750" s="16">
        <f>VALUE(-21.81)</f>
        <v>0</v>
      </c>
      <c r="Q750" s="17">
        <f>VALUE(522.0554999999999)</f>
        <v>0</v>
      </c>
      <c r="R750">
        <f>VALUE(-0.3719199999998182)</f>
        <v>0</v>
      </c>
      <c r="S750">
        <f>VALUE(-0.291780000000017)</f>
        <v>0</v>
      </c>
      <c r="T750">
        <f>VALUE(-0.38837999999987005)</f>
        <v>0</v>
      </c>
      <c r="U750">
        <f>VALUE(-0.26726000000007843)</f>
        <v>0</v>
      </c>
      <c r="V750">
        <f>VALUE(-0.27109999999993306)</f>
        <v>0</v>
      </c>
      <c r="W750">
        <f>VALUE(-0.3236800000001949)</f>
        <v>0</v>
      </c>
      <c r="X750">
        <f>VALUE(-0.015880000000151995)</f>
        <v>0</v>
      </c>
      <c r="Y750" s="17">
        <f>VALUE(-11.547000000000025)</f>
        <v>0</v>
      </c>
      <c r="Z750">
        <f>VALUE(-275.7142857142948)</f>
        <v>0</v>
      </c>
    </row>
    <row r="751" spans="1:26">
      <c r="A751" t="s">
        <v>775</v>
      </c>
      <c r="B751">
        <f>VALUE(17.70748)</f>
        <v>0</v>
      </c>
      <c r="C751" s="10">
        <f>VALUE(1552.68534)</f>
        <v>0</v>
      </c>
      <c r="D751" s="10">
        <f>VALUE(-11.616)</f>
        <v>0</v>
      </c>
      <c r="E751" s="11">
        <f>VALUE(1553.7476199999999)</f>
        <v>0</v>
      </c>
      <c r="F751" s="11">
        <f>VALUE(-18.26)</f>
        <v>0</v>
      </c>
      <c r="G751" s="12">
        <f>VALUE(1556.41536)</f>
        <v>0</v>
      </c>
      <c r="H751" s="12">
        <f>VALUE(-15.024000000000001)</f>
        <v>0</v>
      </c>
      <c r="I751" s="13">
        <f>VALUE(1547.70028)</f>
        <v>0</v>
      </c>
      <c r="J751" s="13">
        <f>VALUE(-10.748)</f>
        <v>0</v>
      </c>
      <c r="K751" s="14">
        <f>VALUE(1550.60066)</f>
        <v>0</v>
      </c>
      <c r="L751" s="14">
        <f>VALUE(-11.234000000000002)</f>
        <v>0</v>
      </c>
      <c r="M751" s="15">
        <f>VALUE(1556.32226)</f>
        <v>0</v>
      </c>
      <c r="N751" s="15">
        <f>VALUE(-11.604000000000001)</f>
        <v>0</v>
      </c>
      <c r="O751" s="16">
        <f>VALUE(1548.5694)</f>
        <v>0</v>
      </c>
      <c r="P751" s="16">
        <f>VALUE(-21.855999999999998)</f>
        <v>0</v>
      </c>
      <c r="Q751" s="17">
        <f>VALUE(522.0525)</f>
        <v>0</v>
      </c>
      <c r="R751">
        <f>VALUE(-0.37251999999989494)</f>
        <v>0</v>
      </c>
      <c r="S751">
        <f>VALUE(-0.29125999999996566)</f>
        <v>0</v>
      </c>
      <c r="T751">
        <f>VALUE(-0.38789999999994507)</f>
        <v>0</v>
      </c>
      <c r="U751">
        <f>VALUE(-0.2683600000000297)</f>
        <v>0</v>
      </c>
      <c r="V751">
        <f>VALUE(-0.27145999999993364)</f>
        <v>0</v>
      </c>
      <c r="W751">
        <f>VALUE(-0.3219800000001669)</f>
        <v>0</v>
      </c>
      <c r="X751">
        <f>VALUE(-0.01548000000002503)</f>
        <v>0</v>
      </c>
      <c r="Y751" s="17">
        <f>VALUE(-11.549999999999955)</f>
        <v>0</v>
      </c>
      <c r="Z751">
        <f>VALUE(-275.5657142857087)</f>
        <v>0</v>
      </c>
    </row>
    <row r="752" spans="1:26">
      <c r="A752" t="s">
        <v>776</v>
      </c>
      <c r="B752">
        <f>VALUE(17.73135)</f>
        <v>0</v>
      </c>
      <c r="C752" s="10">
        <f>VALUE(1552.68562)</f>
        <v>0</v>
      </c>
      <c r="D752" s="10">
        <f>VALUE(-11.534)</f>
        <v>0</v>
      </c>
      <c r="E752" s="11">
        <f>VALUE(1553.74732)</f>
        <v>0</v>
      </c>
      <c r="F752" s="11">
        <f>VALUE(-18.282)</f>
        <v>0</v>
      </c>
      <c r="G752" s="12">
        <f>VALUE(1556.41536)</f>
        <v>0</v>
      </c>
      <c r="H752" s="12">
        <f>VALUE(-15.065999999999999)</f>
        <v>0</v>
      </c>
      <c r="I752" s="13">
        <f>VALUE(1547.70064)</f>
        <v>0</v>
      </c>
      <c r="J752" s="13">
        <f>VALUE(-10.748)</f>
        <v>0</v>
      </c>
      <c r="K752" s="14">
        <f>VALUE(1550.59976)</f>
        <v>0</v>
      </c>
      <c r="L752" s="14">
        <f>VALUE(-11.165999999999999)</f>
        <v>0</v>
      </c>
      <c r="M752" s="15">
        <f>VALUE(1556.32204)</f>
        <v>0</v>
      </c>
      <c r="N752" s="15">
        <f>VALUE(-11.63)</f>
        <v>0</v>
      </c>
      <c r="O752" s="16">
        <f>VALUE(1548.5693199999998)</f>
        <v>0</v>
      </c>
      <c r="P752" s="16">
        <f>VALUE(-21.785999999999998)</f>
        <v>0</v>
      </c>
      <c r="Q752" s="17">
        <f>VALUE(522.0525)</f>
        <v>0</v>
      </c>
      <c r="R752">
        <f>VALUE(-0.37223999999991975)</f>
        <v>0</v>
      </c>
      <c r="S752">
        <f>VALUE(-0.2915600000001177)</f>
        <v>0</v>
      </c>
      <c r="T752">
        <f>VALUE(-0.38789999999994507)</f>
        <v>0</v>
      </c>
      <c r="U752">
        <f>VALUE(-0.2680000000000291)</f>
        <v>0</v>
      </c>
      <c r="V752">
        <f>VALUE(-0.2723599999999351)</f>
        <v>0</v>
      </c>
      <c r="W752">
        <f>VALUE(-0.3222000000000662)</f>
        <v>0</v>
      </c>
      <c r="X752">
        <f>VALUE(-0.015560000000050422)</f>
        <v>0</v>
      </c>
      <c r="Y752" s="17">
        <f>VALUE(-11.549999999999955)</f>
        <v>0</v>
      </c>
      <c r="Z752">
        <f>VALUE(-275.6885714285805)</f>
        <v>0</v>
      </c>
    </row>
    <row r="753" spans="1:26">
      <c r="A753" t="s">
        <v>777</v>
      </c>
      <c r="B753">
        <f>VALUE(17.75517)</f>
        <v>0</v>
      </c>
      <c r="C753" s="10">
        <f>VALUE(1552.68536)</f>
        <v>0</v>
      </c>
      <c r="D753" s="10">
        <f>VALUE(-11.595999999999998)</f>
        <v>0</v>
      </c>
      <c r="E753" s="11">
        <f>VALUE(1553.74798)</f>
        <v>0</v>
      </c>
      <c r="F753" s="11">
        <f>VALUE(-18.206)</f>
        <v>0</v>
      </c>
      <c r="G753" s="12">
        <f>VALUE(1556.41554)</f>
        <v>0</v>
      </c>
      <c r="H753" s="12">
        <f>VALUE(-15.024000000000001)</f>
        <v>0</v>
      </c>
      <c r="I753" s="13">
        <f>VALUE(1547.70098)</f>
        <v>0</v>
      </c>
      <c r="J753" s="13">
        <f>VALUE(-10.734000000000002)</f>
        <v>0</v>
      </c>
      <c r="K753" s="14">
        <f>VALUE(1550.6000800000002)</f>
        <v>0</v>
      </c>
      <c r="L753" s="14">
        <f>VALUE(-11.238)</f>
        <v>0</v>
      </c>
      <c r="M753" s="15">
        <f>VALUE(1556.32338)</f>
        <v>0</v>
      </c>
      <c r="N753" s="15">
        <f>VALUE(-11.592)</f>
        <v>0</v>
      </c>
      <c r="O753" s="16">
        <f>VALUE(1548.56982)</f>
        <v>0</v>
      </c>
      <c r="P753" s="16">
        <f>VALUE(-21.814)</f>
        <v>0</v>
      </c>
      <c r="Q753" s="17">
        <f>VALUE(522.057)</f>
        <v>0</v>
      </c>
      <c r="R753">
        <f>VALUE(-0.37249999999994543)</f>
        <v>0</v>
      </c>
      <c r="S753">
        <f>VALUE(-0.2908999999999651)</f>
        <v>0</v>
      </c>
      <c r="T753">
        <f>VALUE(-0.3877199999999448)</f>
        <v>0</v>
      </c>
      <c r="U753">
        <f>VALUE(-0.267659999999978)</f>
        <v>0</v>
      </c>
      <c r="V753">
        <f>VALUE(-0.2720400000000609)</f>
        <v>0</v>
      </c>
      <c r="W753">
        <f>VALUE(-0.3208600000000388)</f>
        <v>0</v>
      </c>
      <c r="X753">
        <f>VALUE(-0.015060000000175933)</f>
        <v>0</v>
      </c>
      <c r="Y753" s="17">
        <f>VALUE(-11.545499999999947)</f>
        <v>0</v>
      </c>
      <c r="Z753">
        <f>VALUE(-275.248571428587)</f>
        <v>0</v>
      </c>
    </row>
    <row r="754" spans="1:26">
      <c r="A754" t="s">
        <v>778</v>
      </c>
      <c r="B754">
        <f>VALUE(17.77901)</f>
        <v>0</v>
      </c>
      <c r="C754" s="10">
        <f>VALUE(1552.6861199999998)</f>
        <v>0</v>
      </c>
      <c r="D754" s="10">
        <f>VALUE(-11.597999999999999)</f>
        <v>0</v>
      </c>
      <c r="E754" s="11">
        <f>VALUE(1553.7476)</f>
        <v>0</v>
      </c>
      <c r="F754" s="11">
        <f>VALUE(-18.17)</f>
        <v>0</v>
      </c>
      <c r="G754" s="12">
        <f>VALUE(1556.41492)</f>
        <v>0</v>
      </c>
      <c r="H754" s="12">
        <f>VALUE(-15.082)</f>
        <v>0</v>
      </c>
      <c r="I754" s="13">
        <f>VALUE(1547.69996)</f>
        <v>0</v>
      </c>
      <c r="J754" s="13">
        <f>VALUE(-10.754000000000001)</f>
        <v>0</v>
      </c>
      <c r="K754" s="14">
        <f>VALUE(1550.5996599999999)</f>
        <v>0</v>
      </c>
      <c r="L754" s="14">
        <f>VALUE(-11.186)</f>
        <v>0</v>
      </c>
      <c r="M754" s="15">
        <f>VALUE(1556.3214)</f>
        <v>0</v>
      </c>
      <c r="N754" s="15">
        <f>VALUE(-11.677999999999999)</f>
        <v>0</v>
      </c>
      <c r="O754" s="16">
        <f>VALUE(1548.5688400000001)</f>
        <v>0</v>
      </c>
      <c r="P754" s="16">
        <f>VALUE(-21.816)</f>
        <v>0</v>
      </c>
      <c r="Q754" s="17">
        <f>VALUE(522.0554999999999)</f>
        <v>0</v>
      </c>
      <c r="R754">
        <f>VALUE(-0.3717399999998179)</f>
        <v>0</v>
      </c>
      <c r="S754">
        <f>VALUE(-0.29128000000014254)</f>
        <v>0</v>
      </c>
      <c r="T754">
        <f>VALUE(-0.38833999999997104)</f>
        <v>0</v>
      </c>
      <c r="U754">
        <f>VALUE(-0.26868000000013126)</f>
        <v>0</v>
      </c>
      <c r="V754">
        <f>VALUE(-0.27245999999991)</f>
        <v>0</v>
      </c>
      <c r="W754">
        <f>VALUE(-0.322840000000042)</f>
        <v>0</v>
      </c>
      <c r="X754">
        <f>VALUE(-0.01604000000020278)</f>
        <v>0</v>
      </c>
      <c r="Y754" s="17">
        <f>VALUE(-11.547000000000025)</f>
        <v>0</v>
      </c>
      <c r="Z754">
        <f>VALUE(-275.9114285714596)</f>
        <v>0</v>
      </c>
    </row>
    <row r="755" spans="1:26">
      <c r="A755" t="s">
        <v>779</v>
      </c>
      <c r="B755">
        <f>VALUE(17.80274)</f>
        <v>0</v>
      </c>
      <c r="C755" s="10">
        <f>VALUE(1552.6869800000002)</f>
        <v>0</v>
      </c>
      <c r="D755" s="10">
        <f>VALUE(-11.588)</f>
        <v>0</v>
      </c>
      <c r="E755" s="11">
        <f>VALUE(1553.74738)</f>
        <v>0</v>
      </c>
      <c r="F755" s="11">
        <f>VALUE(-18.21)</f>
        <v>0</v>
      </c>
      <c r="G755" s="12">
        <f>VALUE(1556.4163800000001)</f>
        <v>0</v>
      </c>
      <c r="H755" s="12">
        <f>VALUE(-15.107999999999999)</f>
        <v>0</v>
      </c>
      <c r="I755" s="13">
        <f>VALUE(1547.7003)</f>
        <v>0</v>
      </c>
      <c r="J755" s="13">
        <f>VALUE(-10.677999999999999)</f>
        <v>0</v>
      </c>
      <c r="K755" s="14">
        <f>VALUE(1550.60034)</f>
        <v>0</v>
      </c>
      <c r="L755" s="14">
        <f>VALUE(-11.234000000000002)</f>
        <v>0</v>
      </c>
      <c r="M755" s="15">
        <f>VALUE(1556.32176)</f>
        <v>0</v>
      </c>
      <c r="N755" s="15">
        <f>VALUE(-11.675999999999998)</f>
        <v>0</v>
      </c>
      <c r="O755" s="16">
        <f>VALUE(1548.56954)</f>
        <v>0</v>
      </c>
      <c r="P755" s="16">
        <f>VALUE(-21.824)</f>
        <v>0</v>
      </c>
      <c r="Q755" s="17">
        <f>VALUE(522.049)</f>
        <v>0</v>
      </c>
      <c r="R755">
        <f>VALUE(-0.3708799999999428)</f>
        <v>0</v>
      </c>
      <c r="S755">
        <f>VALUE(-0.29150000000004184)</f>
        <v>0</v>
      </c>
      <c r="T755">
        <f>VALUE(-0.3868800000000192)</f>
        <v>0</v>
      </c>
      <c r="U755">
        <f>VALUE(-0.2683400000000802)</f>
        <v>0</v>
      </c>
      <c r="V755">
        <f>VALUE(-0.2717800000000352)</f>
        <v>0</v>
      </c>
      <c r="W755">
        <f>VALUE(-0.3224800000000414)</f>
        <v>0</v>
      </c>
      <c r="X755">
        <f>VALUE(-0.015340000000151122)</f>
        <v>0</v>
      </c>
      <c r="Y755" s="17">
        <f>VALUE(-11.553499999999985)</f>
        <v>0</v>
      </c>
      <c r="Z755">
        <f>VALUE(-275.31428571433025)</f>
        <v>0</v>
      </c>
    </row>
    <row r="756" spans="1:26">
      <c r="A756" t="s">
        <v>780</v>
      </c>
      <c r="B756">
        <f>VALUE(17.82705)</f>
        <v>0</v>
      </c>
      <c r="C756" s="10">
        <f>VALUE(1552.68578)</f>
        <v>0</v>
      </c>
      <c r="D756" s="10">
        <f>VALUE(-11.572000000000001)</f>
        <v>0</v>
      </c>
      <c r="E756" s="11">
        <f>VALUE(1553.74756)</f>
        <v>0</v>
      </c>
      <c r="F756" s="11">
        <f>VALUE(-18.242)</f>
        <v>0</v>
      </c>
      <c r="G756" s="12">
        <f>VALUE(1556.41578)</f>
        <v>0</v>
      </c>
      <c r="H756" s="12">
        <f>VALUE(-15.02)</f>
        <v>0</v>
      </c>
      <c r="I756" s="13">
        <f>VALUE(1547.7005800000002)</f>
        <v>0</v>
      </c>
      <c r="J756" s="13">
        <f>VALUE(-10.75)</f>
        <v>0</v>
      </c>
      <c r="K756" s="14">
        <f>VALUE(1550.59932)</f>
        <v>0</v>
      </c>
      <c r="L756" s="14">
        <f>VALUE(-11.162)</f>
        <v>0</v>
      </c>
      <c r="M756" s="15">
        <f>VALUE(1556.3214)</f>
        <v>0</v>
      </c>
      <c r="N756" s="15">
        <f>VALUE(-11.62)</f>
        <v>0</v>
      </c>
      <c r="O756" s="16">
        <f>VALUE(1548.5693)</f>
        <v>0</v>
      </c>
      <c r="P756" s="16">
        <f>VALUE(-21.798000000000002)</f>
        <v>0</v>
      </c>
      <c r="Q756" s="17">
        <f>VALUE(522.0475)</f>
        <v>0</v>
      </c>
      <c r="R756">
        <f>VALUE(-0.37207999999986896)</f>
        <v>0</v>
      </c>
      <c r="S756">
        <f>VALUE(-0.29132000000004155)</f>
        <v>0</v>
      </c>
      <c r="T756">
        <f>VALUE(-0.3874799999998686)</f>
        <v>0</v>
      </c>
      <c r="U756">
        <f>VALUE(-0.268060000000105)</f>
        <v>0</v>
      </c>
      <c r="V756">
        <f>VALUE(-0.2727999999999611)</f>
        <v>0</v>
      </c>
      <c r="W756">
        <f>VALUE(-0.322840000000042)</f>
        <v>0</v>
      </c>
      <c r="X756">
        <f>VALUE(-0.015579999999999927)</f>
        <v>0</v>
      </c>
      <c r="Y756" s="17">
        <f>VALUE(-11.55499999999995)</f>
        <v>0</v>
      </c>
      <c r="Z756">
        <f>VALUE(-275.73714285712674)</f>
        <v>0</v>
      </c>
    </row>
    <row r="757" spans="1:26">
      <c r="A757" t="s">
        <v>781</v>
      </c>
      <c r="B757">
        <f>VALUE(17.85083)</f>
        <v>0</v>
      </c>
      <c r="C757" s="10">
        <f>VALUE(1552.68666)</f>
        <v>0</v>
      </c>
      <c r="D757" s="10">
        <f>VALUE(-11.556)</f>
        <v>0</v>
      </c>
      <c r="E757" s="11">
        <f>VALUE(1553.74758)</f>
        <v>0</v>
      </c>
      <c r="F757" s="11">
        <f>VALUE(-18.227999999999998)</f>
        <v>0</v>
      </c>
      <c r="G757" s="12">
        <f>VALUE(1556.41662)</f>
        <v>0</v>
      </c>
      <c r="H757" s="12">
        <f>VALUE(-15.04)</f>
        <v>0</v>
      </c>
      <c r="I757" s="13">
        <f>VALUE(1547.7016199999998)</f>
        <v>0</v>
      </c>
      <c r="J757" s="13">
        <f>VALUE(-10.77)</f>
        <v>0</v>
      </c>
      <c r="K757" s="14">
        <f>VALUE(1550.6010800000001)</f>
        <v>0</v>
      </c>
      <c r="L757" s="14">
        <f>VALUE(-11.172)</f>
        <v>0</v>
      </c>
      <c r="M757" s="15">
        <f>VALUE(1556.3230199999998)</f>
        <v>0</v>
      </c>
      <c r="N757" s="15">
        <f>VALUE(-11.612)</f>
        <v>0</v>
      </c>
      <c r="O757" s="16">
        <f>VALUE(1548.56972)</f>
        <v>0</v>
      </c>
      <c r="P757" s="16">
        <f>VALUE(-21.842)</f>
        <v>0</v>
      </c>
      <c r="Q757" s="17">
        <f>VALUE(522.0475)</f>
        <v>0</v>
      </c>
      <c r="R757">
        <f>VALUE(-0.371199999999817)</f>
        <v>0</v>
      </c>
      <c r="S757">
        <f>VALUE(-0.29130000000009204)</f>
        <v>0</v>
      </c>
      <c r="T757">
        <f>VALUE(-0.38663999999994303)</f>
        <v>0</v>
      </c>
      <c r="U757">
        <f>VALUE(-0.26702000000000226)</f>
        <v>0</v>
      </c>
      <c r="V757">
        <f>VALUE(-0.27104000000008455)</f>
        <v>0</v>
      </c>
      <c r="W757">
        <f>VALUE(-0.32122000000003936)</f>
        <v>0</v>
      </c>
      <c r="X757">
        <f>VALUE(-0.01516000000015083)</f>
        <v>0</v>
      </c>
      <c r="Y757" s="17">
        <f>VALUE(-11.55499999999995)</f>
        <v>0</v>
      </c>
      <c r="Z757">
        <f>VALUE(-274.7971428571613)</f>
        <v>0</v>
      </c>
    </row>
    <row r="758" spans="1:26">
      <c r="A758" t="s">
        <v>782</v>
      </c>
      <c r="B758">
        <f>VALUE(17.87459)</f>
        <v>0</v>
      </c>
      <c r="C758" s="10">
        <f>VALUE(1552.6865599999999)</f>
        <v>0</v>
      </c>
      <c r="D758" s="10">
        <f>VALUE(-11.574000000000002)</f>
        <v>0</v>
      </c>
      <c r="E758" s="11">
        <f>VALUE(1553.7473)</f>
        <v>0</v>
      </c>
      <c r="F758" s="11">
        <f>VALUE(-18.188)</f>
        <v>0</v>
      </c>
      <c r="G758" s="12">
        <f>VALUE(1556.41602)</f>
        <v>0</v>
      </c>
      <c r="H758" s="12">
        <f>VALUE(-15.042)</f>
        <v>0</v>
      </c>
      <c r="I758" s="13">
        <f>VALUE(1547.7002400000001)</f>
        <v>0</v>
      </c>
      <c r="J758" s="13">
        <f>VALUE(-10.734000000000002)</f>
        <v>0</v>
      </c>
      <c r="K758" s="14">
        <f>VALUE(1550.6)</f>
        <v>0</v>
      </c>
      <c r="L758" s="14">
        <f>VALUE(-11.216)</f>
        <v>0</v>
      </c>
      <c r="M758" s="15">
        <f>VALUE(1556.3220800000001)</f>
        <v>0</v>
      </c>
      <c r="N758" s="15">
        <f>VALUE(-11.65)</f>
        <v>0</v>
      </c>
      <c r="O758" s="16">
        <f>VALUE(1548.56956)</f>
        <v>0</v>
      </c>
      <c r="P758" s="16">
        <f>VALUE(-21.764)</f>
        <v>0</v>
      </c>
      <c r="Q758" s="17">
        <f>VALUE(522.052)</f>
        <v>0</v>
      </c>
      <c r="R758">
        <f>VALUE(-0.3712999999997919)</f>
        <v>0</v>
      </c>
      <c r="S758">
        <f>VALUE(-0.29158000000006723)</f>
        <v>0</v>
      </c>
      <c r="T758">
        <f>VALUE(-0.3872400000000198)</f>
        <v>0</v>
      </c>
      <c r="U758">
        <f>VALUE(-0.26840000000015607)</f>
        <v>0</v>
      </c>
      <c r="V758">
        <f>VALUE(-0.2721200000000863)</f>
        <v>0</v>
      </c>
      <c r="W758">
        <f>VALUE(-0.3221600000001672)</f>
        <v>0</v>
      </c>
      <c r="X758">
        <f>VALUE(-0.015320000000201617)</f>
        <v>0</v>
      </c>
      <c r="Y758" s="17">
        <f>VALUE(-11.550499999999943)</f>
        <v>0</v>
      </c>
      <c r="Z758">
        <f>VALUE(-275.4457142857843)</f>
        <v>0</v>
      </c>
    </row>
    <row r="759" spans="1:26">
      <c r="A759" t="s">
        <v>783</v>
      </c>
      <c r="B759">
        <f>VALUE(17.89872)</f>
        <v>0</v>
      </c>
      <c r="C759" s="10">
        <f>VALUE(1552.6852800000001)</f>
        <v>0</v>
      </c>
      <c r="D759" s="10">
        <f>VALUE(-11.622)</f>
        <v>0</v>
      </c>
      <c r="E759" s="11">
        <f>VALUE(1553.74728)</f>
        <v>0</v>
      </c>
      <c r="F759" s="11">
        <f>VALUE(-18.27)</f>
        <v>0</v>
      </c>
      <c r="G759" s="12">
        <f>VALUE(1556.41572)</f>
        <v>0</v>
      </c>
      <c r="H759" s="12">
        <f>VALUE(-15.068)</f>
        <v>0</v>
      </c>
      <c r="I759" s="13">
        <f>VALUE(1547.70102)</f>
        <v>0</v>
      </c>
      <c r="J759" s="13">
        <f>VALUE(-10.755999999999998)</f>
        <v>0</v>
      </c>
      <c r="K759" s="14">
        <f>VALUE(1550.59972)</f>
        <v>0</v>
      </c>
      <c r="L759" s="14">
        <f>VALUE(-11.196)</f>
        <v>0</v>
      </c>
      <c r="M759" s="15">
        <f>VALUE(1556.32168)</f>
        <v>0</v>
      </c>
      <c r="N759" s="15">
        <f>VALUE(-11.628)</f>
        <v>0</v>
      </c>
      <c r="O759" s="16">
        <f>VALUE(1548.5694)</f>
        <v>0</v>
      </c>
      <c r="P759" s="16">
        <f>VALUE(-21.842)</f>
        <v>0</v>
      </c>
      <c r="Q759" s="17">
        <f>VALUE(522.054)</f>
        <v>0</v>
      </c>
      <c r="R759">
        <f>VALUE(-0.3725799999999708)</f>
        <v>0</v>
      </c>
      <c r="S759">
        <f>VALUE(-0.29160000000001673)</f>
        <v>0</v>
      </c>
      <c r="T759">
        <f>VALUE(-0.3875399999999445)</f>
        <v>0</v>
      </c>
      <c r="U759">
        <f>VALUE(-0.267620000000079)</f>
        <v>0</v>
      </c>
      <c r="V759">
        <f>VALUE(-0.2724000000000615)</f>
        <v>0</v>
      </c>
      <c r="W759">
        <f>VALUE(-0.3225600000000668)</f>
        <v>0</v>
      </c>
      <c r="X759">
        <f>VALUE(-0.01548000000002503)</f>
        <v>0</v>
      </c>
      <c r="Y759" s="17">
        <f>VALUE(-11.54849999999999)</f>
        <v>0</v>
      </c>
      <c r="Z759">
        <f>VALUE(-275.6828571428806)</f>
        <v>0</v>
      </c>
    </row>
    <row r="760" spans="1:26">
      <c r="A760" t="s">
        <v>784</v>
      </c>
      <c r="B760">
        <f>VALUE(17.92277)</f>
        <v>0</v>
      </c>
      <c r="C760" s="10">
        <f>VALUE(1552.68604)</f>
        <v>0</v>
      </c>
      <c r="D760" s="10">
        <f>VALUE(-11.538)</f>
        <v>0</v>
      </c>
      <c r="E760" s="11">
        <f>VALUE(1553.7469199999998)</f>
        <v>0</v>
      </c>
      <c r="F760" s="11">
        <f>VALUE(-18.23)</f>
        <v>0</v>
      </c>
      <c r="G760" s="12">
        <f>VALUE(1556.41476)</f>
        <v>0</v>
      </c>
      <c r="H760" s="12">
        <f>VALUE(-15.022)</f>
        <v>0</v>
      </c>
      <c r="I760" s="13">
        <f>VALUE(1547.70048)</f>
        <v>0</v>
      </c>
      <c r="J760" s="13">
        <f>VALUE(-10.7)</f>
        <v>0</v>
      </c>
      <c r="K760" s="14">
        <f>VALUE(1550.5998)</f>
        <v>0</v>
      </c>
      <c r="L760" s="14">
        <f>VALUE(-11.202)</f>
        <v>0</v>
      </c>
      <c r="M760" s="15">
        <f>VALUE(1556.3216400000001)</f>
        <v>0</v>
      </c>
      <c r="N760" s="15">
        <f>VALUE(-11.595999999999998)</f>
        <v>0</v>
      </c>
      <c r="O760" s="16">
        <f>VALUE(1548.56984)</f>
        <v>0</v>
      </c>
      <c r="P760" s="16">
        <f>VALUE(-21.808000000000003)</f>
        <v>0</v>
      </c>
      <c r="Q760" s="17">
        <f>VALUE(522.0485)</f>
        <v>0</v>
      </c>
      <c r="R760">
        <f>VALUE(-0.3718199999998433)</f>
        <v>0</v>
      </c>
      <c r="S760">
        <f>VALUE(-0.2919600000000173)</f>
        <v>0</v>
      </c>
      <c r="T760">
        <f>VALUE(-0.38850000000002183)</f>
        <v>0</v>
      </c>
      <c r="U760">
        <f>VALUE(-0.2681600000000799)</f>
        <v>0</v>
      </c>
      <c r="V760">
        <f>VALUE(-0.2723200000000361)</f>
        <v>0</v>
      </c>
      <c r="W760">
        <f>VALUE(-0.3226000000001932)</f>
        <v>0</v>
      </c>
      <c r="X760">
        <f>VALUE(-0.015039999999999054)</f>
        <v>0</v>
      </c>
      <c r="Y760" s="17">
        <f>VALUE(-11.553999999999974)</f>
        <v>0</v>
      </c>
      <c r="Z760">
        <f>VALUE(-275.77142857145583)</f>
        <v>0</v>
      </c>
    </row>
    <row r="761" spans="1:26">
      <c r="A761" t="s">
        <v>785</v>
      </c>
      <c r="B761">
        <f>VALUE(17.94638)</f>
        <v>0</v>
      </c>
      <c r="C761" s="10">
        <f>VALUE(1552.68488)</f>
        <v>0</v>
      </c>
      <c r="D761" s="10">
        <f>VALUE(-11.575999999999999)</f>
        <v>0</v>
      </c>
      <c r="E761" s="11">
        <f>VALUE(1553.7472)</f>
        <v>0</v>
      </c>
      <c r="F761" s="11">
        <f>VALUE(-18.137999999999998)</f>
        <v>0</v>
      </c>
      <c r="G761" s="12">
        <f>VALUE(1556.4148)</f>
        <v>0</v>
      </c>
      <c r="H761" s="12">
        <f>VALUE(-15.092)</f>
        <v>0</v>
      </c>
      <c r="I761" s="13">
        <f>VALUE(1547.6999)</f>
        <v>0</v>
      </c>
      <c r="J761" s="13">
        <f>VALUE(-10.714)</f>
        <v>0</v>
      </c>
      <c r="K761" s="14">
        <f>VALUE(1550.59916)</f>
        <v>0</v>
      </c>
      <c r="L761" s="14">
        <f>VALUE(-11.182)</f>
        <v>0</v>
      </c>
      <c r="M761" s="15">
        <f>VALUE(1556.3213)</f>
        <v>0</v>
      </c>
      <c r="N761" s="15">
        <f>VALUE(-11.662)</f>
        <v>0</v>
      </c>
      <c r="O761" s="16">
        <f>VALUE(1548.56888)</f>
        <v>0</v>
      </c>
      <c r="P761" s="16">
        <f>VALUE(-21.785999999999998)</f>
        <v>0</v>
      </c>
      <c r="Q761" s="17">
        <f>VALUE(522.0445)</f>
        <v>0</v>
      </c>
      <c r="R761">
        <f>VALUE(-0.3729799999998704)</f>
        <v>0</v>
      </c>
      <c r="S761">
        <f>VALUE(-0.29168000000004213)</f>
        <v>0</v>
      </c>
      <c r="T761">
        <f>VALUE(-0.38845999999989544)</f>
        <v>0</v>
      </c>
      <c r="U761">
        <f>VALUE(-0.2687399999999798)</f>
        <v>0</v>
      </c>
      <c r="V761">
        <f>VALUE(-0.27296000000001186)</f>
        <v>0</v>
      </c>
      <c r="W761">
        <f>VALUE(-0.3229400000000169)</f>
        <v>0</v>
      </c>
      <c r="X761">
        <f>VALUE(-0.016000000000076398)</f>
        <v>0</v>
      </c>
      <c r="Y761" s="17">
        <f>VALUE(-11.557999999999993)</f>
        <v>0</v>
      </c>
      <c r="Z761">
        <f>VALUE(-276.25142857141327)</f>
        <v>0</v>
      </c>
    </row>
    <row r="762" spans="1:26">
      <c r="A762" t="s">
        <v>786</v>
      </c>
      <c r="B762">
        <f>VALUE(17.97044)</f>
        <v>0</v>
      </c>
      <c r="C762" s="10">
        <f>VALUE(1552.68726)</f>
        <v>0</v>
      </c>
      <c r="D762" s="10">
        <f>VALUE(-11.564)</f>
        <v>0</v>
      </c>
      <c r="E762" s="11">
        <f>VALUE(1553.74742)</f>
        <v>0</v>
      </c>
      <c r="F762" s="11">
        <f>VALUE(-18.252)</f>
        <v>0</v>
      </c>
      <c r="G762" s="12">
        <f>VALUE(1556.41644)</f>
        <v>0</v>
      </c>
      <c r="H762" s="12">
        <f>VALUE(-15.038)</f>
        <v>0</v>
      </c>
      <c r="I762" s="13">
        <f>VALUE(1547.70092)</f>
        <v>0</v>
      </c>
      <c r="J762" s="13">
        <f>VALUE(-10.754000000000001)</f>
        <v>0</v>
      </c>
      <c r="K762" s="14">
        <f>VALUE(1550.60028)</f>
        <v>0</v>
      </c>
      <c r="L762" s="14">
        <f>VALUE(-11.218)</f>
        <v>0</v>
      </c>
      <c r="M762" s="15">
        <f>VALUE(1556.32274)</f>
        <v>0</v>
      </c>
      <c r="N762" s="15">
        <f>VALUE(-11.61)</f>
        <v>0</v>
      </c>
      <c r="O762" s="16">
        <f>VALUE(1548.56936)</f>
        <v>0</v>
      </c>
      <c r="P762" s="16">
        <f>VALUE(-21.781999999999996)</f>
        <v>0</v>
      </c>
      <c r="Q762" s="17">
        <f>VALUE(522.0435)</f>
        <v>0</v>
      </c>
      <c r="R762">
        <f>VALUE(-0.3705999999999676)</f>
        <v>0</v>
      </c>
      <c r="S762">
        <f>VALUE(-0.2914600000001428)</f>
        <v>0</v>
      </c>
      <c r="T762">
        <f>VALUE(-0.3868199999999433)</f>
        <v>0</v>
      </c>
      <c r="U762">
        <f>VALUE(-0.2677200000000539)</f>
        <v>0</v>
      </c>
      <c r="V762">
        <f>VALUE(-0.27183999999988373)</f>
        <v>0</v>
      </c>
      <c r="W762">
        <f>VALUE(-0.32150000000001455)</f>
        <v>0</v>
      </c>
      <c r="X762">
        <f>VALUE(-0.015520000000151413)</f>
        <v>0</v>
      </c>
      <c r="Y762" s="17">
        <f>VALUE(-11.558999999999969)</f>
        <v>0</v>
      </c>
      <c r="Z762">
        <f>VALUE(-275.06571428573676)</f>
        <v>0</v>
      </c>
    </row>
    <row r="763" spans="1:26">
      <c r="A763" t="s">
        <v>787</v>
      </c>
      <c r="B763">
        <f>VALUE(17.9943)</f>
        <v>0</v>
      </c>
      <c r="C763" s="10">
        <f>VALUE(1552.6867)</f>
        <v>0</v>
      </c>
      <c r="D763" s="10">
        <f>VALUE(-11.53)</f>
        <v>0</v>
      </c>
      <c r="E763" s="11">
        <f>VALUE(1553.74792)</f>
        <v>0</v>
      </c>
      <c r="F763" s="11">
        <f>VALUE(-18.215999999999998)</f>
        <v>0</v>
      </c>
      <c r="G763" s="12">
        <f>VALUE(1556.41682)</f>
        <v>0</v>
      </c>
      <c r="H763" s="12">
        <f>VALUE(-15.058)</f>
        <v>0</v>
      </c>
      <c r="I763" s="13">
        <f>VALUE(1547.70054)</f>
        <v>0</v>
      </c>
      <c r="J763" s="13">
        <f>VALUE(-10.745999999999999)</f>
        <v>0</v>
      </c>
      <c r="K763" s="14">
        <f>VALUE(1550.60058)</f>
        <v>0</v>
      </c>
      <c r="L763" s="14">
        <f>VALUE(-11.202)</f>
        <v>0</v>
      </c>
      <c r="M763" s="15">
        <f>VALUE(1556.32354)</f>
        <v>0</v>
      </c>
      <c r="N763" s="15">
        <f>VALUE(-11.634)</f>
        <v>0</v>
      </c>
      <c r="O763" s="16">
        <f>VALUE(1548.56952)</f>
        <v>0</v>
      </c>
      <c r="P763" s="16">
        <f>VALUE(-21.778000000000002)</f>
        <v>0</v>
      </c>
      <c r="Q763" s="17">
        <f>VALUE(522.059)</f>
        <v>0</v>
      </c>
      <c r="R763">
        <f>VALUE(-0.371159999999918)</f>
        <v>0</v>
      </c>
      <c r="S763">
        <f>VALUE(-0.29096000000004096)</f>
        <v>0</v>
      </c>
      <c r="T763">
        <f>VALUE(-0.38643999999999323)</f>
        <v>0</v>
      </c>
      <c r="U763">
        <f>VALUE(-0.268100000000004)</f>
        <v>0</v>
      </c>
      <c r="V763">
        <f>VALUE(-0.27153999999995904)</f>
        <v>0</v>
      </c>
      <c r="W763">
        <f>VALUE(-0.320699999999988)</f>
        <v>0</v>
      </c>
      <c r="X763">
        <f>VALUE(-0.015360000000100626)</f>
        <v>0</v>
      </c>
      <c r="Y763" s="17">
        <f>VALUE(-11.543499999999995)</f>
        <v>0</v>
      </c>
      <c r="Z763">
        <f>VALUE(-274.89428571428624)</f>
        <v>0</v>
      </c>
    </row>
    <row r="764" spans="1:26">
      <c r="A764" t="s">
        <v>788</v>
      </c>
      <c r="B764">
        <f>VALUE(18.01901)</f>
        <v>0</v>
      </c>
      <c r="C764" s="10">
        <f>VALUE(1552.68682)</f>
        <v>0</v>
      </c>
      <c r="D764" s="10">
        <f>VALUE(-11.562000000000001)</f>
        <v>0</v>
      </c>
      <c r="E764" s="11">
        <f>VALUE(1553.74796)</f>
        <v>0</v>
      </c>
      <c r="F764" s="11">
        <f>VALUE(-18.226)</f>
        <v>0</v>
      </c>
      <c r="G764" s="12">
        <f>VALUE(1556.41652)</f>
        <v>0</v>
      </c>
      <c r="H764" s="12">
        <f>VALUE(-15.07)</f>
        <v>0</v>
      </c>
      <c r="I764" s="13">
        <f>VALUE(1547.7006800000001)</f>
        <v>0</v>
      </c>
      <c r="J764" s="13">
        <f>VALUE(-10.712)</f>
        <v>0</v>
      </c>
      <c r="K764" s="14">
        <f>VALUE(1550.5998)</f>
        <v>0</v>
      </c>
      <c r="L764" s="14">
        <f>VALUE(-11.17)</f>
        <v>0</v>
      </c>
      <c r="M764" s="15">
        <f>VALUE(1556.32332)</f>
        <v>0</v>
      </c>
      <c r="N764" s="15">
        <f>VALUE(-11.624)</f>
        <v>0</v>
      </c>
      <c r="O764" s="16">
        <f>VALUE(1548.56926)</f>
        <v>0</v>
      </c>
      <c r="P764" s="16">
        <f>VALUE(-21.82)</f>
        <v>0</v>
      </c>
      <c r="Q764" s="17">
        <f>VALUE(522.0754999999999)</f>
        <v>0</v>
      </c>
      <c r="R764">
        <f>VALUE(-0.3710399999999936)</f>
        <v>0</v>
      </c>
      <c r="S764">
        <f>VALUE(-0.29092000000014195)</f>
        <v>0</v>
      </c>
      <c r="T764">
        <f>VALUE(-0.3867399999999179)</f>
        <v>0</v>
      </c>
      <c r="U764">
        <f>VALUE(-0.2679600000001301)</f>
        <v>0</v>
      </c>
      <c r="V764">
        <f>VALUE(-0.2723200000000361)</f>
        <v>0</v>
      </c>
      <c r="W764">
        <f>VALUE(-0.32092000000011467)</f>
        <v>0</v>
      </c>
      <c r="X764">
        <f>VALUE(-0.01562000000012631)</f>
        <v>0</v>
      </c>
      <c r="Y764" s="17">
        <f>VALUE(-11.527000000000044)</f>
        <v>0</v>
      </c>
      <c r="Z764">
        <f>VALUE(-275.0742857143515)</f>
        <v>0</v>
      </c>
    </row>
    <row r="765" spans="1:26">
      <c r="A765" t="s">
        <v>789</v>
      </c>
      <c r="B765">
        <f>VALUE(18.04291)</f>
        <v>0</v>
      </c>
      <c r="C765" s="10">
        <f>VALUE(1552.68696)</f>
        <v>0</v>
      </c>
      <c r="D765" s="10">
        <f>VALUE(-11.624)</f>
        <v>0</v>
      </c>
      <c r="E765" s="11">
        <f>VALUE(1553.7485199999999)</f>
        <v>0</v>
      </c>
      <c r="F765" s="11">
        <f>VALUE(-18.198)</f>
        <v>0</v>
      </c>
      <c r="G765" s="12">
        <f>VALUE(1556.41626)</f>
        <v>0</v>
      </c>
      <c r="H765" s="12">
        <f>VALUE(-15.07)</f>
        <v>0</v>
      </c>
      <c r="I765" s="13">
        <f>VALUE(1547.70146)</f>
        <v>0</v>
      </c>
      <c r="J765" s="13">
        <f>VALUE(-10.722000000000001)</f>
        <v>0</v>
      </c>
      <c r="K765" s="14">
        <f>VALUE(1550.60062)</f>
        <v>0</v>
      </c>
      <c r="L765" s="14">
        <f>VALUE(-11.174000000000001)</f>
        <v>0</v>
      </c>
      <c r="M765" s="15">
        <f>VALUE(1556.3228800000002)</f>
        <v>0</v>
      </c>
      <c r="N765" s="15">
        <f>VALUE(-11.668)</f>
        <v>0</v>
      </c>
      <c r="O765" s="16">
        <f>VALUE(1548.56906)</f>
        <v>0</v>
      </c>
      <c r="P765" s="16">
        <f>VALUE(-21.768)</f>
        <v>0</v>
      </c>
      <c r="Q765" s="17">
        <f>VALUE(522.088)</f>
        <v>0</v>
      </c>
      <c r="R765">
        <f>VALUE(-0.3708999999998923)</f>
        <v>0</v>
      </c>
      <c r="S765">
        <f>VALUE(-0.2903599999999642)</f>
        <v>0</v>
      </c>
      <c r="T765">
        <f>VALUE(-0.3869999999999436)</f>
        <v>0</v>
      </c>
      <c r="U765">
        <f>VALUE(-0.26718000000005304)</f>
        <v>0</v>
      </c>
      <c r="V765">
        <f>VALUE(-0.27150000000006)</f>
        <v>0</v>
      </c>
      <c r="W765">
        <f>VALUE(-0.32136000000014064)</f>
        <v>0</v>
      </c>
      <c r="X765">
        <f>VALUE(-0.015820000000076107)</f>
        <v>0</v>
      </c>
      <c r="Y765" s="17">
        <f>VALUE(-11.514499999999998)</f>
        <v>0</v>
      </c>
      <c r="Z765">
        <f>VALUE(-274.8742857143043)</f>
        <v>0</v>
      </c>
    </row>
    <row r="766" spans="1:26">
      <c r="A766" t="s">
        <v>790</v>
      </c>
      <c r="B766">
        <f>VALUE(18.06696)</f>
        <v>0</v>
      </c>
      <c r="C766" s="10">
        <f>VALUE(1552.68652)</f>
        <v>0</v>
      </c>
      <c r="D766" s="10">
        <f>VALUE(-11.538)</f>
        <v>0</v>
      </c>
      <c r="E766" s="11">
        <f>VALUE(1553.74804)</f>
        <v>0</v>
      </c>
      <c r="F766" s="11">
        <f>VALUE(-18.242)</f>
        <v>0</v>
      </c>
      <c r="G766" s="12">
        <f>VALUE(1556.41624)</f>
        <v>0</v>
      </c>
      <c r="H766" s="12">
        <f>VALUE(-15.026)</f>
        <v>0</v>
      </c>
      <c r="I766" s="13">
        <f>VALUE(1547.7007)</f>
        <v>0</v>
      </c>
      <c r="J766" s="13">
        <f>VALUE(-10.73)</f>
        <v>0</v>
      </c>
      <c r="K766" s="14">
        <f>VALUE(1550.60024)</f>
        <v>0</v>
      </c>
      <c r="L766" s="14">
        <f>VALUE(-11.174000000000001)</f>
        <v>0</v>
      </c>
      <c r="M766" s="15">
        <f>VALUE(1556.3233)</f>
        <v>0</v>
      </c>
      <c r="N766" s="15">
        <f>VALUE(-11.597999999999999)</f>
        <v>0</v>
      </c>
      <c r="O766" s="16">
        <f>VALUE(1548.57054)</f>
        <v>0</v>
      </c>
      <c r="P766" s="16">
        <f>VALUE(-21.798000000000002)</f>
        <v>0</v>
      </c>
      <c r="Q766" s="17">
        <f>VALUE(522.0944999999999)</f>
        <v>0</v>
      </c>
      <c r="R766">
        <f>VALUE(-0.3713399999999183)</f>
        <v>0</v>
      </c>
      <c r="S766">
        <f>VALUE(-0.29084000000011656)</f>
        <v>0</v>
      </c>
      <c r="T766">
        <f>VALUE(-0.3870199999998931)</f>
        <v>0</v>
      </c>
      <c r="U766">
        <f>VALUE(-0.2679399999999532)</f>
        <v>0</v>
      </c>
      <c r="V766">
        <f>VALUE(-0.2718800000000101)</f>
        <v>0</v>
      </c>
      <c r="W766">
        <f>VALUE(-0.3209400000000642)</f>
        <v>0</v>
      </c>
      <c r="X766">
        <f>VALUE(-0.014340000000174769)</f>
        <v>0</v>
      </c>
      <c r="Y766" s="17">
        <f>VALUE(-11.508000000000038)</f>
        <v>0</v>
      </c>
      <c r="Z766">
        <f>VALUE(-274.9000000000186)</f>
        <v>0</v>
      </c>
    </row>
    <row r="767" spans="1:26">
      <c r="A767" t="s">
        <v>791</v>
      </c>
      <c r="B767">
        <f>VALUE(18.09086)</f>
        <v>0</v>
      </c>
      <c r="C767" s="10">
        <f>VALUE(1552.6866400000001)</f>
        <v>0</v>
      </c>
      <c r="D767" s="10">
        <f>VALUE(-11.592)</f>
        <v>0</v>
      </c>
      <c r="E767" s="11">
        <f>VALUE(1553.74804)</f>
        <v>0</v>
      </c>
      <c r="F767" s="11">
        <f>VALUE(-18.215999999999998)</f>
        <v>0</v>
      </c>
      <c r="G767" s="12">
        <f>VALUE(1556.41596)</f>
        <v>0</v>
      </c>
      <c r="H767" s="12">
        <f>VALUE(-15.072000000000001)</f>
        <v>0</v>
      </c>
      <c r="I767" s="13">
        <f>VALUE(1547.70176)</f>
        <v>0</v>
      </c>
      <c r="J767" s="13">
        <f>VALUE(-10.744000000000002)</f>
        <v>0</v>
      </c>
      <c r="K767" s="14">
        <f>VALUE(1550.60106)</f>
        <v>0</v>
      </c>
      <c r="L767" s="14">
        <f>VALUE(-11.254000000000001)</f>
        <v>0</v>
      </c>
      <c r="M767" s="15">
        <f>VALUE(1556.3229)</f>
        <v>0</v>
      </c>
      <c r="N767" s="15">
        <f>VALUE(-11.616)</f>
        <v>0</v>
      </c>
      <c r="O767" s="16">
        <f>VALUE(1548.56958)</f>
        <v>0</v>
      </c>
      <c r="P767" s="16">
        <f>VALUE(-21.804000000000002)</f>
        <v>0</v>
      </c>
      <c r="Q767" s="17">
        <f>VALUE(522.0909999999999)</f>
        <v>0</v>
      </c>
      <c r="R767">
        <f>VALUE(-0.3712199999999939)</f>
        <v>0</v>
      </c>
      <c r="S767">
        <f>VALUE(-0.29084000000011656)</f>
        <v>0</v>
      </c>
      <c r="T767">
        <f>VALUE(-0.3872999999998683)</f>
        <v>0</v>
      </c>
      <c r="U767">
        <f>VALUE(-0.26688000000012835)</f>
        <v>0</v>
      </c>
      <c r="V767">
        <f>VALUE(-0.27106000000003405)</f>
        <v>0</v>
      </c>
      <c r="W767">
        <f>VALUE(-0.32134000000019114)</f>
        <v>0</v>
      </c>
      <c r="X767">
        <f>VALUE(-0.015300000000024738)</f>
        <v>0</v>
      </c>
      <c r="Y767" s="17">
        <f>VALUE(-11.51150000000007)</f>
        <v>0</v>
      </c>
      <c r="Z767">
        <f>VALUE(-274.84857142862245)</f>
        <v>0</v>
      </c>
    </row>
    <row r="768" spans="1:26">
      <c r="A768" t="s">
        <v>792</v>
      </c>
      <c r="B768">
        <f>VALUE(18.11491)</f>
        <v>0</v>
      </c>
      <c r="C768" s="10">
        <f>VALUE(1552.68644)</f>
        <v>0</v>
      </c>
      <c r="D768" s="10">
        <f>VALUE(-11.53)</f>
        <v>0</v>
      </c>
      <c r="E768" s="11">
        <f>VALUE(1553.7472400000001)</f>
        <v>0</v>
      </c>
      <c r="F768" s="11">
        <f>VALUE(-18.192)</f>
        <v>0</v>
      </c>
      <c r="G768" s="12">
        <f>VALUE(1556.41598)</f>
        <v>0</v>
      </c>
      <c r="H768" s="12">
        <f>VALUE(-15.027999999999999)</f>
        <v>0</v>
      </c>
      <c r="I768" s="13">
        <f>VALUE(1547.70134)</f>
        <v>0</v>
      </c>
      <c r="J768" s="13">
        <f>VALUE(-10.735999999999999)</f>
        <v>0</v>
      </c>
      <c r="K768" s="14">
        <f>VALUE(1550.6007)</f>
        <v>0</v>
      </c>
      <c r="L768" s="14">
        <f>VALUE(-11.182)</f>
        <v>0</v>
      </c>
      <c r="M768" s="15">
        <f>VALUE(1556.3233)</f>
        <v>0</v>
      </c>
      <c r="N768" s="15">
        <f>VALUE(-11.6)</f>
        <v>0</v>
      </c>
      <c r="O768" s="16">
        <f>VALUE(1548.5700199999999)</f>
        <v>0</v>
      </c>
      <c r="P768" s="16">
        <f>VALUE(-21.778000000000002)</f>
        <v>0</v>
      </c>
      <c r="Q768" s="17">
        <f>VALUE(522.0895)</f>
        <v>0</v>
      </c>
      <c r="R768">
        <f>VALUE(-0.3714199999999437)</f>
        <v>0</v>
      </c>
      <c r="S768">
        <f>VALUE(-0.2916400000001431)</f>
        <v>0</v>
      </c>
      <c r="T768">
        <f>VALUE(-0.3872799999999188)</f>
        <v>0</v>
      </c>
      <c r="U768">
        <f>VALUE(-0.26729999999997744)</f>
        <v>0</v>
      </c>
      <c r="V768">
        <f>VALUE(-0.27142000000003463)</f>
        <v>0</v>
      </c>
      <c r="W768">
        <f>VALUE(-0.3209400000000642)</f>
        <v>0</v>
      </c>
      <c r="X768">
        <f>VALUE(-0.014859999999998763)</f>
        <v>0</v>
      </c>
      <c r="Y768" s="17">
        <f>VALUE(-11.51299999999992)</f>
        <v>0</v>
      </c>
      <c r="Z768">
        <f>VALUE(-274.9800000000115)</f>
        <v>0</v>
      </c>
    </row>
    <row r="769" spans="1:26">
      <c r="A769" t="s">
        <v>793</v>
      </c>
      <c r="B769">
        <f>VALUE(18.13852)</f>
        <v>0</v>
      </c>
      <c r="C769" s="10">
        <f>VALUE(1552.6866)</f>
        <v>0</v>
      </c>
      <c r="D769" s="10">
        <f>VALUE(-11.612)</f>
        <v>0</v>
      </c>
      <c r="E769" s="11">
        <f>VALUE(1553.7477800000001)</f>
        <v>0</v>
      </c>
      <c r="F769" s="11">
        <f>VALUE(-18.22)</f>
        <v>0</v>
      </c>
      <c r="G769" s="12">
        <f>VALUE(1556.41596)</f>
        <v>0</v>
      </c>
      <c r="H769" s="12">
        <f>VALUE(-14.988)</f>
        <v>0</v>
      </c>
      <c r="I769" s="13">
        <f>VALUE(1547.7016)</f>
        <v>0</v>
      </c>
      <c r="J769" s="13">
        <f>VALUE(-10.738)</f>
        <v>0</v>
      </c>
      <c r="K769" s="14">
        <f>VALUE(1550.6009)</f>
        <v>0</v>
      </c>
      <c r="L769" s="14">
        <f>VALUE(-11.204)</f>
        <v>0</v>
      </c>
      <c r="M769" s="15">
        <f>VALUE(1556.3230199999998)</f>
        <v>0</v>
      </c>
      <c r="N769" s="15">
        <f>VALUE(-11.594000000000001)</f>
        <v>0</v>
      </c>
      <c r="O769" s="16">
        <f>VALUE(1548.56978)</f>
        <v>0</v>
      </c>
      <c r="P769" s="16">
        <f>VALUE(-21.748)</f>
        <v>0</v>
      </c>
      <c r="Q769" s="17">
        <f>VALUE(522.083)</f>
        <v>0</v>
      </c>
      <c r="R769">
        <f>VALUE(-0.3712599999998929)</f>
        <v>0</v>
      </c>
      <c r="S769">
        <f>VALUE(-0.29110000000014224)</f>
        <v>0</v>
      </c>
      <c r="T769">
        <f>VALUE(-0.3872999999998683)</f>
        <v>0</v>
      </c>
      <c r="U769">
        <f>VALUE(-0.26703999999995176)</f>
        <v>0</v>
      </c>
      <c r="V769">
        <f>VALUE(-0.27122000000008484)</f>
        <v>0</v>
      </c>
      <c r="W769">
        <f>VALUE(-0.32122000000003936)</f>
        <v>0</v>
      </c>
      <c r="X769">
        <f>VALUE(-0.015100000000074942)</f>
        <v>0</v>
      </c>
      <c r="Y769" s="17">
        <f>VALUE(-11.519499999999994)</f>
        <v>0</v>
      </c>
      <c r="Z769">
        <f>VALUE(-274.89142857143634)</f>
        <v>0</v>
      </c>
    </row>
    <row r="770" spans="1:26">
      <c r="A770" t="s">
        <v>794</v>
      </c>
      <c r="B770">
        <f>VALUE(18.16262)</f>
        <v>0</v>
      </c>
      <c r="C770" s="10">
        <f>VALUE(1552.68644)</f>
        <v>0</v>
      </c>
      <c r="D770" s="10">
        <f>VALUE(-11.594000000000001)</f>
        <v>0</v>
      </c>
      <c r="E770" s="11">
        <f>VALUE(1553.74764)</f>
        <v>0</v>
      </c>
      <c r="F770" s="11">
        <f>VALUE(-18.26)</f>
        <v>0</v>
      </c>
      <c r="G770" s="12">
        <f>VALUE(1556.4162800000001)</f>
        <v>0</v>
      </c>
      <c r="H770" s="12">
        <f>VALUE(-14.958)</f>
        <v>0</v>
      </c>
      <c r="I770" s="13">
        <f>VALUE(1547.70042)</f>
        <v>0</v>
      </c>
      <c r="J770" s="13">
        <f>VALUE(-10.762)</f>
        <v>0</v>
      </c>
      <c r="K770" s="14">
        <f>VALUE(1550.60074)</f>
        <v>0</v>
      </c>
      <c r="L770" s="14">
        <f>VALUE(-11.234000000000002)</f>
        <v>0</v>
      </c>
      <c r="M770" s="15">
        <f>VALUE(1556.32314)</f>
        <v>0</v>
      </c>
      <c r="N770" s="15">
        <f>VALUE(-11.546)</f>
        <v>0</v>
      </c>
      <c r="O770" s="16">
        <f>VALUE(1548.5695)</f>
        <v>0</v>
      </c>
      <c r="P770" s="16">
        <f>VALUE(-21.778000000000002)</f>
        <v>0</v>
      </c>
      <c r="Q770" s="17">
        <f>VALUE(522.0899999999999)</f>
        <v>0</v>
      </c>
      <c r="R770">
        <f>VALUE(-0.3714199999999437)</f>
        <v>0</v>
      </c>
      <c r="S770">
        <f>VALUE(-0.29124000000001615)</f>
        <v>0</v>
      </c>
      <c r="T770">
        <f>VALUE(-0.3869799999999941)</f>
        <v>0</v>
      </c>
      <c r="U770">
        <f>VALUE(-0.2682200000001558)</f>
        <v>0</v>
      </c>
      <c r="V770">
        <f>VALUE(-0.27137999999990825)</f>
        <v>0</v>
      </c>
      <c r="W770">
        <f>VALUE(-0.32110000000011496)</f>
        <v>0</v>
      </c>
      <c r="X770">
        <f>VALUE(-0.015380000000050131)</f>
        <v>0</v>
      </c>
      <c r="Y770" s="17">
        <f>VALUE(-11.512500000000045)</f>
        <v>0</v>
      </c>
      <c r="Z770">
        <f>VALUE(-275.1028571428833)</f>
        <v>0</v>
      </c>
    </row>
    <row r="771" spans="1:26">
      <c r="A771" t="s">
        <v>795</v>
      </c>
      <c r="B771">
        <f>VALUE(18.18667)</f>
        <v>0</v>
      </c>
      <c r="C771" s="10">
        <f>VALUE(1552.6861199999998)</f>
        <v>0</v>
      </c>
      <c r="D771" s="10">
        <f>VALUE(-11.58)</f>
        <v>0</v>
      </c>
      <c r="E771" s="11">
        <f>VALUE(1553.74846)</f>
        <v>0</v>
      </c>
      <c r="F771" s="11">
        <f>VALUE(-18.198)</f>
        <v>0</v>
      </c>
      <c r="G771" s="12">
        <f>VALUE(1556.41606)</f>
        <v>0</v>
      </c>
      <c r="H771" s="12">
        <f>VALUE(-15.094000000000001)</f>
        <v>0</v>
      </c>
      <c r="I771" s="13">
        <f>VALUE(1547.70156)</f>
        <v>0</v>
      </c>
      <c r="J771" s="13">
        <f>VALUE(-10.734000000000002)</f>
        <v>0</v>
      </c>
      <c r="K771" s="14">
        <f>VALUE(1550.60156)</f>
        <v>0</v>
      </c>
      <c r="L771" s="14">
        <f>VALUE(-11.208)</f>
        <v>0</v>
      </c>
      <c r="M771" s="15">
        <f>VALUE(1556.3237800000002)</f>
        <v>0</v>
      </c>
      <c r="N771" s="15">
        <f>VALUE(-11.645999999999999)</f>
        <v>0</v>
      </c>
      <c r="O771" s="16">
        <f>VALUE(1548.57032)</f>
        <v>0</v>
      </c>
      <c r="P771" s="16">
        <f>VALUE(-21.785999999999998)</f>
        <v>0</v>
      </c>
      <c r="Q771" s="17">
        <f>VALUE(522.0899999999999)</f>
        <v>0</v>
      </c>
      <c r="R771">
        <f>VALUE(-0.3717399999998179)</f>
        <v>0</v>
      </c>
      <c r="S771">
        <f>VALUE(-0.2904200000000401)</f>
        <v>0</v>
      </c>
      <c r="T771">
        <f>VALUE(-0.3871999999998934)</f>
        <v>0</v>
      </c>
      <c r="U771">
        <f>VALUE(-0.26708000000007814)</f>
        <v>0</v>
      </c>
      <c r="V771">
        <f>VALUE(-0.2705599999999322)</f>
        <v>0</v>
      </c>
      <c r="W771">
        <f>VALUE(-0.3204600000001392)</f>
        <v>0</v>
      </c>
      <c r="X771">
        <f>VALUE(-0.01456000000007407)</f>
        <v>0</v>
      </c>
      <c r="Y771" s="17">
        <f>VALUE(-11.512500000000045)</f>
        <v>0</v>
      </c>
      <c r="Z771">
        <f>VALUE(-274.57428571428215)</f>
        <v>0</v>
      </c>
    </row>
    <row r="772" spans="1:26">
      <c r="A772" t="s">
        <v>796</v>
      </c>
      <c r="B772">
        <f>VALUE(18.2103)</f>
        <v>0</v>
      </c>
      <c r="C772" s="10">
        <f>VALUE(1552.68616)</f>
        <v>0</v>
      </c>
      <c r="D772" s="10">
        <f>VALUE(-11.597999999999999)</f>
        <v>0</v>
      </c>
      <c r="E772" s="11">
        <f>VALUE(1553.7479999999998)</f>
        <v>0</v>
      </c>
      <c r="F772" s="11">
        <f>VALUE(-18.254)</f>
        <v>0</v>
      </c>
      <c r="G772" s="12">
        <f>VALUE(1556.41646)</f>
        <v>0</v>
      </c>
      <c r="H772" s="12">
        <f>VALUE(-14.972000000000001)</f>
        <v>0</v>
      </c>
      <c r="I772" s="13">
        <f>VALUE(1547.70164)</f>
        <v>0</v>
      </c>
      <c r="J772" s="13">
        <f>VALUE(-10.754000000000001)</f>
        <v>0</v>
      </c>
      <c r="K772" s="14">
        <f>VALUE(1550.59934)</f>
        <v>0</v>
      </c>
      <c r="L772" s="14">
        <f>VALUE(-11.126)</f>
        <v>0</v>
      </c>
      <c r="M772" s="15">
        <f>VALUE(1556.32296)</f>
        <v>0</v>
      </c>
      <c r="N772" s="15">
        <f>VALUE(-11.575999999999999)</f>
        <v>0</v>
      </c>
      <c r="O772" s="16">
        <f>VALUE(1548.56998)</f>
        <v>0</v>
      </c>
      <c r="P772" s="16">
        <f>VALUE(-21.76)</f>
        <v>0</v>
      </c>
      <c r="Q772" s="17">
        <f>VALUE(522.095)</f>
        <v>0</v>
      </c>
      <c r="R772">
        <f>VALUE(-0.3716999999999189)</f>
        <v>0</v>
      </c>
      <c r="S772">
        <f>VALUE(-0.29088000000001557)</f>
        <v>0</v>
      </c>
      <c r="T772">
        <f>VALUE(-0.3867999999999938)</f>
        <v>0</v>
      </c>
      <c r="U772">
        <f>VALUE(-0.26700000000005275)</f>
        <v>0</v>
      </c>
      <c r="V772">
        <f>VALUE(-0.27278000000001157)</f>
        <v>0</v>
      </c>
      <c r="W772">
        <f>VALUE(-0.32128000000011525)</f>
        <v>0</v>
      </c>
      <c r="X772">
        <f>VALUE(-0.014900000000125146)</f>
        <v>0</v>
      </c>
      <c r="Y772" s="17">
        <f>VALUE(-11.507499999999936)</f>
        <v>0</v>
      </c>
      <c r="Z772">
        <f>VALUE(-275.0485714286047)</f>
        <v>0</v>
      </c>
    </row>
    <row r="773" spans="1:26">
      <c r="A773" t="s">
        <v>797</v>
      </c>
      <c r="B773">
        <f>VALUE(18.23436)</f>
        <v>0</v>
      </c>
      <c r="C773" s="10">
        <f>VALUE(1552.68636)</f>
        <v>0</v>
      </c>
      <c r="D773" s="10">
        <f>VALUE(-11.564)</f>
        <v>0</v>
      </c>
      <c r="E773" s="11">
        <f>VALUE(1553.7479999999998)</f>
        <v>0</v>
      </c>
      <c r="F773" s="11">
        <f>VALUE(-18.236)</f>
        <v>0</v>
      </c>
      <c r="G773" s="12">
        <f>VALUE(1556.4158)</f>
        <v>0</v>
      </c>
      <c r="H773" s="12">
        <f>VALUE(-15.056)</f>
        <v>0</v>
      </c>
      <c r="I773" s="13">
        <f>VALUE(1547.70066)</f>
        <v>0</v>
      </c>
      <c r="J773" s="13">
        <f>VALUE(-10.796)</f>
        <v>0</v>
      </c>
      <c r="K773" s="14">
        <f>VALUE(1550.60014)</f>
        <v>0</v>
      </c>
      <c r="L773" s="14">
        <f>VALUE(-11.222000000000001)</f>
        <v>0</v>
      </c>
      <c r="M773" s="15">
        <f>VALUE(1556.32228)</f>
        <v>0</v>
      </c>
      <c r="N773" s="15">
        <f>VALUE(-11.582)</f>
        <v>0</v>
      </c>
      <c r="O773" s="16">
        <f>VALUE(1548.5695)</f>
        <v>0</v>
      </c>
      <c r="P773" s="16">
        <f>VALUE(-21.778000000000002)</f>
        <v>0</v>
      </c>
      <c r="Q773" s="17">
        <f>VALUE(522.0955)</f>
        <v>0</v>
      </c>
      <c r="R773">
        <f>VALUE(-0.3714999999999691)</f>
        <v>0</v>
      </c>
      <c r="S773">
        <f>VALUE(-0.29088000000001557)</f>
        <v>0</v>
      </c>
      <c r="T773">
        <f>VALUE(-0.3874599999999191)</f>
        <v>0</v>
      </c>
      <c r="U773">
        <f>VALUE(-0.2679800000000796)</f>
        <v>0</v>
      </c>
      <c r="V773">
        <f>VALUE(-0.271979999999985)</f>
        <v>0</v>
      </c>
      <c r="W773">
        <f>VALUE(-0.32195999999999003)</f>
        <v>0</v>
      </c>
      <c r="X773">
        <f>VALUE(-0.015380000000050131)</f>
        <v>0</v>
      </c>
      <c r="Y773" s="17">
        <f>VALUE(-11.506999999999948)</f>
        <v>0</v>
      </c>
      <c r="Z773">
        <f>VALUE(-275.3057142857155)</f>
        <v>0</v>
      </c>
    </row>
    <row r="774" spans="1:26">
      <c r="A774" t="s">
        <v>798</v>
      </c>
      <c r="B774">
        <f>VALUE(18.25821)</f>
        <v>0</v>
      </c>
      <c r="C774" s="10">
        <f>VALUE(1552.6862)</f>
        <v>0</v>
      </c>
      <c r="D774" s="10">
        <f>VALUE(-11.597999999999999)</f>
        <v>0</v>
      </c>
      <c r="E774" s="11">
        <f>VALUE(1553.7476199999999)</f>
        <v>0</v>
      </c>
      <c r="F774" s="11">
        <f>VALUE(-18.224)</f>
        <v>0</v>
      </c>
      <c r="G774" s="12">
        <f>VALUE(1556.41582)</f>
        <v>0</v>
      </c>
      <c r="H774" s="12">
        <f>VALUE(-15.104000000000001)</f>
        <v>0</v>
      </c>
      <c r="I774" s="13">
        <f>VALUE(1547.7011)</f>
        <v>0</v>
      </c>
      <c r="J774" s="13">
        <f>VALUE(-10.752)</f>
        <v>0</v>
      </c>
      <c r="K774" s="14">
        <f>VALUE(1550.6005)</f>
        <v>0</v>
      </c>
      <c r="L774" s="14">
        <f>VALUE(-11.224)</f>
        <v>0</v>
      </c>
      <c r="M774" s="15">
        <f>VALUE(1556.32242)</f>
        <v>0</v>
      </c>
      <c r="N774" s="15">
        <f>VALUE(-11.654000000000002)</f>
        <v>0</v>
      </c>
      <c r="O774" s="16">
        <f>VALUE(1548.56964)</f>
        <v>0</v>
      </c>
      <c r="P774" s="16">
        <f>VALUE(-21.758000000000003)</f>
        <v>0</v>
      </c>
      <c r="Q774" s="17">
        <f>VALUE(522.088)</f>
        <v>0</v>
      </c>
      <c r="R774">
        <f>VALUE(-0.3716599999997925)</f>
        <v>0</v>
      </c>
      <c r="S774">
        <f>VALUE(-0.29125999999996566)</f>
        <v>0</v>
      </c>
      <c r="T774">
        <f>VALUE(-0.3874399999999696)</f>
        <v>0</v>
      </c>
      <c r="U774">
        <f>VALUE(-0.2675400000000536)</f>
        <v>0</v>
      </c>
      <c r="V774">
        <f>VALUE(-0.27161999999998443)</f>
        <v>0</v>
      </c>
      <c r="W774">
        <f>VALUE(-0.3218200000001161)</f>
        <v>0</v>
      </c>
      <c r="X774">
        <f>VALUE(-0.015240000000176224)</f>
        <v>0</v>
      </c>
      <c r="Y774" s="17">
        <f>VALUE(-11.514499999999998)</f>
        <v>0</v>
      </c>
      <c r="Z774">
        <f>VALUE(-275.2257142857226)</f>
        <v>0</v>
      </c>
    </row>
    <row r="775" spans="1:26">
      <c r="A775" t="s">
        <v>799</v>
      </c>
      <c r="B775">
        <f>VALUE(18.28206)</f>
        <v>0</v>
      </c>
      <c r="C775" s="10">
        <f>VALUE(1552.6869199999999)</f>
        <v>0</v>
      </c>
      <c r="D775" s="10">
        <f>VALUE(-11.602)</f>
        <v>0</v>
      </c>
      <c r="E775" s="11">
        <f>VALUE(1553.74832)</f>
        <v>0</v>
      </c>
      <c r="F775" s="11">
        <f>VALUE(-18.232)</f>
        <v>0</v>
      </c>
      <c r="G775" s="12">
        <f>VALUE(1556.41642)</f>
        <v>0</v>
      </c>
      <c r="H775" s="12">
        <f>VALUE(-15.034)</f>
        <v>0</v>
      </c>
      <c r="I775" s="13">
        <f>VALUE(1547.70176)</f>
        <v>0</v>
      </c>
      <c r="J775" s="13">
        <f>VALUE(-10.744000000000002)</f>
        <v>0</v>
      </c>
      <c r="K775" s="14">
        <f>VALUE(1550.60044)</f>
        <v>0</v>
      </c>
      <c r="L775" s="14">
        <f>VALUE(-11.194)</f>
        <v>0</v>
      </c>
      <c r="M775" s="15">
        <f>VALUE(1556.32322)</f>
        <v>0</v>
      </c>
      <c r="N775" s="15">
        <f>VALUE(-11.634)</f>
        <v>0</v>
      </c>
      <c r="O775" s="16">
        <f>VALUE(1548.5702)</f>
        <v>0</v>
      </c>
      <c r="P775" s="16">
        <f>VALUE(-21.788)</f>
        <v>0</v>
      </c>
      <c r="Q775" s="17">
        <f>VALUE(522.083)</f>
        <v>0</v>
      </c>
      <c r="R775">
        <f>VALUE(-0.3709399999997913)</f>
        <v>0</v>
      </c>
      <c r="S775">
        <f>VALUE(-0.29056000000014137)</f>
        <v>0</v>
      </c>
      <c r="T775">
        <f>VALUE(-0.3868399999998928)</f>
        <v>0</v>
      </c>
      <c r="U775">
        <f>VALUE(-0.26688000000012835)</f>
        <v>0</v>
      </c>
      <c r="V775">
        <f>VALUE(-0.2716800000000603)</f>
        <v>0</v>
      </c>
      <c r="W775">
        <f>VALUE(-0.32102000000008957)</f>
        <v>0</v>
      </c>
      <c r="X775">
        <f>VALUE(-0.014679999999998472)</f>
        <v>0</v>
      </c>
      <c r="Y775" s="17">
        <f>VALUE(-11.519499999999994)</f>
        <v>0</v>
      </c>
      <c r="Z775">
        <f>VALUE(-274.65714285715745)</f>
        <v>0</v>
      </c>
    </row>
    <row r="776" spans="1:26">
      <c r="A776" t="s">
        <v>800</v>
      </c>
      <c r="B776">
        <f>VALUE(18.30616)</f>
        <v>0</v>
      </c>
      <c r="C776" s="10">
        <f>VALUE(1552.68572)</f>
        <v>0</v>
      </c>
      <c r="D776" s="10">
        <f>VALUE(-11.582)</f>
        <v>0</v>
      </c>
      <c r="E776" s="11">
        <f>VALUE(1553.74804)</f>
        <v>0</v>
      </c>
      <c r="F776" s="11">
        <f>VALUE(-18.282)</f>
        <v>0</v>
      </c>
      <c r="G776" s="12">
        <f>VALUE(1556.4157599999999)</f>
        <v>0</v>
      </c>
      <c r="H776" s="12">
        <f>VALUE(-15.03)</f>
        <v>0</v>
      </c>
      <c r="I776" s="13">
        <f>VALUE(1547.70124)</f>
        <v>0</v>
      </c>
      <c r="J776" s="13">
        <f>VALUE(-10.796)</f>
        <v>0</v>
      </c>
      <c r="K776" s="14">
        <f>VALUE(1550.60004)</f>
        <v>0</v>
      </c>
      <c r="L776" s="14">
        <f>VALUE(-11.186)</f>
        <v>0</v>
      </c>
      <c r="M776" s="15">
        <f>VALUE(1556.32318)</f>
        <v>0</v>
      </c>
      <c r="N776" s="15">
        <f>VALUE(-11.628)</f>
        <v>0</v>
      </c>
      <c r="O776" s="16">
        <f>VALUE(1548.5696599999999)</f>
        <v>0</v>
      </c>
      <c r="P776" s="16">
        <f>VALUE(-21.75)</f>
        <v>0</v>
      </c>
      <c r="Q776" s="17">
        <f>VALUE(522.086)</f>
        <v>0</v>
      </c>
      <c r="R776">
        <f>VALUE(-0.37213999999994485)</f>
        <v>0</v>
      </c>
      <c r="S776">
        <f>VALUE(-0.29084000000011656)</f>
        <v>0</v>
      </c>
      <c r="T776">
        <f>VALUE(-0.3874999999998181)</f>
        <v>0</v>
      </c>
      <c r="U776">
        <f>VALUE(-0.26739999999995234)</f>
        <v>0</v>
      </c>
      <c r="V776">
        <f>VALUE(-0.2720799999999599)</f>
        <v>0</v>
      </c>
      <c r="W776">
        <f>VALUE(-0.3210599999999886)</f>
        <v>0</v>
      </c>
      <c r="X776">
        <f>VALUE(-0.015219999999999345)</f>
        <v>0</v>
      </c>
      <c r="Y776" s="17">
        <f>VALUE(-11.51649999999995)</f>
        <v>0</v>
      </c>
      <c r="Z776">
        <f>VALUE(-275.1771428571114)</f>
        <v>0</v>
      </c>
    </row>
    <row r="777" spans="1:26">
      <c r="A777" t="s">
        <v>801</v>
      </c>
      <c r="B777">
        <f>VALUE(18.32973)</f>
        <v>0</v>
      </c>
      <c r="C777" s="10">
        <f>VALUE(1552.68596)</f>
        <v>0</v>
      </c>
      <c r="D777" s="10">
        <f>VALUE(-11.565999999999999)</f>
        <v>0</v>
      </c>
      <c r="E777" s="11">
        <f>VALUE(1553.7478199999998)</f>
        <v>0</v>
      </c>
      <c r="F777" s="11">
        <f>VALUE(-18.208)</f>
        <v>0</v>
      </c>
      <c r="G777" s="12">
        <f>VALUE(1556.41594)</f>
        <v>0</v>
      </c>
      <c r="H777" s="12">
        <f>VALUE(-15.054)</f>
        <v>0</v>
      </c>
      <c r="I777" s="13">
        <f>VALUE(1547.70146)</f>
        <v>0</v>
      </c>
      <c r="J777" s="13">
        <f>VALUE(-10.754000000000001)</f>
        <v>0</v>
      </c>
      <c r="K777" s="14">
        <f>VALUE(1550.6005400000001)</f>
        <v>0</v>
      </c>
      <c r="L777" s="14">
        <f>VALUE(-11.218)</f>
        <v>0</v>
      </c>
      <c r="M777" s="15">
        <f>VALUE(1556.32306)</f>
        <v>0</v>
      </c>
      <c r="N777" s="15">
        <f>VALUE(-11.65)</f>
        <v>0</v>
      </c>
      <c r="O777" s="16">
        <f>VALUE(1548.56982)</f>
        <v>0</v>
      </c>
      <c r="P777" s="16">
        <f>VALUE(-21.732)</f>
        <v>0</v>
      </c>
      <c r="Q777" s="17">
        <f>VALUE(522.0805)</f>
        <v>0</v>
      </c>
      <c r="R777">
        <f>VALUE(-0.37189999999986867)</f>
        <v>0</v>
      </c>
      <c r="S777">
        <f>VALUE(-0.29106000000001586)</f>
        <v>0</v>
      </c>
      <c r="T777">
        <f>VALUE(-0.3873199999998178)</f>
        <v>0</v>
      </c>
      <c r="U777">
        <f>VALUE(-0.26718000000005304)</f>
        <v>0</v>
      </c>
      <c r="V777">
        <f>VALUE(-0.2715800000000854)</f>
        <v>0</v>
      </c>
      <c r="W777">
        <f>VALUE(-0.32118000000014035)</f>
        <v>0</v>
      </c>
      <c r="X777">
        <f>VALUE(-0.015060000000175933)</f>
        <v>0</v>
      </c>
      <c r="Y777" s="17">
        <f>VALUE(-11.521999999999935)</f>
        <v>0</v>
      </c>
      <c r="Z777">
        <f>VALUE(-275.0400000000224)</f>
        <v>0</v>
      </c>
    </row>
    <row r="778" spans="1:26">
      <c r="A778" t="s">
        <v>802</v>
      </c>
      <c r="B778">
        <f>VALUE(18.35338)</f>
        <v>0</v>
      </c>
      <c r="C778" s="10">
        <f>VALUE(1552.68616)</f>
        <v>0</v>
      </c>
      <c r="D778" s="10">
        <f>VALUE(-11.618)</f>
        <v>0</v>
      </c>
      <c r="E778" s="11">
        <f>VALUE(1553.74774)</f>
        <v>0</v>
      </c>
      <c r="F778" s="11">
        <f>VALUE(-18.195999999999998)</f>
        <v>0</v>
      </c>
      <c r="G778" s="12">
        <f>VALUE(1556.41582)</f>
        <v>0</v>
      </c>
      <c r="H778" s="12">
        <f>VALUE(-15.122)</f>
        <v>0</v>
      </c>
      <c r="I778" s="13">
        <f>VALUE(1547.7014199999999)</f>
        <v>0</v>
      </c>
      <c r="J778" s="13">
        <f>VALUE(-10.734000000000002)</f>
        <v>0</v>
      </c>
      <c r="K778" s="14">
        <f>VALUE(1550.60024)</f>
        <v>0</v>
      </c>
      <c r="L778" s="14">
        <f>VALUE(-11.282)</f>
        <v>0</v>
      </c>
      <c r="M778" s="15">
        <f>VALUE(1556.32258)</f>
        <v>0</v>
      </c>
      <c r="N778" s="15">
        <f>VALUE(-11.672)</f>
        <v>0</v>
      </c>
      <c r="O778" s="16">
        <f>VALUE(1548.56994)</f>
        <v>0</v>
      </c>
      <c r="P778" s="16">
        <f>VALUE(-21.715999999999998)</f>
        <v>0</v>
      </c>
      <c r="Q778" s="17">
        <f>VALUE(522.0785)</f>
        <v>0</v>
      </c>
      <c r="R778">
        <f>VALUE(-0.3716999999999189)</f>
        <v>0</v>
      </c>
      <c r="S778">
        <f>VALUE(-0.29114000000004125)</f>
        <v>0</v>
      </c>
      <c r="T778">
        <f>VALUE(-0.3874399999999696)</f>
        <v>0</v>
      </c>
      <c r="U778">
        <f>VALUE(-0.26721999999995205)</f>
        <v>0</v>
      </c>
      <c r="V778">
        <f>VALUE(-0.2718800000000101)</f>
        <v>0</v>
      </c>
      <c r="W778">
        <f>VALUE(-0.32166000000006534)</f>
        <v>0</v>
      </c>
      <c r="X778">
        <f>VALUE(-0.014940000000024156)</f>
        <v>0</v>
      </c>
      <c r="Y778" s="17">
        <f>VALUE(-11.524000000000001)</f>
        <v>0</v>
      </c>
      <c r="Z778">
        <f>VALUE(-275.1399999999973)</f>
        <v>0</v>
      </c>
    </row>
    <row r="779" spans="1:26">
      <c r="A779" t="s">
        <v>803</v>
      </c>
      <c r="B779">
        <f>VALUE(18.37739)</f>
        <v>0</v>
      </c>
      <c r="C779" s="10">
        <f>VALUE(1552.6861)</f>
        <v>0</v>
      </c>
      <c r="D779" s="10">
        <f>VALUE(-11.564)</f>
        <v>0</v>
      </c>
      <c r="E779" s="11">
        <f>VALUE(1553.74756)</f>
        <v>0</v>
      </c>
      <c r="F779" s="11">
        <f>VALUE(-18.215999999999998)</f>
        <v>0</v>
      </c>
      <c r="G779" s="12">
        <f>VALUE(1556.41582)</f>
        <v>0</v>
      </c>
      <c r="H779" s="12">
        <f>VALUE(-15.038)</f>
        <v>0</v>
      </c>
      <c r="I779" s="13">
        <f>VALUE(1547.70098)</f>
        <v>0</v>
      </c>
      <c r="J779" s="13">
        <f>VALUE(-10.718)</f>
        <v>0</v>
      </c>
      <c r="K779" s="14">
        <f>VALUE(1550.60068)</f>
        <v>0</v>
      </c>
      <c r="L779" s="14">
        <f>VALUE(-11.248)</f>
        <v>0</v>
      </c>
      <c r="M779" s="15">
        <f>VALUE(1556.3224599999999)</f>
        <v>0</v>
      </c>
      <c r="N779" s="15">
        <f>VALUE(-11.604000000000001)</f>
        <v>0</v>
      </c>
      <c r="O779" s="16">
        <f>VALUE(1548.5701800000002)</f>
        <v>0</v>
      </c>
      <c r="P779" s="16">
        <f>VALUE(-21.704)</f>
        <v>0</v>
      </c>
      <c r="Q779" s="17">
        <f>VALUE(522.0765)</f>
        <v>0</v>
      </c>
      <c r="R779">
        <f>VALUE(-0.37175999999999476)</f>
        <v>0</v>
      </c>
      <c r="S779">
        <f>VALUE(-0.29132000000004155)</f>
        <v>0</v>
      </c>
      <c r="T779">
        <f>VALUE(-0.3874399999999696)</f>
        <v>0</v>
      </c>
      <c r="U779">
        <f>VALUE(-0.267659999999978)</f>
        <v>0</v>
      </c>
      <c r="V779">
        <f>VALUE(-0.27143999999998414)</f>
        <v>0</v>
      </c>
      <c r="W779">
        <f>VALUE(-0.32177999999998974)</f>
        <v>0</v>
      </c>
      <c r="X779">
        <f>VALUE(-0.01470000000017535)</f>
        <v>0</v>
      </c>
      <c r="Y779" s="17">
        <f>VALUE(-11.525999999999954)</f>
        <v>0</v>
      </c>
      <c r="Z779">
        <f>VALUE(-275.1571428571619)</f>
        <v>0</v>
      </c>
    </row>
    <row r="780" spans="1:26">
      <c r="A780" t="s">
        <v>804</v>
      </c>
      <c r="B780">
        <f>VALUE(18.401)</f>
        <v>0</v>
      </c>
      <c r="C780" s="10">
        <f>VALUE(1552.68616)</f>
        <v>0</v>
      </c>
      <c r="D780" s="10">
        <f>VALUE(-11.594000000000001)</f>
        <v>0</v>
      </c>
      <c r="E780" s="11">
        <f>VALUE(1553.74776)</f>
        <v>0</v>
      </c>
      <c r="F780" s="11">
        <f>VALUE(-18.168)</f>
        <v>0</v>
      </c>
      <c r="G780" s="12">
        <f>VALUE(1556.4163199999998)</f>
        <v>0</v>
      </c>
      <c r="H780" s="12">
        <f>VALUE(-14.992)</f>
        <v>0</v>
      </c>
      <c r="I780" s="13">
        <f>VALUE(1547.7015800000001)</f>
        <v>0</v>
      </c>
      <c r="J780" s="13">
        <f>VALUE(-10.724)</f>
        <v>0</v>
      </c>
      <c r="K780" s="14">
        <f>VALUE(1550.6001800000001)</f>
        <v>0</v>
      </c>
      <c r="L780" s="14">
        <f>VALUE(-11.24)</f>
        <v>0</v>
      </c>
      <c r="M780" s="15">
        <f>VALUE(1556.3227)</f>
        <v>0</v>
      </c>
      <c r="N780" s="15">
        <f>VALUE(-11.574000000000002)</f>
        <v>0</v>
      </c>
      <c r="O780" s="16">
        <f>VALUE(1548.57006)</f>
        <v>0</v>
      </c>
      <c r="P780" s="16">
        <f>VALUE(-21.752)</f>
        <v>0</v>
      </c>
      <c r="Q780" s="17">
        <f>VALUE(522.0765)</f>
        <v>0</v>
      </c>
      <c r="R780">
        <f>VALUE(-0.3716999999999189)</f>
        <v>0</v>
      </c>
      <c r="S780">
        <f>VALUE(-0.29112000000009175)</f>
        <v>0</v>
      </c>
      <c r="T780">
        <f>VALUE(-0.3869399999998677)</f>
        <v>0</v>
      </c>
      <c r="U780">
        <f>VALUE(-0.26706000000012864)</f>
        <v>0</v>
      </c>
      <c r="V780">
        <f>VALUE(-0.271940000000086)</f>
        <v>0</v>
      </c>
      <c r="W780">
        <f>VALUE(-0.32154000000014094)</f>
        <v>0</v>
      </c>
      <c r="X780">
        <f>VALUE(-0.014820000000099753)</f>
        <v>0</v>
      </c>
      <c r="Y780" s="17">
        <f>VALUE(-11.525999999999954)</f>
        <v>0</v>
      </c>
      <c r="Z780">
        <f>VALUE(-275.01714285719055)</f>
        <v>0</v>
      </c>
    </row>
    <row r="781" spans="1:26">
      <c r="A781" t="s">
        <v>805</v>
      </c>
      <c r="B781">
        <f>VALUE(18.42499)</f>
        <v>0</v>
      </c>
      <c r="C781" s="10">
        <f>VALUE(1552.6867)</f>
        <v>0</v>
      </c>
      <c r="D781" s="10">
        <f>VALUE(-11.595999999999998)</f>
        <v>0</v>
      </c>
      <c r="E781" s="11">
        <f>VALUE(1553.7478199999998)</f>
        <v>0</v>
      </c>
      <c r="F781" s="11">
        <f>VALUE(-18.195999999999998)</f>
        <v>0</v>
      </c>
      <c r="G781" s="12">
        <f>VALUE(1556.41524)</f>
        <v>0</v>
      </c>
      <c r="H781" s="12">
        <f>VALUE(-15.07)</f>
        <v>0</v>
      </c>
      <c r="I781" s="13">
        <f>VALUE(1547.70138)</f>
        <v>0</v>
      </c>
      <c r="J781" s="13">
        <f>VALUE(-10.764000000000001)</f>
        <v>0</v>
      </c>
      <c r="K781" s="14">
        <f>VALUE(1550.5995599999999)</f>
        <v>0</v>
      </c>
      <c r="L781" s="14">
        <f>VALUE(-11.144)</f>
        <v>0</v>
      </c>
      <c r="M781" s="15">
        <f>VALUE(1556.3224)</f>
        <v>0</v>
      </c>
      <c r="N781" s="15">
        <f>VALUE(-11.645999999999999)</f>
        <v>0</v>
      </c>
      <c r="O781" s="16">
        <f>VALUE(1548.5698)</f>
        <v>0</v>
      </c>
      <c r="P781" s="16">
        <f>VALUE(-21.758000000000003)</f>
        <v>0</v>
      </c>
      <c r="Q781" s="17">
        <f>VALUE(522.0705)</f>
        <v>0</v>
      </c>
      <c r="R781">
        <f>VALUE(-0.371159999999918)</f>
        <v>0</v>
      </c>
      <c r="S781">
        <f>VALUE(-0.29106000000001586)</f>
        <v>0</v>
      </c>
      <c r="T781">
        <f>VALUE(-0.38801999999986947)</f>
        <v>0</v>
      </c>
      <c r="U781">
        <f>VALUE(-0.26726000000007843)</f>
        <v>0</v>
      </c>
      <c r="V781">
        <f>VALUE(-0.2725599999998849)</f>
        <v>0</v>
      </c>
      <c r="W781">
        <f>VALUE(-0.32184000000006563)</f>
        <v>0</v>
      </c>
      <c r="X781">
        <f>VALUE(-0.015080000000125438)</f>
        <v>0</v>
      </c>
      <c r="Y781" s="17">
        <f>VALUE(-11.531999999999925)</f>
        <v>0</v>
      </c>
      <c r="Z781">
        <f>VALUE(-275.2828571428511)</f>
        <v>0</v>
      </c>
    </row>
    <row r="782" spans="1:26">
      <c r="A782" t="s">
        <v>806</v>
      </c>
      <c r="B782">
        <f>VALUE(18.44895)</f>
        <v>0</v>
      </c>
      <c r="C782" s="10">
        <f>VALUE(1552.6859)</f>
        <v>0</v>
      </c>
      <c r="D782" s="10">
        <f>VALUE(-11.588)</f>
        <v>0</v>
      </c>
      <c r="E782" s="11">
        <f>VALUE(1553.74704)</f>
        <v>0</v>
      </c>
      <c r="F782" s="11">
        <f>VALUE(-18.226)</f>
        <v>0</v>
      </c>
      <c r="G782" s="12">
        <f>VALUE(1556.41614)</f>
        <v>0</v>
      </c>
      <c r="H782" s="12">
        <f>VALUE(-15.062000000000001)</f>
        <v>0</v>
      </c>
      <c r="I782" s="13">
        <f>VALUE(1547.70086)</f>
        <v>0</v>
      </c>
      <c r="J782" s="13">
        <f>VALUE(-10.788)</f>
        <v>0</v>
      </c>
      <c r="K782" s="14">
        <f>VALUE(1550.6001)</f>
        <v>0</v>
      </c>
      <c r="L782" s="14">
        <f>VALUE(-11.234000000000002)</f>
        <v>0</v>
      </c>
      <c r="M782" s="15">
        <f>VALUE(1556.32216)</f>
        <v>0</v>
      </c>
      <c r="N782" s="15">
        <f>VALUE(-11.616)</f>
        <v>0</v>
      </c>
      <c r="O782" s="16">
        <f>VALUE(1548.56968)</f>
        <v>0</v>
      </c>
      <c r="P782" s="16">
        <f>VALUE(-21.74)</f>
        <v>0</v>
      </c>
      <c r="Q782" s="17">
        <f>VALUE(522.0675)</f>
        <v>0</v>
      </c>
      <c r="R782">
        <f>VALUE(-0.37195999999994456)</f>
        <v>0</v>
      </c>
      <c r="S782">
        <f>VALUE(-0.2918400000000929)</f>
        <v>0</v>
      </c>
      <c r="T782">
        <f>VALUE(-0.387119999999868)</f>
        <v>0</v>
      </c>
      <c r="U782">
        <f>VALUE(-0.2677800000001298)</f>
        <v>0</v>
      </c>
      <c r="V782">
        <f>VALUE(-0.272019999999884)</f>
        <v>0</v>
      </c>
      <c r="W782">
        <f>VALUE(-0.3220800000001418)</f>
        <v>0</v>
      </c>
      <c r="X782">
        <f>VALUE(-0.01520000000004984)</f>
        <v>0</v>
      </c>
      <c r="Y782" s="17">
        <f>VALUE(-11.534999999999968)</f>
        <v>0</v>
      </c>
      <c r="Z782">
        <f>VALUE(-275.4285714285873)</f>
        <v>0</v>
      </c>
    </row>
    <row r="783" spans="1:26">
      <c r="A783" t="s">
        <v>807</v>
      </c>
      <c r="B783">
        <f>VALUE(18.47278)</f>
        <v>0</v>
      </c>
      <c r="C783" s="10">
        <f>VALUE(1552.68648)</f>
        <v>0</v>
      </c>
      <c r="D783" s="10">
        <f>VALUE(-11.575999999999999)</f>
        <v>0</v>
      </c>
      <c r="E783" s="11">
        <f>VALUE(1553.74758)</f>
        <v>0</v>
      </c>
      <c r="F783" s="11">
        <f>VALUE(-18.242)</f>
        <v>0</v>
      </c>
      <c r="G783" s="12">
        <f>VALUE(1556.41656)</f>
        <v>0</v>
      </c>
      <c r="H783" s="12">
        <f>VALUE(-15.06)</f>
        <v>0</v>
      </c>
      <c r="I783" s="13">
        <f>VALUE(1547.70126)</f>
        <v>0</v>
      </c>
      <c r="J783" s="13">
        <f>VALUE(-10.754000000000001)</f>
        <v>0</v>
      </c>
      <c r="K783" s="14">
        <f>VALUE(1550.59994)</f>
        <v>0</v>
      </c>
      <c r="L783" s="14">
        <f>VALUE(-11.25)</f>
        <v>0</v>
      </c>
      <c r="M783" s="15">
        <f>VALUE(1556.32234)</f>
        <v>0</v>
      </c>
      <c r="N783" s="15">
        <f>VALUE(-11.652000000000001)</f>
        <v>0</v>
      </c>
      <c r="O783" s="16">
        <f>VALUE(1548.5703800000001)</f>
        <v>0</v>
      </c>
      <c r="P783" s="16">
        <f>VALUE(-21.718000000000004)</f>
        <v>0</v>
      </c>
      <c r="Q783" s="17">
        <f>VALUE(522.063)</f>
        <v>0</v>
      </c>
      <c r="R783">
        <f>VALUE(-0.3713799999998173)</f>
        <v>0</v>
      </c>
      <c r="S783">
        <f>VALUE(-0.29130000000009204)</f>
        <v>0</v>
      </c>
      <c r="T783">
        <f>VALUE(-0.3867000000000189)</f>
        <v>0</v>
      </c>
      <c r="U783">
        <f>VALUE(-0.26738000000000284)</f>
        <v>0</v>
      </c>
      <c r="V783">
        <f>VALUE(-0.2721799999999348)</f>
        <v>0</v>
      </c>
      <c r="W783">
        <f>VALUE(-0.3219000000001415)</f>
        <v>0</v>
      </c>
      <c r="X783">
        <f>VALUE(-0.014500000000225555)</f>
        <v>0</v>
      </c>
      <c r="Y783" s="17">
        <f>VALUE(-11.539499999999975)</f>
        <v>0</v>
      </c>
      <c r="Z783">
        <f>VALUE(-275.0485714286047)</f>
        <v>0</v>
      </c>
    </row>
    <row r="784" spans="1:26">
      <c r="A784" t="s">
        <v>808</v>
      </c>
      <c r="B784">
        <f>VALUE(18.49665)</f>
        <v>0</v>
      </c>
      <c r="C784" s="10">
        <f>VALUE(1552.68676)</f>
        <v>0</v>
      </c>
      <c r="D784" s="10">
        <f>VALUE(-11.585999999999999)</f>
        <v>0</v>
      </c>
      <c r="E784" s="11">
        <f>VALUE(1553.7478)</f>
        <v>0</v>
      </c>
      <c r="F784" s="11">
        <f>VALUE(-18.204)</f>
        <v>0</v>
      </c>
      <c r="G784" s="12">
        <f>VALUE(1556.41566)</f>
        <v>0</v>
      </c>
      <c r="H784" s="12">
        <f>VALUE(-15.09)</f>
        <v>0</v>
      </c>
      <c r="I784" s="13">
        <f>VALUE(1547.701)</f>
        <v>0</v>
      </c>
      <c r="J784" s="13">
        <f>VALUE(-10.718)</f>
        <v>0</v>
      </c>
      <c r="K784" s="14">
        <f>VALUE(1550.6004)</f>
        <v>0</v>
      </c>
      <c r="L784" s="14">
        <f>VALUE(-11.235999999999999)</f>
        <v>0</v>
      </c>
      <c r="M784" s="15">
        <f>VALUE(1556.32204)</f>
        <v>0</v>
      </c>
      <c r="N784" s="15">
        <f>VALUE(-11.607999999999999)</f>
        <v>0</v>
      </c>
      <c r="O784" s="16">
        <f>VALUE(1548.5700199999999)</f>
        <v>0</v>
      </c>
      <c r="P784" s="16">
        <f>VALUE(-21.738000000000003)</f>
        <v>0</v>
      </c>
      <c r="Q784" s="17">
        <f>VALUE(522.0654999999999)</f>
        <v>0</v>
      </c>
      <c r="R784">
        <f>VALUE(-0.3710999999998421)</f>
        <v>0</v>
      </c>
      <c r="S784">
        <f>VALUE(-0.29107999999996537)</f>
        <v>0</v>
      </c>
      <c r="T784">
        <f>VALUE(-0.3876000000000204)</f>
        <v>0</v>
      </c>
      <c r="U784">
        <f>VALUE(-0.2676400000000285)</f>
        <v>0</v>
      </c>
      <c r="V784">
        <f>VALUE(-0.2717199999999593)</f>
        <v>0</v>
      </c>
      <c r="W784">
        <f>VALUE(-0.3222000000000662)</f>
        <v>0</v>
      </c>
      <c r="X784">
        <f>VALUE(-0.014859999999998763)</f>
        <v>0</v>
      </c>
      <c r="Y784" s="17">
        <f>VALUE(-11.537000000000035)</f>
        <v>0</v>
      </c>
      <c r="Z784">
        <f>VALUE(-275.1714285714115)</f>
        <v>0</v>
      </c>
    </row>
    <row r="785" spans="1:26">
      <c r="A785" t="s">
        <v>809</v>
      </c>
      <c r="B785">
        <f>VALUE(18.52045)</f>
        <v>0</v>
      </c>
      <c r="C785" s="10">
        <f>VALUE(1552.68582)</f>
        <v>0</v>
      </c>
      <c r="D785" s="10">
        <f>VALUE(-11.57)</f>
        <v>0</v>
      </c>
      <c r="E785" s="11">
        <f>VALUE(1553.74708)</f>
        <v>0</v>
      </c>
      <c r="F785" s="11">
        <f>VALUE(-18.224)</f>
        <v>0</v>
      </c>
      <c r="G785" s="12">
        <f>VALUE(1556.41558)</f>
        <v>0</v>
      </c>
      <c r="H785" s="12">
        <f>VALUE(-15.058)</f>
        <v>0</v>
      </c>
      <c r="I785" s="13">
        <f>VALUE(1547.70034)</f>
        <v>0</v>
      </c>
      <c r="J785" s="13">
        <f>VALUE(-10.762)</f>
        <v>0</v>
      </c>
      <c r="K785" s="14">
        <f>VALUE(1550.60006)</f>
        <v>0</v>
      </c>
      <c r="L785" s="14">
        <f>VALUE(-11.248)</f>
        <v>0</v>
      </c>
      <c r="M785" s="15">
        <f>VALUE(1556.32188)</f>
        <v>0</v>
      </c>
      <c r="N785" s="15">
        <f>VALUE(-11.63)</f>
        <v>0</v>
      </c>
      <c r="O785" s="16">
        <f>VALUE(1548.57004)</f>
        <v>0</v>
      </c>
      <c r="P785" s="16">
        <f>VALUE(-21.732)</f>
        <v>0</v>
      </c>
      <c r="Q785" s="17">
        <f>VALUE(522.064)</f>
        <v>0</v>
      </c>
      <c r="R785">
        <f>VALUE(-0.37203999999996995)</f>
        <v>0</v>
      </c>
      <c r="S785">
        <f>VALUE(-0.29179999999996653)</f>
        <v>0</v>
      </c>
      <c r="T785">
        <f>VALUE(-0.3876799999998184)</f>
        <v>0</v>
      </c>
      <c r="U785">
        <f>VALUE(-0.2682999999999538)</f>
        <v>0</v>
      </c>
      <c r="V785">
        <f>VALUE(-0.2720600000000104)</f>
        <v>0</v>
      </c>
      <c r="W785">
        <f>VALUE(-0.322360000000117)</f>
        <v>0</v>
      </c>
      <c r="X785">
        <f>VALUE(-0.014840000000049258)</f>
        <v>0</v>
      </c>
      <c r="Y785" s="17">
        <f>VALUE(-11.538499999999999)</f>
        <v>0</v>
      </c>
      <c r="Z785">
        <f>VALUE(-275.58285714284074)</f>
        <v>0</v>
      </c>
    </row>
    <row r="786" spans="1:26">
      <c r="A786" t="s">
        <v>810</v>
      </c>
      <c r="B786">
        <f>VALUE(18.54436)</f>
        <v>0</v>
      </c>
      <c r="C786" s="10">
        <f>VALUE(1552.6874)</f>
        <v>0</v>
      </c>
      <c r="D786" s="10">
        <f>VALUE(-11.542)</f>
        <v>0</v>
      </c>
      <c r="E786" s="11">
        <f>VALUE(1553.74746)</f>
        <v>0</v>
      </c>
      <c r="F786" s="11">
        <f>VALUE(-18.178)</f>
        <v>0</v>
      </c>
      <c r="G786" s="12">
        <f>VALUE(1556.4157599999999)</f>
        <v>0</v>
      </c>
      <c r="H786" s="12">
        <f>VALUE(-15.102)</f>
        <v>0</v>
      </c>
      <c r="I786" s="13">
        <f>VALUE(1547.7009)</f>
        <v>0</v>
      </c>
      <c r="J786" s="13">
        <f>VALUE(-10.752)</f>
        <v>0</v>
      </c>
      <c r="K786" s="14">
        <f>VALUE(1550.60068)</f>
        <v>0</v>
      </c>
      <c r="L786" s="14">
        <f>VALUE(-11.184000000000001)</f>
        <v>0</v>
      </c>
      <c r="M786" s="15">
        <f>VALUE(1556.32188)</f>
        <v>0</v>
      </c>
      <c r="N786" s="15">
        <f>VALUE(-11.632)</f>
        <v>0</v>
      </c>
      <c r="O786" s="16">
        <f>VALUE(1548.57072)</f>
        <v>0</v>
      </c>
      <c r="P786" s="16">
        <f>VALUE(-21.768)</f>
        <v>0</v>
      </c>
      <c r="Q786" s="17">
        <f>VALUE(522.0685)</f>
        <v>0</v>
      </c>
      <c r="R786">
        <f>VALUE(-0.37045999999986634)</f>
        <v>0</v>
      </c>
      <c r="S786">
        <f>VALUE(-0.29142000000001644)</f>
        <v>0</v>
      </c>
      <c r="T786">
        <f>VALUE(-0.3874999999998181)</f>
        <v>0</v>
      </c>
      <c r="U786">
        <f>VALUE(-0.2677400000000034)</f>
        <v>0</v>
      </c>
      <c r="V786">
        <f>VALUE(-0.27143999999998414)</f>
        <v>0</v>
      </c>
      <c r="W786">
        <f>VALUE(-0.322360000000117)</f>
        <v>0</v>
      </c>
      <c r="X786">
        <f>VALUE(-0.014160000000174477)</f>
        <v>0</v>
      </c>
      <c r="Y786" s="17">
        <f>VALUE(-11.533999999999992)</f>
        <v>0</v>
      </c>
      <c r="Z786">
        <f>VALUE(-275.0114285714257)</f>
        <v>0</v>
      </c>
    </row>
    <row r="787" spans="1:26">
      <c r="A787" t="s">
        <v>811</v>
      </c>
      <c r="B787">
        <f>VALUE(18.56847)</f>
        <v>0</v>
      </c>
      <c r="C787" s="10">
        <f>VALUE(1552.6857)</f>
        <v>0</v>
      </c>
      <c r="D787" s="10">
        <f>VALUE(-11.565999999999999)</f>
        <v>0</v>
      </c>
      <c r="E787" s="11">
        <f>VALUE(1553.74798)</f>
        <v>0</v>
      </c>
      <c r="F787" s="11">
        <f>VALUE(-18.272000000000002)</f>
        <v>0</v>
      </c>
      <c r="G787" s="12">
        <f>VALUE(1556.41552)</f>
        <v>0</v>
      </c>
      <c r="H787" s="12">
        <f>VALUE(-15.14)</f>
        <v>0</v>
      </c>
      <c r="I787" s="13">
        <f>VALUE(1547.7005800000002)</f>
        <v>0</v>
      </c>
      <c r="J787" s="13">
        <f>VALUE(-10.772)</f>
        <v>0</v>
      </c>
      <c r="K787" s="14">
        <f>VALUE(1550.6007)</f>
        <v>0</v>
      </c>
      <c r="L787" s="14">
        <f>VALUE(-11.206)</f>
        <v>0</v>
      </c>
      <c r="M787" s="15">
        <f>VALUE(1556.32262)</f>
        <v>0</v>
      </c>
      <c r="N787" s="15">
        <f>VALUE(-11.677999999999999)</f>
        <v>0</v>
      </c>
      <c r="O787" s="16">
        <f>VALUE(1548.5700199999999)</f>
        <v>0</v>
      </c>
      <c r="P787" s="16">
        <f>VALUE(-21.656)</f>
        <v>0</v>
      </c>
      <c r="Q787" s="17">
        <f>VALUE(522.0715)</f>
        <v>0</v>
      </c>
      <c r="R787">
        <f>VALUE(-0.37215999999989435)</f>
        <v>0</v>
      </c>
      <c r="S787">
        <f>VALUE(-0.2908999999999651)</f>
        <v>0</v>
      </c>
      <c r="T787">
        <f>VALUE(-0.3877399999998943)</f>
        <v>0</v>
      </c>
      <c r="U787">
        <f>VALUE(-0.268060000000105)</f>
        <v>0</v>
      </c>
      <c r="V787">
        <f>VALUE(-0.27142000000003463)</f>
        <v>0</v>
      </c>
      <c r="W787">
        <f>VALUE(-0.32162000000016633)</f>
        <v>0</v>
      </c>
      <c r="X787">
        <f>VALUE(-0.014859999999998763)</f>
        <v>0</v>
      </c>
      <c r="Y787" s="17">
        <f>VALUE(-11.530999999999949)</f>
        <v>0</v>
      </c>
      <c r="Z787">
        <f>VALUE(-275.2514285714369)</f>
        <v>0</v>
      </c>
    </row>
    <row r="788" spans="1:26">
      <c r="A788" t="s">
        <v>812</v>
      </c>
      <c r="B788">
        <f>VALUE(18.59249)</f>
        <v>0</v>
      </c>
      <c r="C788" s="10">
        <f>VALUE(1552.68626)</f>
        <v>0</v>
      </c>
      <c r="D788" s="10">
        <f>VALUE(-11.584000000000001)</f>
        <v>0</v>
      </c>
      <c r="E788" s="11">
        <f>VALUE(1553.74744)</f>
        <v>0</v>
      </c>
      <c r="F788" s="11">
        <f>VALUE(-18.18)</f>
        <v>0</v>
      </c>
      <c r="G788" s="12">
        <f>VALUE(1556.41656)</f>
        <v>0</v>
      </c>
      <c r="H788" s="12">
        <f>VALUE(-15.058)</f>
        <v>0</v>
      </c>
      <c r="I788" s="13">
        <f>VALUE(1547.70066)</f>
        <v>0</v>
      </c>
      <c r="J788" s="13">
        <f>VALUE(-10.77)</f>
        <v>0</v>
      </c>
      <c r="K788" s="14">
        <f>VALUE(1550.59952)</f>
        <v>0</v>
      </c>
      <c r="L788" s="14">
        <f>VALUE(-11.19)</f>
        <v>0</v>
      </c>
      <c r="M788" s="15">
        <f>VALUE(1556.3228199999999)</f>
        <v>0</v>
      </c>
      <c r="N788" s="15">
        <f>VALUE(-11.604000000000001)</f>
        <v>0</v>
      </c>
      <c r="O788" s="16">
        <f>VALUE(1548.57048)</f>
        <v>0</v>
      </c>
      <c r="P788" s="16">
        <f>VALUE(-21.732)</f>
        <v>0</v>
      </c>
      <c r="Q788" s="17">
        <f>VALUE(522.0705)</f>
        <v>0</v>
      </c>
      <c r="R788">
        <f>VALUE(-0.371599999999944)</f>
        <v>0</v>
      </c>
      <c r="S788">
        <f>VALUE(-0.29143999999996595)</f>
        <v>0</v>
      </c>
      <c r="T788">
        <f>VALUE(-0.3867000000000189)</f>
        <v>0</v>
      </c>
      <c r="U788">
        <f>VALUE(-0.2679800000000796)</f>
        <v>0</v>
      </c>
      <c r="V788">
        <f>VALUE(-0.2726000000000113)</f>
        <v>0</v>
      </c>
      <c r="W788">
        <f>VALUE(-0.32141999999998916)</f>
        <v>0</v>
      </c>
      <c r="X788">
        <f>VALUE(-0.014400000000023283)</f>
        <v>0</v>
      </c>
      <c r="Y788" s="17">
        <f>VALUE(-11.531999999999925)</f>
        <v>0</v>
      </c>
      <c r="Z788">
        <f>VALUE(-275.16285714286175)</f>
        <v>0</v>
      </c>
    </row>
    <row r="789" spans="1:26">
      <c r="A789" t="s">
        <v>813</v>
      </c>
      <c r="B789">
        <f>VALUE(18.6168)</f>
        <v>0</v>
      </c>
      <c r="C789" s="10">
        <f>VALUE(1552.6861199999998)</f>
        <v>0</v>
      </c>
      <c r="D789" s="10">
        <f>VALUE(-11.584000000000001)</f>
        <v>0</v>
      </c>
      <c r="E789" s="11">
        <f>VALUE(1553.7474)</f>
        <v>0</v>
      </c>
      <c r="F789" s="11">
        <f>VALUE(-18.268)</f>
        <v>0</v>
      </c>
      <c r="G789" s="12">
        <f>VALUE(1556.41614)</f>
        <v>0</v>
      </c>
      <c r="H789" s="12">
        <f>VALUE(-15.09)</f>
        <v>0</v>
      </c>
      <c r="I789" s="13">
        <f>VALUE(1547.70088)</f>
        <v>0</v>
      </c>
      <c r="J789" s="13">
        <f>VALUE(-10.722000000000001)</f>
        <v>0</v>
      </c>
      <c r="K789" s="14">
        <f>VALUE(1550.5997)</f>
        <v>0</v>
      </c>
      <c r="L789" s="14">
        <f>VALUE(-11.242)</f>
        <v>0</v>
      </c>
      <c r="M789" s="15">
        <f>VALUE(1556.3222)</f>
        <v>0</v>
      </c>
      <c r="N789" s="15">
        <f>VALUE(-11.632)</f>
        <v>0</v>
      </c>
      <c r="O789" s="16">
        <f>VALUE(1548.5703800000001)</f>
        <v>0</v>
      </c>
      <c r="P789" s="16">
        <f>VALUE(-21.728)</f>
        <v>0</v>
      </c>
      <c r="Q789" s="17">
        <f>VALUE(522.067)</f>
        <v>0</v>
      </c>
      <c r="R789">
        <f>VALUE(-0.3717399999998179)</f>
        <v>0</v>
      </c>
      <c r="S789">
        <f>VALUE(-0.29148000000009233)</f>
        <v>0</v>
      </c>
      <c r="T789">
        <f>VALUE(-0.387119999999868)</f>
        <v>0</v>
      </c>
      <c r="U789">
        <f>VALUE(-0.2677599999999529)</f>
        <v>0</v>
      </c>
      <c r="V789">
        <f>VALUE(-0.272420000000011)</f>
        <v>0</v>
      </c>
      <c r="W789">
        <f>VALUE(-0.3220400000000154)</f>
        <v>0</v>
      </c>
      <c r="X789">
        <f>VALUE(-0.014500000000225555)</f>
        <v>0</v>
      </c>
      <c r="Y789" s="17">
        <f>VALUE(-11.535499999999956)</f>
        <v>0</v>
      </c>
      <c r="Z789">
        <f>VALUE(-275.2942857142833)</f>
        <v>0</v>
      </c>
    </row>
    <row r="790" spans="1:26">
      <c r="A790" t="s">
        <v>814</v>
      </c>
      <c r="B790">
        <f>VALUE(18.6409)</f>
        <v>0</v>
      </c>
      <c r="C790" s="10">
        <f>VALUE(1552.6853800000001)</f>
        <v>0</v>
      </c>
      <c r="D790" s="10">
        <f>VALUE(-11.597999999999999)</f>
        <v>0</v>
      </c>
      <c r="E790" s="11">
        <f>VALUE(1553.74714)</f>
        <v>0</v>
      </c>
      <c r="F790" s="11">
        <f>VALUE(-18.222)</f>
        <v>0</v>
      </c>
      <c r="G790" s="12">
        <f>VALUE(1556.4152199999999)</f>
        <v>0</v>
      </c>
      <c r="H790" s="12">
        <f>VALUE(-15.072000000000001)</f>
        <v>0</v>
      </c>
      <c r="I790" s="13">
        <f>VALUE(1547.70038)</f>
        <v>0</v>
      </c>
      <c r="J790" s="13">
        <f>VALUE(-10.786)</f>
        <v>0</v>
      </c>
      <c r="K790" s="14">
        <f>VALUE(1550.6004599999999)</f>
        <v>0</v>
      </c>
      <c r="L790" s="14">
        <f>VALUE(-11.192)</f>
        <v>0</v>
      </c>
      <c r="M790" s="15">
        <f>VALUE(1556.32184)</f>
        <v>0</v>
      </c>
      <c r="N790" s="15">
        <f>VALUE(-11.638)</f>
        <v>0</v>
      </c>
      <c r="O790" s="16">
        <f>VALUE(1548.5702800000001)</f>
        <v>0</v>
      </c>
      <c r="P790" s="16">
        <f>VALUE(-21.715999999999998)</f>
        <v>0</v>
      </c>
      <c r="Q790" s="17">
        <f>VALUE(522.0585)</f>
        <v>0</v>
      </c>
      <c r="R790">
        <f>VALUE(-0.3724799999999959)</f>
        <v>0</v>
      </c>
      <c r="S790">
        <f>VALUE(-0.291740000000118)</f>
        <v>0</v>
      </c>
      <c r="T790">
        <f>VALUE(-0.388039999999819)</f>
        <v>0</v>
      </c>
      <c r="U790">
        <f>VALUE(-0.2682600000000548)</f>
        <v>0</v>
      </c>
      <c r="V790">
        <f>VALUE(-0.27165999999988344)</f>
        <v>0</v>
      </c>
      <c r="W790">
        <f>VALUE(-0.322400000000016)</f>
        <v>0</v>
      </c>
      <c r="X790">
        <f>VALUE(-0.014600000000200453)</f>
        <v>0</v>
      </c>
      <c r="Y790" s="17">
        <f>VALUE(-11.543999999999983)</f>
        <v>0</v>
      </c>
      <c r="Z790">
        <f>VALUE(-275.59714285715535)</f>
        <v>0</v>
      </c>
    </row>
    <row r="791" spans="1:26">
      <c r="A791" t="s">
        <v>815</v>
      </c>
      <c r="B791">
        <f>VALUE(18.66471)</f>
        <v>0</v>
      </c>
      <c r="C791" s="10">
        <f>VALUE(1552.68586)</f>
        <v>0</v>
      </c>
      <c r="D791" s="10">
        <f>VALUE(-11.574000000000002)</f>
        <v>0</v>
      </c>
      <c r="E791" s="11">
        <f>VALUE(1553.7472400000001)</f>
        <v>0</v>
      </c>
      <c r="F791" s="11">
        <f>VALUE(-18.188)</f>
        <v>0</v>
      </c>
      <c r="G791" s="12">
        <f>VALUE(1556.4159)</f>
        <v>0</v>
      </c>
      <c r="H791" s="12">
        <f>VALUE(-15.058)</f>
        <v>0</v>
      </c>
      <c r="I791" s="13">
        <f>VALUE(1547.70032)</f>
        <v>0</v>
      </c>
      <c r="J791" s="13">
        <f>VALUE(-10.725999999999999)</f>
        <v>0</v>
      </c>
      <c r="K791" s="14">
        <f>VALUE(1550.5999199999999)</f>
        <v>0</v>
      </c>
      <c r="L791" s="14">
        <f>VALUE(-11.196)</f>
        <v>0</v>
      </c>
      <c r="M791" s="15">
        <f>VALUE(1556.32222)</f>
        <v>0</v>
      </c>
      <c r="N791" s="15">
        <f>VALUE(-11.626)</f>
        <v>0</v>
      </c>
      <c r="O791" s="16">
        <f>VALUE(1548.57044)</f>
        <v>0</v>
      </c>
      <c r="P791" s="16">
        <f>VALUE(-21.691999999999997)</f>
        <v>0</v>
      </c>
      <c r="Q791" s="17">
        <f>VALUE(522.05)</f>
        <v>0</v>
      </c>
      <c r="R791">
        <f>VALUE(-0.37199999999984357)</f>
        <v>0</v>
      </c>
      <c r="S791">
        <f>VALUE(-0.2916400000001431)</f>
        <v>0</v>
      </c>
      <c r="T791">
        <f>VALUE(-0.3873599999999442)</f>
        <v>0</v>
      </c>
      <c r="U791">
        <f>VALUE(-0.2683200000001307)</f>
        <v>0</v>
      </c>
      <c r="V791">
        <f>VALUE(-0.2721999999998843)</f>
        <v>0</v>
      </c>
      <c r="W791">
        <f>VALUE(-0.3220200000000659)</f>
        <v>0</v>
      </c>
      <c r="X791">
        <f>VALUE(-0.014440000000149666)</f>
        <v>0</v>
      </c>
      <c r="Y791" s="17">
        <f>VALUE(-11.552500000000009)</f>
        <v>0</v>
      </c>
      <c r="Z791">
        <f>VALUE(-275.42571428573734)</f>
        <v>0</v>
      </c>
    </row>
    <row r="792" spans="1:26">
      <c r="A792" t="s">
        <v>816</v>
      </c>
      <c r="B792">
        <f>VALUE(18.68902)</f>
        <v>0</v>
      </c>
      <c r="C792" s="10">
        <f>VALUE(1552.6857400000001)</f>
        <v>0</v>
      </c>
      <c r="D792" s="10">
        <f>VALUE(-11.572000000000001)</f>
        <v>0</v>
      </c>
      <c r="E792" s="11">
        <f>VALUE(1553.7468800000001)</f>
        <v>0</v>
      </c>
      <c r="F792" s="11">
        <f>VALUE(-18.202)</f>
        <v>0</v>
      </c>
      <c r="G792" s="12">
        <f>VALUE(1556.41526)</f>
        <v>0</v>
      </c>
      <c r="H792" s="12">
        <f>VALUE(-15.03)</f>
        <v>0</v>
      </c>
      <c r="I792" s="13">
        <f>VALUE(1547.7006800000001)</f>
        <v>0</v>
      </c>
      <c r="J792" s="13">
        <f>VALUE(-10.72)</f>
        <v>0</v>
      </c>
      <c r="K792" s="14">
        <f>VALUE(1550.6000199999999)</f>
        <v>0</v>
      </c>
      <c r="L792" s="14">
        <f>VALUE(-11.196)</f>
        <v>0</v>
      </c>
      <c r="M792" s="15">
        <f>VALUE(1556.32206)</f>
        <v>0</v>
      </c>
      <c r="N792" s="15">
        <f>VALUE(-11.628)</f>
        <v>0</v>
      </c>
      <c r="O792" s="16">
        <f>VALUE(1548.57008)</f>
        <v>0</v>
      </c>
      <c r="P792" s="16">
        <f>VALUE(-21.701999999999998)</f>
        <v>0</v>
      </c>
      <c r="Q792" s="17">
        <f>VALUE(522.0464999999999)</f>
        <v>0</v>
      </c>
      <c r="R792">
        <f>VALUE(-0.37211999999999534)</f>
        <v>0</v>
      </c>
      <c r="S792">
        <f>VALUE(-0.2920000000001437)</f>
        <v>0</v>
      </c>
      <c r="T792">
        <f>VALUE(-0.38799999999991996)</f>
        <v>0</v>
      </c>
      <c r="U792">
        <f>VALUE(-0.2679600000001301)</f>
        <v>0</v>
      </c>
      <c r="V792">
        <f>VALUE(-0.2720999999999094)</f>
        <v>0</v>
      </c>
      <c r="W792">
        <f>VALUE(-0.3221800000001167)</f>
        <v>0</v>
      </c>
      <c r="X792">
        <f>VALUE(-0.014800000000150249)</f>
        <v>0</v>
      </c>
      <c r="Y792" s="17">
        <f>VALUE(-11.55600000000004)</f>
        <v>0</v>
      </c>
      <c r="Z792">
        <f>VALUE(-275.5942857143379)</f>
        <v>0</v>
      </c>
    </row>
    <row r="793" spans="1:26">
      <c r="A793" t="s">
        <v>817</v>
      </c>
      <c r="B793">
        <f>VALUE(18.71309)</f>
        <v>0</v>
      </c>
      <c r="C793" s="10">
        <f>VALUE(1552.68624)</f>
        <v>0</v>
      </c>
      <c r="D793" s="10">
        <f>VALUE(-11.595999999999998)</f>
        <v>0</v>
      </c>
      <c r="E793" s="11">
        <f>VALUE(1553.74714)</f>
        <v>0</v>
      </c>
      <c r="F793" s="11">
        <f>VALUE(-18.236)</f>
        <v>0</v>
      </c>
      <c r="G793" s="12">
        <f>VALUE(1556.41626)</f>
        <v>0</v>
      </c>
      <c r="H793" s="12">
        <f>VALUE(-14.998)</f>
        <v>0</v>
      </c>
      <c r="I793" s="13">
        <f>VALUE(1547.7007)</f>
        <v>0</v>
      </c>
      <c r="J793" s="13">
        <f>VALUE(-10.742)</f>
        <v>0</v>
      </c>
      <c r="K793" s="14">
        <f>VALUE(1550.6005400000001)</f>
        <v>0</v>
      </c>
      <c r="L793" s="14">
        <f>VALUE(-11.267999999999999)</f>
        <v>0</v>
      </c>
      <c r="M793" s="15">
        <f>VALUE(1556.32338)</f>
        <v>0</v>
      </c>
      <c r="N793" s="15">
        <f>VALUE(-11.522)</f>
        <v>0</v>
      </c>
      <c r="O793" s="16">
        <f>VALUE(1548.57098)</f>
        <v>0</v>
      </c>
      <c r="P793" s="16">
        <f>VALUE(-21.741999999999997)</f>
        <v>0</v>
      </c>
      <c r="Q793" s="17">
        <f>VALUE(522.0395)</f>
        <v>0</v>
      </c>
      <c r="R793">
        <f>VALUE(-0.3716199999998935)</f>
        <v>0</v>
      </c>
      <c r="S793">
        <f>VALUE(-0.291740000000118)</f>
        <v>0</v>
      </c>
      <c r="T793">
        <f>VALUE(-0.3869999999999436)</f>
        <v>0</v>
      </c>
      <c r="U793">
        <f>VALUE(-0.2679399999999532)</f>
        <v>0</v>
      </c>
      <c r="V793">
        <f>VALUE(-0.2715800000000854)</f>
        <v>0</v>
      </c>
      <c r="W793">
        <f>VALUE(-0.3208600000000388)</f>
        <v>0</v>
      </c>
      <c r="X793">
        <f>VALUE(-0.013900000000148793)</f>
        <v>0</v>
      </c>
      <c r="Y793" s="17">
        <f>VALUE(-11.562999999999988)</f>
        <v>0</v>
      </c>
      <c r="Z793">
        <f>VALUE(-274.94857142859735)</f>
        <v>0</v>
      </c>
    </row>
    <row r="794" spans="1:26">
      <c r="A794" t="s">
        <v>818</v>
      </c>
      <c r="B794">
        <f>VALUE(18.73668)</f>
        <v>0</v>
      </c>
      <c r="C794" s="10">
        <f>VALUE(1552.6862199999998)</f>
        <v>0</v>
      </c>
      <c r="D794" s="10">
        <f>VALUE(-11.564)</f>
        <v>0</v>
      </c>
      <c r="E794" s="11">
        <f>VALUE(1553.74728)</f>
        <v>0</v>
      </c>
      <c r="F794" s="11">
        <f>VALUE(-18.222)</f>
        <v>0</v>
      </c>
      <c r="G794" s="12">
        <f>VALUE(1556.41582)</f>
        <v>0</v>
      </c>
      <c r="H794" s="12">
        <f>VALUE(-14.964)</f>
        <v>0</v>
      </c>
      <c r="I794" s="13">
        <f>VALUE(1547.70116)</f>
        <v>0</v>
      </c>
      <c r="J794" s="13">
        <f>VALUE(-10.72)</f>
        <v>0</v>
      </c>
      <c r="K794" s="14">
        <f>VALUE(1550.60016)</f>
        <v>0</v>
      </c>
      <c r="L794" s="14">
        <f>VALUE(-11.218)</f>
        <v>0</v>
      </c>
      <c r="M794" s="15">
        <f>VALUE(1556.3220800000001)</f>
        <v>0</v>
      </c>
      <c r="N794" s="15">
        <f>VALUE(-11.564)</f>
        <v>0</v>
      </c>
      <c r="O794" s="16">
        <f>VALUE(1548.57048)</f>
        <v>0</v>
      </c>
      <c r="P794" s="16">
        <f>VALUE(-21.724)</f>
        <v>0</v>
      </c>
      <c r="Q794" s="17">
        <f>VALUE(522.0385)</f>
        <v>0</v>
      </c>
      <c r="R794">
        <f>VALUE(-0.371639999999843)</f>
        <v>0</v>
      </c>
      <c r="S794">
        <f>VALUE(-0.29160000000001673)</f>
        <v>0</v>
      </c>
      <c r="T794">
        <f>VALUE(-0.3874399999999696)</f>
        <v>0</v>
      </c>
      <c r="U794">
        <f>VALUE(-0.26747999999997774)</f>
        <v>0</v>
      </c>
      <c r="V794">
        <f>VALUE(-0.2719600000000355)</f>
        <v>0</v>
      </c>
      <c r="W794">
        <f>VALUE(-0.3221600000001672)</f>
        <v>0</v>
      </c>
      <c r="X794">
        <f>VALUE(-0.014400000000023283)</f>
        <v>0</v>
      </c>
      <c r="Y794" s="17">
        <f>VALUE(-11.563999999999965)</f>
        <v>0</v>
      </c>
      <c r="Z794">
        <f>VALUE(-275.2400000000047)</f>
        <v>0</v>
      </c>
    </row>
    <row r="795" spans="1:26">
      <c r="A795" t="s">
        <v>819</v>
      </c>
      <c r="B795">
        <f>VALUE(18.76101)</f>
        <v>0</v>
      </c>
      <c r="C795" s="10">
        <f>VALUE(1552.68642)</f>
        <v>0</v>
      </c>
      <c r="D795" s="10">
        <f>VALUE(-11.548)</f>
        <v>0</v>
      </c>
      <c r="E795" s="11">
        <f>VALUE(1553.7474)</f>
        <v>0</v>
      </c>
      <c r="F795" s="11">
        <f>VALUE(-18.224)</f>
        <v>0</v>
      </c>
      <c r="G795" s="12">
        <f>VALUE(1556.4171)</f>
        <v>0</v>
      </c>
      <c r="H795" s="12">
        <f>VALUE(-15.046)</f>
        <v>0</v>
      </c>
      <c r="I795" s="13">
        <f>VALUE(1547.7002)</f>
        <v>0</v>
      </c>
      <c r="J795" s="13">
        <f>VALUE(-10.786)</f>
        <v>0</v>
      </c>
      <c r="K795" s="14">
        <f>VALUE(1550.59938)</f>
        <v>0</v>
      </c>
      <c r="L795" s="14">
        <f>VALUE(-11.225999999999999)</f>
        <v>0</v>
      </c>
      <c r="M795" s="15">
        <f>VALUE(1556.3226)</f>
        <v>0</v>
      </c>
      <c r="N795" s="15">
        <f>VALUE(-11.602)</f>
        <v>0</v>
      </c>
      <c r="O795" s="16">
        <f>VALUE(1548.57096)</f>
        <v>0</v>
      </c>
      <c r="P795" s="16">
        <f>VALUE(-21.684)</f>
        <v>0</v>
      </c>
      <c r="Q795" s="17">
        <f>VALUE(522.043)</f>
        <v>0</v>
      </c>
      <c r="R795">
        <f>VALUE(-0.3714399999998932)</f>
        <v>0</v>
      </c>
      <c r="S795">
        <f>VALUE(-0.29148000000009233)</f>
        <v>0</v>
      </c>
      <c r="T795">
        <f>VALUE(-0.38616000000001804)</f>
        <v>0</v>
      </c>
      <c r="U795">
        <f>VALUE(-0.2684400000000551)</f>
        <v>0</v>
      </c>
      <c r="V795">
        <f>VALUE(-0.2727399999998852)</f>
        <v>0</v>
      </c>
      <c r="W795">
        <f>VALUE(-0.32164000000011583)</f>
        <v>0</v>
      </c>
      <c r="X795">
        <f>VALUE(-0.013920000000098298)</f>
        <v>0</v>
      </c>
      <c r="Y795" s="17">
        <f>VALUE(-11.559499999999957)</f>
        <v>0</v>
      </c>
      <c r="Z795">
        <f>VALUE(-275.11714285716545)</f>
        <v>0</v>
      </c>
    </row>
    <row r="796" spans="1:26">
      <c r="A796" t="s">
        <v>820</v>
      </c>
      <c r="B796">
        <f>VALUE(18.78514)</f>
        <v>0</v>
      </c>
      <c r="C796" s="10">
        <f>VALUE(1552.68516)</f>
        <v>0</v>
      </c>
      <c r="D796" s="10">
        <f>VALUE(-11.585999999999999)</f>
        <v>0</v>
      </c>
      <c r="E796" s="11">
        <f>VALUE(1553.74652)</f>
        <v>0</v>
      </c>
      <c r="F796" s="11">
        <f>VALUE(-18.22)</f>
        <v>0</v>
      </c>
      <c r="G796" s="12">
        <f>VALUE(1556.4147)</f>
        <v>0</v>
      </c>
      <c r="H796" s="12">
        <f>VALUE(-15.036)</f>
        <v>0</v>
      </c>
      <c r="I796" s="13">
        <f>VALUE(1547.70038)</f>
        <v>0</v>
      </c>
      <c r="J796" s="13">
        <f>VALUE(-10.742)</f>
        <v>0</v>
      </c>
      <c r="K796" s="14">
        <f>VALUE(1550.59878)</f>
        <v>0</v>
      </c>
      <c r="L796" s="14">
        <f>VALUE(-11.187999999999999)</f>
        <v>0</v>
      </c>
      <c r="M796" s="15">
        <f>VALUE(1556.3216)</f>
        <v>0</v>
      </c>
      <c r="N796" s="15">
        <f>VALUE(-11.606)</f>
        <v>0</v>
      </c>
      <c r="O796" s="16">
        <f>VALUE(1548.57)</f>
        <v>0</v>
      </c>
      <c r="P796" s="16">
        <f>VALUE(-21.688000000000002)</f>
        <v>0</v>
      </c>
      <c r="Q796" s="17">
        <f>VALUE(522.0409999999999)</f>
        <v>0</v>
      </c>
      <c r="R796">
        <f>VALUE(-0.3726999999998952)</f>
        <v>0</v>
      </c>
      <c r="S796">
        <f>VALUE(-0.2923600000001443)</f>
        <v>0</v>
      </c>
      <c r="T796">
        <f>VALUE(-0.38855999999987034)</f>
        <v>0</v>
      </c>
      <c r="U796">
        <f>VALUE(-0.2682600000000548)</f>
        <v>0</v>
      </c>
      <c r="V796">
        <f>VALUE(-0.27333999999996195)</f>
        <v>0</v>
      </c>
      <c r="W796">
        <f>VALUE(-0.3226400000000922)</f>
        <v>0</v>
      </c>
      <c r="X796">
        <f>VALUE(-0.014880000000175642)</f>
        <v>0</v>
      </c>
      <c r="Y796" s="17">
        <f>VALUE(-11.561500000000024)</f>
        <v>0</v>
      </c>
      <c r="Z796">
        <f>VALUE(-276.10571428574207)</f>
        <v>0</v>
      </c>
    </row>
    <row r="797" spans="1:26">
      <c r="A797" t="s">
        <v>821</v>
      </c>
      <c r="B797">
        <f>VALUE(18.80917)</f>
        <v>0</v>
      </c>
      <c r="C797" s="10">
        <f>VALUE(1552.68578)</f>
        <v>0</v>
      </c>
      <c r="D797" s="10">
        <f>VALUE(-11.575999999999999)</f>
        <v>0</v>
      </c>
      <c r="E797" s="11">
        <f>VALUE(1553.7472400000001)</f>
        <v>0</v>
      </c>
      <c r="F797" s="11">
        <f>VALUE(-18.208)</f>
        <v>0</v>
      </c>
      <c r="G797" s="12">
        <f>VALUE(1556.4148)</f>
        <v>0</v>
      </c>
      <c r="H797" s="12">
        <f>VALUE(-15.026)</f>
        <v>0</v>
      </c>
      <c r="I797" s="13">
        <f>VALUE(1547.70094)</f>
        <v>0</v>
      </c>
      <c r="J797" s="13">
        <f>VALUE(-10.687999999999999)</f>
        <v>0</v>
      </c>
      <c r="K797" s="14">
        <f>VALUE(1550.59886)</f>
        <v>0</v>
      </c>
      <c r="L797" s="14">
        <f>VALUE(-11.238)</f>
        <v>0</v>
      </c>
      <c r="M797" s="15">
        <f>VALUE(1556.32174)</f>
        <v>0</v>
      </c>
      <c r="N797" s="15">
        <f>VALUE(-11.606)</f>
        <v>0</v>
      </c>
      <c r="O797" s="16">
        <f>VALUE(1548.57036)</f>
        <v>0</v>
      </c>
      <c r="P797" s="16">
        <f>VALUE(-21.674)</f>
        <v>0</v>
      </c>
      <c r="Q797" s="17">
        <f>VALUE(522.0419999999999)</f>
        <v>0</v>
      </c>
      <c r="R797">
        <f>VALUE(-0.37207999999986896)</f>
        <v>0</v>
      </c>
      <c r="S797">
        <f>VALUE(-0.2916400000001431)</f>
        <v>0</v>
      </c>
      <c r="T797">
        <f>VALUE(-0.38845999999989544)</f>
        <v>0</v>
      </c>
      <c r="U797">
        <f>VALUE(-0.2677000000001044)</f>
        <v>0</v>
      </c>
      <c r="V797">
        <f>VALUE(-0.27325999999993655)</f>
        <v>0</v>
      </c>
      <c r="W797">
        <f>VALUE(-0.3224999999999909)</f>
        <v>0</v>
      </c>
      <c r="X797">
        <f>VALUE(-0.01452000000017506)</f>
        <v>0</v>
      </c>
      <c r="Y797" s="17">
        <f>VALUE(-11.560500000000047)</f>
        <v>0</v>
      </c>
      <c r="Z797">
        <f>VALUE(-275.7371428571592)</f>
        <v>0</v>
      </c>
    </row>
    <row r="798" spans="1:26">
      <c r="A798" t="s">
        <v>822</v>
      </c>
      <c r="B798">
        <f>VALUE(18.83347)</f>
        <v>0</v>
      </c>
      <c r="C798" s="10">
        <f>VALUE(1552.68638)</f>
        <v>0</v>
      </c>
      <c r="D798" s="10">
        <f>VALUE(-11.578)</f>
        <v>0</v>
      </c>
      <c r="E798" s="11">
        <f>VALUE(1553.7467800000002)</f>
        <v>0</v>
      </c>
      <c r="F798" s="11">
        <f>VALUE(-18.198)</f>
        <v>0</v>
      </c>
      <c r="G798" s="12">
        <f>VALUE(1556.41558)</f>
        <v>0</v>
      </c>
      <c r="H798" s="12">
        <f>VALUE(-15.085999999999999)</f>
        <v>0</v>
      </c>
      <c r="I798" s="13">
        <f>VALUE(1547.6997199999998)</f>
        <v>0</v>
      </c>
      <c r="J798" s="13">
        <f>VALUE(-10.788)</f>
        <v>0</v>
      </c>
      <c r="K798" s="14">
        <f>VALUE(1550.6003)</f>
        <v>0</v>
      </c>
      <c r="L798" s="14">
        <f>VALUE(-11.258)</f>
        <v>0</v>
      </c>
      <c r="M798" s="15">
        <f>VALUE(1556.32194)</f>
        <v>0</v>
      </c>
      <c r="N798" s="15">
        <f>VALUE(-11.64)</f>
        <v>0</v>
      </c>
      <c r="O798" s="16">
        <f>VALUE(1548.57114)</f>
        <v>0</v>
      </c>
      <c r="P798" s="16">
        <f>VALUE(-21.738000000000003)</f>
        <v>0</v>
      </c>
      <c r="Q798" s="17">
        <f>VALUE(522.0385)</f>
        <v>0</v>
      </c>
      <c r="R798">
        <f>VALUE(-0.3714799999997922)</f>
        <v>0</v>
      </c>
      <c r="S798">
        <f>VALUE(-0.2921000000001186)</f>
        <v>0</v>
      </c>
      <c r="T798">
        <f>VALUE(-0.3876799999998184)</f>
        <v>0</v>
      </c>
      <c r="U798">
        <f>VALUE(-0.26891999999998006)</f>
        <v>0</v>
      </c>
      <c r="V798">
        <f>VALUE(-0.2718199999999342)</f>
        <v>0</v>
      </c>
      <c r="W798">
        <f>VALUE(-0.3223000000000411)</f>
        <v>0</v>
      </c>
      <c r="X798">
        <f>VALUE(-0.013740000000098007)</f>
        <v>0</v>
      </c>
      <c r="Y798" s="17">
        <f>VALUE(-11.563999999999965)</f>
        <v>0</v>
      </c>
      <c r="Z798">
        <f>VALUE(-275.43428571425466)</f>
        <v>0</v>
      </c>
    </row>
    <row r="799" spans="1:26">
      <c r="A799" t="s">
        <v>823</v>
      </c>
      <c r="B799">
        <f>VALUE(18.85752)</f>
        <v>0</v>
      </c>
      <c r="C799" s="10">
        <f>VALUE(1552.6851)</f>
        <v>0</v>
      </c>
      <c r="D799" s="10">
        <f>VALUE(-11.584000000000001)</f>
        <v>0</v>
      </c>
      <c r="E799" s="11">
        <f>VALUE(1553.7473400000001)</f>
        <v>0</v>
      </c>
      <c r="F799" s="11">
        <f>VALUE(-18.252)</f>
        <v>0</v>
      </c>
      <c r="G799" s="12">
        <f>VALUE(1556.4153)</f>
        <v>0</v>
      </c>
      <c r="H799" s="12">
        <f>VALUE(-15.048)</f>
        <v>0</v>
      </c>
      <c r="I799" s="13">
        <f>VALUE(1547.70126)</f>
        <v>0</v>
      </c>
      <c r="J799" s="13">
        <f>VALUE(-10.772)</f>
        <v>0</v>
      </c>
      <c r="K799" s="14">
        <f>VALUE(1550.60032)</f>
        <v>0</v>
      </c>
      <c r="L799" s="14">
        <f>VALUE(-11.218)</f>
        <v>0</v>
      </c>
      <c r="M799" s="15">
        <f>VALUE(1556.32228)</f>
        <v>0</v>
      </c>
      <c r="N799" s="15">
        <f>VALUE(-11.645999999999999)</f>
        <v>0</v>
      </c>
      <c r="O799" s="16">
        <f>VALUE(1548.5707400000001)</f>
        <v>0</v>
      </c>
      <c r="P799" s="16">
        <f>VALUE(-21.66)</f>
        <v>0</v>
      </c>
      <c r="Q799" s="17">
        <f>VALUE(522.039)</f>
        <v>0</v>
      </c>
      <c r="R799">
        <f>VALUE(-0.3727599999999711)</f>
        <v>0</v>
      </c>
      <c r="S799">
        <f>VALUE(-0.2915400000001682)</f>
        <v>0</v>
      </c>
      <c r="T799">
        <f>VALUE(-0.38796000000002095)</f>
        <v>0</v>
      </c>
      <c r="U799">
        <f>VALUE(-0.26738000000000284)</f>
        <v>0</v>
      </c>
      <c r="V799">
        <f>VALUE(-0.2717999999999847)</f>
        <v>0</v>
      </c>
      <c r="W799">
        <f>VALUE(-0.32195999999999003)</f>
        <v>0</v>
      </c>
      <c r="X799">
        <f>VALUE(-0.014140000000224973)</f>
        <v>0</v>
      </c>
      <c r="Y799" s="17">
        <f>VALUE(-11.563499999999976)</f>
        <v>0</v>
      </c>
      <c r="Z799">
        <f>VALUE(-275.362857142909)</f>
        <v>0</v>
      </c>
    </row>
    <row r="800" spans="1:26">
      <c r="A800" t="s">
        <v>824</v>
      </c>
      <c r="B800">
        <f>VALUE(18.88222)</f>
        <v>0</v>
      </c>
      <c r="C800" s="10">
        <f>VALUE(1552.6862800000001)</f>
        <v>0</v>
      </c>
      <c r="D800" s="10">
        <f>VALUE(-11.574000000000002)</f>
        <v>0</v>
      </c>
      <c r="E800" s="11">
        <f>VALUE(1553.7467800000002)</f>
        <v>0</v>
      </c>
      <c r="F800" s="11">
        <f>VALUE(-18.226)</f>
        <v>0</v>
      </c>
      <c r="G800" s="12">
        <f>VALUE(1556.4146)</f>
        <v>0</v>
      </c>
      <c r="H800" s="12">
        <f>VALUE(-15.068)</f>
        <v>0</v>
      </c>
      <c r="I800" s="13">
        <f>VALUE(1547.6997199999998)</f>
        <v>0</v>
      </c>
      <c r="J800" s="13">
        <f>VALUE(-10.744000000000002)</f>
        <v>0</v>
      </c>
      <c r="K800" s="14">
        <f>VALUE(1550.6006)</f>
        <v>0</v>
      </c>
      <c r="L800" s="14">
        <f>VALUE(-11.234000000000002)</f>
        <v>0</v>
      </c>
      <c r="M800" s="15">
        <f>VALUE(1556.3215599999999)</f>
        <v>0</v>
      </c>
      <c r="N800" s="15">
        <f>VALUE(-11.675999999999998)</f>
        <v>0</v>
      </c>
      <c r="O800" s="16">
        <f>VALUE(1548.57078)</f>
        <v>0</v>
      </c>
      <c r="P800" s="16">
        <f>VALUE(-21.7)</f>
        <v>0</v>
      </c>
      <c r="Q800" s="17">
        <f>VALUE(522.0385)</f>
        <v>0</v>
      </c>
      <c r="R800">
        <f>VALUE(-0.37157999999999447)</f>
        <v>0</v>
      </c>
      <c r="S800">
        <f>VALUE(-0.2921000000001186)</f>
        <v>0</v>
      </c>
      <c r="T800">
        <f>VALUE(-0.38865999999984524)</f>
        <v>0</v>
      </c>
      <c r="U800">
        <f>VALUE(-0.26891999999998006)</f>
        <v>0</v>
      </c>
      <c r="V800">
        <f>VALUE(-0.27152000000000953)</f>
        <v>0</v>
      </c>
      <c r="W800">
        <f>VALUE(-0.3226799999999912)</f>
        <v>0</v>
      </c>
      <c r="X800">
        <f>VALUE(-0.01410000000009859)</f>
        <v>0</v>
      </c>
      <c r="Y800" s="17">
        <f>VALUE(-11.563999999999965)</f>
        <v>0</v>
      </c>
      <c r="Z800">
        <f>VALUE(-275.65142857143394)</f>
        <v>0</v>
      </c>
    </row>
    <row r="801" spans="1:26">
      <c r="A801" t="s">
        <v>825</v>
      </c>
      <c r="B801">
        <f>VALUE(18.90614)</f>
        <v>0</v>
      </c>
      <c r="C801" s="10">
        <f>VALUE(1552.68634)</f>
        <v>0</v>
      </c>
      <c r="D801" s="10">
        <f>VALUE(-11.612)</f>
        <v>0</v>
      </c>
      <c r="E801" s="11">
        <f>VALUE(1553.74706)</f>
        <v>0</v>
      </c>
      <c r="F801" s="11">
        <f>VALUE(-18.224)</f>
        <v>0</v>
      </c>
      <c r="G801" s="12">
        <f>VALUE(1556.41418)</f>
        <v>0</v>
      </c>
      <c r="H801" s="12">
        <f>VALUE(-15.056)</f>
        <v>0</v>
      </c>
      <c r="I801" s="13">
        <f>VALUE(1547.70022)</f>
        <v>0</v>
      </c>
      <c r="J801" s="13">
        <f>VALUE(-10.725999999999999)</f>
        <v>0</v>
      </c>
      <c r="K801" s="14">
        <f>VALUE(1550.59976)</f>
        <v>0</v>
      </c>
      <c r="L801" s="14">
        <f>VALUE(-11.198)</f>
        <v>0</v>
      </c>
      <c r="M801" s="15">
        <f>VALUE(1556.32142)</f>
        <v>0</v>
      </c>
      <c r="N801" s="15">
        <f>VALUE(-11.655999999999999)</f>
        <v>0</v>
      </c>
      <c r="O801" s="16">
        <f>VALUE(1548.5711)</f>
        <v>0</v>
      </c>
      <c r="P801" s="16">
        <f>VALUE(-21.688000000000002)</f>
        <v>0</v>
      </c>
      <c r="Q801" s="17">
        <f>VALUE(522.031)</f>
        <v>0</v>
      </c>
      <c r="R801">
        <f>VALUE(-0.3715199999999186)</f>
        <v>0</v>
      </c>
      <c r="S801">
        <f>VALUE(-0.2918200000001434)</f>
        <v>0</v>
      </c>
      <c r="T801">
        <f>VALUE(-0.3890799999999217)</f>
        <v>0</v>
      </c>
      <c r="U801">
        <f>VALUE(-0.2684200000001056)</f>
        <v>0</v>
      </c>
      <c r="V801">
        <f>VALUE(-0.2723599999999351)</f>
        <v>0</v>
      </c>
      <c r="W801">
        <f>VALUE(-0.3228200000000925)</f>
        <v>0</v>
      </c>
      <c r="X801">
        <f>VALUE(-0.01378000000022439)</f>
        <v>0</v>
      </c>
      <c r="Y801" s="17">
        <f>VALUE(-11.571500000000015)</f>
        <v>0</v>
      </c>
      <c r="Z801">
        <f>VALUE(-275.685714285763)</f>
        <v>0</v>
      </c>
    </row>
    <row r="802" spans="1:26">
      <c r="A802" t="s">
        <v>826</v>
      </c>
      <c r="B802">
        <f>VALUE(18.92974)</f>
        <v>0</v>
      </c>
      <c r="C802" s="10">
        <f>VALUE(1552.6860199999999)</f>
        <v>0</v>
      </c>
      <c r="D802" s="10">
        <f>VALUE(-11.575999999999999)</f>
        <v>0</v>
      </c>
      <c r="E802" s="11">
        <f>VALUE(1553.74676)</f>
        <v>0</v>
      </c>
      <c r="F802" s="11">
        <f>VALUE(-18.234)</f>
        <v>0</v>
      </c>
      <c r="G802" s="12">
        <f>VALUE(1556.4157)</f>
        <v>0</v>
      </c>
      <c r="H802" s="12">
        <f>VALUE(-15.082)</f>
        <v>0</v>
      </c>
      <c r="I802" s="13">
        <f>VALUE(1547.69984)</f>
        <v>0</v>
      </c>
      <c r="J802" s="13">
        <f>VALUE(-10.734000000000002)</f>
        <v>0</v>
      </c>
      <c r="K802" s="14">
        <f>VALUE(1550.6004)</f>
        <v>0</v>
      </c>
      <c r="L802" s="14">
        <f>VALUE(-11.23)</f>
        <v>0</v>
      </c>
      <c r="M802" s="15">
        <f>VALUE(1556.3216)</f>
        <v>0</v>
      </c>
      <c r="N802" s="15">
        <f>VALUE(-11.675999999999998)</f>
        <v>0</v>
      </c>
      <c r="O802" s="16">
        <f>VALUE(1548.57032)</f>
        <v>0</v>
      </c>
      <c r="P802" s="16">
        <f>VALUE(-21.678)</f>
        <v>0</v>
      </c>
      <c r="Q802" s="17">
        <f>VALUE(522.0229999999999)</f>
        <v>0</v>
      </c>
      <c r="R802">
        <f>VALUE(-0.3718399999997928)</f>
        <v>0</v>
      </c>
      <c r="S802">
        <f>VALUE(-0.2921200000000681)</f>
        <v>0</v>
      </c>
      <c r="T802">
        <f>VALUE(-0.387559999999894)</f>
        <v>0</v>
      </c>
      <c r="U802">
        <f>VALUE(-0.26880000000005566)</f>
        <v>0</v>
      </c>
      <c r="V802">
        <f>VALUE(-0.2717199999999593)</f>
        <v>0</v>
      </c>
      <c r="W802">
        <f>VALUE(-0.3226400000000922)</f>
        <v>0</v>
      </c>
      <c r="X802">
        <f>VALUE(-0.01456000000007407)</f>
        <v>0</v>
      </c>
      <c r="Y802" s="17">
        <f>VALUE(-11.579500000000053)</f>
        <v>0</v>
      </c>
      <c r="Z802">
        <f>VALUE(-275.6057142857052)</f>
        <v>0</v>
      </c>
    </row>
    <row r="803" spans="1:26">
      <c r="A803" t="s">
        <v>827</v>
      </c>
      <c r="B803">
        <f>VALUE(18.95379)</f>
        <v>0</v>
      </c>
      <c r="C803" s="10">
        <f>VALUE(1552.68502)</f>
        <v>0</v>
      </c>
      <c r="D803" s="10">
        <f>VALUE(-11.618)</f>
        <v>0</v>
      </c>
      <c r="E803" s="11">
        <f>VALUE(1553.7469800000001)</f>
        <v>0</v>
      </c>
      <c r="F803" s="11">
        <f>VALUE(-18.206)</f>
        <v>0</v>
      </c>
      <c r="G803" s="12">
        <f>VALUE(1556.41524)</f>
        <v>0</v>
      </c>
      <c r="H803" s="12">
        <f>VALUE(-15.102)</f>
        <v>0</v>
      </c>
      <c r="I803" s="13">
        <f>VALUE(1547.70046)</f>
        <v>0</v>
      </c>
      <c r="J803" s="13">
        <f>VALUE(-10.714)</f>
        <v>0</v>
      </c>
      <c r="K803" s="14">
        <f>VALUE(1550.5987599999999)</f>
        <v>0</v>
      </c>
      <c r="L803" s="14">
        <f>VALUE(-11.214)</f>
        <v>0</v>
      </c>
      <c r="M803" s="15">
        <f>VALUE(1556.32126)</f>
        <v>0</v>
      </c>
      <c r="N803" s="15">
        <f>VALUE(-11.634)</f>
        <v>0</v>
      </c>
      <c r="O803" s="16">
        <f>VALUE(1548.57116)</f>
        <v>0</v>
      </c>
      <c r="P803" s="16">
        <f>VALUE(-21.734)</f>
        <v>0</v>
      </c>
      <c r="Q803" s="17">
        <f>VALUE(522.0264999999999)</f>
        <v>0</v>
      </c>
      <c r="R803">
        <f>VALUE(-0.3728399999999965)</f>
        <v>0</v>
      </c>
      <c r="S803">
        <f>VALUE(-0.2919000000001688)</f>
        <v>0</v>
      </c>
      <c r="T803">
        <f>VALUE(-0.38801999999986947)</f>
        <v>0</v>
      </c>
      <c r="U803">
        <f>VALUE(-0.2681800000000294)</f>
        <v>0</v>
      </c>
      <c r="V803">
        <f>VALUE(-0.27335999999991145)</f>
        <v>0</v>
      </c>
      <c r="W803">
        <f>VALUE(-0.32298000000014326)</f>
        <v>0</v>
      </c>
      <c r="X803">
        <f>VALUE(-0.013720000000148502)</f>
        <v>0</v>
      </c>
      <c r="Y803" s="17">
        <f>VALUE(-11.576000000000022)</f>
        <v>0</v>
      </c>
      <c r="Z803">
        <f>VALUE(-275.85714285718103)</f>
        <v>0</v>
      </c>
    </row>
    <row r="804" spans="1:26">
      <c r="A804" t="s">
        <v>828</v>
      </c>
      <c r="B804">
        <f>VALUE(18.97792)</f>
        <v>0</v>
      </c>
      <c r="C804" s="10">
        <f>VALUE(1552.68592)</f>
        <v>0</v>
      </c>
      <c r="D804" s="10">
        <f>VALUE(-11.602)</f>
        <v>0</v>
      </c>
      <c r="E804" s="11">
        <f>VALUE(1553.7468)</f>
        <v>0</v>
      </c>
      <c r="F804" s="11">
        <f>VALUE(-18.262)</f>
        <v>0</v>
      </c>
      <c r="G804" s="12">
        <f>VALUE(1556.41488)</f>
        <v>0</v>
      </c>
      <c r="H804" s="12">
        <f>VALUE(-15.017999999999999)</f>
        <v>0</v>
      </c>
      <c r="I804" s="13">
        <f>VALUE(1547.7002400000001)</f>
        <v>0</v>
      </c>
      <c r="J804" s="13">
        <f>VALUE(-10.76)</f>
        <v>0</v>
      </c>
      <c r="K804" s="14">
        <f>VALUE(1550.59882)</f>
        <v>0</v>
      </c>
      <c r="L804" s="14">
        <f>VALUE(-11.204)</f>
        <v>0</v>
      </c>
      <c r="M804" s="15">
        <f>VALUE(1556.32172)</f>
        <v>0</v>
      </c>
      <c r="N804" s="15">
        <f>VALUE(-11.526)</f>
        <v>0</v>
      </c>
      <c r="O804" s="16">
        <f>VALUE(1548.57114)</f>
        <v>0</v>
      </c>
      <c r="P804" s="16">
        <f>VALUE(-21.638)</f>
        <v>0</v>
      </c>
      <c r="Q804" s="17">
        <f>VALUE(522.0229999999999)</f>
        <v>0</v>
      </c>
      <c r="R804">
        <f>VALUE(-0.37193999999999505)</f>
        <v>0</v>
      </c>
      <c r="S804">
        <f>VALUE(-0.2920800000001691)</f>
        <v>0</v>
      </c>
      <c r="T804">
        <f>VALUE(-0.38837999999987005)</f>
        <v>0</v>
      </c>
      <c r="U804">
        <f>VALUE(-0.26840000000015607)</f>
        <v>0</v>
      </c>
      <c r="V804">
        <f>VALUE(-0.27330000000006294)</f>
        <v>0</v>
      </c>
      <c r="W804">
        <f>VALUE(-0.3225200000001678)</f>
        <v>0</v>
      </c>
      <c r="X804">
        <f>VALUE(-0.013740000000098007)</f>
        <v>0</v>
      </c>
      <c r="Y804" s="17">
        <f>VALUE(-11.579500000000053)</f>
        <v>0</v>
      </c>
      <c r="Z804">
        <f>VALUE(-275.7657142857884)</f>
        <v>0</v>
      </c>
    </row>
    <row r="805" spans="1:26">
      <c r="A805" t="s">
        <v>829</v>
      </c>
      <c r="B805">
        <f>VALUE(19.00172)</f>
        <v>0</v>
      </c>
      <c r="C805" s="10">
        <f>VALUE(1552.68662)</f>
        <v>0</v>
      </c>
      <c r="D805" s="10">
        <f>VALUE(-11.597999999999999)</f>
        <v>0</v>
      </c>
      <c r="E805" s="11">
        <f>VALUE(1553.74662)</f>
        <v>0</v>
      </c>
      <c r="F805" s="11">
        <f>VALUE(-18.206)</f>
        <v>0</v>
      </c>
      <c r="G805" s="12">
        <f>VALUE(1556.41572)</f>
        <v>0</v>
      </c>
      <c r="H805" s="12">
        <f>VALUE(-15.08)</f>
        <v>0</v>
      </c>
      <c r="I805" s="13">
        <f>VALUE(1547.70012)</f>
        <v>0</v>
      </c>
      <c r="J805" s="13">
        <f>VALUE(-10.735999999999999)</f>
        <v>0</v>
      </c>
      <c r="K805" s="14">
        <f>VALUE(1550.59954)</f>
        <v>0</v>
      </c>
      <c r="L805" s="14">
        <f>VALUE(-11.2)</f>
        <v>0</v>
      </c>
      <c r="M805" s="15">
        <f>VALUE(1556.32052)</f>
        <v>0</v>
      </c>
      <c r="N805" s="15">
        <f>VALUE(-11.626)</f>
        <v>0</v>
      </c>
      <c r="O805" s="16">
        <f>VALUE(1548.5705)</f>
        <v>0</v>
      </c>
      <c r="P805" s="16">
        <f>VALUE(-21.741999999999997)</f>
        <v>0</v>
      </c>
      <c r="Q805" s="17">
        <f>VALUE(522.029)</f>
        <v>0</v>
      </c>
      <c r="R805">
        <f>VALUE(-0.3712399999999434)</f>
        <v>0</v>
      </c>
      <c r="S805">
        <f>VALUE(-0.2922600000001694)</f>
        <v>0</v>
      </c>
      <c r="T805">
        <f>VALUE(-0.3875399999999445)</f>
        <v>0</v>
      </c>
      <c r="U805">
        <f>VALUE(-0.26852000000008047)</f>
        <v>0</v>
      </c>
      <c r="V805">
        <f>VALUE(-0.2725800000000618)</f>
        <v>0</v>
      </c>
      <c r="W805">
        <f>VALUE(-0.32372000000009393)</f>
        <v>0</v>
      </c>
      <c r="X805">
        <f>VALUE(-0.014380000000073778)</f>
        <v>0</v>
      </c>
      <c r="Y805" s="17">
        <f>VALUE(-11.573499999999967)</f>
        <v>0</v>
      </c>
      <c r="Z805">
        <f>VALUE(-275.7485714286239)</f>
        <v>0</v>
      </c>
    </row>
    <row r="806" spans="1:26">
      <c r="A806" t="s">
        <v>830</v>
      </c>
      <c r="B806">
        <f>VALUE(19.02588)</f>
        <v>0</v>
      </c>
      <c r="C806" s="10">
        <f>VALUE(1552.68636)</f>
        <v>0</v>
      </c>
      <c r="D806" s="10">
        <f>VALUE(-11.58)</f>
        <v>0</v>
      </c>
      <c r="E806" s="11">
        <f>VALUE(1553.7469199999998)</f>
        <v>0</v>
      </c>
      <c r="F806" s="11">
        <f>VALUE(-18.238)</f>
        <v>0</v>
      </c>
      <c r="G806" s="12">
        <f>VALUE(1556.41566)</f>
        <v>0</v>
      </c>
      <c r="H806" s="12">
        <f>VALUE(-15.064)</f>
        <v>0</v>
      </c>
      <c r="I806" s="13">
        <f>VALUE(1547.70042)</f>
        <v>0</v>
      </c>
      <c r="J806" s="13">
        <f>VALUE(-10.786)</f>
        <v>0</v>
      </c>
      <c r="K806" s="14">
        <f>VALUE(1550.59864)</f>
        <v>0</v>
      </c>
      <c r="L806" s="14">
        <f>VALUE(-11.2)</f>
        <v>0</v>
      </c>
      <c r="M806" s="15">
        <f>VALUE(1556.32226)</f>
        <v>0</v>
      </c>
      <c r="N806" s="15">
        <f>VALUE(-11.67)</f>
        <v>0</v>
      </c>
      <c r="O806" s="16">
        <f>VALUE(1548.57162)</f>
        <v>0</v>
      </c>
      <c r="P806" s="16">
        <f>VALUE(-21.671999999999997)</f>
        <v>0</v>
      </c>
      <c r="Q806" s="17">
        <f>VALUE(522.0374999999999)</f>
        <v>0</v>
      </c>
      <c r="R806">
        <f>VALUE(-0.3714999999999691)</f>
        <v>0</v>
      </c>
      <c r="S806">
        <f>VALUE(-0.2919600000000173)</f>
        <v>0</v>
      </c>
      <c r="T806">
        <f>VALUE(-0.3876000000000204)</f>
        <v>0</v>
      </c>
      <c r="U806">
        <f>VALUE(-0.2682200000001558)</f>
        <v>0</v>
      </c>
      <c r="V806">
        <f>VALUE(-0.27348000000006323)</f>
        <v>0</v>
      </c>
      <c r="W806">
        <f>VALUE(-0.3219800000001669)</f>
        <v>0</v>
      </c>
      <c r="X806">
        <f>VALUE(-0.013260000000173022)</f>
        <v>0</v>
      </c>
      <c r="Y806" s="17">
        <f>VALUE(-11.565000000000055)</f>
        <v>0</v>
      </c>
      <c r="Z806">
        <f>VALUE(-275.4285714286522)</f>
        <v>0</v>
      </c>
    </row>
    <row r="807" spans="1:26">
      <c r="A807" t="s">
        <v>831</v>
      </c>
      <c r="B807">
        <f>VALUE(19.04965)</f>
        <v>0</v>
      </c>
      <c r="C807" s="10">
        <f>VALUE(1552.6859)</f>
        <v>0</v>
      </c>
      <c r="D807" s="10">
        <f>VALUE(-11.574000000000002)</f>
        <v>0</v>
      </c>
      <c r="E807" s="11">
        <f>VALUE(1553.7471)</f>
        <v>0</v>
      </c>
      <c r="F807" s="11">
        <f>VALUE(-18.256)</f>
        <v>0</v>
      </c>
      <c r="G807" s="12">
        <f>VALUE(1556.4159)</f>
        <v>0</v>
      </c>
      <c r="H807" s="12">
        <f>VALUE(-15.09)</f>
        <v>0</v>
      </c>
      <c r="I807" s="13">
        <f>VALUE(1547.7010599999999)</f>
        <v>0</v>
      </c>
      <c r="J807" s="13">
        <f>VALUE(-10.71)</f>
        <v>0</v>
      </c>
      <c r="K807" s="14">
        <f>VALUE(1550.59988)</f>
        <v>0</v>
      </c>
      <c r="L807" s="14">
        <f>VALUE(-11.152000000000001)</f>
        <v>0</v>
      </c>
      <c r="M807" s="15">
        <f>VALUE(1556.32094)</f>
        <v>0</v>
      </c>
      <c r="N807" s="15">
        <f>VALUE(-11.644)</f>
        <v>0</v>
      </c>
      <c r="O807" s="16">
        <f>VALUE(1548.5712800000001)</f>
        <v>0</v>
      </c>
      <c r="P807" s="16">
        <f>VALUE(-21.666)</f>
        <v>0</v>
      </c>
      <c r="Q807" s="17">
        <f>VALUE(522.04)</f>
        <v>0</v>
      </c>
      <c r="R807">
        <f>VALUE(-0.37195999999994456)</f>
        <v>0</v>
      </c>
      <c r="S807">
        <f>VALUE(-0.291780000000017)</f>
        <v>0</v>
      </c>
      <c r="T807">
        <f>VALUE(-0.3873599999999442)</f>
        <v>0</v>
      </c>
      <c r="U807">
        <f>VALUE(-0.26757999999995263)</f>
        <v>0</v>
      </c>
      <c r="V807">
        <f>VALUE(-0.2722400000000107)</f>
        <v>0</v>
      </c>
      <c r="W807">
        <f>VALUE(-0.32330000000001746)</f>
        <v>0</v>
      </c>
      <c r="X807">
        <f>VALUE(-0.0136000000002241)</f>
        <v>0</v>
      </c>
      <c r="Y807" s="17">
        <f>VALUE(-11.5625)</f>
        <v>0</v>
      </c>
      <c r="Z807">
        <f>VALUE(-275.40285714287296)</f>
        <v>0</v>
      </c>
    </row>
    <row r="808" spans="1:26">
      <c r="A808" t="s">
        <v>832</v>
      </c>
      <c r="B808">
        <f>VALUE(19.07352)</f>
        <v>0</v>
      </c>
      <c r="C808" s="10">
        <f>VALUE(1552.68516)</f>
        <v>0</v>
      </c>
      <c r="D808" s="10">
        <f>VALUE(-11.564)</f>
        <v>0</v>
      </c>
      <c r="E808" s="11">
        <f>VALUE(1553.7468)</f>
        <v>0</v>
      </c>
      <c r="F808" s="11">
        <f>VALUE(-18.224)</f>
        <v>0</v>
      </c>
      <c r="G808" s="12">
        <f>VALUE(1556.41602)</f>
        <v>0</v>
      </c>
      <c r="H808" s="12">
        <f>VALUE(-15.064)</f>
        <v>0</v>
      </c>
      <c r="I808" s="13">
        <f>VALUE(1547.7001599999999)</f>
        <v>0</v>
      </c>
      <c r="J808" s="13">
        <f>VALUE(-10.762)</f>
        <v>0</v>
      </c>
      <c r="K808" s="14">
        <f>VALUE(1550.59972)</f>
        <v>0</v>
      </c>
      <c r="L808" s="14">
        <f>VALUE(-11.19)</f>
        <v>0</v>
      </c>
      <c r="M808" s="15">
        <f>VALUE(1556.3221800000001)</f>
        <v>0</v>
      </c>
      <c r="N808" s="15">
        <f>VALUE(-11.595999999999998)</f>
        <v>0</v>
      </c>
      <c r="O808" s="16">
        <f>VALUE(1548.5711800000001)</f>
        <v>0</v>
      </c>
      <c r="P808" s="16">
        <f>VALUE(-21.691999999999997)</f>
        <v>0</v>
      </c>
      <c r="Q808" s="17">
        <f>VALUE(522.0425)</f>
        <v>0</v>
      </c>
      <c r="R808">
        <f>VALUE(-0.3726999999998952)</f>
        <v>0</v>
      </c>
      <c r="S808">
        <f>VALUE(-0.2920800000001691)</f>
        <v>0</v>
      </c>
      <c r="T808">
        <f>VALUE(-0.3872400000000198)</f>
        <v>0</v>
      </c>
      <c r="U808">
        <f>VALUE(-0.2684799999999541)</f>
        <v>0</v>
      </c>
      <c r="V808">
        <f>VALUE(-0.2724000000000615)</f>
        <v>0</v>
      </c>
      <c r="W808">
        <f>VALUE(-0.3220600000001923)</f>
        <v>0</v>
      </c>
      <c r="X808">
        <f>VALUE(-0.013700000000198997)</f>
        <v>0</v>
      </c>
      <c r="Y808" s="17">
        <f>VALUE(-11.559999999999945)</f>
        <v>0</v>
      </c>
      <c r="Z808">
        <f>VALUE(-275.5228571429273)</f>
        <v>0</v>
      </c>
    </row>
    <row r="809" spans="1:26">
      <c r="A809" t="s">
        <v>833</v>
      </c>
      <c r="B809">
        <f>VALUE(19.09739)</f>
        <v>0</v>
      </c>
      <c r="C809" s="10">
        <f>VALUE(1552.6856400000001)</f>
        <v>0</v>
      </c>
      <c r="D809" s="10">
        <f>VALUE(-11.558)</f>
        <v>0</v>
      </c>
      <c r="E809" s="11">
        <f>VALUE(1553.74722)</f>
        <v>0</v>
      </c>
      <c r="F809" s="11">
        <f>VALUE(-18.194000000000003)</f>
        <v>0</v>
      </c>
      <c r="G809" s="12">
        <f>VALUE(1556.4155)</f>
        <v>0</v>
      </c>
      <c r="H809" s="12">
        <f>VALUE(-15.07)</f>
        <v>0</v>
      </c>
      <c r="I809" s="13">
        <f>VALUE(1547.70098)</f>
        <v>0</v>
      </c>
      <c r="J809" s="13">
        <f>VALUE(-10.754000000000001)</f>
        <v>0</v>
      </c>
      <c r="K809" s="14">
        <f>VALUE(1550.5997)</f>
        <v>0</v>
      </c>
      <c r="L809" s="14">
        <f>VALUE(-11.182)</f>
        <v>0</v>
      </c>
      <c r="M809" s="15">
        <f>VALUE(1556.3221800000001)</f>
        <v>0</v>
      </c>
      <c r="N809" s="15">
        <f>VALUE(-11.636)</f>
        <v>0</v>
      </c>
      <c r="O809" s="16">
        <f>VALUE(1548.57168)</f>
        <v>0</v>
      </c>
      <c r="P809" s="16">
        <f>VALUE(-21.72)</f>
        <v>0</v>
      </c>
      <c r="Q809" s="17">
        <f>VALUE(522.038)</f>
        <v>0</v>
      </c>
      <c r="R809">
        <f>VALUE(-0.37221999999997024)</f>
        <v>0</v>
      </c>
      <c r="S809">
        <f>VALUE(-0.2916600000000926)</f>
        <v>0</v>
      </c>
      <c r="T809">
        <f>VALUE(-0.3877599999998438)</f>
        <v>0</v>
      </c>
      <c r="U809">
        <f>VALUE(-0.267659999999978)</f>
        <v>0</v>
      </c>
      <c r="V809">
        <f>VALUE(-0.272420000000011)</f>
        <v>0</v>
      </c>
      <c r="W809">
        <f>VALUE(-0.3220600000001923)</f>
        <v>0</v>
      </c>
      <c r="X809">
        <f>VALUE(-0.013200000000097134)</f>
        <v>0</v>
      </c>
      <c r="Y809" s="17">
        <f>VALUE(-11.564499999999953)</f>
        <v>0</v>
      </c>
      <c r="Z809">
        <f>VALUE(-275.2828571428836)</f>
        <v>0</v>
      </c>
    </row>
    <row r="810" spans="1:26">
      <c r="A810" t="s">
        <v>834</v>
      </c>
      <c r="B810">
        <f>VALUE(19.12115)</f>
        <v>0</v>
      </c>
      <c r="C810" s="10">
        <f>VALUE(1552.6851800000002)</f>
        <v>0</v>
      </c>
      <c r="D810" s="10">
        <f>VALUE(-11.575999999999999)</f>
        <v>0</v>
      </c>
      <c r="E810" s="11">
        <f>VALUE(1553.74758)</f>
        <v>0</v>
      </c>
      <c r="F810" s="11">
        <f>VALUE(-18.232)</f>
        <v>0</v>
      </c>
      <c r="G810" s="12">
        <f>VALUE(1556.41552)</f>
        <v>0</v>
      </c>
      <c r="H810" s="12">
        <f>VALUE(-15.038)</f>
        <v>0</v>
      </c>
      <c r="I810" s="13">
        <f>VALUE(1547.70094)</f>
        <v>0</v>
      </c>
      <c r="J810" s="13">
        <f>VALUE(-10.738)</f>
        <v>0</v>
      </c>
      <c r="K810" s="14">
        <f>VALUE(1550.59996)</f>
        <v>0</v>
      </c>
      <c r="L810" s="14">
        <f>VALUE(-11.232000000000001)</f>
        <v>0</v>
      </c>
      <c r="M810" s="15">
        <f>VALUE(1556.32234)</f>
        <v>0</v>
      </c>
      <c r="N810" s="15">
        <f>VALUE(-11.66)</f>
        <v>0</v>
      </c>
      <c r="O810" s="16">
        <f>VALUE(1548.5712800000001)</f>
        <v>0</v>
      </c>
      <c r="P810" s="16">
        <f>VALUE(-21.718000000000004)</f>
        <v>0</v>
      </c>
      <c r="Q810" s="17">
        <f>VALUE(522.038)</f>
        <v>0</v>
      </c>
      <c r="R810">
        <f>VALUE(-0.3726799999999457)</f>
        <v>0</v>
      </c>
      <c r="S810">
        <f>VALUE(-0.29130000000009204)</f>
        <v>0</v>
      </c>
      <c r="T810">
        <f>VALUE(-0.3877399999998943)</f>
        <v>0</v>
      </c>
      <c r="U810">
        <f>VALUE(-0.2677000000001044)</f>
        <v>0</v>
      </c>
      <c r="V810">
        <f>VALUE(-0.2721599999999853)</f>
        <v>0</v>
      </c>
      <c r="W810">
        <f>VALUE(-0.3219000000001415)</f>
        <v>0</v>
      </c>
      <c r="X810">
        <f>VALUE(-0.0136000000002241)</f>
        <v>0</v>
      </c>
      <c r="Y810" s="17">
        <f>VALUE(-11.564499999999953)</f>
        <v>0</v>
      </c>
      <c r="Z810">
        <f>VALUE(-275.2971428571982)</f>
        <v>0</v>
      </c>
    </row>
    <row r="811" spans="1:26">
      <c r="A811" t="s">
        <v>835</v>
      </c>
      <c r="B811">
        <f>VALUE(19.14556)</f>
        <v>0</v>
      </c>
      <c r="C811" s="10">
        <f>VALUE(1552.68558)</f>
        <v>0</v>
      </c>
      <c r="D811" s="10">
        <f>VALUE(-11.548)</f>
        <v>0</v>
      </c>
      <c r="E811" s="11">
        <f>VALUE(1553.7467800000002)</f>
        <v>0</v>
      </c>
      <c r="F811" s="11">
        <f>VALUE(-18.146)</f>
        <v>0</v>
      </c>
      <c r="G811" s="12">
        <f>VALUE(1556.4144800000001)</f>
        <v>0</v>
      </c>
      <c r="H811" s="12">
        <f>VALUE(-15.13)</f>
        <v>0</v>
      </c>
      <c r="I811" s="13">
        <f>VALUE(1547.70036)</f>
        <v>0</v>
      </c>
      <c r="J811" s="13">
        <f>VALUE(-10.702)</f>
        <v>0</v>
      </c>
      <c r="K811" s="14">
        <f>VALUE(1550.59972)</f>
        <v>0</v>
      </c>
      <c r="L811" s="14">
        <f>VALUE(-11.164000000000001)</f>
        <v>0</v>
      </c>
      <c r="M811" s="15">
        <f>VALUE(1556.32056)</f>
        <v>0</v>
      </c>
      <c r="N811" s="15">
        <f>VALUE(-11.708)</f>
        <v>0</v>
      </c>
      <c r="O811" s="16">
        <f>VALUE(1548.5712)</f>
        <v>0</v>
      </c>
      <c r="P811" s="16">
        <f>VALUE(-21.712)</f>
        <v>0</v>
      </c>
      <c r="Q811" s="17">
        <f>VALUE(522.0314999999999)</f>
        <v>0</v>
      </c>
      <c r="R811">
        <f>VALUE(-0.37227999999981876)</f>
        <v>0</v>
      </c>
      <c r="S811">
        <f>VALUE(-0.2921000000001186)</f>
        <v>0</v>
      </c>
      <c r="T811">
        <f>VALUE(-0.388779999999997)</f>
        <v>0</v>
      </c>
      <c r="U811">
        <f>VALUE(-0.2682800000000043)</f>
        <v>0</v>
      </c>
      <c r="V811">
        <f>VALUE(-0.2724000000000615)</f>
        <v>0</v>
      </c>
      <c r="W811">
        <f>VALUE(-0.3236800000001949)</f>
        <v>0</v>
      </c>
      <c r="X811">
        <f>VALUE(-0.013680000000022119)</f>
        <v>0</v>
      </c>
      <c r="Y811" s="17">
        <f>VALUE(-11.571000000000026)</f>
        <v>0</v>
      </c>
      <c r="Z811">
        <f>VALUE(-275.88571428574534)</f>
        <v>0</v>
      </c>
    </row>
    <row r="812" spans="1:26">
      <c r="A812" t="s">
        <v>836</v>
      </c>
      <c r="B812">
        <f>VALUE(19.16933)</f>
        <v>0</v>
      </c>
      <c r="C812" s="10">
        <f>VALUE(1552.68588)</f>
        <v>0</v>
      </c>
      <c r="D812" s="10">
        <f>VALUE(-11.61)</f>
        <v>0</v>
      </c>
      <c r="E812" s="11">
        <f>VALUE(1553.7465)</f>
        <v>0</v>
      </c>
      <c r="F812" s="11">
        <f>VALUE(-18.266)</f>
        <v>0</v>
      </c>
      <c r="G812" s="12">
        <f>VALUE(1556.4147)</f>
        <v>0</v>
      </c>
      <c r="H812" s="12">
        <f>VALUE(-15.04)</f>
        <v>0</v>
      </c>
      <c r="I812" s="13">
        <f>VALUE(1547.70004)</f>
        <v>0</v>
      </c>
      <c r="J812" s="13">
        <f>VALUE(-10.754000000000001)</f>
        <v>0</v>
      </c>
      <c r="K812" s="14">
        <f>VALUE(1550.5981199999999)</f>
        <v>0</v>
      </c>
      <c r="L812" s="14">
        <f>VALUE(-11.15)</f>
        <v>0</v>
      </c>
      <c r="M812" s="15">
        <f>VALUE(1556.32096)</f>
        <v>0</v>
      </c>
      <c r="N812" s="15">
        <f>VALUE(-11.632)</f>
        <v>0</v>
      </c>
      <c r="O812" s="16">
        <f>VALUE(1548.57148)</f>
        <v>0</v>
      </c>
      <c r="P812" s="16">
        <f>VALUE(-21.708000000000002)</f>
        <v>0</v>
      </c>
      <c r="Q812" s="17">
        <f>VALUE(522.024)</f>
        <v>0</v>
      </c>
      <c r="R812">
        <f>VALUE(-0.37197999999989406)</f>
        <v>0</v>
      </c>
      <c r="S812">
        <f>VALUE(-0.2923800000000938)</f>
        <v>0</v>
      </c>
      <c r="T812">
        <f>VALUE(-0.38855999999987034)</f>
        <v>0</v>
      </c>
      <c r="U812">
        <f>VALUE(-0.26860000000010587)</f>
        <v>0</v>
      </c>
      <c r="V812">
        <f>VALUE(-0.2739999999998872)</f>
        <v>0</v>
      </c>
      <c r="W812">
        <f>VALUE(-0.32328000000006796)</f>
        <v>0</v>
      </c>
      <c r="X812">
        <f>VALUE(-0.01340000000004693)</f>
        <v>0</v>
      </c>
      <c r="Y812" s="17">
        <f>VALUE(-11.578499999999963)</f>
        <v>0</v>
      </c>
      <c r="Z812">
        <f>VALUE(-276.0285714285666)</f>
        <v>0</v>
      </c>
    </row>
    <row r="813" spans="1:26">
      <c r="A813" t="s">
        <v>837</v>
      </c>
      <c r="B813">
        <f>VALUE(19.19295)</f>
        <v>0</v>
      </c>
      <c r="C813" s="10">
        <f>VALUE(1552.68454)</f>
        <v>0</v>
      </c>
      <c r="D813" s="10">
        <f>VALUE(-11.595999999999998)</f>
        <v>0</v>
      </c>
      <c r="E813" s="11">
        <f>VALUE(1553.74712)</f>
        <v>0</v>
      </c>
      <c r="F813" s="11">
        <f>VALUE(-18.202)</f>
        <v>0</v>
      </c>
      <c r="G813" s="12">
        <f>VALUE(1556.4149400000001)</f>
        <v>0</v>
      </c>
      <c r="H813" s="12">
        <f>VALUE(-15.064)</f>
        <v>0</v>
      </c>
      <c r="I813" s="13">
        <f>VALUE(1547.70028)</f>
        <v>0</v>
      </c>
      <c r="J813" s="13">
        <f>VALUE(-10.738)</f>
        <v>0</v>
      </c>
      <c r="K813" s="14">
        <f>VALUE(1550.59892)</f>
        <v>0</v>
      </c>
      <c r="L813" s="14">
        <f>VALUE(-11.252)</f>
        <v>0</v>
      </c>
      <c r="M813" s="15">
        <f>VALUE(1556.3219800000002)</f>
        <v>0</v>
      </c>
      <c r="N813" s="15">
        <f>VALUE(-11.607999999999999)</f>
        <v>0</v>
      </c>
      <c r="O813" s="16">
        <f>VALUE(1548.5715)</f>
        <v>0</v>
      </c>
      <c r="P813" s="16">
        <f>VALUE(-21.715999999999998)</f>
        <v>0</v>
      </c>
      <c r="Q813" s="17">
        <f>VALUE(522.021)</f>
        <v>0</v>
      </c>
      <c r="R813">
        <f>VALUE(-0.3733199999999215)</f>
        <v>0</v>
      </c>
      <c r="S813">
        <f>VALUE(-0.2917600000000675)</f>
        <v>0</v>
      </c>
      <c r="T813">
        <f>VALUE(-0.38832000000002154)</f>
        <v>0</v>
      </c>
      <c r="U813">
        <f>VALUE(-0.2683600000000297)</f>
        <v>0</v>
      </c>
      <c r="V813">
        <f>VALUE(-0.27320000000008804)</f>
        <v>0</v>
      </c>
      <c r="W813">
        <f>VALUE(-0.3222600000001421)</f>
        <v>0</v>
      </c>
      <c r="X813">
        <f>VALUE(-0.013380000000097425)</f>
        <v>0</v>
      </c>
      <c r="Y813" s="17">
        <f>VALUE(-11.581500000000005)</f>
        <v>0</v>
      </c>
      <c r="Z813">
        <f>VALUE(-275.80000000005253)</f>
        <v>0</v>
      </c>
    </row>
    <row r="814" spans="1:26">
      <c r="A814" t="s">
        <v>838</v>
      </c>
      <c r="B814">
        <f>VALUE(19.21696)</f>
        <v>0</v>
      </c>
      <c r="C814" s="10">
        <f>VALUE(1552.6860800000002)</f>
        <v>0</v>
      </c>
      <c r="D814" s="10">
        <f>VALUE(-11.606)</f>
        <v>0</v>
      </c>
      <c r="E814" s="11">
        <f>VALUE(1553.74704)</f>
        <v>0</v>
      </c>
      <c r="F814" s="11">
        <f>VALUE(-18.23)</f>
        <v>0</v>
      </c>
      <c r="G814" s="12">
        <f>VALUE(1556.41626)</f>
        <v>0</v>
      </c>
      <c r="H814" s="12">
        <f>VALUE(-15.085999999999999)</f>
        <v>0</v>
      </c>
      <c r="I814" s="13">
        <f>VALUE(1547.69954)</f>
        <v>0</v>
      </c>
      <c r="J814" s="13">
        <f>VALUE(-10.788)</f>
        <v>0</v>
      </c>
      <c r="K814" s="14">
        <f>VALUE(1550.5991800000002)</f>
        <v>0</v>
      </c>
      <c r="L814" s="14">
        <f>VALUE(-11.225999999999999)</f>
        <v>0</v>
      </c>
      <c r="M814" s="15">
        <f>VALUE(1556.32186)</f>
        <v>0</v>
      </c>
      <c r="N814" s="15">
        <f>VALUE(-11.592)</f>
        <v>0</v>
      </c>
      <c r="O814" s="16">
        <f>VALUE(1548.57186)</f>
        <v>0</v>
      </c>
      <c r="P814" s="16">
        <f>VALUE(-21.688000000000002)</f>
        <v>0</v>
      </c>
      <c r="Q814" s="17">
        <f>VALUE(522.021)</f>
        <v>0</v>
      </c>
      <c r="R814">
        <f>VALUE(-0.37177999999994427)</f>
        <v>0</v>
      </c>
      <c r="S814">
        <f>VALUE(-0.2918400000000929)</f>
        <v>0</v>
      </c>
      <c r="T814">
        <f>VALUE(-0.3869999999999436)</f>
        <v>0</v>
      </c>
      <c r="U814">
        <f>VALUE(-0.26909999999998035)</f>
        <v>0</v>
      </c>
      <c r="V814">
        <f>VALUE(-0.27294000000006235)</f>
        <v>0</v>
      </c>
      <c r="W814">
        <f>VALUE(-0.3223800000000665)</f>
        <v>0</v>
      </c>
      <c r="X814">
        <f>VALUE(-0.013020000000096843)</f>
        <v>0</v>
      </c>
      <c r="Y814" s="17">
        <f>VALUE(-11.581500000000005)</f>
        <v>0</v>
      </c>
      <c r="Z814">
        <f>VALUE(-275.43714285716953)</f>
        <v>0</v>
      </c>
    </row>
    <row r="815" spans="1:26">
      <c r="A815" t="s">
        <v>839</v>
      </c>
      <c r="B815">
        <f>VALUE(19.24112)</f>
        <v>0</v>
      </c>
      <c r="C815" s="10">
        <f>VALUE(1552.68588)</f>
        <v>0</v>
      </c>
      <c r="D815" s="10">
        <f>VALUE(-11.55)</f>
        <v>0</v>
      </c>
      <c r="E815" s="11">
        <f>VALUE(1553.7474)</f>
        <v>0</v>
      </c>
      <c r="F815" s="11">
        <f>VALUE(-18.198)</f>
        <v>0</v>
      </c>
      <c r="G815" s="12">
        <f>VALUE(1556.4155)</f>
        <v>0</v>
      </c>
      <c r="H815" s="12">
        <f>VALUE(-15.072000000000001)</f>
        <v>0</v>
      </c>
      <c r="I815" s="13">
        <f>VALUE(1547.70012)</f>
        <v>0</v>
      </c>
      <c r="J815" s="13">
        <f>VALUE(-10.734000000000002)</f>
        <v>0</v>
      </c>
      <c r="K815" s="14">
        <f>VALUE(1550.6002)</f>
        <v>0</v>
      </c>
      <c r="L815" s="14">
        <f>VALUE(-11.186)</f>
        <v>0</v>
      </c>
      <c r="M815" s="15">
        <f>VALUE(1556.3224400000001)</f>
        <v>0</v>
      </c>
      <c r="N815" s="15">
        <f>VALUE(-11.622)</f>
        <v>0</v>
      </c>
      <c r="O815" s="16">
        <f>VALUE(1548.57176)</f>
        <v>0</v>
      </c>
      <c r="P815" s="16">
        <f>VALUE(-21.67)</f>
        <v>0</v>
      </c>
      <c r="Q815" s="17">
        <f>VALUE(522.0205)</f>
        <v>0</v>
      </c>
      <c r="R815">
        <f>VALUE(-0.37197999999989406)</f>
        <v>0</v>
      </c>
      <c r="S815">
        <f>VALUE(-0.29148000000009233)</f>
        <v>0</v>
      </c>
      <c r="T815">
        <f>VALUE(-0.3877599999998438)</f>
        <v>0</v>
      </c>
      <c r="U815">
        <f>VALUE(-0.26852000000008047)</f>
        <v>0</v>
      </c>
      <c r="V815">
        <f>VALUE(-0.2719199999999091)</f>
        <v>0</v>
      </c>
      <c r="W815">
        <f>VALUE(-0.3218000000001666)</f>
        <v>0</v>
      </c>
      <c r="X815">
        <f>VALUE(-0.013120000000071741)</f>
        <v>0</v>
      </c>
      <c r="Y815" s="17">
        <f>VALUE(-11.581999999999994)</f>
        <v>0</v>
      </c>
      <c r="Z815">
        <f>VALUE(-275.2257142857226)</f>
        <v>0</v>
      </c>
    </row>
    <row r="816" spans="1:26">
      <c r="A816" t="s">
        <v>840</v>
      </c>
      <c r="B816">
        <f>VALUE(19.26543)</f>
        <v>0</v>
      </c>
      <c r="C816" s="10">
        <f>VALUE(1552.68596)</f>
        <v>0</v>
      </c>
      <c r="D816" s="10">
        <f>VALUE(-11.607999999999999)</f>
        <v>0</v>
      </c>
      <c r="E816" s="11">
        <f>VALUE(1553.74656)</f>
        <v>0</v>
      </c>
      <c r="F816" s="11">
        <f>VALUE(-18.244)</f>
        <v>0</v>
      </c>
      <c r="G816" s="12">
        <f>VALUE(1556.41488)</f>
        <v>0</v>
      </c>
      <c r="H816" s="12">
        <f>VALUE(-15.082)</f>
        <v>0</v>
      </c>
      <c r="I816" s="13">
        <f>VALUE(1547.70018)</f>
        <v>0</v>
      </c>
      <c r="J816" s="13">
        <f>VALUE(-10.767999999999999)</f>
        <v>0</v>
      </c>
      <c r="K816" s="14">
        <f>VALUE(1550.6000199999999)</f>
        <v>0</v>
      </c>
      <c r="L816" s="14">
        <f>VALUE(-11.222000000000001)</f>
        <v>0</v>
      </c>
      <c r="M816" s="15">
        <f>VALUE(1556.32176)</f>
        <v>0</v>
      </c>
      <c r="N816" s="15">
        <f>VALUE(-11.644)</f>
        <v>0</v>
      </c>
      <c r="O816" s="16">
        <f>VALUE(1548.5715599999999)</f>
        <v>0</v>
      </c>
      <c r="P816" s="16">
        <f>VALUE(-21.656)</f>
        <v>0</v>
      </c>
      <c r="Q816" s="17">
        <f>VALUE(522.0174999999999)</f>
        <v>0</v>
      </c>
      <c r="R816">
        <f>VALUE(-0.37189999999986867)</f>
        <v>0</v>
      </c>
      <c r="S816">
        <f>VALUE(-0.2923200000000179)</f>
        <v>0</v>
      </c>
      <c r="T816">
        <f>VALUE(-0.38837999999987005)</f>
        <v>0</v>
      </c>
      <c r="U816">
        <f>VALUE(-0.2684600000000046)</f>
        <v>0</v>
      </c>
      <c r="V816">
        <f>VALUE(-0.2720999999999094)</f>
        <v>0</v>
      </c>
      <c r="W816">
        <f>VALUE(-0.3224800000000414)</f>
        <v>0</v>
      </c>
      <c r="X816">
        <f>VALUE(-0.013320000000021537)</f>
        <v>0</v>
      </c>
      <c r="Y816" s="17">
        <f>VALUE(-11.585000000000036)</f>
        <v>0</v>
      </c>
      <c r="Z816">
        <f>VALUE(-275.5657142856762)</f>
        <v>0</v>
      </c>
    </row>
    <row r="817" spans="1:26">
      <c r="A817" t="s">
        <v>841</v>
      </c>
      <c r="B817">
        <f>VALUE(19.2896)</f>
        <v>0</v>
      </c>
      <c r="C817" s="10">
        <f>VALUE(1552.68634)</f>
        <v>0</v>
      </c>
      <c r="D817" s="10">
        <f>VALUE(-11.594000000000001)</f>
        <v>0</v>
      </c>
      <c r="E817" s="11">
        <f>VALUE(1553.74716)</f>
        <v>0</v>
      </c>
      <c r="F817" s="11">
        <f>VALUE(-18.262)</f>
        <v>0</v>
      </c>
      <c r="G817" s="12">
        <f>VALUE(1556.41464)</f>
        <v>0</v>
      </c>
      <c r="H817" s="12">
        <f>VALUE(-15.044)</f>
        <v>0</v>
      </c>
      <c r="I817" s="13">
        <f>VALUE(1547.70032)</f>
        <v>0</v>
      </c>
      <c r="J817" s="13">
        <f>VALUE(-10.772)</f>
        <v>0</v>
      </c>
      <c r="K817" s="14">
        <f>VALUE(1550.5999800000002)</f>
        <v>0</v>
      </c>
      <c r="L817" s="14">
        <f>VALUE(-11.175999999999998)</f>
        <v>0</v>
      </c>
      <c r="M817" s="15">
        <f>VALUE(1556.32162)</f>
        <v>0</v>
      </c>
      <c r="N817" s="15">
        <f>VALUE(-11.632)</f>
        <v>0</v>
      </c>
      <c r="O817" s="16">
        <f>VALUE(1548.57172)</f>
        <v>0</v>
      </c>
      <c r="P817" s="16">
        <f>VALUE(-21.706)</f>
        <v>0</v>
      </c>
      <c r="Q817" s="17">
        <f>VALUE(522.0245)</f>
        <v>0</v>
      </c>
      <c r="R817">
        <f>VALUE(-0.3715199999999186)</f>
        <v>0</v>
      </c>
      <c r="S817">
        <f>VALUE(-0.2917200000001685)</f>
        <v>0</v>
      </c>
      <c r="T817">
        <f>VALUE(-0.38861999999994623)</f>
        <v>0</v>
      </c>
      <c r="U817">
        <f>VALUE(-0.2683200000001307)</f>
        <v>0</v>
      </c>
      <c r="V817">
        <f>VALUE(-0.2721400000000358)</f>
        <v>0</v>
      </c>
      <c r="W817">
        <f>VALUE(-0.3226200000001427)</f>
        <v>0</v>
      </c>
      <c r="X817">
        <f>VALUE(-0.013160000000198124)</f>
        <v>0</v>
      </c>
      <c r="Y817" s="17">
        <f>VALUE(-11.577999999999975)</f>
        <v>0</v>
      </c>
      <c r="Z817">
        <f>VALUE(-275.4428571429344)</f>
        <v>0</v>
      </c>
    </row>
    <row r="818" spans="1:26">
      <c r="A818" t="s">
        <v>842</v>
      </c>
      <c r="B818">
        <f>VALUE(19.31362)</f>
        <v>0</v>
      </c>
      <c r="C818" s="10">
        <f>VALUE(1552.6856)</f>
        <v>0</v>
      </c>
      <c r="D818" s="10">
        <f>VALUE(-11.6)</f>
        <v>0</v>
      </c>
      <c r="E818" s="11">
        <f>VALUE(1553.74756)</f>
        <v>0</v>
      </c>
      <c r="F818" s="11">
        <f>VALUE(-18.176)</f>
        <v>0</v>
      </c>
      <c r="G818" s="12">
        <f>VALUE(1556.41658)</f>
        <v>0</v>
      </c>
      <c r="H818" s="12">
        <f>VALUE(-15.054)</f>
        <v>0</v>
      </c>
      <c r="I818" s="13">
        <f>VALUE(1547.70098)</f>
        <v>0</v>
      </c>
      <c r="J818" s="13">
        <f>VALUE(-10.784)</f>
        <v>0</v>
      </c>
      <c r="K818" s="14">
        <f>VALUE(1550.6006)</f>
        <v>0</v>
      </c>
      <c r="L818" s="14">
        <f>VALUE(-11.21)</f>
        <v>0</v>
      </c>
      <c r="M818" s="15">
        <f>VALUE(1556.32256)</f>
        <v>0</v>
      </c>
      <c r="N818" s="15">
        <f>VALUE(-11.578)</f>
        <v>0</v>
      </c>
      <c r="O818" s="16">
        <f>VALUE(1548.5721)</f>
        <v>0</v>
      </c>
      <c r="P818" s="16">
        <f>VALUE(-21.671999999999997)</f>
        <v>0</v>
      </c>
      <c r="Q818" s="17">
        <f>VALUE(522.027)</f>
        <v>0</v>
      </c>
      <c r="R818">
        <f>VALUE(-0.37225999999986925)</f>
        <v>0</v>
      </c>
      <c r="S818">
        <f>VALUE(-0.29132000000004155)</f>
        <v>0</v>
      </c>
      <c r="T818">
        <f>VALUE(-0.38667999999984204)</f>
        <v>0</v>
      </c>
      <c r="U818">
        <f>VALUE(-0.267659999999978)</f>
        <v>0</v>
      </c>
      <c r="V818">
        <f>VALUE(-0.27152000000000953)</f>
        <v>0</v>
      </c>
      <c r="W818">
        <f>VALUE(-0.32168000000001484)</f>
        <v>0</v>
      </c>
      <c r="X818">
        <f>VALUE(-0.012780000000020664)</f>
        <v>0</v>
      </c>
      <c r="Y818" s="17">
        <f>VALUE(-11.57549999999992)</f>
        <v>0</v>
      </c>
      <c r="Z818">
        <f>VALUE(-274.84285714282515)</f>
        <v>0</v>
      </c>
    </row>
    <row r="819" spans="1:26">
      <c r="A819" t="s">
        <v>843</v>
      </c>
      <c r="B819">
        <f>VALUE(19.33714)</f>
        <v>0</v>
      </c>
      <c r="C819" s="10">
        <f>VALUE(1552.68508)</f>
        <v>0</v>
      </c>
      <c r="D819" s="10">
        <f>VALUE(-11.578)</f>
        <v>0</v>
      </c>
      <c r="E819" s="11">
        <f>VALUE(1553.74684)</f>
        <v>0</v>
      </c>
      <c r="F819" s="11">
        <f>VALUE(-18.22)</f>
        <v>0</v>
      </c>
      <c r="G819" s="12">
        <f>VALUE(1556.4144800000001)</f>
        <v>0</v>
      </c>
      <c r="H819" s="12">
        <f>VALUE(-15.094000000000001)</f>
        <v>0</v>
      </c>
      <c r="I819" s="13">
        <f>VALUE(1547.7006)</f>
        <v>0</v>
      </c>
      <c r="J819" s="13">
        <f>VALUE(-10.738)</f>
        <v>0</v>
      </c>
      <c r="K819" s="14">
        <f>VALUE(1550.59906)</f>
        <v>0</v>
      </c>
      <c r="L819" s="14">
        <f>VALUE(-11.2)</f>
        <v>0</v>
      </c>
      <c r="M819" s="15">
        <f>VALUE(1556.32182)</f>
        <v>0</v>
      </c>
      <c r="N819" s="15">
        <f>VALUE(-11.662)</f>
        <v>0</v>
      </c>
      <c r="O819" s="16">
        <f>VALUE(1548.57126)</f>
        <v>0</v>
      </c>
      <c r="P819" s="16">
        <f>VALUE(-21.674)</f>
        <v>0</v>
      </c>
      <c r="Q819" s="17">
        <f>VALUE(522.025)</f>
        <v>0</v>
      </c>
      <c r="R819">
        <f>VALUE(-0.3727799999999206)</f>
        <v>0</v>
      </c>
      <c r="S819">
        <f>VALUE(-0.2920400000000427)</f>
        <v>0</v>
      </c>
      <c r="T819">
        <f>VALUE(-0.388779999999997)</f>
        <v>0</v>
      </c>
      <c r="U819">
        <f>VALUE(-0.2680400000001555)</f>
        <v>0</v>
      </c>
      <c r="V819">
        <f>VALUE(-0.27305999999998676)</f>
        <v>0</v>
      </c>
      <c r="W819">
        <f>VALUE(-0.3224200000001929)</f>
        <v>0</v>
      </c>
      <c r="X819">
        <f>VALUE(-0.013620000000173604)</f>
        <v>0</v>
      </c>
      <c r="Y819" s="17">
        <f>VALUE(-11.577499999999986)</f>
        <v>0</v>
      </c>
      <c r="Z819">
        <f>VALUE(-275.820000000067)</f>
        <v>0</v>
      </c>
    </row>
    <row r="820" spans="1:26">
      <c r="A820" t="s">
        <v>844</v>
      </c>
      <c r="B820">
        <f>VALUE(19.36126)</f>
        <v>0</v>
      </c>
      <c r="C820" s="10">
        <f>VALUE(1552.6853800000001)</f>
        <v>0</v>
      </c>
      <c r="D820" s="10">
        <f>VALUE(-11.548)</f>
        <v>0</v>
      </c>
      <c r="E820" s="11">
        <f>VALUE(1553.74674)</f>
        <v>0</v>
      </c>
      <c r="F820" s="11">
        <f>VALUE(-18.262)</f>
        <v>0</v>
      </c>
      <c r="G820" s="12">
        <f>VALUE(1556.41558)</f>
        <v>0</v>
      </c>
      <c r="H820" s="12">
        <f>VALUE(-15.072000000000001)</f>
        <v>0</v>
      </c>
      <c r="I820" s="13">
        <f>VALUE(1547.69938)</f>
        <v>0</v>
      </c>
      <c r="J820" s="13">
        <f>VALUE(-10.725999999999999)</f>
        <v>0</v>
      </c>
      <c r="K820" s="14">
        <f>VALUE(1550.5996400000001)</f>
        <v>0</v>
      </c>
      <c r="L820" s="14">
        <f>VALUE(-11.267999999999999)</f>
        <v>0</v>
      </c>
      <c r="M820" s="15">
        <f>VALUE(1556.3222)</f>
        <v>0</v>
      </c>
      <c r="N820" s="15">
        <f>VALUE(-11.64)</f>
        <v>0</v>
      </c>
      <c r="O820" s="16">
        <f>VALUE(1548.5715)</f>
        <v>0</v>
      </c>
      <c r="P820" s="16">
        <f>VALUE(-21.6)</f>
        <v>0</v>
      </c>
      <c r="Q820" s="17">
        <f>VALUE(522.0245)</f>
        <v>0</v>
      </c>
      <c r="R820">
        <f>VALUE(-0.3724799999999959)</f>
        <v>0</v>
      </c>
      <c r="S820">
        <f>VALUE(-0.2921400000000176)</f>
        <v>0</v>
      </c>
      <c r="T820">
        <f>VALUE(-0.3876799999998184)</f>
        <v>0</v>
      </c>
      <c r="U820">
        <f>VALUE(-0.26926000000003114)</f>
        <v>0</v>
      </c>
      <c r="V820">
        <f>VALUE(-0.2724800000000869)</f>
        <v>0</v>
      </c>
      <c r="W820">
        <f>VALUE(-0.3220400000000154)</f>
        <v>0</v>
      </c>
      <c r="X820">
        <f>VALUE(-0.013380000000097425)</f>
        <v>0</v>
      </c>
      <c r="Y820" s="17">
        <f>VALUE(-11.577999999999975)</f>
        <v>0</v>
      </c>
      <c r="Z820">
        <f>VALUE(-275.63714285715184)</f>
        <v>0</v>
      </c>
    </row>
    <row r="821" spans="1:26">
      <c r="A821" t="s">
        <v>845</v>
      </c>
      <c r="B821">
        <f>VALUE(19.38516)</f>
        <v>0</v>
      </c>
      <c r="C821" s="10">
        <f>VALUE(1552.68648)</f>
        <v>0</v>
      </c>
      <c r="D821" s="10">
        <f>VALUE(-11.58)</f>
        <v>0</v>
      </c>
      <c r="E821" s="11">
        <f>VALUE(1553.74776)</f>
        <v>0</v>
      </c>
      <c r="F821" s="11">
        <f>VALUE(-18.2)</f>
        <v>0</v>
      </c>
      <c r="G821" s="12">
        <f>VALUE(1556.4152800000002)</f>
        <v>0</v>
      </c>
      <c r="H821" s="12">
        <f>VALUE(-15.046)</f>
        <v>0</v>
      </c>
      <c r="I821" s="13">
        <f>VALUE(1547.7001400000001)</f>
        <v>0</v>
      </c>
      <c r="J821" s="13">
        <f>VALUE(-10.73)</f>
        <v>0</v>
      </c>
      <c r="K821" s="14">
        <f>VALUE(1550.6000199999999)</f>
        <v>0</v>
      </c>
      <c r="L821" s="14">
        <f>VALUE(-11.222000000000001)</f>
        <v>0</v>
      </c>
      <c r="M821" s="15">
        <f>VALUE(1556.32268)</f>
        <v>0</v>
      </c>
      <c r="N821" s="15">
        <f>VALUE(-11.658)</f>
        <v>0</v>
      </c>
      <c r="O821" s="16">
        <f>VALUE(1548.57242)</f>
        <v>0</v>
      </c>
      <c r="P821" s="16">
        <f>VALUE(-21.656)</f>
        <v>0</v>
      </c>
      <c r="Q821" s="17">
        <f>VALUE(522.027)</f>
        <v>0</v>
      </c>
      <c r="R821">
        <f>VALUE(-0.3713799999998173)</f>
        <v>0</v>
      </c>
      <c r="S821">
        <f>VALUE(-0.29112000000009175)</f>
        <v>0</v>
      </c>
      <c r="T821">
        <f>VALUE(-0.38797999999997046)</f>
        <v>0</v>
      </c>
      <c r="U821">
        <f>VALUE(-0.26850000000013097)</f>
        <v>0</v>
      </c>
      <c r="V821">
        <f>VALUE(-0.2720999999999094)</f>
        <v>0</v>
      </c>
      <c r="W821">
        <f>VALUE(-0.32156000000009044)</f>
        <v>0</v>
      </c>
      <c r="X821">
        <f>VALUE(-0.012460000000146465)</f>
        <v>0</v>
      </c>
      <c r="Y821" s="17">
        <f>VALUE(-11.57549999999992)</f>
        <v>0</v>
      </c>
      <c r="Z821">
        <f>VALUE(-275.01428571430813)</f>
        <v>0</v>
      </c>
    </row>
    <row r="822" spans="1:26">
      <c r="A822" t="s">
        <v>846</v>
      </c>
      <c r="B822">
        <f>VALUE(19.40918)</f>
        <v>0</v>
      </c>
      <c r="C822" s="10">
        <f>VALUE(1552.6864)</f>
        <v>0</v>
      </c>
      <c r="D822" s="10">
        <f>VALUE(-11.572000000000001)</f>
        <v>0</v>
      </c>
      <c r="E822" s="11">
        <f>VALUE(1553.74684)</f>
        <v>0</v>
      </c>
      <c r="F822" s="11">
        <f>VALUE(-18.258)</f>
        <v>0</v>
      </c>
      <c r="G822" s="12">
        <f>VALUE(1556.41466)</f>
        <v>0</v>
      </c>
      <c r="H822" s="12">
        <f>VALUE(-14.994000000000002)</f>
        <v>0</v>
      </c>
      <c r="I822" s="13">
        <f>VALUE(1547.7005)</f>
        <v>0</v>
      </c>
      <c r="J822" s="13">
        <f>VALUE(-10.765999999999998)</f>
        <v>0</v>
      </c>
      <c r="K822" s="14">
        <f>VALUE(1550.60016)</f>
        <v>0</v>
      </c>
      <c r="L822" s="14">
        <f>VALUE(-11.244000000000002)</f>
        <v>0</v>
      </c>
      <c r="M822" s="15">
        <f>VALUE(1556.3221)</f>
        <v>0</v>
      </c>
      <c r="N822" s="15">
        <f>VALUE(-11.558)</f>
        <v>0</v>
      </c>
      <c r="O822" s="16">
        <f>VALUE(1548.5716400000001)</f>
        <v>0</v>
      </c>
      <c r="P822" s="16">
        <f>VALUE(-21.671999999999997)</f>
        <v>0</v>
      </c>
      <c r="Q822" s="17">
        <f>VALUE(522.02)</f>
        <v>0</v>
      </c>
      <c r="R822">
        <f>VALUE(-0.3714599999998427)</f>
        <v>0</v>
      </c>
      <c r="S822">
        <f>VALUE(-0.2920400000000427)</f>
        <v>0</v>
      </c>
      <c r="T822">
        <f>VALUE(-0.3885999999999967)</f>
        <v>0</v>
      </c>
      <c r="U822">
        <f>VALUE(-0.2681400000001304)</f>
        <v>0</v>
      </c>
      <c r="V822">
        <f>VALUE(-0.2719600000000355)</f>
        <v>0</v>
      </c>
      <c r="W822">
        <f>VALUE(-0.3221399999999903)</f>
        <v>0</v>
      </c>
      <c r="X822">
        <f>VALUE(-0.013240000000223517)</f>
        <v>0</v>
      </c>
      <c r="Y822" s="17">
        <f>VALUE(-11.582499999999982)</f>
        <v>0</v>
      </c>
      <c r="Z822">
        <f>VALUE(-275.36857142860885)</f>
        <v>0</v>
      </c>
    </row>
    <row r="823" spans="1:26">
      <c r="A823" t="s">
        <v>847</v>
      </c>
      <c r="B823">
        <f>VALUE(19.43296)</f>
        <v>0</v>
      </c>
      <c r="C823" s="10">
        <f>VALUE(1552.68554)</f>
        <v>0</v>
      </c>
      <c r="D823" s="10">
        <f>VALUE(-11.564)</f>
        <v>0</v>
      </c>
      <c r="E823" s="11">
        <f>VALUE(1553.74706)</f>
        <v>0</v>
      </c>
      <c r="F823" s="11">
        <f>VALUE(-18.176)</f>
        <v>0</v>
      </c>
      <c r="G823" s="12">
        <f>VALUE(1556.4146)</f>
        <v>0</v>
      </c>
      <c r="H823" s="12">
        <f>VALUE(-15.088)</f>
        <v>0</v>
      </c>
      <c r="I823" s="13">
        <f>VALUE(1547.70056)</f>
        <v>0</v>
      </c>
      <c r="J823" s="13">
        <f>VALUE(-10.767999999999999)</f>
        <v>0</v>
      </c>
      <c r="K823" s="14">
        <f>VALUE(1550.59948)</f>
        <v>0</v>
      </c>
      <c r="L823" s="14">
        <f>VALUE(-11.21)</f>
        <v>0</v>
      </c>
      <c r="M823" s="15">
        <f>VALUE(1556.32126)</f>
        <v>0</v>
      </c>
      <c r="N823" s="15">
        <f>VALUE(-11.634)</f>
        <v>0</v>
      </c>
      <c r="O823" s="16">
        <f>VALUE(1548.57174)</f>
        <v>0</v>
      </c>
      <c r="P823" s="16">
        <f>VALUE(-21.654)</f>
        <v>0</v>
      </c>
      <c r="Q823" s="17">
        <f>VALUE(522.0185)</f>
        <v>0</v>
      </c>
      <c r="R823">
        <f>VALUE(-0.37231999999994514)</f>
        <v>0</v>
      </c>
      <c r="S823">
        <f>VALUE(-0.2918200000001434)</f>
        <v>0</v>
      </c>
      <c r="T823">
        <f>VALUE(-0.38865999999984524)</f>
        <v>0</v>
      </c>
      <c r="U823">
        <f>VALUE(-0.2680800000000545)</f>
        <v>0</v>
      </c>
      <c r="V823">
        <f>VALUE(-0.2726399999999103)</f>
        <v>0</v>
      </c>
      <c r="W823">
        <f>VALUE(-0.32298000000014326)</f>
        <v>0</v>
      </c>
      <c r="X823">
        <f>VALUE(-0.013140000000021246)</f>
        <v>0</v>
      </c>
      <c r="Y823" s="17">
        <f>VALUE(-11.583999999999946)</f>
        <v>0</v>
      </c>
      <c r="Z823">
        <f>VALUE(-275.66285714286613)</f>
        <v>0</v>
      </c>
    </row>
    <row r="824" spans="1:26">
      <c r="A824" t="s">
        <v>848</v>
      </c>
      <c r="B824">
        <f>VALUE(19.45659)</f>
        <v>0</v>
      </c>
      <c r="C824" s="10">
        <f>VALUE(1552.68544)</f>
        <v>0</v>
      </c>
      <c r="D824" s="10">
        <f>VALUE(-11.562000000000001)</f>
        <v>0</v>
      </c>
      <c r="E824" s="11">
        <f>VALUE(1553.74722)</f>
        <v>0</v>
      </c>
      <c r="F824" s="11">
        <f>VALUE(-18.274)</f>
        <v>0</v>
      </c>
      <c r="G824" s="12">
        <f>VALUE(1556.4163)</f>
        <v>0</v>
      </c>
      <c r="H824" s="12">
        <f>VALUE(-15.084000000000001)</f>
        <v>0</v>
      </c>
      <c r="I824" s="13">
        <f>VALUE(1547.70018)</f>
        <v>0</v>
      </c>
      <c r="J824" s="13">
        <f>VALUE(-10.734000000000002)</f>
        <v>0</v>
      </c>
      <c r="K824" s="14">
        <f>VALUE(1550.59932)</f>
        <v>0</v>
      </c>
      <c r="L824" s="14">
        <f>VALUE(-11.232000000000001)</f>
        <v>0</v>
      </c>
      <c r="M824" s="15">
        <f>VALUE(1556.32204)</f>
        <v>0</v>
      </c>
      <c r="N824" s="15">
        <f>VALUE(-11.654000000000002)</f>
        <v>0</v>
      </c>
      <c r="O824" s="16">
        <f>VALUE(1548.57114)</f>
        <v>0</v>
      </c>
      <c r="P824" s="16">
        <f>VALUE(-21.642)</f>
        <v>0</v>
      </c>
      <c r="Q824" s="17">
        <f>VALUE(522.0185)</f>
        <v>0</v>
      </c>
      <c r="R824">
        <f>VALUE(-0.37241999999992004)</f>
        <v>0</v>
      </c>
      <c r="S824">
        <f>VALUE(-0.2916600000000926)</f>
        <v>0</v>
      </c>
      <c r="T824">
        <f>VALUE(-0.38695999999981723)</f>
        <v>0</v>
      </c>
      <c r="U824">
        <f>VALUE(-0.2684600000000046)</f>
        <v>0</v>
      </c>
      <c r="V824">
        <f>VALUE(-0.2727999999999611)</f>
        <v>0</v>
      </c>
      <c r="W824">
        <f>VALUE(-0.3222000000000662)</f>
        <v>0</v>
      </c>
      <c r="X824">
        <f>VALUE(-0.013740000000098007)</f>
        <v>0</v>
      </c>
      <c r="Y824" s="17">
        <f>VALUE(-11.583999999999946)</f>
        <v>0</v>
      </c>
      <c r="Z824">
        <f>VALUE(-275.4628571428514)</f>
        <v>0</v>
      </c>
    </row>
    <row r="825" spans="1:26">
      <c r="A825" t="s">
        <v>849</v>
      </c>
      <c r="B825">
        <f>VALUE(19.48127)</f>
        <v>0</v>
      </c>
      <c r="C825" s="10">
        <f>VALUE(1552.68624)</f>
        <v>0</v>
      </c>
      <c r="D825" s="10">
        <f>VALUE(-11.592)</f>
        <v>0</v>
      </c>
      <c r="E825" s="11">
        <f>VALUE(1553.7468800000001)</f>
        <v>0</v>
      </c>
      <c r="F825" s="11">
        <f>VALUE(-18.198)</f>
        <v>0</v>
      </c>
      <c r="G825" s="12">
        <f>VALUE(1556.41498)</f>
        <v>0</v>
      </c>
      <c r="H825" s="12">
        <f>VALUE(-15.036)</f>
        <v>0</v>
      </c>
      <c r="I825" s="13">
        <f>VALUE(1547.7006)</f>
        <v>0</v>
      </c>
      <c r="J825" s="13">
        <f>VALUE(-10.735999999999999)</f>
        <v>0</v>
      </c>
      <c r="K825" s="14">
        <f>VALUE(1550.59974)</f>
        <v>0</v>
      </c>
      <c r="L825" s="14">
        <f>VALUE(-11.238)</f>
        <v>0</v>
      </c>
      <c r="M825" s="15">
        <f>VALUE(1556.3219199999999)</f>
        <v>0</v>
      </c>
      <c r="N825" s="15">
        <f>VALUE(-11.606)</f>
        <v>0</v>
      </c>
      <c r="O825" s="16">
        <f>VALUE(1548.57196)</f>
        <v>0</v>
      </c>
      <c r="P825" s="16">
        <f>VALUE(-21.616)</f>
        <v>0</v>
      </c>
      <c r="Q825" s="17">
        <f>VALUE(522.021)</f>
        <v>0</v>
      </c>
      <c r="R825">
        <f>VALUE(-0.3716199999998935)</f>
        <v>0</v>
      </c>
      <c r="S825">
        <f>VALUE(-0.2920000000001437)</f>
        <v>0</v>
      </c>
      <c r="T825">
        <f>VALUE(-0.38827999999989515)</f>
        <v>0</v>
      </c>
      <c r="U825">
        <f>VALUE(-0.2680400000001555)</f>
        <v>0</v>
      </c>
      <c r="V825">
        <f>VALUE(-0.2723799999998846)</f>
        <v>0</v>
      </c>
      <c r="W825">
        <f>VALUE(-0.3223199999999906)</f>
        <v>0</v>
      </c>
      <c r="X825">
        <f>VALUE(-0.012920000000121945)</f>
        <v>0</v>
      </c>
      <c r="Y825" s="17">
        <f>VALUE(-11.581500000000005)</f>
        <v>0</v>
      </c>
      <c r="Z825">
        <f>VALUE(-275.3657142857264)</f>
        <v>0</v>
      </c>
    </row>
    <row r="826" spans="1:26">
      <c r="A826" t="s">
        <v>850</v>
      </c>
      <c r="B826">
        <f>VALUE(19.50502)</f>
        <v>0</v>
      </c>
      <c r="C826" s="10">
        <f>VALUE(1552.6847599999999)</f>
        <v>0</v>
      </c>
      <c r="D826" s="10">
        <f>VALUE(-11.604000000000001)</f>
        <v>0</v>
      </c>
      <c r="E826" s="11">
        <f>VALUE(1553.74686)</f>
        <v>0</v>
      </c>
      <c r="F826" s="11">
        <f>VALUE(-18.224)</f>
        <v>0</v>
      </c>
      <c r="G826" s="12">
        <f>VALUE(1556.41506)</f>
        <v>0</v>
      </c>
      <c r="H826" s="12">
        <f>VALUE(-15.082)</f>
        <v>0</v>
      </c>
      <c r="I826" s="13">
        <f>VALUE(1547.70046)</f>
        <v>0</v>
      </c>
      <c r="J826" s="13">
        <f>VALUE(-10.745999999999999)</f>
        <v>0</v>
      </c>
      <c r="K826" s="14">
        <f>VALUE(1550.59924)</f>
        <v>0</v>
      </c>
      <c r="L826" s="14">
        <f>VALUE(-11.255999999999998)</f>
        <v>0</v>
      </c>
      <c r="M826" s="15">
        <f>VALUE(1556.32144)</f>
        <v>0</v>
      </c>
      <c r="N826" s="15">
        <f>VALUE(-11.654000000000002)</f>
        <v>0</v>
      </c>
      <c r="O826" s="16">
        <f>VALUE(1548.5719)</f>
        <v>0</v>
      </c>
      <c r="P826" s="16">
        <f>VALUE(-21.605999999999998)</f>
        <v>0</v>
      </c>
      <c r="Q826" s="17">
        <f>VALUE(522.0264999999999)</f>
        <v>0</v>
      </c>
      <c r="R826">
        <f>VALUE(-0.3730999999997948)</f>
        <v>0</v>
      </c>
      <c r="S826">
        <f>VALUE(-0.2920200000000932)</f>
        <v>0</v>
      </c>
      <c r="T826">
        <f>VALUE(-0.38819999999986976)</f>
        <v>0</v>
      </c>
      <c r="U826">
        <f>VALUE(-0.2681800000000294)</f>
        <v>0</v>
      </c>
      <c r="V826">
        <f>VALUE(-0.27287999999998647)</f>
        <v>0</v>
      </c>
      <c r="W826">
        <f>VALUE(-0.322800000000143)</f>
        <v>0</v>
      </c>
      <c r="X826">
        <f>VALUE(-0.012980000000197833)</f>
        <v>0</v>
      </c>
      <c r="Y826" s="17">
        <f>VALUE(-11.576000000000022)</f>
        <v>0</v>
      </c>
      <c r="Z826">
        <f>VALUE(-275.7371428571592)</f>
        <v>0</v>
      </c>
    </row>
    <row r="827" spans="1:26">
      <c r="A827" t="s">
        <v>851</v>
      </c>
      <c r="B827">
        <f>VALUE(19.52891)</f>
        <v>0</v>
      </c>
      <c r="C827" s="10">
        <f>VALUE(1552.68492)</f>
        <v>0</v>
      </c>
      <c r="D827" s="10">
        <f>VALUE(-11.554)</f>
        <v>0</v>
      </c>
      <c r="E827" s="11">
        <f>VALUE(1553.74662)</f>
        <v>0</v>
      </c>
      <c r="F827" s="11">
        <f>VALUE(-18.214000000000002)</f>
        <v>0</v>
      </c>
      <c r="G827" s="12">
        <f>VALUE(1556.4149400000001)</f>
        <v>0</v>
      </c>
      <c r="H827" s="12">
        <f>VALUE(-15.114)</f>
        <v>0</v>
      </c>
      <c r="I827" s="13">
        <f>VALUE(1547.7001599999999)</f>
        <v>0</v>
      </c>
      <c r="J827" s="13">
        <f>VALUE(-10.75)</f>
        <v>0</v>
      </c>
      <c r="K827" s="14">
        <f>VALUE(1550.5995)</f>
        <v>0</v>
      </c>
      <c r="L827" s="14">
        <f>VALUE(-11.24)</f>
        <v>0</v>
      </c>
      <c r="M827" s="15">
        <f>VALUE(1556.3220000000001)</f>
        <v>0</v>
      </c>
      <c r="N827" s="15">
        <f>VALUE(-11.662)</f>
        <v>0</v>
      </c>
      <c r="O827" s="16">
        <f>VALUE(1548.5715)</f>
        <v>0</v>
      </c>
      <c r="P827" s="16">
        <f>VALUE(-21.634)</f>
        <v>0</v>
      </c>
      <c r="Q827" s="17">
        <f>VALUE(522.0235)</f>
        <v>0</v>
      </c>
      <c r="R827">
        <f>VALUE(-0.3729399999999714)</f>
        <v>0</v>
      </c>
      <c r="S827">
        <f>VALUE(-0.2922600000001694)</f>
        <v>0</v>
      </c>
      <c r="T827">
        <f>VALUE(-0.38832000000002154)</f>
        <v>0</v>
      </c>
      <c r="U827">
        <f>VALUE(-0.2684799999999541)</f>
        <v>0</v>
      </c>
      <c r="V827">
        <f>VALUE(-0.2726199999999608)</f>
        <v>0</v>
      </c>
      <c r="W827">
        <f>VALUE(-0.3222400000001926)</f>
        <v>0</v>
      </c>
      <c r="X827">
        <f>VALUE(-0.013380000000097425)</f>
        <v>0</v>
      </c>
      <c r="Y827" s="17">
        <f>VALUE(-11.57899999999995)</f>
        <v>0</v>
      </c>
      <c r="Z827">
        <f>VALUE(-275.7485714286239)</f>
        <v>0</v>
      </c>
    </row>
    <row r="828" spans="1:26">
      <c r="A828" t="s">
        <v>852</v>
      </c>
      <c r="B828">
        <f>VALUE(19.55311)</f>
        <v>0</v>
      </c>
      <c r="C828" s="10">
        <f>VALUE(1552.68686)</f>
        <v>0</v>
      </c>
      <c r="D828" s="10">
        <f>VALUE(-11.512)</f>
        <v>0</v>
      </c>
      <c r="E828" s="11">
        <f>VALUE(1553.7475)</f>
        <v>0</v>
      </c>
      <c r="F828" s="11">
        <f>VALUE(-18.162)</f>
        <v>0</v>
      </c>
      <c r="G828" s="12">
        <f>VALUE(1556.41552)</f>
        <v>0</v>
      </c>
      <c r="H828" s="12">
        <f>VALUE(-15.114)</f>
        <v>0</v>
      </c>
      <c r="I828" s="13">
        <f>VALUE(1547.70084)</f>
        <v>0</v>
      </c>
      <c r="J828" s="13">
        <f>VALUE(-10.735999999999999)</f>
        <v>0</v>
      </c>
      <c r="K828" s="14">
        <f>VALUE(1550.6001800000001)</f>
        <v>0</v>
      </c>
      <c r="L828" s="14">
        <f>VALUE(-11.224)</f>
        <v>0</v>
      </c>
      <c r="M828" s="15">
        <f>VALUE(1556.32176)</f>
        <v>0</v>
      </c>
      <c r="N828" s="15">
        <f>VALUE(-11.622)</f>
        <v>0</v>
      </c>
      <c r="O828" s="16">
        <f>VALUE(1548.57262)</f>
        <v>0</v>
      </c>
      <c r="P828" s="16">
        <f>VALUE(-21.625999999999998)</f>
        <v>0</v>
      </c>
      <c r="Q828" s="17">
        <f>VALUE(522.0285)</f>
        <v>0</v>
      </c>
      <c r="R828">
        <f>VALUE(-0.3709999999998672)</f>
        <v>0</v>
      </c>
      <c r="S828">
        <f>VALUE(-0.29138000000011743)</f>
        <v>0</v>
      </c>
      <c r="T828">
        <f>VALUE(-0.3877399999998943)</f>
        <v>0</v>
      </c>
      <c r="U828">
        <f>VALUE(-0.2678000000000793)</f>
        <v>0</v>
      </c>
      <c r="V828">
        <f>VALUE(-0.271940000000086)</f>
        <v>0</v>
      </c>
      <c r="W828">
        <f>VALUE(-0.3224800000000414)</f>
        <v>0</v>
      </c>
      <c r="X828">
        <f>VALUE(-0.01226000000019667)</f>
        <v>0</v>
      </c>
      <c r="Y828" s="17">
        <f>VALUE(-11.573999999999955)</f>
        <v>0</v>
      </c>
      <c r="Z828">
        <f>VALUE(-274.9428571428975)</f>
        <v>0</v>
      </c>
    </row>
    <row r="829" spans="1:26">
      <c r="A829" t="s">
        <v>853</v>
      </c>
      <c r="B829">
        <f>VALUE(19.57724)</f>
        <v>0</v>
      </c>
      <c r="C829" s="10">
        <f>VALUE(1552.68684)</f>
        <v>0</v>
      </c>
      <c r="D829" s="10">
        <f>VALUE(-11.595999999999998)</f>
        <v>0</v>
      </c>
      <c r="E829" s="11">
        <f>VALUE(1553.74738)</f>
        <v>0</v>
      </c>
      <c r="F829" s="11">
        <f>VALUE(-18.256)</f>
        <v>0</v>
      </c>
      <c r="G829" s="12">
        <f>VALUE(1556.41656)</f>
        <v>0</v>
      </c>
      <c r="H829" s="12">
        <f>VALUE(-15.015999999999998)</f>
        <v>0</v>
      </c>
      <c r="I829" s="13">
        <f>VALUE(1547.70092)</f>
        <v>0</v>
      </c>
      <c r="J829" s="13">
        <f>VALUE(-10.708)</f>
        <v>0</v>
      </c>
      <c r="K829" s="14">
        <f>VALUE(1550.5995)</f>
        <v>0</v>
      </c>
      <c r="L829" s="14">
        <f>VALUE(-11.168)</f>
        <v>0</v>
      </c>
      <c r="M829" s="15">
        <f>VALUE(1556.3220199999998)</f>
        <v>0</v>
      </c>
      <c r="N829" s="15">
        <f>VALUE(-11.544)</f>
        <v>0</v>
      </c>
      <c r="O829" s="16">
        <f>VALUE(1548.5728800000002)</f>
        <v>0</v>
      </c>
      <c r="P829" s="16">
        <f>VALUE(-21.668000000000003)</f>
        <v>0</v>
      </c>
      <c r="Q829" s="17">
        <f>VALUE(522.0305)</f>
        <v>0</v>
      </c>
      <c r="R829">
        <f>VALUE(-0.3710199999998167)</f>
        <v>0</v>
      </c>
      <c r="S829">
        <f>VALUE(-0.29150000000004184)</f>
        <v>0</v>
      </c>
      <c r="T829">
        <f>VALUE(-0.3867000000000189)</f>
        <v>0</v>
      </c>
      <c r="U829">
        <f>VALUE(-0.2677200000000539)</f>
        <v>0</v>
      </c>
      <c r="V829">
        <f>VALUE(-0.2726199999999608)</f>
        <v>0</v>
      </c>
      <c r="W829">
        <f>VALUE(-0.3222200000000157)</f>
        <v>0</v>
      </c>
      <c r="X829">
        <f>VALUE(-0.012000000000170985)</f>
        <v>0</v>
      </c>
      <c r="Y829" s="17">
        <f>VALUE(-11.572000000000003)</f>
        <v>0</v>
      </c>
      <c r="Z829">
        <f>VALUE(-274.82571428572555)</f>
        <v>0</v>
      </c>
    </row>
    <row r="830" spans="1:26">
      <c r="A830" t="s">
        <v>854</v>
      </c>
      <c r="B830">
        <f>VALUE(19.60114)</f>
        <v>0</v>
      </c>
      <c r="C830" s="10">
        <f>VALUE(1552.6860199999999)</f>
        <v>0</v>
      </c>
      <c r="D830" s="10">
        <f>VALUE(-11.575999999999999)</f>
        <v>0</v>
      </c>
      <c r="E830" s="11">
        <f>VALUE(1553.74746)</f>
        <v>0</v>
      </c>
      <c r="F830" s="11">
        <f>VALUE(-18.252)</f>
        <v>0</v>
      </c>
      <c r="G830" s="12">
        <f>VALUE(1556.4149)</f>
        <v>0</v>
      </c>
      <c r="H830" s="12">
        <f>VALUE(-15.13)</f>
        <v>0</v>
      </c>
      <c r="I830" s="13">
        <f>VALUE(1547.7001400000001)</f>
        <v>0</v>
      </c>
      <c r="J830" s="13">
        <f>VALUE(-10.704)</f>
        <v>0</v>
      </c>
      <c r="K830" s="14">
        <f>VALUE(1550.59972)</f>
        <v>0</v>
      </c>
      <c r="L830" s="14">
        <f>VALUE(-11.288)</f>
        <v>0</v>
      </c>
      <c r="M830" s="15">
        <f>VALUE(1556.32152)</f>
        <v>0</v>
      </c>
      <c r="N830" s="15">
        <f>VALUE(-11.654000000000002)</f>
        <v>0</v>
      </c>
      <c r="O830" s="16">
        <f>VALUE(1548.57206)</f>
        <v>0</v>
      </c>
      <c r="P830" s="16">
        <f>VALUE(-21.592)</f>
        <v>0</v>
      </c>
      <c r="Q830" s="17">
        <f>VALUE(522.0405)</f>
        <v>0</v>
      </c>
      <c r="R830">
        <f>VALUE(-0.3718399999997928)</f>
        <v>0</v>
      </c>
      <c r="S830">
        <f>VALUE(-0.29142000000001644)</f>
        <v>0</v>
      </c>
      <c r="T830">
        <f>VALUE(-0.38835999999992055)</f>
        <v>0</v>
      </c>
      <c r="U830">
        <f>VALUE(-0.26850000000013097)</f>
        <v>0</v>
      </c>
      <c r="V830">
        <f>VALUE(-0.2724000000000615)</f>
        <v>0</v>
      </c>
      <c r="W830">
        <f>VALUE(-0.3227200000001176)</f>
        <v>0</v>
      </c>
      <c r="X830">
        <f>VALUE(-0.012820000000147047)</f>
        <v>0</v>
      </c>
      <c r="Y830" s="17">
        <f>VALUE(-11.562000000000012)</f>
        <v>0</v>
      </c>
      <c r="Z830">
        <f>VALUE(-275.43714285716953)</f>
        <v>0</v>
      </c>
    </row>
    <row r="831" spans="1:26">
      <c r="A831" t="s">
        <v>855</v>
      </c>
      <c r="B831">
        <f>VALUE(19.62516)</f>
        <v>0</v>
      </c>
      <c r="C831" s="10">
        <f>VALUE(1552.68606)</f>
        <v>0</v>
      </c>
      <c r="D831" s="10">
        <f>VALUE(-11.548)</f>
        <v>0</v>
      </c>
      <c r="E831" s="11">
        <f>VALUE(1553.74752)</f>
        <v>0</v>
      </c>
      <c r="F831" s="11">
        <f>VALUE(-18.152)</f>
        <v>0</v>
      </c>
      <c r="G831" s="12">
        <f>VALUE(1556.41524)</f>
        <v>0</v>
      </c>
      <c r="H831" s="12">
        <f>VALUE(-15.042)</f>
        <v>0</v>
      </c>
      <c r="I831" s="13">
        <f>VALUE(1547.7006)</f>
        <v>0</v>
      </c>
      <c r="J831" s="13">
        <f>VALUE(-10.792)</f>
        <v>0</v>
      </c>
      <c r="K831" s="14">
        <f>VALUE(1550.5993)</f>
        <v>0</v>
      </c>
      <c r="L831" s="14">
        <f>VALUE(-11.222000000000001)</f>
        <v>0</v>
      </c>
      <c r="M831" s="15">
        <f>VALUE(1556.32142)</f>
        <v>0</v>
      </c>
      <c r="N831" s="15">
        <f>VALUE(-11.622)</f>
        <v>0</v>
      </c>
      <c r="O831" s="16">
        <f>VALUE(1548.5725400000001)</f>
        <v>0</v>
      </c>
      <c r="P831" s="16">
        <f>VALUE(-21.612)</f>
        <v>0</v>
      </c>
      <c r="Q831" s="17">
        <f>VALUE(522.044)</f>
        <v>0</v>
      </c>
      <c r="R831">
        <f>VALUE(-0.37179999999989377)</f>
        <v>0</v>
      </c>
      <c r="S831">
        <f>VALUE(-0.29136000000016793)</f>
        <v>0</v>
      </c>
      <c r="T831">
        <f>VALUE(-0.38801999999986947)</f>
        <v>0</v>
      </c>
      <c r="U831">
        <f>VALUE(-0.2680400000001555)</f>
        <v>0</v>
      </c>
      <c r="V831">
        <f>VALUE(-0.2728199999999106)</f>
        <v>0</v>
      </c>
      <c r="W831">
        <f>VALUE(-0.3228200000000925)</f>
        <v>0</v>
      </c>
      <c r="X831">
        <f>VALUE(-0.012340000000222062)</f>
        <v>0</v>
      </c>
      <c r="Y831" s="17">
        <f>VALUE(-11.558499999999981)</f>
        <v>0</v>
      </c>
      <c r="Z831">
        <f>VALUE(-275.31428571433025)</f>
        <v>0</v>
      </c>
    </row>
    <row r="832" spans="1:26">
      <c r="A832" t="s">
        <v>856</v>
      </c>
      <c r="B832">
        <f>VALUE(19.64894)</f>
        <v>0</v>
      </c>
      <c r="C832" s="10">
        <f>VALUE(1552.6868)</f>
        <v>0</v>
      </c>
      <c r="D832" s="10">
        <f>VALUE(-11.584000000000001)</f>
        <v>0</v>
      </c>
      <c r="E832" s="11">
        <f>VALUE(1553.74748)</f>
        <v>0</v>
      </c>
      <c r="F832" s="11">
        <f>VALUE(-18.218)</f>
        <v>0</v>
      </c>
      <c r="G832" s="12">
        <f>VALUE(1556.4163199999998)</f>
        <v>0</v>
      </c>
      <c r="H832" s="12">
        <f>VALUE(-15.1)</f>
        <v>0</v>
      </c>
      <c r="I832" s="13">
        <f>VALUE(1547.7001599999999)</f>
        <v>0</v>
      </c>
      <c r="J832" s="13">
        <f>VALUE(-10.792)</f>
        <v>0</v>
      </c>
      <c r="K832" s="14">
        <f>VALUE(1550.6006)</f>
        <v>0</v>
      </c>
      <c r="L832" s="14">
        <f>VALUE(-11.216)</f>
        <v>0</v>
      </c>
      <c r="M832" s="15">
        <f>VALUE(1556.3227)</f>
        <v>0</v>
      </c>
      <c r="N832" s="15">
        <f>VALUE(-11.642000000000001)</f>
        <v>0</v>
      </c>
      <c r="O832" s="16">
        <f>VALUE(1548.57272)</f>
        <v>0</v>
      </c>
      <c r="P832" s="16">
        <f>VALUE(-21.598000000000003)</f>
        <v>0</v>
      </c>
      <c r="Q832" s="17">
        <f>VALUE(522.0525)</f>
        <v>0</v>
      </c>
      <c r="R832">
        <f>VALUE(-0.3710599999999431)</f>
        <v>0</v>
      </c>
      <c r="S832">
        <f>VALUE(-0.29140000000006694)</f>
        <v>0</v>
      </c>
      <c r="T832">
        <f>VALUE(-0.3869399999998677)</f>
        <v>0</v>
      </c>
      <c r="U832">
        <f>VALUE(-0.2684799999999541)</f>
        <v>0</v>
      </c>
      <c r="V832">
        <f>VALUE(-0.27152000000000953)</f>
        <v>0</v>
      </c>
      <c r="W832">
        <f>VALUE(-0.32154000000014094)</f>
        <v>0</v>
      </c>
      <c r="X832">
        <f>VALUE(-0.012160000000221771)</f>
        <v>0</v>
      </c>
      <c r="Y832" s="17">
        <f>VALUE(-11.549999999999955)</f>
        <v>0</v>
      </c>
      <c r="Z832">
        <f>VALUE(-274.72857142860056)</f>
        <v>0</v>
      </c>
    </row>
    <row r="833" spans="1:26">
      <c r="A833" t="s">
        <v>857</v>
      </c>
      <c r="B833">
        <f>VALUE(19.67259)</f>
        <v>0</v>
      </c>
      <c r="C833" s="10">
        <f>VALUE(1552.6857400000001)</f>
        <v>0</v>
      </c>
      <c r="D833" s="10">
        <f>VALUE(-11.538)</f>
        <v>0</v>
      </c>
      <c r="E833" s="11">
        <f>VALUE(1553.7476800000002)</f>
        <v>0</v>
      </c>
      <c r="F833" s="11">
        <f>VALUE(-18.218)</f>
        <v>0</v>
      </c>
      <c r="G833" s="12">
        <f>VALUE(1556.41588)</f>
        <v>0</v>
      </c>
      <c r="H833" s="12">
        <f>VALUE(-15.044)</f>
        <v>0</v>
      </c>
      <c r="I833" s="13">
        <f>VALUE(1547.7011400000001)</f>
        <v>0</v>
      </c>
      <c r="J833" s="13">
        <f>VALUE(-10.804)</f>
        <v>0</v>
      </c>
      <c r="K833" s="14">
        <f>VALUE(1550.60096)</f>
        <v>0</v>
      </c>
      <c r="L833" s="14">
        <f>VALUE(-11.235999999999999)</f>
        <v>0</v>
      </c>
      <c r="M833" s="15">
        <f>VALUE(1556.32174)</f>
        <v>0</v>
      </c>
      <c r="N833" s="15">
        <f>VALUE(-11.658)</f>
        <v>0</v>
      </c>
      <c r="O833" s="16">
        <f>VALUE(1548.5724599999999)</f>
        <v>0</v>
      </c>
      <c r="P833" s="16">
        <f>VALUE(-21.624000000000002)</f>
        <v>0</v>
      </c>
      <c r="Q833" s="17">
        <f>VALUE(522.057)</f>
        <v>0</v>
      </c>
      <c r="R833">
        <f>VALUE(-0.37211999999999534)</f>
        <v>0</v>
      </c>
      <c r="S833">
        <f>VALUE(-0.29120000000011714)</f>
        <v>0</v>
      </c>
      <c r="T833">
        <f>VALUE(-0.3873799999998937)</f>
        <v>0</v>
      </c>
      <c r="U833">
        <f>VALUE(-0.2675000000001546)</f>
        <v>0</v>
      </c>
      <c r="V833">
        <f>VALUE(-0.27116000000000895)</f>
        <v>0</v>
      </c>
      <c r="W833">
        <f>VALUE(-0.3224999999999909)</f>
        <v>0</v>
      </c>
      <c r="X833">
        <f>VALUE(-0.012420000000020082)</f>
        <v>0</v>
      </c>
      <c r="Y833" s="17">
        <f>VALUE(-11.545499999999947)</f>
        <v>0</v>
      </c>
      <c r="Z833">
        <f>VALUE(-274.89714285716866)</f>
        <v>0</v>
      </c>
    </row>
    <row r="834" spans="1:26">
      <c r="A834" t="s">
        <v>858</v>
      </c>
      <c r="B834">
        <f>VALUE(19.69643)</f>
        <v>0</v>
      </c>
      <c r="C834" s="10">
        <f>VALUE(1552.68536)</f>
        <v>0</v>
      </c>
      <c r="D834" s="10">
        <f>VALUE(-11.536)</f>
        <v>0</v>
      </c>
      <c r="E834" s="11">
        <f>VALUE(1553.7465)</f>
        <v>0</v>
      </c>
      <c r="F834" s="11">
        <f>VALUE(-18.264)</f>
        <v>0</v>
      </c>
      <c r="G834" s="12">
        <f>VALUE(1556.415)</f>
        <v>0</v>
      </c>
      <c r="H834" s="12">
        <f>VALUE(-15.11)</f>
        <v>0</v>
      </c>
      <c r="I834" s="13">
        <f>VALUE(1547.7001599999999)</f>
        <v>0</v>
      </c>
      <c r="J834" s="13">
        <f>VALUE(-10.745999999999999)</f>
        <v>0</v>
      </c>
      <c r="K834" s="14">
        <f>VALUE(1550.59982)</f>
        <v>0</v>
      </c>
      <c r="L834" s="14">
        <f>VALUE(-11.202)</f>
        <v>0</v>
      </c>
      <c r="M834" s="15">
        <f>VALUE(1556.32144)</f>
        <v>0</v>
      </c>
      <c r="N834" s="15">
        <f>VALUE(-11.665999999999999)</f>
        <v>0</v>
      </c>
      <c r="O834" s="16">
        <f>VALUE(1548.57224)</f>
        <v>0</v>
      </c>
      <c r="P834" s="16">
        <f>VALUE(-21.63)</f>
        <v>0</v>
      </c>
      <c r="Q834" s="17">
        <f>VALUE(522.0495)</f>
        <v>0</v>
      </c>
      <c r="R834">
        <f>VALUE(-0.37249999999994543)</f>
        <v>0</v>
      </c>
      <c r="S834">
        <f>VALUE(-0.2923800000000938)</f>
        <v>0</v>
      </c>
      <c r="T834">
        <f>VALUE(-0.38825999999994565)</f>
        <v>0</v>
      </c>
      <c r="U834">
        <f>VALUE(-0.2684799999999541)</f>
        <v>0</v>
      </c>
      <c r="V834">
        <f>VALUE(-0.2723000000000866)</f>
        <v>0</v>
      </c>
      <c r="W834">
        <f>VALUE(-0.322800000000143)</f>
        <v>0</v>
      </c>
      <c r="X834">
        <f>VALUE(-0.012640000000146756)</f>
        <v>0</v>
      </c>
      <c r="Y834" s="17">
        <f>VALUE(-11.552999999999997)</f>
        <v>0</v>
      </c>
      <c r="Z834">
        <f>VALUE(-275.6228571429022)</f>
        <v>0</v>
      </c>
    </row>
    <row r="835" spans="1:26">
      <c r="A835" t="s">
        <v>859</v>
      </c>
      <c r="B835">
        <f>VALUE(19.72004)</f>
        <v>0</v>
      </c>
      <c r="C835" s="10">
        <f>VALUE(1552.6865599999999)</f>
        <v>0</v>
      </c>
      <c r="D835" s="10">
        <f>VALUE(-11.552)</f>
        <v>0</v>
      </c>
      <c r="E835" s="11">
        <f>VALUE(1553.74714)</f>
        <v>0</v>
      </c>
      <c r="F835" s="11">
        <f>VALUE(-18.164)</f>
        <v>0</v>
      </c>
      <c r="G835" s="12">
        <f>VALUE(1556.41514)</f>
        <v>0</v>
      </c>
      <c r="H835" s="12">
        <f>VALUE(-15.126)</f>
        <v>0</v>
      </c>
      <c r="I835" s="13">
        <f>VALUE(1547.70034)</f>
        <v>0</v>
      </c>
      <c r="J835" s="13">
        <f>VALUE(-10.786)</f>
        <v>0</v>
      </c>
      <c r="K835" s="14">
        <f>VALUE(1550.60052)</f>
        <v>0</v>
      </c>
      <c r="L835" s="14">
        <f>VALUE(-11.214)</f>
        <v>0</v>
      </c>
      <c r="M835" s="15">
        <f>VALUE(1556.3212)</f>
        <v>0</v>
      </c>
      <c r="N835" s="15">
        <f>VALUE(-11.664000000000001)</f>
        <v>0</v>
      </c>
      <c r="O835" s="16">
        <f>VALUE(1548.57214)</f>
        <v>0</v>
      </c>
      <c r="P835" s="16">
        <f>VALUE(-21.601999999999997)</f>
        <v>0</v>
      </c>
      <c r="Q835" s="17">
        <f>VALUE(522.0419999999999)</f>
        <v>0</v>
      </c>
      <c r="R835">
        <f>VALUE(-0.3712999999997919)</f>
        <v>0</v>
      </c>
      <c r="S835">
        <f>VALUE(-0.291740000000118)</f>
        <v>0</v>
      </c>
      <c r="T835">
        <f>VALUE(-0.38811999999984437)</f>
        <v>0</v>
      </c>
      <c r="U835">
        <f>VALUE(-0.2682999999999538)</f>
        <v>0</v>
      </c>
      <c r="V835">
        <f>VALUE(-0.2716000000000349)</f>
        <v>0</v>
      </c>
      <c r="W835">
        <f>VALUE(-0.3230399999999918)</f>
        <v>0</v>
      </c>
      <c r="X835">
        <f>VALUE(-0.012740000000121654)</f>
        <v>0</v>
      </c>
      <c r="Y835" s="17">
        <f>VALUE(-11.560500000000047)</f>
        <v>0</v>
      </c>
      <c r="Z835">
        <f>VALUE(-275.26285714283665)</f>
        <v>0</v>
      </c>
    </row>
    <row r="836" spans="1:26">
      <c r="A836" t="s">
        <v>860</v>
      </c>
      <c r="B836">
        <f>VALUE(19.74461)</f>
        <v>0</v>
      </c>
      <c r="C836" s="10">
        <f>VALUE(1552.68638)</f>
        <v>0</v>
      </c>
      <c r="D836" s="10">
        <f>VALUE(-11.588)</f>
        <v>0</v>
      </c>
      <c r="E836" s="11">
        <f>VALUE(1553.74756)</f>
        <v>0</v>
      </c>
      <c r="F836" s="11">
        <f>VALUE(-18.246)</f>
        <v>0</v>
      </c>
      <c r="G836" s="12">
        <f>VALUE(1556.41602)</f>
        <v>0</v>
      </c>
      <c r="H836" s="12">
        <f>VALUE(-15.044)</f>
        <v>0</v>
      </c>
      <c r="I836" s="13">
        <f>VALUE(1547.70044)</f>
        <v>0</v>
      </c>
      <c r="J836" s="13">
        <f>VALUE(-10.777999999999999)</f>
        <v>0</v>
      </c>
      <c r="K836" s="14">
        <f>VALUE(1550.59988)</f>
        <v>0</v>
      </c>
      <c r="L836" s="14">
        <f>VALUE(-11.26)</f>
        <v>0</v>
      </c>
      <c r="M836" s="15">
        <f>VALUE(1556.32294)</f>
        <v>0</v>
      </c>
      <c r="N836" s="15">
        <f>VALUE(-11.62)</f>
        <v>0</v>
      </c>
      <c r="O836" s="16">
        <f>VALUE(1548.57306)</f>
        <v>0</v>
      </c>
      <c r="P836" s="16">
        <f>VALUE(-21.58)</f>
        <v>0</v>
      </c>
      <c r="Q836" s="17">
        <f>VALUE(522.0475)</f>
        <v>0</v>
      </c>
      <c r="R836">
        <f>VALUE(-0.3714799999997922)</f>
        <v>0</v>
      </c>
      <c r="S836">
        <f>VALUE(-0.29132000000004155)</f>
        <v>0</v>
      </c>
      <c r="T836">
        <f>VALUE(-0.3872400000000198)</f>
        <v>0</v>
      </c>
      <c r="U836">
        <f>VALUE(-0.2681999999999789)</f>
        <v>0</v>
      </c>
      <c r="V836">
        <f>VALUE(-0.2722400000000107)</f>
        <v>0</v>
      </c>
      <c r="W836">
        <f>VALUE(-0.32130000000006476)</f>
        <v>0</v>
      </c>
      <c r="X836">
        <f>VALUE(-0.011820000000170694)</f>
        <v>0</v>
      </c>
      <c r="Y836" s="17">
        <f>VALUE(-11.55499999999995)</f>
        <v>0</v>
      </c>
      <c r="Z836">
        <f>VALUE(-274.8000000000112)</f>
        <v>0</v>
      </c>
    </row>
    <row r="837" spans="1:26">
      <c r="A837" t="s">
        <v>861</v>
      </c>
      <c r="B837">
        <f>VALUE(19.76822)</f>
        <v>0</v>
      </c>
      <c r="C837" s="10">
        <f>VALUE(1552.68614)</f>
        <v>0</v>
      </c>
      <c r="D837" s="10">
        <f>VALUE(-11.57)</f>
        <v>0</v>
      </c>
      <c r="E837" s="11">
        <f>VALUE(1553.7477199999998)</f>
        <v>0</v>
      </c>
      <c r="F837" s="11">
        <f>VALUE(-18.202)</f>
        <v>0</v>
      </c>
      <c r="G837" s="12">
        <f>VALUE(1556.41682)</f>
        <v>0</v>
      </c>
      <c r="H837" s="12">
        <f>VALUE(-15.034)</f>
        <v>0</v>
      </c>
      <c r="I837" s="13">
        <f>VALUE(1547.70042)</f>
        <v>0</v>
      </c>
      <c r="J837" s="13">
        <f>VALUE(-10.742)</f>
        <v>0</v>
      </c>
      <c r="K837" s="14">
        <f>VALUE(1550.60032)</f>
        <v>0</v>
      </c>
      <c r="L837" s="14">
        <f>VALUE(-11.23)</f>
        <v>0</v>
      </c>
      <c r="M837" s="15">
        <f>VALUE(1556.32238)</f>
        <v>0</v>
      </c>
      <c r="N837" s="15">
        <f>VALUE(-11.604000000000001)</f>
        <v>0</v>
      </c>
      <c r="O837" s="16">
        <f>VALUE(1548.5724400000001)</f>
        <v>0</v>
      </c>
      <c r="P837" s="16">
        <f>VALUE(-21.581999999999997)</f>
        <v>0</v>
      </c>
      <c r="Q837" s="17">
        <f>VALUE(522.054)</f>
        <v>0</v>
      </c>
      <c r="R837">
        <f>VALUE(-0.3717199999998684)</f>
        <v>0</v>
      </c>
      <c r="S837">
        <f>VALUE(-0.29115999999999076)</f>
        <v>0</v>
      </c>
      <c r="T837">
        <f>VALUE(-0.38643999999999323)</f>
        <v>0</v>
      </c>
      <c r="U837">
        <f>VALUE(-0.2682200000001558)</f>
        <v>0</v>
      </c>
      <c r="V837">
        <f>VALUE(-0.2717999999999847)</f>
        <v>0</v>
      </c>
      <c r="W837">
        <f>VALUE(-0.32186000000001513)</f>
        <v>0</v>
      </c>
      <c r="X837">
        <f>VALUE(-0.01244000000019696)</f>
        <v>0</v>
      </c>
      <c r="Y837" s="17">
        <f>VALUE(-11.54849999999999)</f>
        <v>0</v>
      </c>
      <c r="Z837">
        <f>VALUE(-274.8057142857436)</f>
        <v>0</v>
      </c>
    </row>
    <row r="838" spans="1:26">
      <c r="A838" t="s">
        <v>862</v>
      </c>
      <c r="B838">
        <f>VALUE(19.79227)</f>
        <v>0</v>
      </c>
      <c r="C838" s="10">
        <f>VALUE(1552.68642)</f>
        <v>0</v>
      </c>
      <c r="D838" s="10">
        <f>VALUE(-11.582)</f>
        <v>0</v>
      </c>
      <c r="E838" s="11">
        <f>VALUE(1553.7472599999999)</f>
        <v>0</v>
      </c>
      <c r="F838" s="11">
        <f>VALUE(-18.234)</f>
        <v>0</v>
      </c>
      <c r="G838" s="12">
        <f>VALUE(1556.4157599999999)</f>
        <v>0</v>
      </c>
      <c r="H838" s="12">
        <f>VALUE(-15.044)</f>
        <v>0</v>
      </c>
      <c r="I838" s="13">
        <f>VALUE(1547.70028)</f>
        <v>0</v>
      </c>
      <c r="J838" s="13">
        <f>VALUE(-10.784)</f>
        <v>0</v>
      </c>
      <c r="K838" s="14">
        <f>VALUE(1550.5999800000002)</f>
        <v>0</v>
      </c>
      <c r="L838" s="14">
        <f>VALUE(-11.264000000000001)</f>
        <v>0</v>
      </c>
      <c r="M838" s="15">
        <f>VALUE(1556.32234)</f>
        <v>0</v>
      </c>
      <c r="N838" s="15">
        <f>VALUE(-11.616)</f>
        <v>0</v>
      </c>
      <c r="O838" s="16">
        <f>VALUE(1548.57222)</f>
        <v>0</v>
      </c>
      <c r="P838" s="16">
        <f>VALUE(-21.616)</f>
        <v>0</v>
      </c>
      <c r="Q838" s="17">
        <f>VALUE(522.059)</f>
        <v>0</v>
      </c>
      <c r="R838">
        <f>VALUE(-0.3714399999998932)</f>
        <v>0</v>
      </c>
      <c r="S838">
        <f>VALUE(-0.29161999999996624)</f>
        <v>0</v>
      </c>
      <c r="T838">
        <f>VALUE(-0.3874999999998181)</f>
        <v>0</v>
      </c>
      <c r="U838">
        <f>VALUE(-0.2683600000000297)</f>
        <v>0</v>
      </c>
      <c r="V838">
        <f>VALUE(-0.2721400000000358)</f>
        <v>0</v>
      </c>
      <c r="W838">
        <f>VALUE(-0.3219000000001415)</f>
        <v>0</v>
      </c>
      <c r="X838">
        <f>VALUE(-0.012660000000096261)</f>
        <v>0</v>
      </c>
      <c r="Y838" s="17">
        <f>VALUE(-11.543499999999995)</f>
        <v>0</v>
      </c>
      <c r="Z838">
        <f>VALUE(-275.0885714285687)</f>
        <v>0</v>
      </c>
    </row>
    <row r="839" spans="1:26">
      <c r="A839" t="s">
        <v>863</v>
      </c>
      <c r="B839">
        <f>VALUE(19.81631)</f>
        <v>0</v>
      </c>
      <c r="C839" s="10">
        <f>VALUE(1552.6865)</f>
        <v>0</v>
      </c>
      <c r="D839" s="10">
        <f>VALUE(-11.55)</f>
        <v>0</v>
      </c>
      <c r="E839" s="11">
        <f>VALUE(1553.74754)</f>
        <v>0</v>
      </c>
      <c r="F839" s="11">
        <f>VALUE(-18.246)</f>
        <v>0</v>
      </c>
      <c r="G839" s="12">
        <f>VALUE(1556.4167)</f>
        <v>0</v>
      </c>
      <c r="H839" s="12">
        <f>VALUE(-15.114)</f>
        <v>0</v>
      </c>
      <c r="I839" s="13">
        <f>VALUE(1547.70132)</f>
        <v>0</v>
      </c>
      <c r="J839" s="13">
        <f>VALUE(-10.762)</f>
        <v>0</v>
      </c>
      <c r="K839" s="14">
        <f>VALUE(1550.60062)</f>
        <v>0</v>
      </c>
      <c r="L839" s="14">
        <f>VALUE(-11.206)</f>
        <v>0</v>
      </c>
      <c r="M839" s="15">
        <f>VALUE(1556.32276)</f>
        <v>0</v>
      </c>
      <c r="N839" s="15">
        <f>VALUE(-11.67)</f>
        <v>0</v>
      </c>
      <c r="O839" s="16">
        <f>VALUE(1548.57278)</f>
        <v>0</v>
      </c>
      <c r="P839" s="16">
        <f>VALUE(-21.558000000000003)</f>
        <v>0</v>
      </c>
      <c r="Q839" s="17">
        <f>VALUE(522.0665)</f>
        <v>0</v>
      </c>
      <c r="R839">
        <f>VALUE(-0.3713599999998678)</f>
        <v>0</v>
      </c>
      <c r="S839">
        <f>VALUE(-0.29133999999999105)</f>
        <v>0</v>
      </c>
      <c r="T839">
        <f>VALUE(-0.38655999999991764)</f>
        <v>0</v>
      </c>
      <c r="U839">
        <f>VALUE(-0.2673200000001543)</f>
        <v>0</v>
      </c>
      <c r="V839">
        <f>VALUE(-0.27150000000006)</f>
        <v>0</v>
      </c>
      <c r="W839">
        <f>VALUE(-0.32148000000006505)</f>
        <v>0</v>
      </c>
      <c r="X839">
        <f>VALUE(-0.012100000000145883)</f>
        <v>0</v>
      </c>
      <c r="Y839" s="17">
        <f>VALUE(-11.535999999999945)</f>
        <v>0</v>
      </c>
      <c r="Z839">
        <f>VALUE(-274.522857142886)</f>
        <v>0</v>
      </c>
    </row>
    <row r="840" spans="1:26">
      <c r="A840" t="s">
        <v>864</v>
      </c>
      <c r="B840">
        <f>VALUE(19.84019)</f>
        <v>0</v>
      </c>
      <c r="C840" s="10">
        <f>VALUE(1552.68648)</f>
        <v>0</v>
      </c>
      <c r="D840" s="10">
        <f>VALUE(-11.58)</f>
        <v>0</v>
      </c>
      <c r="E840" s="11">
        <f>VALUE(1553.7481)</f>
        <v>0</v>
      </c>
      <c r="F840" s="11">
        <f>VALUE(-18.21)</f>
        <v>0</v>
      </c>
      <c r="G840" s="12">
        <f>VALUE(1556.41594)</f>
        <v>0</v>
      </c>
      <c r="H840" s="12">
        <f>VALUE(-15.088)</f>
        <v>0</v>
      </c>
      <c r="I840" s="13">
        <f>VALUE(1547.70134)</f>
        <v>0</v>
      </c>
      <c r="J840" s="13">
        <f>VALUE(-10.73)</f>
        <v>0</v>
      </c>
      <c r="K840" s="14">
        <f>VALUE(1550.5999800000002)</f>
        <v>0</v>
      </c>
      <c r="L840" s="14">
        <f>VALUE(-11.187999999999999)</f>
        <v>0</v>
      </c>
      <c r="M840" s="15">
        <f>VALUE(1556.3229199999998)</f>
        <v>0</v>
      </c>
      <c r="N840" s="15">
        <f>VALUE(-11.654000000000002)</f>
        <v>0</v>
      </c>
      <c r="O840" s="16">
        <f>VALUE(1548.57278)</f>
        <v>0</v>
      </c>
      <c r="P840" s="16">
        <f>VALUE(-21.552)</f>
        <v>0</v>
      </c>
      <c r="Q840" s="17">
        <f>VALUE(522.075)</f>
        <v>0</v>
      </c>
      <c r="R840">
        <f>VALUE(-0.3713799999998173)</f>
        <v>0</v>
      </c>
      <c r="S840">
        <f>VALUE(-0.2907800000000407)</f>
        <v>0</v>
      </c>
      <c r="T840">
        <f>VALUE(-0.3873199999998178)</f>
        <v>0</v>
      </c>
      <c r="U840">
        <f>VALUE(-0.26729999999997744)</f>
        <v>0</v>
      </c>
      <c r="V840">
        <f>VALUE(-0.2721400000000358)</f>
        <v>0</v>
      </c>
      <c r="W840">
        <f>VALUE(-0.32132000000001426)</f>
        <v>0</v>
      </c>
      <c r="X840">
        <f>VALUE(-0.012100000000145883)</f>
        <v>0</v>
      </c>
      <c r="Y840" s="17">
        <f>VALUE(-11.527499999999918)</f>
        <v>0</v>
      </c>
      <c r="Z840">
        <f>VALUE(-274.61999999997846)</f>
        <v>0</v>
      </c>
    </row>
    <row r="841" spans="1:26">
      <c r="A841" t="s">
        <v>865</v>
      </c>
      <c r="B841">
        <f>VALUE(19.86427)</f>
        <v>0</v>
      </c>
      <c r="C841" s="10">
        <f>VALUE(1552.68554)</f>
        <v>0</v>
      </c>
      <c r="D841" s="10">
        <f>VALUE(-11.604000000000001)</f>
        <v>0</v>
      </c>
      <c r="E841" s="11">
        <f>VALUE(1553.7477800000001)</f>
        <v>0</v>
      </c>
      <c r="F841" s="11">
        <f>VALUE(-18.268)</f>
        <v>0</v>
      </c>
      <c r="G841" s="12">
        <f>VALUE(1556.41478)</f>
        <v>0</v>
      </c>
      <c r="H841" s="12">
        <f>VALUE(-15.072000000000001)</f>
        <v>0</v>
      </c>
      <c r="I841" s="13">
        <f>VALUE(1547.70178)</f>
        <v>0</v>
      </c>
      <c r="J841" s="13">
        <f>VALUE(-10.776)</f>
        <v>0</v>
      </c>
      <c r="K841" s="14">
        <f>VALUE(1550.59972)</f>
        <v>0</v>
      </c>
      <c r="L841" s="14">
        <f>VALUE(-11.224)</f>
        <v>0</v>
      </c>
      <c r="M841" s="15">
        <f>VALUE(1556.3224599999999)</f>
        <v>0</v>
      </c>
      <c r="N841" s="15">
        <f>VALUE(-11.648)</f>
        <v>0</v>
      </c>
      <c r="O841" s="16">
        <f>VALUE(1548.57234)</f>
        <v>0</v>
      </c>
      <c r="P841" s="16">
        <f>VALUE(-21.568)</f>
        <v>0</v>
      </c>
      <c r="Q841" s="17">
        <f>VALUE(522.076)</f>
        <v>0</v>
      </c>
      <c r="R841">
        <f>VALUE(-0.37231999999994514)</f>
        <v>0</v>
      </c>
      <c r="S841">
        <f>VALUE(-0.29110000000014224)</f>
        <v>0</v>
      </c>
      <c r="T841">
        <f>VALUE(-0.38847999999984495)</f>
        <v>0</v>
      </c>
      <c r="U841">
        <f>VALUE(-0.26685999999995147)</f>
        <v>0</v>
      </c>
      <c r="V841">
        <f>VALUE(-0.2724000000000615)</f>
        <v>0</v>
      </c>
      <c r="W841">
        <f>VALUE(-0.32177999999998974)</f>
        <v>0</v>
      </c>
      <c r="X841">
        <f>VALUE(-0.012540000000171858)</f>
        <v>0</v>
      </c>
      <c r="Y841" s="17">
        <f>VALUE(-11.526499999999942)</f>
        <v>0</v>
      </c>
      <c r="Z841">
        <f>VALUE(-275.0685714285867)</f>
        <v>0</v>
      </c>
    </row>
    <row r="842" spans="1:26">
      <c r="A842" t="s">
        <v>866</v>
      </c>
      <c r="B842">
        <f>VALUE(19.88836)</f>
        <v>0</v>
      </c>
      <c r="C842" s="10">
        <f>VALUE(1552.68544)</f>
        <v>0</v>
      </c>
      <c r="D842" s="10">
        <f>VALUE(-11.582)</f>
        <v>0</v>
      </c>
      <c r="E842" s="11">
        <f>VALUE(1553.74694)</f>
        <v>0</v>
      </c>
      <c r="F842" s="11">
        <f>VALUE(-18.294)</f>
        <v>0</v>
      </c>
      <c r="G842" s="12">
        <f>VALUE(1556.41556)</f>
        <v>0</v>
      </c>
      <c r="H842" s="12">
        <f>VALUE(-15.038)</f>
        <v>0</v>
      </c>
      <c r="I842" s="13">
        <f>VALUE(1547.7012)</f>
        <v>0</v>
      </c>
      <c r="J842" s="13">
        <f>VALUE(-10.822000000000001)</f>
        <v>0</v>
      </c>
      <c r="K842" s="14">
        <f>VALUE(1550.59996)</f>
        <v>0</v>
      </c>
      <c r="L842" s="14">
        <f>VALUE(-11.212)</f>
        <v>0</v>
      </c>
      <c r="M842" s="15">
        <f>VALUE(1556.32172)</f>
        <v>0</v>
      </c>
      <c r="N842" s="15">
        <f>VALUE(-11.634)</f>
        <v>0</v>
      </c>
      <c r="O842" s="16">
        <f>VALUE(1548.57268)</f>
        <v>0</v>
      </c>
      <c r="P842" s="16">
        <f>VALUE(-21.564)</f>
        <v>0</v>
      </c>
      <c r="Q842" s="17">
        <f>VALUE(522.0754999999999)</f>
        <v>0</v>
      </c>
      <c r="R842">
        <f>VALUE(-0.37241999999992004)</f>
        <v>0</v>
      </c>
      <c r="S842">
        <f>VALUE(-0.2919400000000678)</f>
        <v>0</v>
      </c>
      <c r="T842">
        <f>VALUE(-0.38769999999999527)</f>
        <v>0</v>
      </c>
      <c r="U842">
        <f>VALUE(-0.2674400000000787)</f>
        <v>0</v>
      </c>
      <c r="V842">
        <f>VALUE(-0.2721599999999853)</f>
        <v>0</v>
      </c>
      <c r="W842">
        <f>VALUE(-0.3225200000001678)</f>
        <v>0</v>
      </c>
      <c r="X842">
        <f>VALUE(-0.012200000000120781)</f>
        <v>0</v>
      </c>
      <c r="Y842" s="17">
        <f>VALUE(-11.527000000000044)</f>
        <v>0</v>
      </c>
      <c r="Z842">
        <f>VALUE(-275.19714285719084)</f>
        <v>0</v>
      </c>
    </row>
    <row r="843" spans="1:26">
      <c r="A843" t="s">
        <v>867</v>
      </c>
      <c r="B843">
        <f>VALUE(19.91216)</f>
        <v>0</v>
      </c>
      <c r="C843" s="10">
        <f>VALUE(1552.6862199999998)</f>
        <v>0</v>
      </c>
      <c r="D843" s="10">
        <f>VALUE(-11.592)</f>
        <v>0</v>
      </c>
      <c r="E843" s="11">
        <f>VALUE(1553.74774)</f>
        <v>0</v>
      </c>
      <c r="F843" s="11">
        <f>VALUE(-18.215999999999998)</f>
        <v>0</v>
      </c>
      <c r="G843" s="12">
        <f>VALUE(1556.41508)</f>
        <v>0</v>
      </c>
      <c r="H843" s="12">
        <f>VALUE(-15.1)</f>
        <v>0</v>
      </c>
      <c r="I843" s="13">
        <f>VALUE(1547.7011)</f>
        <v>0</v>
      </c>
      <c r="J843" s="13">
        <f>VALUE(-10.808)</f>
        <v>0</v>
      </c>
      <c r="K843" s="14">
        <f>VALUE(1550.60084)</f>
        <v>0</v>
      </c>
      <c r="L843" s="14">
        <f>VALUE(-11.206)</f>
        <v>0</v>
      </c>
      <c r="M843" s="15">
        <f>VALUE(1556.32284)</f>
        <v>0</v>
      </c>
      <c r="N843" s="15">
        <f>VALUE(-11.674000000000001)</f>
        <v>0</v>
      </c>
      <c r="O843" s="16">
        <f>VALUE(1548.5729999999999)</f>
        <v>0</v>
      </c>
      <c r="P843" s="16">
        <f>VALUE(-21.52)</f>
        <v>0</v>
      </c>
      <c r="Q843" s="17">
        <f>VALUE(522.0735)</f>
        <v>0</v>
      </c>
      <c r="R843">
        <f>VALUE(-0.371639999999843)</f>
        <v>0</v>
      </c>
      <c r="S843">
        <f>VALUE(-0.29114000000004125)</f>
        <v>0</v>
      </c>
      <c r="T843">
        <f>VALUE(-0.38817999999992026)</f>
        <v>0</v>
      </c>
      <c r="U843">
        <f>VALUE(-0.2675400000000536)</f>
        <v>0</v>
      </c>
      <c r="V843">
        <f>VALUE(-0.27127999999993335)</f>
        <v>0</v>
      </c>
      <c r="W843">
        <f>VALUE(-0.32140000000003965)</f>
        <v>0</v>
      </c>
      <c r="X843">
        <f>VALUE(-0.011880000000019209)</f>
        <v>0</v>
      </c>
      <c r="Y843" s="17">
        <f>VALUE(-11.528999999999996)</f>
        <v>0</v>
      </c>
      <c r="Z843">
        <f>VALUE(-274.7228571428358)</f>
        <v>0</v>
      </c>
    </row>
    <row r="844" spans="1:26">
      <c r="A844" t="s">
        <v>868</v>
      </c>
      <c r="B844">
        <f>VALUE(19.93674)</f>
        <v>0</v>
      </c>
      <c r="C844" s="10">
        <f>VALUE(1552.6869199999999)</f>
        <v>0</v>
      </c>
      <c r="D844" s="10">
        <f>VALUE(-11.55)</f>
        <v>0</v>
      </c>
      <c r="E844" s="11">
        <f>VALUE(1553.7473400000001)</f>
        <v>0</v>
      </c>
      <c r="F844" s="11">
        <f>VALUE(-18.234)</f>
        <v>0</v>
      </c>
      <c r="G844" s="12">
        <f>VALUE(1556.41608)</f>
        <v>0</v>
      </c>
      <c r="H844" s="12">
        <f>VALUE(-15.09)</f>
        <v>0</v>
      </c>
      <c r="I844" s="13">
        <f>VALUE(1547.701)</f>
        <v>0</v>
      </c>
      <c r="J844" s="13">
        <f>VALUE(-10.8)</f>
        <v>0</v>
      </c>
      <c r="K844" s="14">
        <f>VALUE(1550.59944)</f>
        <v>0</v>
      </c>
      <c r="L844" s="14">
        <f>VALUE(-11.118)</f>
        <v>0</v>
      </c>
      <c r="M844" s="15">
        <f>VALUE(1556.3228800000002)</f>
        <v>0</v>
      </c>
      <c r="N844" s="15">
        <f>VALUE(-11.622)</f>
        <v>0</v>
      </c>
      <c r="O844" s="16">
        <f>VALUE(1548.57326)</f>
        <v>0</v>
      </c>
      <c r="P844" s="16">
        <f>VALUE(-21.564)</f>
        <v>0</v>
      </c>
      <c r="Q844" s="17">
        <f>VALUE(522.0745)</f>
        <v>0</v>
      </c>
      <c r="R844">
        <f>VALUE(-0.3709399999997913)</f>
        <v>0</v>
      </c>
      <c r="S844">
        <f>VALUE(-0.2915400000001682)</f>
        <v>0</v>
      </c>
      <c r="T844">
        <f>VALUE(-0.3871799999999439)</f>
        <v>0</v>
      </c>
      <c r="U844">
        <f>VALUE(-0.2676400000000285)</f>
        <v>0</v>
      </c>
      <c r="V844">
        <f>VALUE(-0.27268000000003667)</f>
        <v>0</v>
      </c>
      <c r="W844">
        <f>VALUE(-0.32136000000014064)</f>
        <v>0</v>
      </c>
      <c r="X844">
        <f>VALUE(-0.011620000000220898)</f>
        <v>0</v>
      </c>
      <c r="Y844" s="17">
        <f>VALUE(-11.52800000000002)</f>
        <v>0</v>
      </c>
      <c r="Z844">
        <f>VALUE(-274.7085714286186)</f>
        <v>0</v>
      </c>
    </row>
    <row r="845" spans="1:26">
      <c r="A845" t="s">
        <v>869</v>
      </c>
      <c r="B845">
        <f>VALUE(19.96059)</f>
        <v>0</v>
      </c>
      <c r="C845" s="10">
        <f>VALUE(1552.68594)</f>
        <v>0</v>
      </c>
      <c r="D845" s="10">
        <f>VALUE(-11.63)</f>
        <v>0</v>
      </c>
      <c r="E845" s="11">
        <f>VALUE(1553.7473)</f>
        <v>0</v>
      </c>
      <c r="F845" s="11">
        <f>VALUE(-18.202)</f>
        <v>0</v>
      </c>
      <c r="G845" s="12">
        <f>VALUE(1556.4147)</f>
        <v>0</v>
      </c>
      <c r="H845" s="12">
        <f>VALUE(-15.106)</f>
        <v>0</v>
      </c>
      <c r="I845" s="13">
        <f>VALUE(1547.7007199999998)</f>
        <v>0</v>
      </c>
      <c r="J845" s="13">
        <f>VALUE(-10.762)</f>
        <v>0</v>
      </c>
      <c r="K845" s="14">
        <f>VALUE(1550.59946)</f>
        <v>0</v>
      </c>
      <c r="L845" s="14">
        <f>VALUE(-11.202)</f>
        <v>0</v>
      </c>
      <c r="M845" s="15">
        <f>VALUE(1556.32114)</f>
        <v>0</v>
      </c>
      <c r="N845" s="15">
        <f>VALUE(-11.67)</f>
        <v>0</v>
      </c>
      <c r="O845" s="16">
        <f>VALUE(1548.57314)</f>
        <v>0</v>
      </c>
      <c r="P845" s="16">
        <f>VALUE(-21.578000000000003)</f>
        <v>0</v>
      </c>
      <c r="Q845" s="17">
        <f>VALUE(522.0825)</f>
        <v>0</v>
      </c>
      <c r="R845">
        <f>VALUE(-0.3719199999998182)</f>
        <v>0</v>
      </c>
      <c r="S845">
        <f>VALUE(-0.29158000000006723)</f>
        <v>0</v>
      </c>
      <c r="T845">
        <f>VALUE(-0.38855999999987034)</f>
        <v>0</v>
      </c>
      <c r="U845">
        <f>VALUE(-0.2679200000000037)</f>
        <v>0</v>
      </c>
      <c r="V845">
        <f>VALUE(-0.27266000000008717)</f>
        <v>0</v>
      </c>
      <c r="W845">
        <f>VALUE(-0.32310000000006767)</f>
        <v>0</v>
      </c>
      <c r="X845">
        <f>VALUE(-0.011740000000145301)</f>
        <v>0</v>
      </c>
      <c r="Y845" s="17">
        <f>VALUE(-11.519999999999982)</f>
        <v>0</v>
      </c>
      <c r="Z845">
        <f>VALUE(-275.35428571429424)</f>
        <v>0</v>
      </c>
    </row>
    <row r="846" spans="1:26">
      <c r="A846" t="s">
        <v>870</v>
      </c>
      <c r="B846">
        <f>VALUE(19.98436)</f>
        <v>0</v>
      </c>
      <c r="C846" s="10">
        <f>VALUE(1552.6865)</f>
        <v>0</v>
      </c>
      <c r="D846" s="10">
        <f>VALUE(-11.564)</f>
        <v>0</v>
      </c>
      <c r="E846" s="11">
        <f>VALUE(1553.74722)</f>
        <v>0</v>
      </c>
      <c r="F846" s="11">
        <f>VALUE(-18.188)</f>
        <v>0</v>
      </c>
      <c r="G846" s="12">
        <f>VALUE(1556.4163)</f>
        <v>0</v>
      </c>
      <c r="H846" s="12">
        <f>VALUE(-15.06)</f>
        <v>0</v>
      </c>
      <c r="I846" s="13">
        <f>VALUE(1547.70084)</f>
        <v>0</v>
      </c>
      <c r="J846" s="13">
        <f>VALUE(-10.792)</f>
        <v>0</v>
      </c>
      <c r="K846" s="14">
        <f>VALUE(1550.5991199999999)</f>
        <v>0</v>
      </c>
      <c r="L846" s="14">
        <f>VALUE(-11.16)</f>
        <v>0</v>
      </c>
      <c r="M846" s="15">
        <f>VALUE(1556.32316)</f>
        <v>0</v>
      </c>
      <c r="N846" s="15">
        <f>VALUE(-11.595999999999998)</f>
        <v>0</v>
      </c>
      <c r="O846" s="16">
        <f>VALUE(1548.57296)</f>
        <v>0</v>
      </c>
      <c r="P846" s="16">
        <f>VALUE(-21.572)</f>
        <v>0</v>
      </c>
      <c r="Q846" s="17">
        <f>VALUE(522.0825)</f>
        <v>0</v>
      </c>
      <c r="R846">
        <f>VALUE(-0.3713599999998678)</f>
        <v>0</v>
      </c>
      <c r="S846">
        <f>VALUE(-0.2916600000000926)</f>
        <v>0</v>
      </c>
      <c r="T846">
        <f>VALUE(-0.38695999999981723)</f>
        <v>0</v>
      </c>
      <c r="U846">
        <f>VALUE(-0.2678000000000793)</f>
        <v>0</v>
      </c>
      <c r="V846">
        <f>VALUE(-0.27299999999991087)</f>
        <v>0</v>
      </c>
      <c r="W846">
        <f>VALUE(-0.32108000000016546)</f>
        <v>0</v>
      </c>
      <c r="X846">
        <f>VALUE(-0.011920000000145592)</f>
        <v>0</v>
      </c>
      <c r="Y846" s="17">
        <f>VALUE(-11.519999999999982)</f>
        <v>0</v>
      </c>
      <c r="Z846">
        <f>VALUE(-274.82571428572555)</f>
        <v>0</v>
      </c>
    </row>
    <row r="847" spans="1:26">
      <c r="A847" t="s">
        <v>871</v>
      </c>
      <c r="B847">
        <f>VALUE(20.00851)</f>
        <v>0</v>
      </c>
      <c r="C847" s="10">
        <f>VALUE(1552.6856)</f>
        <v>0</v>
      </c>
      <c r="D847" s="10">
        <f>VALUE(-11.595999999999998)</f>
        <v>0</v>
      </c>
      <c r="E847" s="11">
        <f>VALUE(1553.7473)</f>
        <v>0</v>
      </c>
      <c r="F847" s="11">
        <f>VALUE(-18.25)</f>
        <v>0</v>
      </c>
      <c r="G847" s="12">
        <f>VALUE(1556.4157)</f>
        <v>0</v>
      </c>
      <c r="H847" s="12">
        <f>VALUE(-15.092)</f>
        <v>0</v>
      </c>
      <c r="I847" s="13">
        <f>VALUE(1547.70054)</f>
        <v>0</v>
      </c>
      <c r="J847" s="13">
        <f>VALUE(-10.75)</f>
        <v>0</v>
      </c>
      <c r="K847" s="14">
        <f>VALUE(1550.5998)</f>
        <v>0</v>
      </c>
      <c r="L847" s="14">
        <f>VALUE(-11.21)</f>
        <v>0</v>
      </c>
      <c r="M847" s="15">
        <f>VALUE(1556.32214)</f>
        <v>0</v>
      </c>
      <c r="N847" s="15">
        <f>VALUE(-11.68)</f>
        <v>0</v>
      </c>
      <c r="O847" s="16">
        <f>VALUE(1548.57326)</f>
        <v>0</v>
      </c>
      <c r="P847" s="16">
        <f>VALUE(-21.57)</f>
        <v>0</v>
      </c>
      <c r="Q847" s="17">
        <f>VALUE(522.0805)</f>
        <v>0</v>
      </c>
      <c r="R847">
        <f>VALUE(-0.37225999999986925)</f>
        <v>0</v>
      </c>
      <c r="S847">
        <f>VALUE(-0.29158000000006723)</f>
        <v>0</v>
      </c>
      <c r="T847">
        <f>VALUE(-0.387559999999894)</f>
        <v>0</v>
      </c>
      <c r="U847">
        <f>VALUE(-0.268100000000004)</f>
        <v>0</v>
      </c>
      <c r="V847">
        <f>VALUE(-0.2723200000000361)</f>
        <v>0</v>
      </c>
      <c r="W847">
        <f>VALUE(-0.3221000000000913)</f>
        <v>0</v>
      </c>
      <c r="X847">
        <f>VALUE(-0.011620000000220898)</f>
        <v>0</v>
      </c>
      <c r="Y847" s="17">
        <f>VALUE(-11.521999999999935)</f>
        <v>0</v>
      </c>
      <c r="Z847">
        <f>VALUE(-275.07714285716895)</f>
        <v>0</v>
      </c>
    </row>
    <row r="848" spans="1:26">
      <c r="A848" t="s">
        <v>872</v>
      </c>
      <c r="B848">
        <f>VALUE(20.0323)</f>
        <v>0</v>
      </c>
      <c r="C848" s="10">
        <f>VALUE(1552.68514)</f>
        <v>0</v>
      </c>
      <c r="D848" s="10">
        <f>VALUE(-11.585999999999999)</f>
        <v>0</v>
      </c>
      <c r="E848" s="11">
        <f>VALUE(1553.7471)</f>
        <v>0</v>
      </c>
      <c r="F848" s="11">
        <f>VALUE(-18.234)</f>
        <v>0</v>
      </c>
      <c r="G848" s="12">
        <f>VALUE(1556.41642)</f>
        <v>0</v>
      </c>
      <c r="H848" s="12">
        <f>VALUE(-15.082)</f>
        <v>0</v>
      </c>
      <c r="I848" s="13">
        <f>VALUE(1547.70036)</f>
        <v>0</v>
      </c>
      <c r="J848" s="13">
        <f>VALUE(-10.79)</f>
        <v>0</v>
      </c>
      <c r="K848" s="14">
        <f>VALUE(1550.59932)</f>
        <v>0</v>
      </c>
      <c r="L848" s="14">
        <f>VALUE(-11.245999999999999)</f>
        <v>0</v>
      </c>
      <c r="M848" s="15">
        <f>VALUE(1556.3232)</f>
        <v>0</v>
      </c>
      <c r="N848" s="15">
        <f>VALUE(-11.622)</f>
        <v>0</v>
      </c>
      <c r="O848" s="16">
        <f>VALUE(1548.5729800000001)</f>
        <v>0</v>
      </c>
      <c r="P848" s="16">
        <f>VALUE(-21.596)</f>
        <v>0</v>
      </c>
      <c r="Q848" s="17">
        <f>VALUE(522.0725)</f>
        <v>0</v>
      </c>
      <c r="R848">
        <f>VALUE(-0.37271999999984473)</f>
        <v>0</v>
      </c>
      <c r="S848">
        <f>VALUE(-0.291780000000017)</f>
        <v>0</v>
      </c>
      <c r="T848">
        <f>VALUE(-0.3868399999998928)</f>
        <v>0</v>
      </c>
      <c r="U848">
        <f>VALUE(-0.2682800000000043)</f>
        <v>0</v>
      </c>
      <c r="V848">
        <f>VALUE(-0.2727999999999611)</f>
        <v>0</v>
      </c>
      <c r="W848">
        <f>VALUE(-0.32104000000003907)</f>
        <v>0</v>
      </c>
      <c r="X848">
        <f>VALUE(-0.011900000000196087)</f>
        <v>0</v>
      </c>
      <c r="Y848" s="17">
        <f>VALUE(-11.529999999999973)</f>
        <v>0</v>
      </c>
      <c r="Z848">
        <f>VALUE(-275.05142857142215)</f>
        <v>0</v>
      </c>
    </row>
    <row r="849" spans="1:26">
      <c r="A849" t="s">
        <v>873</v>
      </c>
      <c r="B849">
        <f>VALUE(20.05642)</f>
        <v>0</v>
      </c>
      <c r="C849" s="10">
        <f>VALUE(1552.68644)</f>
        <v>0</v>
      </c>
      <c r="D849" s="10">
        <f>VALUE(-11.574000000000002)</f>
        <v>0</v>
      </c>
      <c r="E849" s="11">
        <f>VALUE(1553.74732)</f>
        <v>0</v>
      </c>
      <c r="F849" s="11">
        <f>VALUE(-18.224)</f>
        <v>0</v>
      </c>
      <c r="G849" s="12">
        <f>VALUE(1556.41562)</f>
        <v>0</v>
      </c>
      <c r="H849" s="12">
        <f>VALUE(-15.056)</f>
        <v>0</v>
      </c>
      <c r="I849" s="13">
        <f>VALUE(1547.70074)</f>
        <v>0</v>
      </c>
      <c r="J849" s="13">
        <f>VALUE(-10.804)</f>
        <v>0</v>
      </c>
      <c r="K849" s="14">
        <f>VALUE(1550.5995599999999)</f>
        <v>0</v>
      </c>
      <c r="L849" s="14">
        <f>VALUE(-11.17)</f>
        <v>0</v>
      </c>
      <c r="M849" s="15">
        <f>VALUE(1556.3211800000001)</f>
        <v>0</v>
      </c>
      <c r="N849" s="15">
        <f>VALUE(-11.607999999999999)</f>
        <v>0</v>
      </c>
      <c r="O849" s="16">
        <f>VALUE(1548.57296)</f>
        <v>0</v>
      </c>
      <c r="P849" s="16">
        <f>VALUE(-21.534000000000002)</f>
        <v>0</v>
      </c>
      <c r="Q849" s="17">
        <f>VALUE(522.0715)</f>
        <v>0</v>
      </c>
      <c r="R849">
        <f>VALUE(-0.3714199999999437)</f>
        <v>0</v>
      </c>
      <c r="S849">
        <f>VALUE(-0.2915600000001177)</f>
        <v>0</v>
      </c>
      <c r="T849">
        <f>VALUE(-0.3876399999999194)</f>
        <v>0</v>
      </c>
      <c r="U849">
        <f>VALUE(-0.2679000000000542)</f>
        <v>0</v>
      </c>
      <c r="V849">
        <f>VALUE(-0.2725599999998849)</f>
        <v>0</v>
      </c>
      <c r="W849">
        <f>VALUE(-0.32306000000016866)</f>
        <v>0</v>
      </c>
      <c r="X849">
        <f>VALUE(-0.011920000000145592)</f>
        <v>0</v>
      </c>
      <c r="Y849" s="17">
        <f>VALUE(-11.530999999999949)</f>
        <v>0</v>
      </c>
      <c r="Z849">
        <f>VALUE(-275.151428571462)</f>
        <v>0</v>
      </c>
    </row>
    <row r="850" spans="1:26">
      <c r="A850" t="s">
        <v>874</v>
      </c>
      <c r="B850">
        <f>VALUE(20.08051)</f>
        <v>0</v>
      </c>
      <c r="C850" s="10">
        <f>VALUE(1552.68644)</f>
        <v>0</v>
      </c>
      <c r="D850" s="10">
        <f>VALUE(-11.54)</f>
        <v>0</v>
      </c>
      <c r="E850" s="11">
        <f>VALUE(1553.74676)</f>
        <v>0</v>
      </c>
      <c r="F850" s="11">
        <f>VALUE(-18.25)</f>
        <v>0</v>
      </c>
      <c r="G850" s="12">
        <f>VALUE(1556.4149)</f>
        <v>0</v>
      </c>
      <c r="H850" s="12">
        <f>VALUE(-15.005999999999998)</f>
        <v>0</v>
      </c>
      <c r="I850" s="13">
        <f>VALUE(1547.70044)</f>
        <v>0</v>
      </c>
      <c r="J850" s="13">
        <f>VALUE(-10.792)</f>
        <v>0</v>
      </c>
      <c r="K850" s="14">
        <f>VALUE(1550.59852)</f>
        <v>0</v>
      </c>
      <c r="L850" s="14">
        <f>VALUE(-11.194)</f>
        <v>0</v>
      </c>
      <c r="M850" s="15">
        <f>VALUE(1556.32184)</f>
        <v>0</v>
      </c>
      <c r="N850" s="15">
        <f>VALUE(-11.585999999999999)</f>
        <v>0</v>
      </c>
      <c r="O850" s="16">
        <f>VALUE(1548.57272)</f>
        <v>0</v>
      </c>
      <c r="P850" s="16">
        <f>VALUE(-21.576)</f>
        <v>0</v>
      </c>
      <c r="Q850" s="17">
        <f>VALUE(522.076)</f>
        <v>0</v>
      </c>
      <c r="R850">
        <f>VALUE(-0.3714199999999437)</f>
        <v>0</v>
      </c>
      <c r="S850">
        <f>VALUE(-0.2921200000000681)</f>
        <v>0</v>
      </c>
      <c r="T850">
        <f>VALUE(-0.38835999999992055)</f>
        <v>0</v>
      </c>
      <c r="U850">
        <f>VALUE(-0.2681999999999789)</f>
        <v>0</v>
      </c>
      <c r="V850">
        <f>VALUE(-0.27359999999998763)</f>
        <v>0</v>
      </c>
      <c r="W850">
        <f>VALUE(-0.322400000000016)</f>
        <v>0</v>
      </c>
      <c r="X850">
        <f>VALUE(-0.012160000000221771)</f>
        <v>0</v>
      </c>
      <c r="Y850" s="17">
        <f>VALUE(-11.526499999999942)</f>
        <v>0</v>
      </c>
      <c r="Z850">
        <f>VALUE(-275.4657142857338)</f>
        <v>0</v>
      </c>
    </row>
    <row r="851" spans="1:26">
      <c r="A851" t="s">
        <v>875</v>
      </c>
      <c r="B851">
        <f>VALUE(20.10453)</f>
        <v>0</v>
      </c>
      <c r="C851" s="10">
        <f>VALUE(1552.68642)</f>
        <v>0</v>
      </c>
      <c r="D851" s="10">
        <f>VALUE(-11.59)</f>
        <v>0</v>
      </c>
      <c r="E851" s="11">
        <f>VALUE(1553.7478800000001)</f>
        <v>0</v>
      </c>
      <c r="F851" s="11">
        <f>VALUE(-18.244)</f>
        <v>0</v>
      </c>
      <c r="G851" s="12">
        <f>VALUE(1556.41596)</f>
        <v>0</v>
      </c>
      <c r="H851" s="12">
        <f>VALUE(-15.092)</f>
        <v>0</v>
      </c>
      <c r="I851" s="13">
        <f>VALUE(1547.7008)</f>
        <v>0</v>
      </c>
      <c r="J851" s="13">
        <f>VALUE(-10.744000000000002)</f>
        <v>0</v>
      </c>
      <c r="K851" s="14">
        <f>VALUE(1550.59974)</f>
        <v>0</v>
      </c>
      <c r="L851" s="14">
        <f>VALUE(-11.174000000000001)</f>
        <v>0</v>
      </c>
      <c r="M851" s="15">
        <f>VALUE(1556.32274)</f>
        <v>0</v>
      </c>
      <c r="N851" s="15">
        <f>VALUE(-11.602)</f>
        <v>0</v>
      </c>
      <c r="O851" s="16">
        <f>VALUE(1548.57368)</f>
        <v>0</v>
      </c>
      <c r="P851" s="16">
        <f>VALUE(-21.534000000000002)</f>
        <v>0</v>
      </c>
      <c r="Q851" s="17">
        <f>VALUE(522.0745)</f>
        <v>0</v>
      </c>
      <c r="R851">
        <f>VALUE(-0.3714399999998932)</f>
        <v>0</v>
      </c>
      <c r="S851">
        <f>VALUE(-0.29100000000016735)</f>
        <v>0</v>
      </c>
      <c r="T851">
        <f>VALUE(-0.3872999999998683)</f>
        <v>0</v>
      </c>
      <c r="U851">
        <f>VALUE(-0.2678399999999783)</f>
        <v>0</v>
      </c>
      <c r="V851">
        <f>VALUE(-0.2723799999998846)</f>
        <v>0</v>
      </c>
      <c r="W851">
        <f>VALUE(-0.32150000000001455)</f>
        <v>0</v>
      </c>
      <c r="X851">
        <f>VALUE(-0.011200000000144428)</f>
        <v>0</v>
      </c>
      <c r="Y851" s="17">
        <f>VALUE(-11.52800000000002)</f>
        <v>0</v>
      </c>
      <c r="Z851">
        <f>VALUE(-274.6657142857072)</f>
        <v>0</v>
      </c>
    </row>
    <row r="852" spans="1:26">
      <c r="A852" t="s">
        <v>876</v>
      </c>
      <c r="B852">
        <f>VALUE(20.12814)</f>
        <v>0</v>
      </c>
      <c r="C852" s="10">
        <f>VALUE(1552.68682)</f>
        <v>0</v>
      </c>
      <c r="D852" s="10">
        <f>VALUE(-11.572000000000001)</f>
        <v>0</v>
      </c>
      <c r="E852" s="11">
        <f>VALUE(1553.74776)</f>
        <v>0</v>
      </c>
      <c r="F852" s="11">
        <f>VALUE(-18.227999999999998)</f>
        <v>0</v>
      </c>
      <c r="G852" s="12">
        <f>VALUE(1556.4169)</f>
        <v>0</v>
      </c>
      <c r="H852" s="12">
        <f>VALUE(-15.092)</f>
        <v>0</v>
      </c>
      <c r="I852" s="13">
        <f>VALUE(1547.7010599999999)</f>
        <v>0</v>
      </c>
      <c r="J852" s="13">
        <f>VALUE(-10.762)</f>
        <v>0</v>
      </c>
      <c r="K852" s="14">
        <f>VALUE(1550.60028)</f>
        <v>0</v>
      </c>
      <c r="L852" s="14">
        <f>VALUE(-11.216)</f>
        <v>0</v>
      </c>
      <c r="M852" s="15">
        <f>VALUE(1556.3219800000002)</f>
        <v>0</v>
      </c>
      <c r="N852" s="15">
        <f>VALUE(-11.626)</f>
        <v>0</v>
      </c>
      <c r="O852" s="16">
        <f>VALUE(1548.5739199999998)</f>
        <v>0</v>
      </c>
      <c r="P852" s="16">
        <f>VALUE(-21.482)</f>
        <v>0</v>
      </c>
      <c r="Q852" s="17">
        <f>VALUE(522.0699999999999)</f>
        <v>0</v>
      </c>
      <c r="R852">
        <f>VALUE(-0.3710399999999936)</f>
        <v>0</v>
      </c>
      <c r="S852">
        <f>VALUE(-0.29112000000009175)</f>
        <v>0</v>
      </c>
      <c r="T852">
        <f>VALUE(-0.38635999999996784)</f>
        <v>0</v>
      </c>
      <c r="U852">
        <f>VALUE(-0.26757999999995263)</f>
        <v>0</v>
      </c>
      <c r="V852">
        <f>VALUE(-0.27183999999988373)</f>
        <v>0</v>
      </c>
      <c r="W852">
        <f>VALUE(-0.3222600000001421)</f>
        <v>0</v>
      </c>
      <c r="X852">
        <f>VALUE(-0.010960000000068248)</f>
        <v>0</v>
      </c>
      <c r="Y852" s="17">
        <f>VALUE(-11.532500000000027)</f>
        <v>0</v>
      </c>
      <c r="Z852">
        <f>VALUE(-274.4514285714428)</f>
        <v>0</v>
      </c>
    </row>
    <row r="853" spans="1:26">
      <c r="A853" t="s">
        <v>877</v>
      </c>
      <c r="B853">
        <f>VALUE(20.15233)</f>
        <v>0</v>
      </c>
      <c r="C853" s="10">
        <f>VALUE(1552.6862800000001)</f>
        <v>0</v>
      </c>
      <c r="D853" s="10">
        <f>VALUE(-11.565999999999999)</f>
        <v>0</v>
      </c>
      <c r="E853" s="11">
        <f>VALUE(1553.74796)</f>
        <v>0</v>
      </c>
      <c r="F853" s="11">
        <f>VALUE(-18.204)</f>
        <v>0</v>
      </c>
      <c r="G853" s="12">
        <f>VALUE(1556.41782)</f>
        <v>0</v>
      </c>
      <c r="H853" s="12">
        <f>VALUE(-15.118)</f>
        <v>0</v>
      </c>
      <c r="I853" s="13">
        <f>VALUE(1547.7014800000002)</f>
        <v>0</v>
      </c>
      <c r="J853" s="13">
        <f>VALUE(-10.808)</f>
        <v>0</v>
      </c>
      <c r="K853" s="14">
        <f>VALUE(1550.60116)</f>
        <v>0</v>
      </c>
      <c r="L853" s="14">
        <f>VALUE(-11.245999999999999)</f>
        <v>0</v>
      </c>
      <c r="M853" s="15">
        <f>VALUE(1556.32386)</f>
        <v>0</v>
      </c>
      <c r="N853" s="15">
        <f>VALUE(-11.696)</f>
        <v>0</v>
      </c>
      <c r="O853" s="16">
        <f>VALUE(1548.5743)</f>
        <v>0</v>
      </c>
      <c r="P853" s="16">
        <f>VALUE(-21.522)</f>
        <v>0</v>
      </c>
      <c r="Q853" s="17">
        <f>VALUE(522.0725)</f>
        <v>0</v>
      </c>
      <c r="R853">
        <f>VALUE(-0.37157999999999447)</f>
        <v>0</v>
      </c>
      <c r="S853">
        <f>VALUE(-0.29092000000014195)</f>
        <v>0</v>
      </c>
      <c r="T853">
        <f>VALUE(-0.3854400000000169)</f>
        <v>0</v>
      </c>
      <c r="U853">
        <f>VALUE(-0.26716000000010354)</f>
        <v>0</v>
      </c>
      <c r="V853">
        <f>VALUE(-0.27096000000005915)</f>
        <v>0</v>
      </c>
      <c r="W853">
        <f>VALUE(-0.3203800000001138)</f>
        <v>0</v>
      </c>
      <c r="X853">
        <f>VALUE(-0.010580000000118162)</f>
        <v>0</v>
      </c>
      <c r="Y853" s="17">
        <f>VALUE(-11.529999999999973)</f>
        <v>0</v>
      </c>
      <c r="Z853">
        <f>VALUE(-273.8600000000783)</f>
        <v>0</v>
      </c>
    </row>
    <row r="854" spans="1:26">
      <c r="A854" t="s">
        <v>878</v>
      </c>
      <c r="B854">
        <f>VALUE(20.17631)</f>
        <v>0</v>
      </c>
      <c r="C854" s="10">
        <f>VALUE(1552.6853800000001)</f>
        <v>0</v>
      </c>
      <c r="D854" s="10">
        <f>VALUE(-11.574000000000002)</f>
        <v>0</v>
      </c>
      <c r="E854" s="11">
        <f>VALUE(1553.7476)</f>
        <v>0</v>
      </c>
      <c r="F854" s="11">
        <f>VALUE(-18.236)</f>
        <v>0</v>
      </c>
      <c r="G854" s="12">
        <f>VALUE(1556.41592)</f>
        <v>0</v>
      </c>
      <c r="H854" s="12">
        <f>VALUE(-15.1)</f>
        <v>0</v>
      </c>
      <c r="I854" s="13">
        <f>VALUE(1547.70146)</f>
        <v>0</v>
      </c>
      <c r="J854" s="13">
        <f>VALUE(-10.815999999999999)</f>
        <v>0</v>
      </c>
      <c r="K854" s="14">
        <f>VALUE(1550.6010199999998)</f>
        <v>0</v>
      </c>
      <c r="L854" s="14">
        <f>VALUE(-11.25)</f>
        <v>0</v>
      </c>
      <c r="M854" s="15">
        <f>VALUE(1556.32238)</f>
        <v>0</v>
      </c>
      <c r="N854" s="15">
        <f>VALUE(-11.684000000000001)</f>
        <v>0</v>
      </c>
      <c r="O854" s="16">
        <f>VALUE(1548.5733400000001)</f>
        <v>0</v>
      </c>
      <c r="P854" s="16">
        <f>VALUE(-21.49)</f>
        <v>0</v>
      </c>
      <c r="Q854" s="17">
        <f>VALUE(522.0765)</f>
        <v>0</v>
      </c>
      <c r="R854">
        <f>VALUE(-0.3724799999999959)</f>
        <v>0</v>
      </c>
      <c r="S854">
        <f>VALUE(-0.29128000000014254)</f>
        <v>0</v>
      </c>
      <c r="T854">
        <f>VALUE(-0.3873399999999947)</f>
        <v>0</v>
      </c>
      <c r="U854">
        <f>VALUE(-0.26718000000005304)</f>
        <v>0</v>
      </c>
      <c r="V854">
        <f>VALUE(-0.27109999999993306)</f>
        <v>0</v>
      </c>
      <c r="W854">
        <f>VALUE(-0.32186000000001513)</f>
        <v>0</v>
      </c>
      <c r="X854">
        <f>VALUE(-0.011540000000195505)</f>
        <v>0</v>
      </c>
      <c r="Y854" s="17">
        <f>VALUE(-11.525999999999954)</f>
        <v>0</v>
      </c>
      <c r="Z854">
        <f>VALUE(-274.68285714290425)</f>
        <v>0</v>
      </c>
    </row>
    <row r="855" spans="1:26">
      <c r="A855" t="s">
        <v>879</v>
      </c>
      <c r="B855">
        <f>VALUE(20.20018)</f>
        <v>0</v>
      </c>
      <c r="C855" s="10">
        <f>VALUE(1552.6868)</f>
        <v>0</v>
      </c>
      <c r="D855" s="10">
        <f>VALUE(-11.618)</f>
        <v>0</v>
      </c>
      <c r="E855" s="11">
        <f>VALUE(1553.7476800000002)</f>
        <v>0</v>
      </c>
      <c r="F855" s="11">
        <f>VALUE(-18.226)</f>
        <v>0</v>
      </c>
      <c r="G855" s="12">
        <f>VALUE(1556.41524)</f>
        <v>0</v>
      </c>
      <c r="H855" s="12">
        <f>VALUE(-15.07)</f>
        <v>0</v>
      </c>
      <c r="I855" s="13">
        <f>VALUE(1547.701)</f>
        <v>0</v>
      </c>
      <c r="J855" s="13">
        <f>VALUE(-10.79)</f>
        <v>0</v>
      </c>
      <c r="K855" s="14">
        <f>VALUE(1550.6000800000002)</f>
        <v>0</v>
      </c>
      <c r="L855" s="14">
        <f>VALUE(-11.272)</f>
        <v>0</v>
      </c>
      <c r="M855" s="15">
        <f>VALUE(1556.32166)</f>
        <v>0</v>
      </c>
      <c r="N855" s="15">
        <f>VALUE(-11.634)</f>
        <v>0</v>
      </c>
      <c r="O855" s="16">
        <f>VALUE(1548.57386)</f>
        <v>0</v>
      </c>
      <c r="P855" s="16">
        <f>VALUE(-21.552)</f>
        <v>0</v>
      </c>
      <c r="Q855" s="17">
        <f>VALUE(522.0705)</f>
        <v>0</v>
      </c>
      <c r="R855">
        <f>VALUE(-0.3710599999999431)</f>
        <v>0</v>
      </c>
      <c r="S855">
        <f>VALUE(-0.29120000000011714)</f>
        <v>0</v>
      </c>
      <c r="T855">
        <f>VALUE(-0.38801999999986947)</f>
        <v>0</v>
      </c>
      <c r="U855">
        <f>VALUE(-0.2676400000000285)</f>
        <v>0</v>
      </c>
      <c r="V855">
        <f>VALUE(-0.2720400000000609)</f>
        <v>0</v>
      </c>
      <c r="W855">
        <f>VALUE(-0.3225800000000163)</f>
        <v>0</v>
      </c>
      <c r="X855">
        <f>VALUE(-0.011020000000144137)</f>
        <v>0</v>
      </c>
      <c r="Y855" s="17">
        <f>VALUE(-11.531999999999925)</f>
        <v>0</v>
      </c>
      <c r="Z855">
        <f>VALUE(-274.79428571431134)</f>
        <v>0</v>
      </c>
    </row>
    <row r="856" spans="1:26">
      <c r="A856" t="s">
        <v>880</v>
      </c>
      <c r="B856">
        <f>VALUE(20.22435)</f>
        <v>0</v>
      </c>
      <c r="C856" s="10">
        <f>VALUE(1552.68684)</f>
        <v>0</v>
      </c>
      <c r="D856" s="10">
        <f>VALUE(-11.584000000000001)</f>
        <v>0</v>
      </c>
      <c r="E856" s="11">
        <f>VALUE(1553.747)</f>
        <v>0</v>
      </c>
      <c r="F856" s="11">
        <f>VALUE(-18.224)</f>
        <v>0</v>
      </c>
      <c r="G856" s="12">
        <f>VALUE(1556.4159)</f>
        <v>0</v>
      </c>
      <c r="H856" s="12">
        <f>VALUE(-15.15)</f>
        <v>0</v>
      </c>
      <c r="I856" s="13">
        <f>VALUE(1547.70056)</f>
        <v>0</v>
      </c>
      <c r="J856" s="13">
        <f>VALUE(-10.806)</f>
        <v>0</v>
      </c>
      <c r="K856" s="14">
        <f>VALUE(1550.59952)</f>
        <v>0</v>
      </c>
      <c r="L856" s="14">
        <f>VALUE(-11.232000000000001)</f>
        <v>0</v>
      </c>
      <c r="M856" s="15">
        <f>VALUE(1556.32238)</f>
        <v>0</v>
      </c>
      <c r="N856" s="15">
        <f>VALUE(-11.704)</f>
        <v>0</v>
      </c>
      <c r="O856" s="16">
        <f>VALUE(1548.5739199999998)</f>
        <v>0</v>
      </c>
      <c r="P856" s="16">
        <f>VALUE(-21.52)</f>
        <v>0</v>
      </c>
      <c r="Q856" s="17">
        <f>VALUE(522.0675)</f>
        <v>0</v>
      </c>
      <c r="R856">
        <f>VALUE(-0.3710199999998167)</f>
        <v>0</v>
      </c>
      <c r="S856">
        <f>VALUE(-0.2918799999999919)</f>
        <v>0</v>
      </c>
      <c r="T856">
        <f>VALUE(-0.3873599999999442)</f>
        <v>0</v>
      </c>
      <c r="U856">
        <f>VALUE(-0.2680800000000545)</f>
        <v>0</v>
      </c>
      <c r="V856">
        <f>VALUE(-0.2726000000000113)</f>
        <v>0</v>
      </c>
      <c r="W856">
        <f>VALUE(-0.32186000000001513)</f>
        <v>0</v>
      </c>
      <c r="X856">
        <f>VALUE(-0.010960000000068248)</f>
        <v>0</v>
      </c>
      <c r="Y856" s="17">
        <f>VALUE(-11.534999999999968)</f>
        <v>0</v>
      </c>
      <c r="Z856">
        <f>VALUE(-274.82285714284313)</f>
        <v>0</v>
      </c>
    </row>
    <row r="857" spans="1:26">
      <c r="A857" t="s">
        <v>881</v>
      </c>
      <c r="B857">
        <f>VALUE(20.24826)</f>
        <v>0</v>
      </c>
      <c r="C857" s="10">
        <f>VALUE(1552.68596)</f>
        <v>0</v>
      </c>
      <c r="D857" s="10">
        <f>VALUE(-11.595999999999998)</f>
        <v>0</v>
      </c>
      <c r="E857" s="11">
        <f>VALUE(1553.7475)</f>
        <v>0</v>
      </c>
      <c r="F857" s="11">
        <f>VALUE(-18.274)</f>
        <v>0</v>
      </c>
      <c r="G857" s="12">
        <f>VALUE(1556.4152800000002)</f>
        <v>0</v>
      </c>
      <c r="H857" s="12">
        <f>VALUE(-15.027999999999999)</f>
        <v>0</v>
      </c>
      <c r="I857" s="13">
        <f>VALUE(1547.70026)</f>
        <v>0</v>
      </c>
      <c r="J857" s="13">
        <f>VALUE(-10.73)</f>
        <v>0</v>
      </c>
      <c r="K857" s="14">
        <f>VALUE(1550.59906)</f>
        <v>0</v>
      </c>
      <c r="L857" s="14">
        <f>VALUE(-11.206)</f>
        <v>0</v>
      </c>
      <c r="M857" s="15">
        <f>VALUE(1556.32226)</f>
        <v>0</v>
      </c>
      <c r="N857" s="15">
        <f>VALUE(-11.578)</f>
        <v>0</v>
      </c>
      <c r="O857" s="16">
        <f>VALUE(1548.5735)</f>
        <v>0</v>
      </c>
      <c r="P857" s="16">
        <f>VALUE(-21.531999999999996)</f>
        <v>0</v>
      </c>
      <c r="Q857" s="17">
        <f>VALUE(522.067)</f>
        <v>0</v>
      </c>
      <c r="R857">
        <f>VALUE(-0.37189999999986867)</f>
        <v>0</v>
      </c>
      <c r="S857">
        <f>VALUE(-0.29138000000011743)</f>
        <v>0</v>
      </c>
      <c r="T857">
        <f>VALUE(-0.38797999999997046)</f>
        <v>0</v>
      </c>
      <c r="U857">
        <f>VALUE(-0.2683799999999792)</f>
        <v>0</v>
      </c>
      <c r="V857">
        <f>VALUE(-0.27305999999998676)</f>
        <v>0</v>
      </c>
      <c r="W857">
        <f>VALUE(-0.3219800000001669)</f>
        <v>0</v>
      </c>
      <c r="X857">
        <f>VALUE(-0.011380000000144719)</f>
        <v>0</v>
      </c>
      <c r="Y857" s="17">
        <f>VALUE(-11.535499999999956)</f>
        <v>0</v>
      </c>
      <c r="Z857">
        <f>VALUE(-275.151428571462)</f>
        <v>0</v>
      </c>
    </row>
    <row r="858" spans="1:26">
      <c r="A858" t="s">
        <v>882</v>
      </c>
      <c r="B858">
        <f>VALUE(20.2731)</f>
        <v>0</v>
      </c>
      <c r="C858" s="10">
        <f>VALUE(1552.68554)</f>
        <v>0</v>
      </c>
      <c r="D858" s="10">
        <f>VALUE(-11.58)</f>
        <v>0</v>
      </c>
      <c r="E858" s="11">
        <f>VALUE(1553.74702)</f>
        <v>0</v>
      </c>
      <c r="F858" s="11">
        <f>VALUE(-18.256)</f>
        <v>0</v>
      </c>
      <c r="G858" s="12">
        <f>VALUE(1556.41624)</f>
        <v>0</v>
      </c>
      <c r="H858" s="12">
        <f>VALUE(-15.05)</f>
        <v>0</v>
      </c>
      <c r="I858" s="13">
        <f>VALUE(1547.69996)</f>
        <v>0</v>
      </c>
      <c r="J858" s="13">
        <f>VALUE(-10.784)</f>
        <v>0</v>
      </c>
      <c r="K858" s="14">
        <f>VALUE(1550.6001)</f>
        <v>0</v>
      </c>
      <c r="L858" s="14">
        <f>VALUE(-11.235999999999999)</f>
        <v>0</v>
      </c>
      <c r="M858" s="15">
        <f>VALUE(1556.3224599999999)</f>
        <v>0</v>
      </c>
      <c r="N858" s="15">
        <f>VALUE(-11.565999999999999)</f>
        <v>0</v>
      </c>
      <c r="O858" s="16">
        <f>VALUE(1548.57376)</f>
        <v>0</v>
      </c>
      <c r="P858" s="16">
        <f>VALUE(-21.534000000000002)</f>
        <v>0</v>
      </c>
      <c r="Q858" s="17">
        <f>VALUE(522.066)</f>
        <v>0</v>
      </c>
      <c r="R858">
        <f>VALUE(-0.37231999999994514)</f>
        <v>0</v>
      </c>
      <c r="S858">
        <f>VALUE(-0.2918600000000424)</f>
        <v>0</v>
      </c>
      <c r="T858">
        <f>VALUE(-0.3870199999998931)</f>
        <v>0</v>
      </c>
      <c r="U858">
        <f>VALUE(-0.26868000000013126)</f>
        <v>0</v>
      </c>
      <c r="V858">
        <f>VALUE(-0.272019999999884)</f>
        <v>0</v>
      </c>
      <c r="W858">
        <f>VALUE(-0.32177999999998974)</f>
        <v>0</v>
      </c>
      <c r="X858">
        <f>VALUE(-0.011120000000119035)</f>
        <v>0</v>
      </c>
      <c r="Y858" s="17">
        <f>VALUE(-11.536499999999933)</f>
        <v>0</v>
      </c>
      <c r="Z858">
        <f>VALUE(-274.97142857142927)</f>
        <v>0</v>
      </c>
    </row>
    <row r="859" spans="1:26">
      <c r="A859" t="s">
        <v>883</v>
      </c>
      <c r="B859">
        <f>VALUE(20.29688)</f>
        <v>0</v>
      </c>
      <c r="C859" s="10">
        <f>VALUE(1552.6862800000001)</f>
        <v>0</v>
      </c>
      <c r="D859" s="10">
        <f>VALUE(-11.546)</f>
        <v>0</v>
      </c>
      <c r="E859" s="11">
        <f>VALUE(1553.74748)</f>
        <v>0</v>
      </c>
      <c r="F859" s="11">
        <f>VALUE(-18.206)</f>
        <v>0</v>
      </c>
      <c r="G859" s="12">
        <f>VALUE(1556.4159)</f>
        <v>0</v>
      </c>
      <c r="H859" s="12">
        <f>VALUE(-15.024000000000001)</f>
        <v>0</v>
      </c>
      <c r="I859" s="13">
        <f>VALUE(1547.70076)</f>
        <v>0</v>
      </c>
      <c r="J859" s="13">
        <f>VALUE(-10.744000000000002)</f>
        <v>0</v>
      </c>
      <c r="K859" s="14">
        <f>VALUE(1550.60058)</f>
        <v>0</v>
      </c>
      <c r="L859" s="14">
        <f>VALUE(-11.232000000000001)</f>
        <v>0</v>
      </c>
      <c r="M859" s="15">
        <f>VALUE(1556.32188)</f>
        <v>0</v>
      </c>
      <c r="N859" s="15">
        <f>VALUE(-11.59)</f>
        <v>0</v>
      </c>
      <c r="O859" s="16">
        <f>VALUE(1548.57366)</f>
        <v>0</v>
      </c>
      <c r="P859" s="16">
        <f>VALUE(-21.534000000000002)</f>
        <v>0</v>
      </c>
      <c r="Q859" s="17">
        <f>VALUE(522.0665)</f>
        <v>0</v>
      </c>
      <c r="R859">
        <f>VALUE(-0.37157999999999447)</f>
        <v>0</v>
      </c>
      <c r="S859">
        <f>VALUE(-0.29140000000006694)</f>
        <v>0</v>
      </c>
      <c r="T859">
        <f>VALUE(-0.3873599999999442)</f>
        <v>0</v>
      </c>
      <c r="U859">
        <f>VALUE(-0.2678800000001047)</f>
        <v>0</v>
      </c>
      <c r="V859">
        <f>VALUE(-0.27153999999995904)</f>
        <v>0</v>
      </c>
      <c r="W859">
        <f>VALUE(-0.322360000000117)</f>
        <v>0</v>
      </c>
      <c r="X859">
        <f>VALUE(-0.011220000000093933)</f>
        <v>0</v>
      </c>
      <c r="Y859" s="17">
        <f>VALUE(-11.535999999999945)</f>
        <v>0</v>
      </c>
      <c r="Z859">
        <f>VALUE(-274.7628571428972)</f>
        <v>0</v>
      </c>
    </row>
    <row r="860" spans="1:26">
      <c r="A860" t="s">
        <v>884</v>
      </c>
      <c r="B860">
        <f>VALUE(20.32101)</f>
        <v>0</v>
      </c>
      <c r="C860" s="10">
        <f>VALUE(1552.68634)</f>
        <v>0</v>
      </c>
      <c r="D860" s="10">
        <f>VALUE(-11.594000000000001)</f>
        <v>0</v>
      </c>
      <c r="E860" s="11">
        <f>VALUE(1553.7476800000002)</f>
        <v>0</v>
      </c>
      <c r="F860" s="11">
        <f>VALUE(-18.232)</f>
        <v>0</v>
      </c>
      <c r="G860" s="12">
        <f>VALUE(1556.41598)</f>
        <v>0</v>
      </c>
      <c r="H860" s="12">
        <f>VALUE(-15.065999999999999)</f>
        <v>0</v>
      </c>
      <c r="I860" s="13">
        <f>VALUE(1547.70098)</f>
        <v>0</v>
      </c>
      <c r="J860" s="13">
        <f>VALUE(-10.752)</f>
        <v>0</v>
      </c>
      <c r="K860" s="14">
        <f>VALUE(1550.59954)</f>
        <v>0</v>
      </c>
      <c r="L860" s="14">
        <f>VALUE(-11.258)</f>
        <v>0</v>
      </c>
      <c r="M860" s="15">
        <f>VALUE(1556.3227)</f>
        <v>0</v>
      </c>
      <c r="N860" s="15">
        <f>VALUE(-11.648)</f>
        <v>0</v>
      </c>
      <c r="O860" s="16">
        <f>VALUE(1548.5742599999999)</f>
        <v>0</v>
      </c>
      <c r="P860" s="16">
        <f>VALUE(-21.498)</f>
        <v>0</v>
      </c>
      <c r="Q860" s="17">
        <f>VALUE(522.0715)</f>
        <v>0</v>
      </c>
      <c r="R860">
        <f>VALUE(-0.3715199999999186)</f>
        <v>0</v>
      </c>
      <c r="S860">
        <f>VALUE(-0.29120000000011714)</f>
        <v>0</v>
      </c>
      <c r="T860">
        <f>VALUE(-0.3872799999999188)</f>
        <v>0</v>
      </c>
      <c r="U860">
        <f>VALUE(-0.267659999999978)</f>
        <v>0</v>
      </c>
      <c r="V860">
        <f>VALUE(-0.2725800000000618)</f>
        <v>0</v>
      </c>
      <c r="W860">
        <f>VALUE(-0.32154000000014094)</f>
        <v>0</v>
      </c>
      <c r="X860">
        <f>VALUE(-0.010620000000017171)</f>
        <v>0</v>
      </c>
      <c r="Y860" s="17">
        <f>VALUE(-11.530999999999949)</f>
        <v>0</v>
      </c>
      <c r="Z860">
        <f>VALUE(-274.6285714285932)</f>
        <v>0</v>
      </c>
    </row>
    <row r="861" spans="1:26">
      <c r="A861" t="s">
        <v>885</v>
      </c>
      <c r="B861">
        <f>VALUE(20.34511)</f>
        <v>0</v>
      </c>
      <c r="C861" s="10">
        <f>VALUE(1552.68614)</f>
        <v>0</v>
      </c>
      <c r="D861" s="10">
        <f>VALUE(-11.582)</f>
        <v>0</v>
      </c>
      <c r="E861" s="11">
        <f>VALUE(1553.7481)</f>
        <v>0</v>
      </c>
      <c r="F861" s="11">
        <f>VALUE(-18.236)</f>
        <v>0</v>
      </c>
      <c r="G861" s="12">
        <f>VALUE(1556.4176400000001)</f>
        <v>0</v>
      </c>
      <c r="H861" s="12">
        <f>VALUE(-15.116)</f>
        <v>0</v>
      </c>
      <c r="I861" s="13">
        <f>VALUE(1547.7012)</f>
        <v>0</v>
      </c>
      <c r="J861" s="13">
        <f>VALUE(-10.764000000000001)</f>
        <v>0</v>
      </c>
      <c r="K861" s="14">
        <f>VALUE(1550.6001199999998)</f>
        <v>0</v>
      </c>
      <c r="L861" s="14">
        <f>VALUE(-11.2)</f>
        <v>0</v>
      </c>
      <c r="M861" s="15">
        <f>VALUE(1556.32296)</f>
        <v>0</v>
      </c>
      <c r="N861" s="15">
        <f>VALUE(-11.665999999999999)</f>
        <v>0</v>
      </c>
      <c r="O861" s="16">
        <f>VALUE(1548.57352)</f>
        <v>0</v>
      </c>
      <c r="P861" s="16">
        <f>VALUE(-21.511999999999997)</f>
        <v>0</v>
      </c>
      <c r="Q861" s="17">
        <f>VALUE(522.0754999999999)</f>
        <v>0</v>
      </c>
      <c r="R861">
        <f>VALUE(-0.3717199999998684)</f>
        <v>0</v>
      </c>
      <c r="S861">
        <f>VALUE(-0.2907800000000407)</f>
        <v>0</v>
      </c>
      <c r="T861">
        <f>VALUE(-0.38562000000001717)</f>
        <v>0</v>
      </c>
      <c r="U861">
        <f>VALUE(-0.2674400000000787)</f>
        <v>0</v>
      </c>
      <c r="V861">
        <f>VALUE(-0.2719999999999345)</f>
        <v>0</v>
      </c>
      <c r="W861">
        <f>VALUE(-0.32128000000011525)</f>
        <v>0</v>
      </c>
      <c r="X861">
        <f>VALUE(-0.011360000000195214)</f>
        <v>0</v>
      </c>
      <c r="Y861" s="17">
        <f>VALUE(-11.527000000000044)</f>
        <v>0</v>
      </c>
      <c r="Z861">
        <f>VALUE(-274.31428571432144)</f>
        <v>0</v>
      </c>
    </row>
    <row r="862" spans="1:26">
      <c r="A862" t="s">
        <v>886</v>
      </c>
      <c r="B862">
        <f>VALUE(20.36914)</f>
        <v>0</v>
      </c>
      <c r="C862" s="10">
        <f>VALUE(1552.6860000000001)</f>
        <v>0</v>
      </c>
      <c r="D862" s="10">
        <f>VALUE(-11.606)</f>
        <v>0</v>
      </c>
      <c r="E862" s="11">
        <f>VALUE(1553.7477199999998)</f>
        <v>0</v>
      </c>
      <c r="F862" s="11">
        <f>VALUE(-18.212)</f>
        <v>0</v>
      </c>
      <c r="G862" s="12">
        <f>VALUE(1556.41568)</f>
        <v>0</v>
      </c>
      <c r="H862" s="12">
        <f>VALUE(-15.122)</f>
        <v>0</v>
      </c>
      <c r="I862" s="13">
        <f>VALUE(1547.70146)</f>
        <v>0</v>
      </c>
      <c r="J862" s="13">
        <f>VALUE(-10.786)</f>
        <v>0</v>
      </c>
      <c r="K862" s="14">
        <f>VALUE(1550.60044)</f>
        <v>0</v>
      </c>
      <c r="L862" s="14">
        <f>VALUE(-11.194)</f>
        <v>0</v>
      </c>
      <c r="M862" s="15">
        <f>VALUE(1556.32144)</f>
        <v>0</v>
      </c>
      <c r="N862" s="15">
        <f>VALUE(-11.675999999999998)</f>
        <v>0</v>
      </c>
      <c r="O862" s="16">
        <f>VALUE(1548.5739)</f>
        <v>0</v>
      </c>
      <c r="P862" s="16">
        <f>VALUE(-21.555999999999997)</f>
        <v>0</v>
      </c>
      <c r="Q862" s="17">
        <f>VALUE(522.083)</f>
        <v>0</v>
      </c>
      <c r="R862">
        <f>VALUE(-0.37185999999996966)</f>
        <v>0</v>
      </c>
      <c r="S862">
        <f>VALUE(-0.29115999999999076)</f>
        <v>0</v>
      </c>
      <c r="T862">
        <f>VALUE(-0.3875799999998435)</f>
        <v>0</v>
      </c>
      <c r="U862">
        <f>VALUE(-0.26718000000005304)</f>
        <v>0</v>
      </c>
      <c r="V862">
        <f>VALUE(-0.2716800000000603)</f>
        <v>0</v>
      </c>
      <c r="W862">
        <f>VALUE(-0.322800000000143)</f>
        <v>0</v>
      </c>
      <c r="X862">
        <f>VALUE(-0.010980000000017753)</f>
        <v>0</v>
      </c>
      <c r="Y862" s="17">
        <f>VALUE(-11.519499999999994)</f>
        <v>0</v>
      </c>
      <c r="Z862">
        <f>VALUE(-274.7485714285826)</f>
        <v>0</v>
      </c>
    </row>
    <row r="863" spans="1:26">
      <c r="A863" t="s">
        <v>887</v>
      </c>
      <c r="B863">
        <f>VALUE(20.39379)</f>
        <v>0</v>
      </c>
      <c r="C863" s="10">
        <f>VALUE(1552.68548)</f>
        <v>0</v>
      </c>
      <c r="D863" s="10">
        <f>VALUE(-11.565999999999999)</f>
        <v>0</v>
      </c>
      <c r="E863" s="11">
        <f>VALUE(1553.7472400000001)</f>
        <v>0</v>
      </c>
      <c r="F863" s="11">
        <f>VALUE(-18.258)</f>
        <v>0</v>
      </c>
      <c r="G863" s="12">
        <f>VALUE(1556.41582)</f>
        <v>0</v>
      </c>
      <c r="H863" s="12">
        <f>VALUE(-15.082)</f>
        <v>0</v>
      </c>
      <c r="I863" s="13">
        <f>VALUE(1547.7010400000001)</f>
        <v>0</v>
      </c>
      <c r="J863" s="13">
        <f>VALUE(-10.802)</f>
        <v>0</v>
      </c>
      <c r="K863" s="14">
        <f>VALUE(1550.6009199999999)</f>
        <v>0</v>
      </c>
      <c r="L863" s="14">
        <f>VALUE(-11.262)</f>
        <v>0</v>
      </c>
      <c r="M863" s="15">
        <f>VALUE(1556.3215400000001)</f>
        <v>0</v>
      </c>
      <c r="N863" s="15">
        <f>VALUE(-11.616)</f>
        <v>0</v>
      </c>
      <c r="O863" s="16">
        <f>VALUE(1548.5741)</f>
        <v>0</v>
      </c>
      <c r="P863" s="16">
        <f>VALUE(-21.468000000000004)</f>
        <v>0</v>
      </c>
      <c r="Q863" s="17">
        <f>VALUE(522.0854999999999)</f>
        <v>0</v>
      </c>
      <c r="R863">
        <f>VALUE(-0.37237999999979365)</f>
        <v>0</v>
      </c>
      <c r="S863">
        <f>VALUE(-0.2916400000001431)</f>
        <v>0</v>
      </c>
      <c r="T863">
        <f>VALUE(-0.3874399999999696)</f>
        <v>0</v>
      </c>
      <c r="U863">
        <f>VALUE(-0.2676000000001295)</f>
        <v>0</v>
      </c>
      <c r="V863">
        <f>VALUE(-0.27119999999990796)</f>
        <v>0</v>
      </c>
      <c r="W863">
        <f>VALUE(-0.3227000000001681)</f>
        <v>0</v>
      </c>
      <c r="X863">
        <f>VALUE(-0.010780000000067957)</f>
        <v>0</v>
      </c>
      <c r="Y863" s="17">
        <f>VALUE(-11.517000000000053)</f>
        <v>0</v>
      </c>
      <c r="Z863">
        <f>VALUE(-274.8200000000257)</f>
        <v>0</v>
      </c>
    </row>
    <row r="864" spans="1:26">
      <c r="A864" t="s">
        <v>888</v>
      </c>
      <c r="B864">
        <f>VALUE(20.41838)</f>
        <v>0</v>
      </c>
      <c r="C864" s="10">
        <f>VALUE(1552.6861800000001)</f>
        <v>0</v>
      </c>
      <c r="D864" s="10">
        <f>VALUE(-11.6)</f>
        <v>0</v>
      </c>
      <c r="E864" s="11">
        <f>VALUE(1553.7474)</f>
        <v>0</v>
      </c>
      <c r="F864" s="11">
        <f>VALUE(-18.262)</f>
        <v>0</v>
      </c>
      <c r="G864" s="12">
        <f>VALUE(1556.4154199999998)</f>
        <v>0</v>
      </c>
      <c r="H864" s="12">
        <f>VALUE(-15.095999999999998)</f>
        <v>0</v>
      </c>
      <c r="I864" s="13">
        <f>VALUE(1547.701)</f>
        <v>0</v>
      </c>
      <c r="J864" s="13">
        <f>VALUE(-10.755999999999998)</f>
        <v>0</v>
      </c>
      <c r="K864" s="14">
        <f>VALUE(1550.6004599999999)</f>
        <v>0</v>
      </c>
      <c r="L864" s="14">
        <f>VALUE(-11.314)</f>
        <v>0</v>
      </c>
      <c r="M864" s="15">
        <f>VALUE(1556.32252)</f>
        <v>0</v>
      </c>
      <c r="N864" s="15">
        <f>VALUE(-11.668)</f>
        <v>0</v>
      </c>
      <c r="O864" s="16">
        <f>VALUE(1548.57454)</f>
        <v>0</v>
      </c>
      <c r="P864" s="16">
        <f>VALUE(-21.52)</f>
        <v>0</v>
      </c>
      <c r="Q864" s="17">
        <f>VALUE(522.0799999999999)</f>
        <v>0</v>
      </c>
      <c r="R864">
        <f>VALUE(-0.37167999999996937)</f>
        <v>0</v>
      </c>
      <c r="S864">
        <f>VALUE(-0.29148000000009233)</f>
        <v>0</v>
      </c>
      <c r="T864">
        <f>VALUE(-0.3878399999998692)</f>
        <v>0</v>
      </c>
      <c r="U864">
        <f>VALUE(-0.2676400000000285)</f>
        <v>0</v>
      </c>
      <c r="V864">
        <f>VALUE(-0.27165999999988344)</f>
        <v>0</v>
      </c>
      <c r="W864">
        <f>VALUE(-0.3217200000001412)</f>
        <v>0</v>
      </c>
      <c r="X864">
        <f>VALUE(-0.010340000000041982)</f>
        <v>0</v>
      </c>
      <c r="Y864" s="17">
        <f>VALUE(-11.522500000000036)</f>
        <v>0</v>
      </c>
      <c r="Z864">
        <f>VALUE(-274.6228571428609)</f>
        <v>0</v>
      </c>
    </row>
    <row r="865" spans="1:26">
      <c r="A865" t="s">
        <v>889</v>
      </c>
      <c r="B865">
        <f>VALUE(20.44229)</f>
        <v>0</v>
      </c>
      <c r="C865" s="10">
        <f>VALUE(1552.6864)</f>
        <v>0</v>
      </c>
      <c r="D865" s="10">
        <f>VALUE(-11.592)</f>
        <v>0</v>
      </c>
      <c r="E865" s="11">
        <f>VALUE(1553.7471)</f>
        <v>0</v>
      </c>
      <c r="F865" s="11">
        <f>VALUE(-18.23)</f>
        <v>0</v>
      </c>
      <c r="G865" s="12">
        <f>VALUE(1556.4156)</f>
        <v>0</v>
      </c>
      <c r="H865" s="12">
        <f>VALUE(-15.07)</f>
        <v>0</v>
      </c>
      <c r="I865" s="13">
        <f>VALUE(1547.70116)</f>
        <v>0</v>
      </c>
      <c r="J865" s="13">
        <f>VALUE(-10.788)</f>
        <v>0</v>
      </c>
      <c r="K865" s="14">
        <f>VALUE(1550.5999)</f>
        <v>0</v>
      </c>
      <c r="L865" s="14">
        <f>VALUE(-11.208)</f>
        <v>0</v>
      </c>
      <c r="M865" s="15">
        <f>VALUE(1556.3219199999999)</f>
        <v>0</v>
      </c>
      <c r="N865" s="15">
        <f>VALUE(-11.63)</f>
        <v>0</v>
      </c>
      <c r="O865" s="16">
        <f>VALUE(1548.5738800000001)</f>
        <v>0</v>
      </c>
      <c r="P865" s="16">
        <f>VALUE(-21.535999999999998)</f>
        <v>0</v>
      </c>
      <c r="Q865" s="17">
        <f>VALUE(522.076)</f>
        <v>0</v>
      </c>
      <c r="R865">
        <f>VALUE(-0.3714599999998427)</f>
        <v>0</v>
      </c>
      <c r="S865">
        <f>VALUE(-0.291780000000017)</f>
        <v>0</v>
      </c>
      <c r="T865">
        <f>VALUE(-0.3876599999998689)</f>
        <v>0</v>
      </c>
      <c r="U865">
        <f>VALUE(-0.26747999999997774)</f>
        <v>0</v>
      </c>
      <c r="V865">
        <f>VALUE(-0.2722200000000612)</f>
        <v>0</v>
      </c>
      <c r="W865">
        <f>VALUE(-0.3223199999999906)</f>
        <v>0</v>
      </c>
      <c r="X865">
        <f>VALUE(-0.011000000000194632)</f>
        <v>0</v>
      </c>
      <c r="Y865" s="17">
        <f>VALUE(-11.526499999999942)</f>
        <v>0</v>
      </c>
      <c r="Z865">
        <f>VALUE(-274.8457142857075)</f>
        <v>0</v>
      </c>
    </row>
    <row r="866" spans="1:26">
      <c r="A866" t="s">
        <v>890</v>
      </c>
      <c r="B866">
        <f>VALUE(20.46635)</f>
        <v>0</v>
      </c>
      <c r="C866" s="10">
        <f>VALUE(1552.68652)</f>
        <v>0</v>
      </c>
      <c r="D866" s="10">
        <f>VALUE(-11.534)</f>
        <v>0</v>
      </c>
      <c r="E866" s="11">
        <f>VALUE(1553.74746)</f>
        <v>0</v>
      </c>
      <c r="F866" s="11">
        <f>VALUE(-18.224)</f>
        <v>0</v>
      </c>
      <c r="G866" s="12">
        <f>VALUE(1556.4156)</f>
        <v>0</v>
      </c>
      <c r="H866" s="12">
        <f>VALUE(-15.092)</f>
        <v>0</v>
      </c>
      <c r="I866" s="13">
        <f>VALUE(1547.70064)</f>
        <v>0</v>
      </c>
      <c r="J866" s="13">
        <f>VALUE(-10.776)</f>
        <v>0</v>
      </c>
      <c r="K866" s="14">
        <f>VALUE(1550.59972)</f>
        <v>0</v>
      </c>
      <c r="L866" s="14">
        <f>VALUE(-11.177999999999999)</f>
        <v>0</v>
      </c>
      <c r="M866" s="15">
        <f>VALUE(1556.32106)</f>
        <v>0</v>
      </c>
      <c r="N866" s="15">
        <f>VALUE(-11.648)</f>
        <v>0</v>
      </c>
      <c r="O866" s="16">
        <f>VALUE(1548.57436)</f>
        <v>0</v>
      </c>
      <c r="P866" s="16">
        <f>VALUE(-21.5)</f>
        <v>0</v>
      </c>
      <c r="Q866" s="17">
        <f>VALUE(522.0665)</f>
        <v>0</v>
      </c>
      <c r="R866">
        <f>VALUE(-0.3713399999999183)</f>
        <v>0</v>
      </c>
      <c r="S866">
        <f>VALUE(-0.29142000000001644)</f>
        <v>0</v>
      </c>
      <c r="T866">
        <f>VALUE(-0.3876599999998689)</f>
        <v>0</v>
      </c>
      <c r="U866">
        <f>VALUE(-0.2680000000000291)</f>
        <v>0</v>
      </c>
      <c r="V866">
        <f>VALUE(-0.2724000000000615)</f>
        <v>0</v>
      </c>
      <c r="W866">
        <f>VALUE(-0.32318000000009306)</f>
        <v>0</v>
      </c>
      <c r="X866">
        <f>VALUE(-0.010520000000042273)</f>
        <v>0</v>
      </c>
      <c r="Y866" s="17">
        <f>VALUE(-11.535999999999945)</f>
        <v>0</v>
      </c>
      <c r="Z866">
        <f>VALUE(-274.9314285714328)</f>
        <v>0</v>
      </c>
    </row>
    <row r="867" spans="1:26">
      <c r="A867" t="s">
        <v>891</v>
      </c>
      <c r="B867">
        <f>VALUE(20.48996)</f>
        <v>0</v>
      </c>
      <c r="C867" s="10">
        <f>VALUE(1552.68686)</f>
        <v>0</v>
      </c>
      <c r="D867" s="10">
        <f>VALUE(-11.592)</f>
        <v>0</v>
      </c>
      <c r="E867" s="11">
        <f>VALUE(1553.7471)</f>
        <v>0</v>
      </c>
      <c r="F867" s="11">
        <f>VALUE(-18.254)</f>
        <v>0</v>
      </c>
      <c r="G867" s="12">
        <f>VALUE(1556.41508)</f>
        <v>0</v>
      </c>
      <c r="H867" s="12">
        <f>VALUE(-15.072000000000001)</f>
        <v>0</v>
      </c>
      <c r="I867" s="13">
        <f>VALUE(1547.7008)</f>
        <v>0</v>
      </c>
      <c r="J867" s="13">
        <f>VALUE(-10.774000000000001)</f>
        <v>0</v>
      </c>
      <c r="K867" s="14">
        <f>VALUE(1550.59932)</f>
        <v>0</v>
      </c>
      <c r="L867" s="14">
        <f>VALUE(-11.225999999999999)</f>
        <v>0</v>
      </c>
      <c r="M867" s="15">
        <f>VALUE(1556.3219800000002)</f>
        <v>0</v>
      </c>
      <c r="N867" s="15">
        <f>VALUE(-11.618)</f>
        <v>0</v>
      </c>
      <c r="O867" s="16">
        <f>VALUE(1548.57456)</f>
        <v>0</v>
      </c>
      <c r="P867" s="16">
        <f>VALUE(-21.482)</f>
        <v>0</v>
      </c>
      <c r="Q867" s="17">
        <f>VALUE(522.0585)</f>
        <v>0</v>
      </c>
      <c r="R867">
        <f>VALUE(-0.3709999999998672)</f>
        <v>0</v>
      </c>
      <c r="S867">
        <f>VALUE(-0.291780000000017)</f>
        <v>0</v>
      </c>
      <c r="T867">
        <f>VALUE(-0.38817999999992026)</f>
        <v>0</v>
      </c>
      <c r="U867">
        <f>VALUE(-0.2678399999999783)</f>
        <v>0</v>
      </c>
      <c r="V867">
        <f>VALUE(-0.2727999999999611)</f>
        <v>0</v>
      </c>
      <c r="W867">
        <f>VALUE(-0.3222600000001421)</f>
        <v>0</v>
      </c>
      <c r="X867">
        <f>VALUE(-0.010320000000092477)</f>
        <v>0</v>
      </c>
      <c r="Y867" s="17">
        <f>VALUE(-11.543999999999983)</f>
        <v>0</v>
      </c>
      <c r="Z867">
        <f>VALUE(-274.88285714285405)</f>
        <v>0</v>
      </c>
    </row>
    <row r="868" spans="1:26">
      <c r="A868" t="s">
        <v>892</v>
      </c>
      <c r="B868">
        <f>VALUE(20.51382)</f>
        <v>0</v>
      </c>
      <c r="C868" s="10">
        <f>VALUE(1552.6864)</f>
        <v>0</v>
      </c>
      <c r="D868" s="10">
        <f>VALUE(-11.58)</f>
        <v>0</v>
      </c>
      <c r="E868" s="11">
        <f>VALUE(1553.7468199999998)</f>
        <v>0</v>
      </c>
      <c r="F868" s="11">
        <f>VALUE(-18.272000000000002)</f>
        <v>0</v>
      </c>
      <c r="G868" s="12">
        <f>VALUE(1556.4153800000001)</f>
        <v>0</v>
      </c>
      <c r="H868" s="12">
        <f>VALUE(-15.09)</f>
        <v>0</v>
      </c>
      <c r="I868" s="13">
        <f>VALUE(1547.70046)</f>
        <v>0</v>
      </c>
      <c r="J868" s="13">
        <f>VALUE(-10.716)</f>
        <v>0</v>
      </c>
      <c r="K868" s="14">
        <f>VALUE(1550.5995)</f>
        <v>0</v>
      </c>
      <c r="L868" s="14">
        <f>VALUE(-11.196)</f>
        <v>0</v>
      </c>
      <c r="M868" s="15">
        <f>VALUE(1556.32226)</f>
        <v>0</v>
      </c>
      <c r="N868" s="15">
        <f>VALUE(-11.642000000000001)</f>
        <v>0</v>
      </c>
      <c r="O868" s="16">
        <f>VALUE(1548.57458)</f>
        <v>0</v>
      </c>
      <c r="P868" s="16">
        <f>VALUE(-21.432)</f>
        <v>0</v>
      </c>
      <c r="Q868" s="17">
        <f>VALUE(522.055)</f>
        <v>0</v>
      </c>
      <c r="R868">
        <f>VALUE(-0.3714599999998427)</f>
        <v>0</v>
      </c>
      <c r="S868">
        <f>VALUE(-0.2920599999999922)</f>
        <v>0</v>
      </c>
      <c r="T868">
        <f>VALUE(-0.38787999999999556)</f>
        <v>0</v>
      </c>
      <c r="U868">
        <f>VALUE(-0.2681800000000294)</f>
        <v>0</v>
      </c>
      <c r="V868">
        <f>VALUE(-0.2726199999999608)</f>
        <v>0</v>
      </c>
      <c r="W868">
        <f>VALUE(-0.3219800000001669)</f>
        <v>0</v>
      </c>
      <c r="X868">
        <f>VALUE(-0.010300000000142973)</f>
        <v>0</v>
      </c>
      <c r="Y868" s="17">
        <f>VALUE(-11.547500000000014)</f>
        <v>0</v>
      </c>
      <c r="Z868">
        <f>VALUE(-274.9257142857329)</f>
        <v>0</v>
      </c>
    </row>
    <row r="869" spans="1:26">
      <c r="A869" t="s">
        <v>893</v>
      </c>
      <c r="B869">
        <f>VALUE(20.53816)</f>
        <v>0</v>
      </c>
      <c r="C869" s="10">
        <f>VALUE(1552.6873)</f>
        <v>0</v>
      </c>
      <c r="D869" s="10">
        <f>VALUE(-11.622)</f>
        <v>0</v>
      </c>
      <c r="E869" s="11">
        <f>VALUE(1553.74718)</f>
        <v>0</v>
      </c>
      <c r="F869" s="11">
        <f>VALUE(-18.215999999999998)</f>
        <v>0</v>
      </c>
      <c r="G869" s="12">
        <f>VALUE(1556.41634)</f>
        <v>0</v>
      </c>
      <c r="H869" s="12">
        <f>VALUE(-15.085999999999999)</f>
        <v>0</v>
      </c>
      <c r="I869" s="13">
        <f>VALUE(1547.70042)</f>
        <v>0</v>
      </c>
      <c r="J869" s="13">
        <f>VALUE(-10.792)</f>
        <v>0</v>
      </c>
      <c r="K869" s="14">
        <f>VALUE(1550.59946)</f>
        <v>0</v>
      </c>
      <c r="L869" s="14">
        <f>VALUE(-11.214)</f>
        <v>0</v>
      </c>
      <c r="M869" s="15">
        <f>VALUE(1556.32368)</f>
        <v>0</v>
      </c>
      <c r="N869" s="15">
        <f>VALUE(-11.652000000000001)</f>
        <v>0</v>
      </c>
      <c r="O869" s="16">
        <f>VALUE(1548.5746199999999)</f>
        <v>0</v>
      </c>
      <c r="P869" s="16">
        <f>VALUE(-21.486)</f>
        <v>0</v>
      </c>
      <c r="Q869" s="17">
        <f>VALUE(522.057)</f>
        <v>0</v>
      </c>
      <c r="R869">
        <f>VALUE(-0.37055999999984124)</f>
        <v>0</v>
      </c>
      <c r="S869">
        <f>VALUE(-0.29169999999999163)</f>
        <v>0</v>
      </c>
      <c r="T869">
        <f>VALUE(-0.3869199999999182)</f>
        <v>0</v>
      </c>
      <c r="U869">
        <f>VALUE(-0.2682200000001558)</f>
        <v>0</v>
      </c>
      <c r="V869">
        <f>VALUE(-0.27266000000008717)</f>
        <v>0</v>
      </c>
      <c r="W869">
        <f>VALUE(-0.3205600000001141)</f>
        <v>0</v>
      </c>
      <c r="X869">
        <f>VALUE(-0.01026000000001659)</f>
        <v>0</v>
      </c>
      <c r="Y869" s="17">
        <f>VALUE(-11.545499999999947)</f>
        <v>0</v>
      </c>
      <c r="Z869">
        <f>VALUE(-274.4114285714464)</f>
        <v>0</v>
      </c>
    </row>
    <row r="870" spans="1:26">
      <c r="A870" t="s">
        <v>894</v>
      </c>
      <c r="B870">
        <f>VALUE(20.562)</f>
        <v>0</v>
      </c>
      <c r="C870" s="10">
        <f>VALUE(1552.68638)</f>
        <v>0</v>
      </c>
      <c r="D870" s="10">
        <f>VALUE(-11.558)</f>
        <v>0</v>
      </c>
      <c r="E870" s="11">
        <f>VALUE(1553.7475)</f>
        <v>0</v>
      </c>
      <c r="F870" s="11">
        <f>VALUE(-18.246)</f>
        <v>0</v>
      </c>
      <c r="G870" s="12">
        <f>VALUE(1556.41516)</f>
        <v>0</v>
      </c>
      <c r="H870" s="12">
        <f>VALUE(-15.075999999999999)</f>
        <v>0</v>
      </c>
      <c r="I870" s="13">
        <f>VALUE(1547.7009)</f>
        <v>0</v>
      </c>
      <c r="J870" s="13">
        <f>VALUE(-10.772)</f>
        <v>0</v>
      </c>
      <c r="K870" s="14">
        <f>VALUE(1550.60022)</f>
        <v>0</v>
      </c>
      <c r="L870" s="14">
        <f>VALUE(-11.24)</f>
        <v>0</v>
      </c>
      <c r="M870" s="15">
        <f>VALUE(1556.32222)</f>
        <v>0</v>
      </c>
      <c r="N870" s="15">
        <f>VALUE(-11.602)</f>
        <v>0</v>
      </c>
      <c r="O870" s="16">
        <f>VALUE(1548.57508)</f>
        <v>0</v>
      </c>
      <c r="P870" s="16">
        <f>VALUE(-21.49)</f>
        <v>0</v>
      </c>
      <c r="Q870" s="17">
        <f>VALUE(522.059)</f>
        <v>0</v>
      </c>
      <c r="R870">
        <f>VALUE(-0.3714799999997922)</f>
        <v>0</v>
      </c>
      <c r="S870">
        <f>VALUE(-0.29138000000011743)</f>
        <v>0</v>
      </c>
      <c r="T870">
        <f>VALUE(-0.38809999999989486)</f>
        <v>0</v>
      </c>
      <c r="U870">
        <f>VALUE(-0.2677400000000034)</f>
        <v>0</v>
      </c>
      <c r="V870">
        <f>VALUE(-0.2718999999999596)</f>
        <v>0</v>
      </c>
      <c r="W870">
        <f>VALUE(-0.3220200000000659)</f>
        <v>0</v>
      </c>
      <c r="X870">
        <f>VALUE(-0.00980000000004111)</f>
        <v>0</v>
      </c>
      <c r="Y870" s="17">
        <f>VALUE(-11.543499999999995)</f>
        <v>0</v>
      </c>
      <c r="Z870">
        <f>VALUE(-274.63142857141065)</f>
        <v>0</v>
      </c>
    </row>
    <row r="871" spans="1:26">
      <c r="A871" t="s">
        <v>895</v>
      </c>
      <c r="B871">
        <f>VALUE(20.58677)</f>
        <v>0</v>
      </c>
      <c r="C871" s="10">
        <f>VALUE(1552.68638)</f>
        <v>0</v>
      </c>
      <c r="D871" s="10">
        <f>VALUE(-11.582)</f>
        <v>0</v>
      </c>
      <c r="E871" s="11">
        <f>VALUE(1553.74792)</f>
        <v>0</v>
      </c>
      <c r="F871" s="11">
        <f>VALUE(-18.222)</f>
        <v>0</v>
      </c>
      <c r="G871" s="12">
        <f>VALUE(1556.41686)</f>
        <v>0</v>
      </c>
      <c r="H871" s="12">
        <f>VALUE(-15.048)</f>
        <v>0</v>
      </c>
      <c r="I871" s="13">
        <f>VALUE(1547.70132)</f>
        <v>0</v>
      </c>
      <c r="J871" s="13">
        <f>VALUE(-10.755999999999998)</f>
        <v>0</v>
      </c>
      <c r="K871" s="14">
        <f>VALUE(1550.60126)</f>
        <v>0</v>
      </c>
      <c r="L871" s="14">
        <f>VALUE(-11.206)</f>
        <v>0</v>
      </c>
      <c r="M871" s="15">
        <f>VALUE(1556.3228800000002)</f>
        <v>0</v>
      </c>
      <c r="N871" s="15">
        <f>VALUE(-11.61)</f>
        <v>0</v>
      </c>
      <c r="O871" s="16">
        <f>VALUE(1548.57504)</f>
        <v>0</v>
      </c>
      <c r="P871" s="16">
        <f>VALUE(-21.451999999999998)</f>
        <v>0</v>
      </c>
      <c r="Q871" s="17">
        <f>VALUE(522.062)</f>
        <v>0</v>
      </c>
      <c r="R871">
        <f>VALUE(-0.3714799999997922)</f>
        <v>0</v>
      </c>
      <c r="S871">
        <f>VALUE(-0.29096000000004096)</f>
        <v>0</v>
      </c>
      <c r="T871">
        <f>VALUE(-0.38639999999986685)</f>
        <v>0</v>
      </c>
      <c r="U871">
        <f>VALUE(-0.2673200000001543)</f>
        <v>0</v>
      </c>
      <c r="V871">
        <f>VALUE(-0.27086000000008426)</f>
        <v>0</v>
      </c>
      <c r="W871">
        <f>VALUE(-0.32136000000014064)</f>
        <v>0</v>
      </c>
      <c r="X871">
        <f>VALUE(-0.009840000000167493)</f>
        <v>0</v>
      </c>
      <c r="Y871" s="17">
        <f>VALUE(-11.540499999999952)</f>
        <v>0</v>
      </c>
      <c r="Z871">
        <f>VALUE(-274.03142857146383)</f>
        <v>0</v>
      </c>
    </row>
    <row r="872" spans="1:26">
      <c r="A872" t="s">
        <v>896</v>
      </c>
      <c r="B872">
        <f>VALUE(20.61172)</f>
        <v>0</v>
      </c>
      <c r="C872" s="10">
        <f>VALUE(1552.68644)</f>
        <v>0</v>
      </c>
      <c r="D872" s="10">
        <f>VALUE(-11.628)</f>
        <v>0</v>
      </c>
      <c r="E872" s="11">
        <f>VALUE(1553.74706)</f>
        <v>0</v>
      </c>
      <c r="F872" s="11">
        <f>VALUE(-18.236)</f>
        <v>0</v>
      </c>
      <c r="G872" s="12">
        <f>VALUE(1556.41578)</f>
        <v>0</v>
      </c>
      <c r="H872" s="12">
        <f>VALUE(-15.02)</f>
        <v>0</v>
      </c>
      <c r="I872" s="13">
        <f>VALUE(1547.70076)</f>
        <v>0</v>
      </c>
      <c r="J872" s="13">
        <f>VALUE(-10.765999999999998)</f>
        <v>0</v>
      </c>
      <c r="K872" s="14">
        <f>VALUE(1550.6004599999999)</f>
        <v>0</v>
      </c>
      <c r="L872" s="14">
        <f>VALUE(-11.276)</f>
        <v>0</v>
      </c>
      <c r="M872" s="15">
        <f>VALUE(1556.32176)</f>
        <v>0</v>
      </c>
      <c r="N872" s="15">
        <f>VALUE(-11.636)</f>
        <v>0</v>
      </c>
      <c r="O872" s="16">
        <f>VALUE(1548.57484)</f>
        <v>0</v>
      </c>
      <c r="P872" s="16">
        <f>VALUE(-21.444000000000003)</f>
        <v>0</v>
      </c>
      <c r="Q872" s="17">
        <f>VALUE(522.059)</f>
        <v>0</v>
      </c>
      <c r="R872">
        <f>VALUE(-0.3714199999999437)</f>
        <v>0</v>
      </c>
      <c r="S872">
        <f>VALUE(-0.2918200000001434)</f>
        <v>0</v>
      </c>
      <c r="T872">
        <f>VALUE(-0.3874799999998686)</f>
        <v>0</v>
      </c>
      <c r="U872">
        <f>VALUE(-0.2678800000001047)</f>
        <v>0</v>
      </c>
      <c r="V872">
        <f>VALUE(-0.27165999999988344)</f>
        <v>0</v>
      </c>
      <c r="W872">
        <f>VALUE(-0.3224800000000414)</f>
        <v>0</v>
      </c>
      <c r="X872">
        <f>VALUE(-0.010040000000117288)</f>
        <v>0</v>
      </c>
      <c r="Y872" s="17">
        <f>VALUE(-11.543499999999995)</f>
        <v>0</v>
      </c>
      <c r="Z872">
        <f>VALUE(-274.6828571428718)</f>
        <v>0</v>
      </c>
    </row>
    <row r="873" spans="1:26">
      <c r="A873" t="s">
        <v>897</v>
      </c>
      <c r="B873">
        <f>VALUE(20.63577)</f>
        <v>0</v>
      </c>
      <c r="C873" s="10">
        <f>VALUE(1552.6862199999998)</f>
        <v>0</v>
      </c>
      <c r="D873" s="10">
        <f>VALUE(-11.634)</f>
        <v>0</v>
      </c>
      <c r="E873" s="11">
        <f>VALUE(1553.7478199999998)</f>
        <v>0</v>
      </c>
      <c r="F873" s="11">
        <f>VALUE(-18.18)</f>
        <v>0</v>
      </c>
      <c r="G873" s="12">
        <f>VALUE(1556.4158)</f>
        <v>0</v>
      </c>
      <c r="H873" s="12">
        <f>VALUE(-15.038)</f>
        <v>0</v>
      </c>
      <c r="I873" s="13">
        <f>VALUE(1547.70008)</f>
        <v>0</v>
      </c>
      <c r="J873" s="13">
        <f>VALUE(-10.765999999999998)</f>
        <v>0</v>
      </c>
      <c r="K873" s="14">
        <f>VALUE(1550.60116)</f>
        <v>0</v>
      </c>
      <c r="L873" s="14">
        <f>VALUE(-11.288)</f>
        <v>0</v>
      </c>
      <c r="M873" s="15">
        <f>VALUE(1556.3219800000002)</f>
        <v>0</v>
      </c>
      <c r="N873" s="15">
        <f>VALUE(-11.602)</f>
        <v>0</v>
      </c>
      <c r="O873" s="16">
        <f>VALUE(1548.57428)</f>
        <v>0</v>
      </c>
      <c r="P873" s="16">
        <f>VALUE(-21.428)</f>
        <v>0</v>
      </c>
      <c r="Q873" s="17">
        <f>VALUE(522.063)</f>
        <v>0</v>
      </c>
      <c r="R873">
        <f>VALUE(-0.371639999999843)</f>
        <v>0</v>
      </c>
      <c r="S873">
        <f>VALUE(-0.29106000000001586)</f>
        <v>0</v>
      </c>
      <c r="T873">
        <f>VALUE(-0.3874599999999191)</f>
        <v>0</v>
      </c>
      <c r="U873">
        <f>VALUE(-0.2685599999999795)</f>
        <v>0</v>
      </c>
      <c r="V873">
        <f>VALUE(-0.27096000000005915)</f>
        <v>0</v>
      </c>
      <c r="W873">
        <f>VALUE(-0.3222600000001421)</f>
        <v>0</v>
      </c>
      <c r="X873">
        <f>VALUE(-0.010600000000067666)</f>
        <v>0</v>
      </c>
      <c r="Y873" s="17">
        <f>VALUE(-11.539499999999975)</f>
        <v>0</v>
      </c>
      <c r="Z873">
        <f>VALUE(-274.64857142857517)</f>
        <v>0</v>
      </c>
    </row>
    <row r="874" spans="1:26">
      <c r="A874" t="s">
        <v>898</v>
      </c>
      <c r="B874">
        <f>VALUE(20.66008)</f>
        <v>0</v>
      </c>
      <c r="C874" s="10">
        <f>VALUE(1552.6853)</f>
        <v>0</v>
      </c>
      <c r="D874" s="10">
        <f>VALUE(-11.588)</f>
        <v>0</v>
      </c>
      <c r="E874" s="11">
        <f>VALUE(1553.74676)</f>
        <v>0</v>
      </c>
      <c r="F874" s="11">
        <f>VALUE(-18.218)</f>
        <v>0</v>
      </c>
      <c r="G874" s="12">
        <f>VALUE(1556.41492)</f>
        <v>0</v>
      </c>
      <c r="H874" s="12">
        <f>VALUE(-15.064)</f>
        <v>0</v>
      </c>
      <c r="I874" s="13">
        <f>VALUE(1547.69932)</f>
        <v>0</v>
      </c>
      <c r="J874" s="13">
        <f>VALUE(-10.774000000000001)</f>
        <v>0</v>
      </c>
      <c r="K874" s="14">
        <f>VALUE(1550.59946)</f>
        <v>0</v>
      </c>
      <c r="L874" s="14">
        <f>VALUE(-11.177999999999999)</f>
        <v>0</v>
      </c>
      <c r="M874" s="15">
        <f>VALUE(1556.3222)</f>
        <v>0</v>
      </c>
      <c r="N874" s="15">
        <f>VALUE(-11.64)</f>
        <v>0</v>
      </c>
      <c r="O874" s="16">
        <f>VALUE(1548.57444)</f>
        <v>0</v>
      </c>
      <c r="P874" s="16">
        <f>VALUE(-21.47)</f>
        <v>0</v>
      </c>
      <c r="Q874" s="17">
        <f>VALUE(522.0645)</f>
        <v>0</v>
      </c>
      <c r="R874">
        <f>VALUE(-0.37255999999979394)</f>
        <v>0</v>
      </c>
      <c r="S874">
        <f>VALUE(-0.2921200000000681)</f>
        <v>0</v>
      </c>
      <c r="T874">
        <f>VALUE(-0.38833999999997104)</f>
        <v>0</v>
      </c>
      <c r="U874">
        <f>VALUE(-0.26932000000010703)</f>
        <v>0</v>
      </c>
      <c r="V874">
        <f>VALUE(-0.27266000000008717)</f>
        <v>0</v>
      </c>
      <c r="W874">
        <f>VALUE(-0.3220400000000154)</f>
        <v>0</v>
      </c>
      <c r="X874">
        <f>VALUE(-0.01044000000001688)</f>
        <v>0</v>
      </c>
      <c r="Y874" s="17">
        <f>VALUE(-11.538000000000011)</f>
        <v>0</v>
      </c>
      <c r="Z874">
        <f>VALUE(-275.35428571429424)</f>
        <v>0</v>
      </c>
    </row>
    <row r="875" spans="1:26">
      <c r="A875" t="s">
        <v>899</v>
      </c>
      <c r="B875">
        <f>VALUE(20.68466)</f>
        <v>0</v>
      </c>
      <c r="C875" s="10">
        <f>VALUE(1552.6860199999999)</f>
        <v>0</v>
      </c>
      <c r="D875" s="10">
        <f>VALUE(-11.602)</f>
        <v>0</v>
      </c>
      <c r="E875" s="11">
        <f>VALUE(1553.74728)</f>
        <v>0</v>
      </c>
      <c r="F875" s="11">
        <f>VALUE(-18.266)</f>
        <v>0</v>
      </c>
      <c r="G875" s="12">
        <f>VALUE(1556.41492)</f>
        <v>0</v>
      </c>
      <c r="H875" s="12">
        <f>VALUE(-15.09)</f>
        <v>0</v>
      </c>
      <c r="I875" s="13">
        <f>VALUE(1547.70092)</f>
        <v>0</v>
      </c>
      <c r="J875" s="13">
        <f>VALUE(-10.788)</f>
        <v>0</v>
      </c>
      <c r="K875" s="14">
        <f>VALUE(1550.6000800000002)</f>
        <v>0</v>
      </c>
      <c r="L875" s="14">
        <f>VALUE(-11.25)</f>
        <v>0</v>
      </c>
      <c r="M875" s="15">
        <f>VALUE(1556.32214)</f>
        <v>0</v>
      </c>
      <c r="N875" s="15">
        <f>VALUE(-11.628)</f>
        <v>0</v>
      </c>
      <c r="O875" s="16">
        <f>VALUE(1548.57556)</f>
        <v>0</v>
      </c>
      <c r="P875" s="16">
        <f>VALUE(-21.45)</f>
        <v>0</v>
      </c>
      <c r="Q875" s="17">
        <f>VALUE(522.057)</f>
        <v>0</v>
      </c>
      <c r="R875">
        <f>VALUE(-0.3718399999997928)</f>
        <v>0</v>
      </c>
      <c r="S875">
        <f>VALUE(-0.29160000000001673)</f>
        <v>0</v>
      </c>
      <c r="T875">
        <f>VALUE(-0.38833999999997104)</f>
        <v>0</v>
      </c>
      <c r="U875">
        <f>VALUE(-0.2677200000000539)</f>
        <v>0</v>
      </c>
      <c r="V875">
        <f>VALUE(-0.2720400000000609)</f>
        <v>0</v>
      </c>
      <c r="W875">
        <f>VALUE(-0.3221000000000913)</f>
        <v>0</v>
      </c>
      <c r="X875">
        <f>VALUE(-0.009320000000116124)</f>
        <v>0</v>
      </c>
      <c r="Y875" s="17">
        <f>VALUE(-11.545499999999947)</f>
        <v>0</v>
      </c>
      <c r="Z875">
        <f>VALUE(-274.70857142858614)</f>
        <v>0</v>
      </c>
    </row>
    <row r="876" spans="1:26">
      <c r="A876" t="s">
        <v>900</v>
      </c>
      <c r="B876">
        <f>VALUE(20.70871)</f>
        <v>0</v>
      </c>
      <c r="C876" s="10">
        <f>VALUE(1552.6871199999998)</f>
        <v>0</v>
      </c>
      <c r="D876" s="10">
        <f>VALUE(-11.588)</f>
        <v>0</v>
      </c>
      <c r="E876" s="11">
        <f>VALUE(1553.74794)</f>
        <v>0</v>
      </c>
      <c r="F876" s="11">
        <f>VALUE(-18.202)</f>
        <v>0</v>
      </c>
      <c r="G876" s="12">
        <f>VALUE(1556.4178)</f>
        <v>0</v>
      </c>
      <c r="H876" s="12">
        <f>VALUE(-15.097999999999999)</f>
        <v>0</v>
      </c>
      <c r="I876" s="13">
        <f>VALUE(1547.7006199999998)</f>
        <v>0</v>
      </c>
      <c r="J876" s="13">
        <f>VALUE(-10.815999999999999)</f>
        <v>0</v>
      </c>
      <c r="K876" s="14">
        <f>VALUE(1550.59954)</f>
        <v>0</v>
      </c>
      <c r="L876" s="14">
        <f>VALUE(-11.204)</f>
        <v>0</v>
      </c>
      <c r="M876" s="15">
        <f>VALUE(1556.3230800000001)</f>
        <v>0</v>
      </c>
      <c r="N876" s="15">
        <f>VALUE(-11.64)</f>
        <v>0</v>
      </c>
      <c r="O876" s="16">
        <f>VALUE(1548.5757199999998)</f>
        <v>0</v>
      </c>
      <c r="P876" s="16">
        <f>VALUE(-21.488000000000003)</f>
        <v>0</v>
      </c>
      <c r="Q876" s="17">
        <f>VALUE(522.0475)</f>
        <v>0</v>
      </c>
      <c r="R876">
        <f>VALUE(-0.37073999999984153)</f>
        <v>0</v>
      </c>
      <c r="S876">
        <f>VALUE(-0.29094000000009146)</f>
        <v>0</v>
      </c>
      <c r="T876">
        <f>VALUE(-0.3854599999999664)</f>
        <v>0</v>
      </c>
      <c r="U876">
        <f>VALUE(-0.2680199999999786)</f>
        <v>0</v>
      </c>
      <c r="V876">
        <f>VALUE(-0.2725800000000618)</f>
        <v>0</v>
      </c>
      <c r="W876">
        <f>VALUE(-0.32116000000019085)</f>
        <v>0</v>
      </c>
      <c r="X876">
        <f>VALUE(-0.009160000000065338)</f>
        <v>0</v>
      </c>
      <c r="Y876" s="17">
        <f>VALUE(-11.55499999999995)</f>
        <v>0</v>
      </c>
      <c r="Z876">
        <f>VALUE(-274.0085714285994)</f>
        <v>0</v>
      </c>
    </row>
    <row r="877" spans="1:26">
      <c r="A877" t="s">
        <v>901</v>
      </c>
      <c r="B877">
        <f>VALUE(20.73311)</f>
        <v>0</v>
      </c>
      <c r="C877" s="10">
        <f>VALUE(1552.68688)</f>
        <v>0</v>
      </c>
      <c r="D877" s="10">
        <f>VALUE(-11.59)</f>
        <v>0</v>
      </c>
      <c r="E877" s="11">
        <f>VALUE(1553.7472599999999)</f>
        <v>0</v>
      </c>
      <c r="F877" s="11">
        <f>VALUE(-18.24)</f>
        <v>0</v>
      </c>
      <c r="G877" s="12">
        <f>VALUE(1556.41694)</f>
        <v>0</v>
      </c>
      <c r="H877" s="12">
        <f>VALUE(-15.06)</f>
        <v>0</v>
      </c>
      <c r="I877" s="13">
        <f>VALUE(1547.7009)</f>
        <v>0</v>
      </c>
      <c r="J877" s="13">
        <f>VALUE(-10.782)</f>
        <v>0</v>
      </c>
      <c r="K877" s="14">
        <f>VALUE(1550.6001)</f>
        <v>0</v>
      </c>
      <c r="L877" s="14">
        <f>VALUE(-11.208)</f>
        <v>0</v>
      </c>
      <c r="M877" s="15">
        <f>VALUE(1556.32286)</f>
        <v>0</v>
      </c>
      <c r="N877" s="15">
        <f>VALUE(-11.624)</f>
        <v>0</v>
      </c>
      <c r="O877" s="16">
        <f>VALUE(1548.5752)</f>
        <v>0</v>
      </c>
      <c r="P877" s="16">
        <f>VALUE(-21.42)</f>
        <v>0</v>
      </c>
      <c r="Q877" s="17">
        <f>VALUE(522.0605)</f>
        <v>0</v>
      </c>
      <c r="R877">
        <f>VALUE(-0.3709799999999177)</f>
        <v>0</v>
      </c>
      <c r="S877">
        <f>VALUE(-0.29161999999996624)</f>
        <v>0</v>
      </c>
      <c r="T877">
        <f>VALUE(-0.38631999999984146)</f>
        <v>0</v>
      </c>
      <c r="U877">
        <f>VALUE(-0.2677400000000034)</f>
        <v>0</v>
      </c>
      <c r="V877">
        <f>VALUE(-0.272019999999884)</f>
        <v>0</v>
      </c>
      <c r="W877">
        <f>VALUE(-0.32138000000009015)</f>
        <v>0</v>
      </c>
      <c r="X877">
        <f>VALUE(-0.009680000000116706)</f>
        <v>0</v>
      </c>
      <c r="Y877" s="17">
        <f>VALUE(-11.541999999999916)</f>
        <v>0</v>
      </c>
      <c r="Z877">
        <f>VALUE(-274.2485714285457)</f>
        <v>0</v>
      </c>
    </row>
    <row r="878" spans="1:26">
      <c r="A878" t="s">
        <v>902</v>
      </c>
      <c r="B878">
        <f>VALUE(20.75688)</f>
        <v>0</v>
      </c>
      <c r="C878" s="10">
        <f>VALUE(1552.68678)</f>
        <v>0</v>
      </c>
      <c r="D878" s="10">
        <f>VALUE(-11.592)</f>
        <v>0</v>
      </c>
      <c r="E878" s="11">
        <f>VALUE(1553.74804)</f>
        <v>0</v>
      </c>
      <c r="F878" s="11">
        <f>VALUE(-18.194000000000003)</f>
        <v>0</v>
      </c>
      <c r="G878" s="12">
        <f>VALUE(1556.41596)</f>
        <v>0</v>
      </c>
      <c r="H878" s="12">
        <f>VALUE(-15.082)</f>
        <v>0</v>
      </c>
      <c r="I878" s="13">
        <f>VALUE(1547.70144)</f>
        <v>0</v>
      </c>
      <c r="J878" s="13">
        <f>VALUE(-10.755999999999998)</f>
        <v>0</v>
      </c>
      <c r="K878" s="14">
        <f>VALUE(1550.60014)</f>
        <v>0</v>
      </c>
      <c r="L878" s="14">
        <f>VALUE(-11.186)</f>
        <v>0</v>
      </c>
      <c r="M878" s="15">
        <f>VALUE(1556.32266)</f>
        <v>0</v>
      </c>
      <c r="N878" s="15">
        <f>VALUE(-11.648)</f>
        <v>0</v>
      </c>
      <c r="O878" s="16">
        <f>VALUE(1548.5747)</f>
        <v>0</v>
      </c>
      <c r="P878" s="16">
        <f>VALUE(-21.464000000000002)</f>
        <v>0</v>
      </c>
      <c r="Q878" s="17">
        <f>VALUE(522.0775)</f>
        <v>0</v>
      </c>
      <c r="R878">
        <f>VALUE(-0.3710799999998926)</f>
        <v>0</v>
      </c>
      <c r="S878">
        <f>VALUE(-0.29084000000011656)</f>
        <v>0</v>
      </c>
      <c r="T878">
        <f>VALUE(-0.3872999999998683)</f>
        <v>0</v>
      </c>
      <c r="U878">
        <f>VALUE(-0.26720000000000255)</f>
        <v>0</v>
      </c>
      <c r="V878">
        <f>VALUE(-0.271979999999985)</f>
        <v>0</v>
      </c>
      <c r="W878">
        <f>VALUE(-0.32158000000003995)</f>
        <v>0</v>
      </c>
      <c r="X878">
        <f>VALUE(-0.01018000000021857)</f>
        <v>0</v>
      </c>
      <c r="Y878" s="17">
        <f>VALUE(-11.524999999999977)</f>
        <v>0</v>
      </c>
      <c r="Z878">
        <f>VALUE(-274.30857142858906)</f>
        <v>0</v>
      </c>
    </row>
    <row r="879" spans="1:26">
      <c r="A879" t="s">
        <v>903</v>
      </c>
      <c r="B879">
        <f>VALUE(20.78053)</f>
        <v>0</v>
      </c>
      <c r="C879" s="10">
        <f>VALUE(1552.6874)</f>
        <v>0</v>
      </c>
      <c r="D879" s="10">
        <f>VALUE(-11.628)</f>
        <v>0</v>
      </c>
      <c r="E879" s="11">
        <f>VALUE(1553.7479999999998)</f>
        <v>0</v>
      </c>
      <c r="F879" s="11">
        <f>VALUE(-18.222)</f>
        <v>0</v>
      </c>
      <c r="G879" s="12">
        <f>VALUE(1556.41648)</f>
        <v>0</v>
      </c>
      <c r="H879" s="12">
        <f>VALUE(-15.082)</f>
        <v>0</v>
      </c>
      <c r="I879" s="13">
        <f>VALUE(1547.70112)</f>
        <v>0</v>
      </c>
      <c r="J879" s="13">
        <f>VALUE(-10.755999999999998)</f>
        <v>0</v>
      </c>
      <c r="K879" s="14">
        <f>VALUE(1550.6009)</f>
        <v>0</v>
      </c>
      <c r="L879" s="14">
        <f>VALUE(-11.254000000000001)</f>
        <v>0</v>
      </c>
      <c r="M879" s="15">
        <f>VALUE(1556.3231)</f>
        <v>0</v>
      </c>
      <c r="N879" s="15">
        <f>VALUE(-11.63)</f>
        <v>0</v>
      </c>
      <c r="O879" s="16">
        <f>VALUE(1548.57534)</f>
        <v>0</v>
      </c>
      <c r="P879" s="16">
        <f>VALUE(-21.486)</f>
        <v>0</v>
      </c>
      <c r="Q879" s="17">
        <f>VALUE(522.085)</f>
        <v>0</v>
      </c>
      <c r="R879">
        <f>VALUE(-0.37045999999986634)</f>
        <v>0</v>
      </c>
      <c r="S879">
        <f>VALUE(-0.29088000000001557)</f>
        <v>0</v>
      </c>
      <c r="T879">
        <f>VALUE(-0.38677999999981694)</f>
        <v>0</v>
      </c>
      <c r="U879">
        <f>VALUE(-0.2675200000001041)</f>
        <v>0</v>
      </c>
      <c r="V879">
        <f>VALUE(-0.27122000000008484)</f>
        <v>0</v>
      </c>
      <c r="W879">
        <f>VALUE(-0.32114000000001397)</f>
        <v>0</v>
      </c>
      <c r="X879">
        <f>VALUE(-0.009540000000015425)</f>
        <v>0</v>
      </c>
      <c r="Y879" s="17">
        <f>VALUE(-11.517499999999927)</f>
        <v>0</v>
      </c>
      <c r="Z879">
        <f>VALUE(-273.93428571427387)</f>
        <v>0</v>
      </c>
    </row>
    <row r="880" spans="1:26">
      <c r="A880" t="s">
        <v>904</v>
      </c>
      <c r="B880">
        <f>VALUE(20.80506)</f>
        <v>0</v>
      </c>
      <c r="C880" s="10">
        <f>VALUE(1552.68646)</f>
        <v>0</v>
      </c>
      <c r="D880" s="10">
        <f>VALUE(-11.562000000000001)</f>
        <v>0</v>
      </c>
      <c r="E880" s="11">
        <f>VALUE(1553.74774)</f>
        <v>0</v>
      </c>
      <c r="F880" s="11">
        <f>VALUE(-18.238)</f>
        <v>0</v>
      </c>
      <c r="G880" s="12">
        <f>VALUE(1556.4153800000001)</f>
        <v>0</v>
      </c>
      <c r="H880" s="12">
        <f>VALUE(-15.042)</f>
        <v>0</v>
      </c>
      <c r="I880" s="13">
        <f>VALUE(1547.70118)</f>
        <v>0</v>
      </c>
      <c r="J880" s="13">
        <f>VALUE(-10.752)</f>
        <v>0</v>
      </c>
      <c r="K880" s="14">
        <f>VALUE(1550.60016)</f>
        <v>0</v>
      </c>
      <c r="L880" s="14">
        <f>VALUE(-11.25)</f>
        <v>0</v>
      </c>
      <c r="M880" s="15">
        <f>VALUE(1556.3219)</f>
        <v>0</v>
      </c>
      <c r="N880" s="15">
        <f>VALUE(-11.654000000000002)</f>
        <v>0</v>
      </c>
      <c r="O880" s="16">
        <f>VALUE(1548.57582)</f>
        <v>0</v>
      </c>
      <c r="P880" s="16">
        <f>VALUE(-21.468000000000004)</f>
        <v>0</v>
      </c>
      <c r="Q880" s="17">
        <f>VALUE(522.0844999999999)</f>
        <v>0</v>
      </c>
      <c r="R880">
        <f>VALUE(-0.3713999999999942)</f>
        <v>0</v>
      </c>
      <c r="S880">
        <f>VALUE(-0.29114000000004125)</f>
        <v>0</v>
      </c>
      <c r="T880">
        <f>VALUE(-0.38787999999999556)</f>
        <v>0</v>
      </c>
      <c r="U880">
        <f>VALUE(-0.26746000000002823)</f>
        <v>0</v>
      </c>
      <c r="V880">
        <f>VALUE(-0.2719600000000355)</f>
        <v>0</v>
      </c>
      <c r="W880">
        <f>VALUE(-0.3223400000001675)</f>
        <v>0</v>
      </c>
      <c r="X880">
        <f>VALUE(-0.00906000000009044)</f>
        <v>0</v>
      </c>
      <c r="Y880" s="17">
        <f>VALUE(-11.518000000000029)</f>
        <v>0</v>
      </c>
      <c r="Z880">
        <f>VALUE(-274.4628571429075)</f>
        <v>0</v>
      </c>
    </row>
    <row r="881" spans="1:26">
      <c r="A881" t="s">
        <v>905</v>
      </c>
      <c r="B881">
        <f>VALUE(20.82885)</f>
        <v>0</v>
      </c>
      <c r="C881" s="10">
        <f>VALUE(1552.68736)</f>
        <v>0</v>
      </c>
      <c r="D881" s="10">
        <f>VALUE(-11.622)</f>
        <v>0</v>
      </c>
      <c r="E881" s="11">
        <f>VALUE(1553.74802)</f>
        <v>0</v>
      </c>
      <c r="F881" s="11">
        <f>VALUE(-18.23)</f>
        <v>0</v>
      </c>
      <c r="G881" s="12">
        <f>VALUE(1556.4158)</f>
        <v>0</v>
      </c>
      <c r="H881" s="12">
        <f>VALUE(-15.095999999999998)</f>
        <v>0</v>
      </c>
      <c r="I881" s="13">
        <f>VALUE(1547.7015199999998)</f>
        <v>0</v>
      </c>
      <c r="J881" s="13">
        <f>VALUE(-10.792)</f>
        <v>0</v>
      </c>
      <c r="K881" s="14">
        <f>VALUE(1550.6009800000002)</f>
        <v>0</v>
      </c>
      <c r="L881" s="14">
        <f>VALUE(-11.245999999999999)</f>
        <v>0</v>
      </c>
      <c r="M881" s="15">
        <f>VALUE(1556.3216400000001)</f>
        <v>0</v>
      </c>
      <c r="N881" s="15">
        <f>VALUE(-11.67)</f>
        <v>0</v>
      </c>
      <c r="O881" s="16">
        <f>VALUE(1548.57526)</f>
        <v>0</v>
      </c>
      <c r="P881" s="16">
        <f>VALUE(-21.396)</f>
        <v>0</v>
      </c>
      <c r="Q881" s="17">
        <f>VALUE(522.0865)</f>
        <v>0</v>
      </c>
      <c r="R881">
        <f>VALUE(-0.3704999999999927)</f>
        <v>0</v>
      </c>
      <c r="S881">
        <f>VALUE(-0.29086000000006607)</f>
        <v>0</v>
      </c>
      <c r="T881">
        <f>VALUE(-0.3874599999999191)</f>
        <v>0</v>
      </c>
      <c r="U881">
        <f>VALUE(-0.26711999999997715)</f>
        <v>0</v>
      </c>
      <c r="V881">
        <f>VALUE(-0.27114000000005944)</f>
        <v>0</v>
      </c>
      <c r="W881">
        <f>VALUE(-0.3226000000001932)</f>
        <v>0</v>
      </c>
      <c r="X881">
        <f>VALUE(-0.009620000000040818)</f>
        <v>0</v>
      </c>
      <c r="Y881" s="17">
        <f>VALUE(-11.515999999999963)</f>
        <v>0</v>
      </c>
      <c r="Z881">
        <f>VALUE(-274.1857142857498)</f>
        <v>0</v>
      </c>
    </row>
    <row r="882" spans="1:26">
      <c r="A882" t="s">
        <v>906</v>
      </c>
      <c r="B882">
        <f>VALUE(20.85272)</f>
        <v>0</v>
      </c>
      <c r="C882" s="10">
        <f>VALUE(1552.6872)</f>
        <v>0</v>
      </c>
      <c r="D882" s="10">
        <f>VALUE(-11.568)</f>
        <v>0</v>
      </c>
      <c r="E882" s="11">
        <f>VALUE(1553.74742)</f>
        <v>0</v>
      </c>
      <c r="F882" s="11">
        <f>VALUE(-18.194000000000003)</f>
        <v>0</v>
      </c>
      <c r="G882" s="12">
        <f>VALUE(1556.4160000000002)</f>
        <v>0</v>
      </c>
      <c r="H882" s="12">
        <f>VALUE(-15.097999999999999)</f>
        <v>0</v>
      </c>
      <c r="I882" s="13">
        <f>VALUE(1547.70118)</f>
        <v>0</v>
      </c>
      <c r="J882" s="13">
        <f>VALUE(-10.77)</f>
        <v>0</v>
      </c>
      <c r="K882" s="14">
        <f>VALUE(1550.6001)</f>
        <v>0</v>
      </c>
      <c r="L882" s="14">
        <f>VALUE(-11.27)</f>
        <v>0</v>
      </c>
      <c r="M882" s="15">
        <f>VALUE(1556.32178)</f>
        <v>0</v>
      </c>
      <c r="N882" s="15">
        <f>VALUE(-11.65)</f>
        <v>0</v>
      </c>
      <c r="O882" s="16">
        <f>VALUE(1548.57498)</f>
        <v>0</v>
      </c>
      <c r="P882" s="16">
        <f>VALUE(-21.41)</f>
        <v>0</v>
      </c>
      <c r="Q882" s="17">
        <f>VALUE(522.0895)</f>
        <v>0</v>
      </c>
      <c r="R882">
        <f>VALUE(-0.37065999999981614)</f>
        <v>0</v>
      </c>
      <c r="S882">
        <f>VALUE(-0.2914600000001428)</f>
        <v>0</v>
      </c>
      <c r="T882">
        <f>VALUE(-0.3872599999999693)</f>
        <v>0</v>
      </c>
      <c r="U882">
        <f>VALUE(-0.26746000000002823)</f>
        <v>0</v>
      </c>
      <c r="V882">
        <f>VALUE(-0.272019999999884)</f>
        <v>0</v>
      </c>
      <c r="W882">
        <f>VALUE(-0.3224600000000919)</f>
        <v>0</v>
      </c>
      <c r="X882">
        <f>VALUE(-0.009900000000016007)</f>
        <v>0</v>
      </c>
      <c r="Y882" s="17">
        <f>VALUE(-11.51299999999992)</f>
        <v>0</v>
      </c>
      <c r="Z882">
        <f>VALUE(-274.45999999999265)</f>
        <v>0</v>
      </c>
    </row>
    <row r="883" spans="1:26">
      <c r="A883" t="s">
        <v>907</v>
      </c>
      <c r="B883">
        <f>VALUE(20.87735)</f>
        <v>0</v>
      </c>
      <c r="C883" s="10">
        <f>VALUE(1552.68768)</f>
        <v>0</v>
      </c>
      <c r="D883" s="10">
        <f>VALUE(-11.548)</f>
        <v>0</v>
      </c>
      <c r="E883" s="11">
        <f>VALUE(1553.74798)</f>
        <v>0</v>
      </c>
      <c r="F883" s="11">
        <f>VALUE(-18.208)</f>
        <v>0</v>
      </c>
      <c r="G883" s="12">
        <f>VALUE(1556.41642)</f>
        <v>0</v>
      </c>
      <c r="H883" s="12">
        <f>VALUE(-15.095999999999998)</f>
        <v>0</v>
      </c>
      <c r="I883" s="13">
        <f>VALUE(1547.7014199999999)</f>
        <v>0</v>
      </c>
      <c r="J883" s="13">
        <f>VALUE(-10.704)</f>
        <v>0</v>
      </c>
      <c r="K883" s="14">
        <f>VALUE(1550.6)</f>
        <v>0</v>
      </c>
      <c r="L883" s="14">
        <f>VALUE(-11.214)</f>
        <v>0</v>
      </c>
      <c r="M883" s="15">
        <f>VALUE(1556.32234)</f>
        <v>0</v>
      </c>
      <c r="N883" s="15">
        <f>VALUE(-11.674000000000001)</f>
        <v>0</v>
      </c>
      <c r="O883" s="16">
        <f>VALUE(1548.5761)</f>
        <v>0</v>
      </c>
      <c r="P883" s="16">
        <f>VALUE(-21.401999999999997)</f>
        <v>0</v>
      </c>
      <c r="Q883" s="17">
        <f>VALUE(522.0935)</f>
        <v>0</v>
      </c>
      <c r="R883">
        <f>VALUE(-0.37017999999989115)</f>
        <v>0</v>
      </c>
      <c r="S883">
        <f>VALUE(-0.2908999999999651)</f>
        <v>0</v>
      </c>
      <c r="T883">
        <f>VALUE(-0.3868399999998928)</f>
        <v>0</v>
      </c>
      <c r="U883">
        <f>VALUE(-0.26721999999995205)</f>
        <v>0</v>
      </c>
      <c r="V883">
        <f>VALUE(-0.2721200000000863)</f>
        <v>0</v>
      </c>
      <c r="W883">
        <f>VALUE(-0.3219000000001415)</f>
        <v>0</v>
      </c>
      <c r="X883">
        <f>VALUE(-0.008780000000115251)</f>
        <v>0</v>
      </c>
      <c r="Y883" s="17">
        <f>VALUE(-11.509000000000015)</f>
        <v>0</v>
      </c>
      <c r="Z883">
        <f>VALUE(-273.9914285714349)</f>
        <v>0</v>
      </c>
    </row>
    <row r="884" spans="1:26">
      <c r="A884" t="s">
        <v>908</v>
      </c>
      <c r="B884">
        <f>VALUE(20.90138)</f>
        <v>0</v>
      </c>
      <c r="C884" s="10">
        <f>VALUE(1552.6859)</f>
        <v>0</v>
      </c>
      <c r="D884" s="10">
        <f>VALUE(-11.58)</f>
        <v>0</v>
      </c>
      <c r="E884" s="11">
        <f>VALUE(1553.74742)</f>
        <v>0</v>
      </c>
      <c r="F884" s="11">
        <f>VALUE(-18.266)</f>
        <v>0</v>
      </c>
      <c r="G884" s="12">
        <f>VALUE(1556.41596)</f>
        <v>0</v>
      </c>
      <c r="H884" s="12">
        <f>VALUE(-15.062000000000001)</f>
        <v>0</v>
      </c>
      <c r="I884" s="13">
        <f>VALUE(1547.70122)</f>
        <v>0</v>
      </c>
      <c r="J884" s="13">
        <f>VALUE(-10.762)</f>
        <v>0</v>
      </c>
      <c r="K884" s="14">
        <f>VALUE(1550.60076)</f>
        <v>0</v>
      </c>
      <c r="L884" s="14">
        <f>VALUE(-11.158)</f>
        <v>0</v>
      </c>
      <c r="M884" s="15">
        <f>VALUE(1556.32232)</f>
        <v>0</v>
      </c>
      <c r="N884" s="15">
        <f>VALUE(-11.63)</f>
        <v>0</v>
      </c>
      <c r="O884" s="16">
        <f>VALUE(1548.57556)</f>
        <v>0</v>
      </c>
      <c r="P884" s="16">
        <f>VALUE(-21.396)</f>
        <v>0</v>
      </c>
      <c r="Q884" s="17">
        <f>VALUE(522.0965)</f>
        <v>0</v>
      </c>
      <c r="R884">
        <f>VALUE(-0.37195999999994456)</f>
        <v>0</v>
      </c>
      <c r="S884">
        <f>VALUE(-0.2914600000001428)</f>
        <v>0</v>
      </c>
      <c r="T884">
        <f>VALUE(-0.3872999999998683)</f>
        <v>0</v>
      </c>
      <c r="U884">
        <f>VALUE(-0.2674200000001292)</f>
        <v>0</v>
      </c>
      <c r="V884">
        <f>VALUE(-0.27135999999995875)</f>
        <v>0</v>
      </c>
      <c r="W884">
        <f>VALUE(-0.321920000000091)</f>
        <v>0</v>
      </c>
      <c r="X884">
        <f>VALUE(-0.009320000000116124)</f>
        <v>0</v>
      </c>
      <c r="Y884" s="17">
        <f>VALUE(-11.505999999999972)</f>
        <v>0</v>
      </c>
      <c r="Z884">
        <f>VALUE(-274.3914285714644)</f>
        <v>0</v>
      </c>
    </row>
    <row r="885" spans="1:26">
      <c r="A885" t="s">
        <v>909</v>
      </c>
      <c r="B885">
        <f>VALUE(20.92524)</f>
        <v>0</v>
      </c>
      <c r="C885" s="10">
        <f>VALUE(1552.6866)</f>
        <v>0</v>
      </c>
      <c r="D885" s="10">
        <f>VALUE(-11.58)</f>
        <v>0</v>
      </c>
      <c r="E885" s="11">
        <f>VALUE(1553.7477800000001)</f>
        <v>0</v>
      </c>
      <c r="F885" s="11">
        <f>VALUE(-18.27)</f>
        <v>0</v>
      </c>
      <c r="G885" s="12">
        <f>VALUE(1556.41644)</f>
        <v>0</v>
      </c>
      <c r="H885" s="12">
        <f>VALUE(-15.036)</f>
        <v>0</v>
      </c>
      <c r="I885" s="13">
        <f>VALUE(1547.7015)</f>
        <v>0</v>
      </c>
      <c r="J885" s="13">
        <f>VALUE(-10.824000000000002)</f>
        <v>0</v>
      </c>
      <c r="K885" s="14">
        <f>VALUE(1550.60158)</f>
        <v>0</v>
      </c>
      <c r="L885" s="14">
        <f>VALUE(-11.298)</f>
        <v>0</v>
      </c>
      <c r="M885" s="15">
        <f>VALUE(1556.32276)</f>
        <v>0</v>
      </c>
      <c r="N885" s="15">
        <f>VALUE(-11.65)</f>
        <v>0</v>
      </c>
      <c r="O885" s="16">
        <f>VALUE(1548.57528)</f>
        <v>0</v>
      </c>
      <c r="P885" s="16">
        <f>VALUE(-21.396)</f>
        <v>0</v>
      </c>
      <c r="Q885" s="17">
        <f>VALUE(522.0999999999999)</f>
        <v>0</v>
      </c>
      <c r="R885">
        <f>VALUE(-0.3712599999998929)</f>
        <v>0</v>
      </c>
      <c r="S885">
        <f>VALUE(-0.29110000000014224)</f>
        <v>0</v>
      </c>
      <c r="T885">
        <f>VALUE(-0.3868199999999433)</f>
        <v>0</v>
      </c>
      <c r="U885">
        <f>VALUE(-0.26714000000015403)</f>
        <v>0</v>
      </c>
      <c r="V885">
        <f>VALUE(-0.2705399999999827)</f>
        <v>0</v>
      </c>
      <c r="W885">
        <f>VALUE(-0.32148000000006505)</f>
        <v>0</v>
      </c>
      <c r="X885">
        <f>VALUE(-0.009600000000091313)</f>
        <v>0</v>
      </c>
      <c r="Y885" s="17">
        <f>VALUE(-11.502500000000055)</f>
        <v>0</v>
      </c>
      <c r="Z885">
        <f>VALUE(-273.99142857146734)</f>
        <v>0</v>
      </c>
    </row>
    <row r="886" spans="1:26">
      <c r="A886" t="s">
        <v>910</v>
      </c>
      <c r="B886">
        <f>VALUE(20.94909)</f>
        <v>0</v>
      </c>
      <c r="C886" s="10">
        <f>VALUE(1552.6863)</f>
        <v>0</v>
      </c>
      <c r="D886" s="10">
        <f>VALUE(-11.61)</f>
        <v>0</v>
      </c>
      <c r="E886" s="11">
        <f>VALUE(1553.74832)</f>
        <v>0</v>
      </c>
      <c r="F886" s="11">
        <f>VALUE(-18.164)</f>
        <v>0</v>
      </c>
      <c r="G886" s="12">
        <f>VALUE(1556.41608)</f>
        <v>0</v>
      </c>
      <c r="H886" s="12">
        <f>VALUE(-15.068)</f>
        <v>0</v>
      </c>
      <c r="I886" s="13">
        <f>VALUE(1547.70144)</f>
        <v>0</v>
      </c>
      <c r="J886" s="13">
        <f>VALUE(-10.81)</f>
        <v>0</v>
      </c>
      <c r="K886" s="14">
        <f>VALUE(1550.6009199999999)</f>
        <v>0</v>
      </c>
      <c r="L886" s="14">
        <f>VALUE(-11.216)</f>
        <v>0</v>
      </c>
      <c r="M886" s="15">
        <f>VALUE(1556.3219800000002)</f>
        <v>0</v>
      </c>
      <c r="N886" s="15">
        <f>VALUE(-11.66)</f>
        <v>0</v>
      </c>
      <c r="O886" s="16">
        <f>VALUE(1548.5757199999998)</f>
        <v>0</v>
      </c>
      <c r="P886" s="16">
        <f>VALUE(-21.44)</f>
        <v>0</v>
      </c>
      <c r="Q886" s="17">
        <f>VALUE(522.098)</f>
        <v>0</v>
      </c>
      <c r="R886">
        <f>VALUE(-0.3715599999998176)</f>
        <v>0</v>
      </c>
      <c r="S886">
        <f>VALUE(-0.29056000000014137)</f>
        <v>0</v>
      </c>
      <c r="T886">
        <f>VALUE(-0.3871799999999439)</f>
        <v>0</v>
      </c>
      <c r="U886">
        <f>VALUE(-0.26720000000000255)</f>
        <v>0</v>
      </c>
      <c r="V886">
        <f>VALUE(-0.27119999999990796)</f>
        <v>0</v>
      </c>
      <c r="W886">
        <f>VALUE(-0.3222600000001421)</f>
        <v>0</v>
      </c>
      <c r="X886">
        <f>VALUE(-0.009160000000065338)</f>
        <v>0</v>
      </c>
      <c r="Y886" s="17">
        <f>VALUE(-11.504500000000007)</f>
        <v>0</v>
      </c>
      <c r="Z886">
        <f>VALUE(-274.160000000003)</f>
        <v>0</v>
      </c>
    </row>
    <row r="887" spans="1:26">
      <c r="A887" t="s">
        <v>911</v>
      </c>
      <c r="B887">
        <f>VALUE(20.97288)</f>
        <v>0</v>
      </c>
      <c r="C887" s="10">
        <f>VALUE(1552.68582)</f>
        <v>0</v>
      </c>
      <c r="D887" s="10">
        <f>VALUE(-11.604000000000001)</f>
        <v>0</v>
      </c>
      <c r="E887" s="11">
        <f>VALUE(1553.74784)</f>
        <v>0</v>
      </c>
      <c r="F887" s="11">
        <f>VALUE(-18.246)</f>
        <v>0</v>
      </c>
      <c r="G887" s="12">
        <f>VALUE(1556.41478)</f>
        <v>0</v>
      </c>
      <c r="H887" s="12">
        <f>VALUE(-15.097999999999999)</f>
        <v>0</v>
      </c>
      <c r="I887" s="13">
        <f>VALUE(1547.7006800000001)</f>
        <v>0</v>
      </c>
      <c r="J887" s="13">
        <f>VALUE(-10.765999999999998)</f>
        <v>0</v>
      </c>
      <c r="K887" s="14">
        <f>VALUE(1550.6000800000002)</f>
        <v>0</v>
      </c>
      <c r="L887" s="14">
        <f>VALUE(-11.222000000000001)</f>
        <v>0</v>
      </c>
      <c r="M887" s="15">
        <f>VALUE(1556.32168)</f>
        <v>0</v>
      </c>
      <c r="N887" s="15">
        <f>VALUE(-11.65)</f>
        <v>0</v>
      </c>
      <c r="O887" s="16">
        <f>VALUE(1548.5762)</f>
        <v>0</v>
      </c>
      <c r="P887" s="16">
        <f>VALUE(-21.398000000000003)</f>
        <v>0</v>
      </c>
      <c r="Q887" s="17">
        <f>VALUE(522.094)</f>
        <v>0</v>
      </c>
      <c r="R887">
        <f>VALUE(-0.37203999999996995)</f>
        <v>0</v>
      </c>
      <c r="S887">
        <f>VALUE(-0.29104000000006636)</f>
        <v>0</v>
      </c>
      <c r="T887">
        <f>VALUE(-0.38847999999984495)</f>
        <v>0</v>
      </c>
      <c r="U887">
        <f>VALUE(-0.2679600000001301)</f>
        <v>0</v>
      </c>
      <c r="V887">
        <f>VALUE(-0.2720400000000609)</f>
        <v>0</v>
      </c>
      <c r="W887">
        <f>VALUE(-0.3225600000000668)</f>
        <v>0</v>
      </c>
      <c r="X887">
        <f>VALUE(-0.008680000000140353)</f>
        <v>0</v>
      </c>
      <c r="Y887" s="17">
        <f>VALUE(-11.508499999999913)</f>
        <v>0</v>
      </c>
      <c r="Z887">
        <f>VALUE(-274.6857142857542)</f>
        <v>0</v>
      </c>
    </row>
    <row r="888" spans="1:26">
      <c r="A888" t="s">
        <v>912</v>
      </c>
      <c r="B888">
        <f>VALUE(20.99717)</f>
        <v>0</v>
      </c>
      <c r="C888" s="10">
        <f>VALUE(1552.68592)</f>
        <v>0</v>
      </c>
      <c r="D888" s="10">
        <f>VALUE(-11.626)</f>
        <v>0</v>
      </c>
      <c r="E888" s="11">
        <f>VALUE(1553.74752)</f>
        <v>0</v>
      </c>
      <c r="F888" s="11">
        <f>VALUE(-18.246)</f>
        <v>0</v>
      </c>
      <c r="G888" s="12">
        <f>VALUE(1556.41652)</f>
        <v>0</v>
      </c>
      <c r="H888" s="12">
        <f>VALUE(-15.052)</f>
        <v>0</v>
      </c>
      <c r="I888" s="13">
        <f>VALUE(1547.70122)</f>
        <v>0</v>
      </c>
      <c r="J888" s="13">
        <f>VALUE(-10.767999999999999)</f>
        <v>0</v>
      </c>
      <c r="K888" s="14">
        <f>VALUE(1550.60014)</f>
        <v>0</v>
      </c>
      <c r="L888" s="14">
        <f>VALUE(-11.192)</f>
        <v>0</v>
      </c>
      <c r="M888" s="15">
        <f>VALUE(1556.3232)</f>
        <v>0</v>
      </c>
      <c r="N888" s="15">
        <f>VALUE(-11.607999999999999)</f>
        <v>0</v>
      </c>
      <c r="O888" s="16">
        <f>VALUE(1548.57582)</f>
        <v>0</v>
      </c>
      <c r="P888" s="16">
        <f>VALUE(-21.334)</f>
        <v>0</v>
      </c>
      <c r="Q888" s="17">
        <f>VALUE(522.0905)</f>
        <v>0</v>
      </c>
      <c r="R888">
        <f>VALUE(-0.37193999999999505)</f>
        <v>0</v>
      </c>
      <c r="S888">
        <f>VALUE(-0.29136000000016793)</f>
        <v>0</v>
      </c>
      <c r="T888">
        <f>VALUE(-0.3867399999999179)</f>
        <v>0</v>
      </c>
      <c r="U888">
        <f>VALUE(-0.2674200000001292)</f>
        <v>0</v>
      </c>
      <c r="V888">
        <f>VALUE(-0.271979999999985)</f>
        <v>0</v>
      </c>
      <c r="W888">
        <f>VALUE(-0.32104000000003907)</f>
        <v>0</v>
      </c>
      <c r="X888">
        <f>VALUE(-0.00906000000009044)</f>
        <v>0</v>
      </c>
      <c r="Y888" s="17">
        <f>VALUE(-11.511999999999944)</f>
        <v>0</v>
      </c>
      <c r="Z888">
        <f>VALUE(-274.22000000004635)</f>
        <v>0</v>
      </c>
    </row>
    <row r="889" spans="1:26">
      <c r="A889" t="s">
        <v>913</v>
      </c>
      <c r="B889">
        <f>VALUE(21.02148)</f>
        <v>0</v>
      </c>
      <c r="C889" s="10">
        <f>VALUE(1552.6875)</f>
        <v>0</v>
      </c>
      <c r="D889" s="10">
        <f>VALUE(-11.624)</f>
        <v>0</v>
      </c>
      <c r="E889" s="11">
        <f>VALUE(1553.7478199999998)</f>
        <v>0</v>
      </c>
      <c r="F889" s="11">
        <f>VALUE(-18.246)</f>
        <v>0</v>
      </c>
      <c r="G889" s="12">
        <f>VALUE(1556.41704)</f>
        <v>0</v>
      </c>
      <c r="H889" s="12">
        <f>VALUE(-15.074000000000002)</f>
        <v>0</v>
      </c>
      <c r="I889" s="13">
        <f>VALUE(1547.70094)</f>
        <v>0</v>
      </c>
      <c r="J889" s="13">
        <f>VALUE(-10.777999999999999)</f>
        <v>0</v>
      </c>
      <c r="K889" s="14">
        <f>VALUE(1550.59942)</f>
        <v>0</v>
      </c>
      <c r="L889" s="14">
        <f>VALUE(-11.252)</f>
        <v>0</v>
      </c>
      <c r="M889" s="15">
        <f>VALUE(1556.32252)</f>
        <v>0</v>
      </c>
      <c r="N889" s="15">
        <f>VALUE(-11.642000000000001)</f>
        <v>0</v>
      </c>
      <c r="O889" s="16">
        <f>VALUE(1548.57584)</f>
        <v>0</v>
      </c>
      <c r="P889" s="16">
        <f>VALUE(-21.374000000000002)</f>
        <v>0</v>
      </c>
      <c r="Q889" s="17">
        <f>VALUE(522.0889999999999)</f>
        <v>0</v>
      </c>
      <c r="R889">
        <f>VALUE(-0.37035999999989144)</f>
        <v>0</v>
      </c>
      <c r="S889">
        <f>VALUE(-0.29106000000001586)</f>
        <v>0</v>
      </c>
      <c r="T889">
        <f>VALUE(-0.38621999999986656)</f>
        <v>0</v>
      </c>
      <c r="U889">
        <f>VALUE(-0.2677000000001044)</f>
        <v>0</v>
      </c>
      <c r="V889">
        <f>VALUE(-0.2726999999999862)</f>
        <v>0</v>
      </c>
      <c r="W889">
        <f>VALUE(-0.3217200000001412)</f>
        <v>0</v>
      </c>
      <c r="X889">
        <f>VALUE(-0.009040000000140935)</f>
        <v>0</v>
      </c>
      <c r="Y889" s="17">
        <f>VALUE(-11.513500000000022)</f>
        <v>0</v>
      </c>
      <c r="Z889">
        <f>VALUE(-274.1142857143067)</f>
        <v>0</v>
      </c>
    </row>
    <row r="890" spans="1:26">
      <c r="A890" t="s">
        <v>914</v>
      </c>
      <c r="B890">
        <f>VALUE(21.04534)</f>
        <v>0</v>
      </c>
      <c r="C890" s="10">
        <f>VALUE(1552.6869)</f>
        <v>0</v>
      </c>
      <c r="D890" s="10">
        <f>VALUE(-11.574000000000002)</f>
        <v>0</v>
      </c>
      <c r="E890" s="11">
        <f>VALUE(1553.74754)</f>
        <v>0</v>
      </c>
      <c r="F890" s="11">
        <f>VALUE(-18.226)</f>
        <v>0</v>
      </c>
      <c r="G890" s="12">
        <f>VALUE(1556.41586)</f>
        <v>0</v>
      </c>
      <c r="H890" s="12">
        <f>VALUE(-15.058)</f>
        <v>0</v>
      </c>
      <c r="I890" s="13">
        <f>VALUE(1547.70084)</f>
        <v>0</v>
      </c>
      <c r="J890" s="13">
        <f>VALUE(-10.708)</f>
        <v>0</v>
      </c>
      <c r="K890" s="14">
        <f>VALUE(1550.60016)</f>
        <v>0</v>
      </c>
      <c r="L890" s="14">
        <f>VALUE(-11.204)</f>
        <v>0</v>
      </c>
      <c r="M890" s="15">
        <f>VALUE(1556.32224)</f>
        <v>0</v>
      </c>
      <c r="N890" s="15">
        <f>VALUE(-11.636)</f>
        <v>0</v>
      </c>
      <c r="O890" s="16">
        <f>VALUE(1548.57586)</f>
        <v>0</v>
      </c>
      <c r="P890" s="16">
        <f>VALUE(-21.384)</f>
        <v>0</v>
      </c>
      <c r="Q890" s="17">
        <f>VALUE(522.0925)</f>
        <v>0</v>
      </c>
      <c r="R890">
        <f>VALUE(-0.3709599999999682)</f>
        <v>0</v>
      </c>
      <c r="S890">
        <f>VALUE(-0.29133999999999105)</f>
        <v>0</v>
      </c>
      <c r="T890">
        <f>VALUE(-0.3873999999998432)</f>
        <v>0</v>
      </c>
      <c r="U890">
        <f>VALUE(-0.2678000000000793)</f>
        <v>0</v>
      </c>
      <c r="V890">
        <f>VALUE(-0.2719600000000355)</f>
        <v>0</v>
      </c>
      <c r="W890">
        <f>VALUE(-0.3220000000001164)</f>
        <v>0</v>
      </c>
      <c r="X890">
        <f>VALUE(-0.00902000000019143)</f>
        <v>0</v>
      </c>
      <c r="Y890" s="17">
        <f>VALUE(-11.509999999999991)</f>
        <v>0</v>
      </c>
      <c r="Z890">
        <f>VALUE(-274.3542857143179)</f>
        <v>0</v>
      </c>
    </row>
    <row r="891" spans="1:26">
      <c r="A891" t="s">
        <v>915</v>
      </c>
      <c r="B891">
        <f>VALUE(21.06944)</f>
        <v>0</v>
      </c>
      <c r="C891" s="10">
        <f>VALUE(1552.68678)</f>
        <v>0</v>
      </c>
      <c r="D891" s="10">
        <f>VALUE(-11.574000000000002)</f>
        <v>0</v>
      </c>
      <c r="E891" s="11">
        <f>VALUE(1553.74826)</f>
        <v>0</v>
      </c>
      <c r="F891" s="11">
        <f>VALUE(-18.184)</f>
        <v>0</v>
      </c>
      <c r="G891" s="12">
        <f>VALUE(1556.41586)</f>
        <v>0</v>
      </c>
      <c r="H891" s="12">
        <f>VALUE(-15.09)</f>
        <v>0</v>
      </c>
      <c r="I891" s="13">
        <f>VALUE(1547.70094)</f>
        <v>0</v>
      </c>
      <c r="J891" s="13">
        <f>VALUE(-10.772)</f>
        <v>0</v>
      </c>
      <c r="K891" s="14">
        <f>VALUE(1550.60004)</f>
        <v>0</v>
      </c>
      <c r="L891" s="14">
        <f>VALUE(-11.196)</f>
        <v>0</v>
      </c>
      <c r="M891" s="15">
        <f>VALUE(1556.32258)</f>
        <v>0</v>
      </c>
      <c r="N891" s="15">
        <f>VALUE(-11.634)</f>
        <v>0</v>
      </c>
      <c r="O891" s="16">
        <f>VALUE(1548.5764800000002)</f>
        <v>0</v>
      </c>
      <c r="P891" s="16">
        <f>VALUE(-21.424)</f>
        <v>0</v>
      </c>
      <c r="Q891" s="17">
        <f>VALUE(522.0939999999999)</f>
        <v>0</v>
      </c>
      <c r="R891">
        <f>VALUE(-0.3710799999998926)</f>
        <v>0</v>
      </c>
      <c r="S891">
        <f>VALUE(-0.2906199999999899)</f>
        <v>0</v>
      </c>
      <c r="T891">
        <f>VALUE(-0.3873999999998432)</f>
        <v>0</v>
      </c>
      <c r="U891">
        <f>VALUE(-0.2677000000001044)</f>
        <v>0</v>
      </c>
      <c r="V891">
        <f>VALUE(-0.2720799999999599)</f>
        <v>0</v>
      </c>
      <c r="W891">
        <f>VALUE(-0.32166000000006534)</f>
        <v>0</v>
      </c>
      <c r="X891">
        <f>VALUE(-0.008400000000165164)</f>
        <v>0</v>
      </c>
      <c r="Y891" s="17">
        <f>VALUE(-11.508500000000026)</f>
        <v>0</v>
      </c>
      <c r="Z891">
        <f>VALUE(-274.13428571428864)</f>
        <v>0</v>
      </c>
    </row>
    <row r="892" spans="1:26">
      <c r="A892" t="s">
        <v>916</v>
      </c>
      <c r="B892">
        <f>VALUE(21.09326)</f>
        <v>0</v>
      </c>
      <c r="C892" s="10">
        <f>VALUE(1552.6862)</f>
        <v>0</v>
      </c>
      <c r="D892" s="10">
        <f>VALUE(-11.53)</f>
        <v>0</v>
      </c>
      <c r="E892" s="11">
        <f>VALUE(1553.7477)</f>
        <v>0</v>
      </c>
      <c r="F892" s="11">
        <f>VALUE(-18.25)</f>
        <v>0</v>
      </c>
      <c r="G892" s="12">
        <f>VALUE(1556.41592)</f>
        <v>0</v>
      </c>
      <c r="H892" s="12">
        <f>VALUE(-15.062000000000001)</f>
        <v>0</v>
      </c>
      <c r="I892" s="13">
        <f>VALUE(1547.7005)</f>
        <v>0</v>
      </c>
      <c r="J892" s="13">
        <f>VALUE(-10.774000000000001)</f>
        <v>0</v>
      </c>
      <c r="K892" s="14">
        <f>VALUE(1550.60006)</f>
        <v>0</v>
      </c>
      <c r="L892" s="14">
        <f>VALUE(-11.25)</f>
        <v>0</v>
      </c>
      <c r="M892" s="15">
        <f>VALUE(1556.32304)</f>
        <v>0</v>
      </c>
      <c r="N892" s="15">
        <f>VALUE(-11.592)</f>
        <v>0</v>
      </c>
      <c r="O892" s="16">
        <f>VALUE(1548.57654)</f>
        <v>0</v>
      </c>
      <c r="P892" s="16">
        <f>VALUE(-21.381999999999998)</f>
        <v>0</v>
      </c>
      <c r="Q892" s="17">
        <f>VALUE(522.094)</f>
        <v>0</v>
      </c>
      <c r="R892">
        <f>VALUE(-0.3716599999997925)</f>
        <v>0</v>
      </c>
      <c r="S892">
        <f>VALUE(-0.29118000000016764)</f>
        <v>0</v>
      </c>
      <c r="T892">
        <f>VALUE(-0.3873399999999947)</f>
        <v>0</v>
      </c>
      <c r="U892">
        <f>VALUE(-0.2681400000001304)</f>
        <v>0</v>
      </c>
      <c r="V892">
        <f>VALUE(-0.2720600000000104)</f>
        <v>0</v>
      </c>
      <c r="W892">
        <f>VALUE(-0.32120000000008986)</f>
        <v>0</v>
      </c>
      <c r="X892">
        <f>VALUE(-0.008340000000089276)</f>
        <v>0</v>
      </c>
      <c r="Y892" s="17">
        <f>VALUE(-11.508499999999913)</f>
        <v>0</v>
      </c>
      <c r="Z892">
        <f>VALUE(-274.27428571432495)</f>
        <v>0</v>
      </c>
    </row>
    <row r="893" spans="1:26">
      <c r="A893" t="s">
        <v>917</v>
      </c>
      <c r="B893">
        <f>VALUE(21.11715)</f>
        <v>0</v>
      </c>
      <c r="C893" s="10">
        <f>VALUE(1552.6861800000001)</f>
        <v>0</v>
      </c>
      <c r="D893" s="10">
        <f>VALUE(-11.61)</f>
        <v>0</v>
      </c>
      <c r="E893" s="11">
        <f>VALUE(1553.74732)</f>
        <v>0</v>
      </c>
      <c r="F893" s="11">
        <f>VALUE(-18.25)</f>
        <v>0</v>
      </c>
      <c r="G893" s="12">
        <f>VALUE(1556.41644)</f>
        <v>0</v>
      </c>
      <c r="H893" s="12">
        <f>VALUE(-15.106)</f>
        <v>0</v>
      </c>
      <c r="I893" s="13">
        <f>VALUE(1547.70036)</f>
        <v>0</v>
      </c>
      <c r="J893" s="13">
        <f>VALUE(-10.764000000000001)</f>
        <v>0</v>
      </c>
      <c r="K893" s="14">
        <f>VALUE(1550.5999)</f>
        <v>0</v>
      </c>
      <c r="L893" s="14">
        <f>VALUE(-11.206)</f>
        <v>0</v>
      </c>
      <c r="M893" s="15">
        <f>VALUE(1556.3234400000001)</f>
        <v>0</v>
      </c>
      <c r="N893" s="15">
        <f>VALUE(-11.654000000000002)</f>
        <v>0</v>
      </c>
      <c r="O893" s="16">
        <f>VALUE(1548.57618)</f>
        <v>0</v>
      </c>
      <c r="P893" s="16">
        <f>VALUE(-21.375999999999998)</f>
        <v>0</v>
      </c>
      <c r="Q893" s="17">
        <f>VALUE(522.0944999999999)</f>
        <v>0</v>
      </c>
      <c r="R893">
        <f>VALUE(-0.37167999999996937)</f>
        <v>0</v>
      </c>
      <c r="S893">
        <f>VALUE(-0.2915600000001177)</f>
        <v>0</v>
      </c>
      <c r="T893">
        <f>VALUE(-0.3868199999999433)</f>
        <v>0</v>
      </c>
      <c r="U893">
        <f>VALUE(-0.2682800000000043)</f>
        <v>0</v>
      </c>
      <c r="V893">
        <f>VALUE(-0.2722200000000612)</f>
        <v>0</v>
      </c>
      <c r="W893">
        <f>VALUE(-0.32080000000019027)</f>
        <v>0</v>
      </c>
      <c r="X893">
        <f>VALUE(-0.008700000000089858)</f>
        <v>0</v>
      </c>
      <c r="Y893" s="17">
        <f>VALUE(-11.508000000000038)</f>
        <v>0</v>
      </c>
      <c r="Z893">
        <f>VALUE(-274.2942857143394)</f>
        <v>0</v>
      </c>
    </row>
    <row r="894" spans="1:26">
      <c r="A894" t="s">
        <v>918</v>
      </c>
      <c r="B894">
        <f>VALUE(21.14138)</f>
        <v>0</v>
      </c>
      <c r="C894" s="10">
        <f>VALUE(1552.68682)</f>
        <v>0</v>
      </c>
      <c r="D894" s="10">
        <f>VALUE(-11.6)</f>
        <v>0</v>
      </c>
      <c r="E894" s="11">
        <f>VALUE(1553.7477800000001)</f>
        <v>0</v>
      </c>
      <c r="F894" s="11">
        <f>VALUE(-18.176)</f>
        <v>0</v>
      </c>
      <c r="G894" s="12">
        <f>VALUE(1556.4154800000001)</f>
        <v>0</v>
      </c>
      <c r="H894" s="12">
        <f>VALUE(-15.082)</f>
        <v>0</v>
      </c>
      <c r="I894" s="13">
        <f>VALUE(1547.70098)</f>
        <v>0</v>
      </c>
      <c r="J894" s="13">
        <f>VALUE(-10.745999999999999)</f>
        <v>0</v>
      </c>
      <c r="K894" s="14">
        <f>VALUE(1550.6002)</f>
        <v>0</v>
      </c>
      <c r="L894" s="14">
        <f>VALUE(-11.232000000000001)</f>
        <v>0</v>
      </c>
      <c r="M894" s="15">
        <f>VALUE(1556.32222)</f>
        <v>0</v>
      </c>
      <c r="N894" s="15">
        <f>VALUE(-11.636)</f>
        <v>0</v>
      </c>
      <c r="O894" s="16">
        <f>VALUE(1548.57688)</f>
        <v>0</v>
      </c>
      <c r="P894" s="16">
        <f>VALUE(-21.372)</f>
        <v>0</v>
      </c>
      <c r="Q894" s="17">
        <f>VALUE(522.0955)</f>
        <v>0</v>
      </c>
      <c r="R894">
        <f>VALUE(-0.3710399999999936)</f>
        <v>0</v>
      </c>
      <c r="S894">
        <f>VALUE(-0.29110000000014224)</f>
        <v>0</v>
      </c>
      <c r="T894">
        <f>VALUE(-0.38778000000002066)</f>
        <v>0</v>
      </c>
      <c r="U894">
        <f>VALUE(-0.267659999999978)</f>
        <v>0</v>
      </c>
      <c r="V894">
        <f>VALUE(-0.2719199999999091)</f>
        <v>0</v>
      </c>
      <c r="W894">
        <f>VALUE(-0.3220200000000659)</f>
        <v>0</v>
      </c>
      <c r="X894">
        <f>VALUE(-0.008000000000038199)</f>
        <v>0</v>
      </c>
      <c r="Y894" s="17">
        <f>VALUE(-11.506999999999948)</f>
        <v>0</v>
      </c>
      <c r="Z894">
        <f>VALUE(-274.217142857164)</f>
        <v>0</v>
      </c>
    </row>
    <row r="895" spans="1:26">
      <c r="A895" t="s">
        <v>919</v>
      </c>
      <c r="B895">
        <f>VALUE(21.16549)</f>
        <v>0</v>
      </c>
      <c r="C895" s="10">
        <f>VALUE(1552.6867)</f>
        <v>0</v>
      </c>
      <c r="D895" s="10">
        <f>VALUE(-11.592)</f>
        <v>0</v>
      </c>
      <c r="E895" s="11">
        <f>VALUE(1553.7472599999999)</f>
        <v>0</v>
      </c>
      <c r="F895" s="11">
        <f>VALUE(-18.218)</f>
        <v>0</v>
      </c>
      <c r="G895" s="12">
        <f>VALUE(1556.4154800000001)</f>
        <v>0</v>
      </c>
      <c r="H895" s="12">
        <f>VALUE(-15.118)</f>
        <v>0</v>
      </c>
      <c r="I895" s="13">
        <f>VALUE(1547.70084)</f>
        <v>0</v>
      </c>
      <c r="J895" s="13">
        <f>VALUE(-10.784)</f>
        <v>0</v>
      </c>
      <c r="K895" s="14">
        <f>VALUE(1550.5997)</f>
        <v>0</v>
      </c>
      <c r="L895" s="14">
        <f>VALUE(-11.258)</f>
        <v>0</v>
      </c>
      <c r="M895" s="15">
        <f>VALUE(1556.32226)</f>
        <v>0</v>
      </c>
      <c r="N895" s="15">
        <f>VALUE(-11.684000000000001)</f>
        <v>0</v>
      </c>
      <c r="O895" s="16">
        <f>VALUE(1548.57594)</f>
        <v>0</v>
      </c>
      <c r="P895" s="16">
        <f>VALUE(-21.375999999999998)</f>
        <v>0</v>
      </c>
      <c r="Q895" s="17">
        <f>VALUE(522.096)</f>
        <v>0</v>
      </c>
      <c r="R895">
        <f>VALUE(-0.371159999999918)</f>
        <v>0</v>
      </c>
      <c r="S895">
        <f>VALUE(-0.29161999999996624)</f>
        <v>0</v>
      </c>
      <c r="T895">
        <f>VALUE(-0.38778000000002066)</f>
        <v>0</v>
      </c>
      <c r="U895">
        <f>VALUE(-0.2678000000000793)</f>
        <v>0</v>
      </c>
      <c r="V895">
        <f>VALUE(-0.272420000000011)</f>
        <v>0</v>
      </c>
      <c r="W895">
        <f>VALUE(-0.3219800000001669)</f>
        <v>0</v>
      </c>
      <c r="X895">
        <f>VALUE(-0.008940000000166037)</f>
        <v>0</v>
      </c>
      <c r="Y895" s="17">
        <f>VALUE(-11.50649999999996)</f>
        <v>0</v>
      </c>
      <c r="Z895">
        <f>VALUE(-274.5285714286183)</f>
        <v>0</v>
      </c>
    </row>
    <row r="896" spans="1:26">
      <c r="A896" t="s">
        <v>920</v>
      </c>
      <c r="B896">
        <f>VALUE(21.1893)</f>
        <v>0</v>
      </c>
      <c r="C896" s="10">
        <f>VALUE(1552.68662)</f>
        <v>0</v>
      </c>
      <c r="D896" s="10">
        <f>VALUE(-11.59)</f>
        <v>0</v>
      </c>
      <c r="E896" s="11">
        <f>VALUE(1553.74706)</f>
        <v>0</v>
      </c>
      <c r="F896" s="11">
        <f>VALUE(-18.238)</f>
        <v>0</v>
      </c>
      <c r="G896" s="12">
        <f>VALUE(1556.4160000000002)</f>
        <v>0</v>
      </c>
      <c r="H896" s="12">
        <f>VALUE(-15.085999999999999)</f>
        <v>0</v>
      </c>
      <c r="I896" s="13">
        <f>VALUE(1547.70144)</f>
        <v>0</v>
      </c>
      <c r="J896" s="13">
        <f>VALUE(-10.784)</f>
        <v>0</v>
      </c>
      <c r="K896" s="14">
        <f>VALUE(1550.6000199999999)</f>
        <v>0</v>
      </c>
      <c r="L896" s="14">
        <f>VALUE(-11.2)</f>
        <v>0</v>
      </c>
      <c r="M896" s="15">
        <f>VALUE(1556.32194)</f>
        <v>0</v>
      </c>
      <c r="N896" s="15">
        <f>VALUE(-11.614)</f>
        <v>0</v>
      </c>
      <c r="O896" s="16">
        <f>VALUE(1548.57676)</f>
        <v>0</v>
      </c>
      <c r="P896" s="16">
        <f>VALUE(-21.374000000000002)</f>
        <v>0</v>
      </c>
      <c r="Q896" s="17">
        <f>VALUE(522.0955)</f>
        <v>0</v>
      </c>
      <c r="R896">
        <f>VALUE(-0.3712399999999434)</f>
        <v>0</v>
      </c>
      <c r="S896">
        <f>VALUE(-0.2918200000001434)</f>
        <v>0</v>
      </c>
      <c r="T896">
        <f>VALUE(-0.3872599999999693)</f>
        <v>0</v>
      </c>
      <c r="U896">
        <f>VALUE(-0.26720000000000255)</f>
        <v>0</v>
      </c>
      <c r="V896">
        <f>VALUE(-0.2720999999999094)</f>
        <v>0</v>
      </c>
      <c r="W896">
        <f>VALUE(-0.3223000000000411)</f>
        <v>0</v>
      </c>
      <c r="X896">
        <f>VALUE(-0.008120000000189975)</f>
        <v>0</v>
      </c>
      <c r="Y896" s="17">
        <f>VALUE(-11.506999999999948)</f>
        <v>0</v>
      </c>
      <c r="Z896">
        <f>VALUE(-274.291428571457)</f>
        <v>0</v>
      </c>
    </row>
    <row r="897" spans="1:26">
      <c r="A897" t="s">
        <v>921</v>
      </c>
      <c r="B897">
        <f>VALUE(21.21382)</f>
        <v>0</v>
      </c>
      <c r="C897" s="10">
        <f>VALUE(1552.6862)</f>
        <v>0</v>
      </c>
      <c r="D897" s="10">
        <f>VALUE(-11.638)</f>
        <v>0</v>
      </c>
      <c r="E897" s="11">
        <f>VALUE(1553.74722)</f>
        <v>0</v>
      </c>
      <c r="F897" s="11">
        <f>VALUE(-18.246)</f>
        <v>0</v>
      </c>
      <c r="G897" s="12">
        <f>VALUE(1556.41544)</f>
        <v>0</v>
      </c>
      <c r="H897" s="12">
        <f>VALUE(-15.024000000000001)</f>
        <v>0</v>
      </c>
      <c r="I897" s="13">
        <f>VALUE(1547.70086)</f>
        <v>0</v>
      </c>
      <c r="J897" s="13">
        <f>VALUE(-10.765999999999998)</f>
        <v>0</v>
      </c>
      <c r="K897" s="14">
        <f>VALUE(1550.5994)</f>
        <v>0</v>
      </c>
      <c r="L897" s="14">
        <f>VALUE(-11.224)</f>
        <v>0</v>
      </c>
      <c r="M897" s="15">
        <f>VALUE(1556.32194)</f>
        <v>0</v>
      </c>
      <c r="N897" s="15">
        <f>VALUE(-11.575999999999999)</f>
        <v>0</v>
      </c>
      <c r="O897" s="16">
        <f>VALUE(1548.57622)</f>
        <v>0</v>
      </c>
      <c r="P897" s="16">
        <f>VALUE(-21.374000000000002)</f>
        <v>0</v>
      </c>
      <c r="Q897" s="17">
        <f>VALUE(522.092)</f>
        <v>0</v>
      </c>
      <c r="R897">
        <f>VALUE(-0.3716599999997925)</f>
        <v>0</v>
      </c>
      <c r="S897">
        <f>VALUE(-0.2916600000000926)</f>
        <v>0</v>
      </c>
      <c r="T897">
        <f>VALUE(-0.3878199999999197)</f>
        <v>0</v>
      </c>
      <c r="U897">
        <f>VALUE(-0.2677800000001298)</f>
        <v>0</v>
      </c>
      <c r="V897">
        <f>VALUE(-0.2727199999999357)</f>
        <v>0</v>
      </c>
      <c r="W897">
        <f>VALUE(-0.3223000000000411)</f>
        <v>0</v>
      </c>
      <c r="X897">
        <f>VALUE(-0.008660000000190848)</f>
        <v>0</v>
      </c>
      <c r="Y897" s="17">
        <f>VALUE(-11.510499999999979)</f>
        <v>0</v>
      </c>
      <c r="Z897">
        <f>VALUE(-274.65714285715745)</f>
        <v>0</v>
      </c>
    </row>
    <row r="898" spans="1:26">
      <c r="A898" t="s">
        <v>922</v>
      </c>
      <c r="B898">
        <f>VALUE(21.23771)</f>
        <v>0</v>
      </c>
      <c r="C898" s="10">
        <f>VALUE(1552.68772)</f>
        <v>0</v>
      </c>
      <c r="D898" s="10">
        <f>VALUE(-11.6)</f>
        <v>0</v>
      </c>
      <c r="E898" s="11">
        <f>VALUE(1553.7478199999998)</f>
        <v>0</v>
      </c>
      <c r="F898" s="11">
        <f>VALUE(-18.236)</f>
        <v>0</v>
      </c>
      <c r="G898" s="12">
        <f>VALUE(1556.41594)</f>
        <v>0</v>
      </c>
      <c r="H898" s="12">
        <f>VALUE(-15.06)</f>
        <v>0</v>
      </c>
      <c r="I898" s="13">
        <f>VALUE(1547.70186)</f>
        <v>0</v>
      </c>
      <c r="J898" s="13">
        <f>VALUE(-10.74)</f>
        <v>0</v>
      </c>
      <c r="K898" s="14">
        <f>VALUE(1550.5999199999999)</f>
        <v>0</v>
      </c>
      <c r="L898" s="14">
        <f>VALUE(-11.22)</f>
        <v>0</v>
      </c>
      <c r="M898" s="15">
        <f>VALUE(1556.32242)</f>
        <v>0</v>
      </c>
      <c r="N898" s="15">
        <f>VALUE(-11.618)</f>
        <v>0</v>
      </c>
      <c r="O898" s="16">
        <f>VALUE(1548.5772)</f>
        <v>0</v>
      </c>
      <c r="P898" s="16">
        <f>VALUE(-21.296)</f>
        <v>0</v>
      </c>
      <c r="Q898" s="17">
        <f>VALUE(522.0955)</f>
        <v>0</v>
      </c>
      <c r="R898">
        <f>VALUE(-0.37013999999999214)</f>
        <v>0</v>
      </c>
      <c r="S898">
        <f>VALUE(-0.29106000000001586)</f>
        <v>0</v>
      </c>
      <c r="T898">
        <f>VALUE(-0.3873199999998178)</f>
        <v>0</v>
      </c>
      <c r="U898">
        <f>VALUE(-0.26678000000015345)</f>
        <v>0</v>
      </c>
      <c r="V898">
        <f>VALUE(-0.2721999999998843)</f>
        <v>0</v>
      </c>
      <c r="W898">
        <f>VALUE(-0.3218200000001161)</f>
        <v>0</v>
      </c>
      <c r="X898">
        <f>VALUE(-0.007680000000164)</f>
        <v>0</v>
      </c>
      <c r="Y898" s="17">
        <f>VALUE(-11.506999999999948)</f>
        <v>0</v>
      </c>
      <c r="Z898">
        <f>VALUE(-273.8571428571634)</f>
        <v>0</v>
      </c>
    </row>
    <row r="899" spans="1:26">
      <c r="A899" t="s">
        <v>923</v>
      </c>
      <c r="B899">
        <f>VALUE(21.26202)</f>
        <v>0</v>
      </c>
      <c r="C899" s="10">
        <f>VALUE(1552.68624)</f>
        <v>0</v>
      </c>
      <c r="D899" s="10">
        <f>VALUE(-11.618)</f>
        <v>0</v>
      </c>
      <c r="E899" s="11">
        <f>VALUE(1553.74802)</f>
        <v>0</v>
      </c>
      <c r="F899" s="11">
        <f>VALUE(-18.242)</f>
        <v>0</v>
      </c>
      <c r="G899" s="12">
        <f>VALUE(1556.41656)</f>
        <v>0</v>
      </c>
      <c r="H899" s="12">
        <f>VALUE(-15.078)</f>
        <v>0</v>
      </c>
      <c r="I899" s="13">
        <f>VALUE(1547.70136)</f>
        <v>0</v>
      </c>
      <c r="J899" s="13">
        <f>VALUE(-10.792)</f>
        <v>0</v>
      </c>
      <c r="K899" s="14">
        <f>VALUE(1550.60096)</f>
        <v>0</v>
      </c>
      <c r="L899" s="14">
        <f>VALUE(-11.31)</f>
        <v>0</v>
      </c>
      <c r="M899" s="15">
        <f>VALUE(1556.3238800000001)</f>
        <v>0</v>
      </c>
      <c r="N899" s="15">
        <f>VALUE(-11.595999999999998)</f>
        <v>0</v>
      </c>
      <c r="O899" s="16">
        <f>VALUE(1548.5768)</f>
        <v>0</v>
      </c>
      <c r="P899" s="16">
        <f>VALUE(-21.388)</f>
        <v>0</v>
      </c>
      <c r="Q899" s="17">
        <f>VALUE(522.0975)</f>
        <v>0</v>
      </c>
      <c r="R899">
        <f>VALUE(-0.3716199999998935)</f>
        <v>0</v>
      </c>
      <c r="S899">
        <f>VALUE(-0.29086000000006607)</f>
        <v>0</v>
      </c>
      <c r="T899">
        <f>VALUE(-0.3867000000000189)</f>
        <v>0</v>
      </c>
      <c r="U899">
        <f>VALUE(-0.26728000000002794)</f>
        <v>0</v>
      </c>
      <c r="V899">
        <f>VALUE(-0.27116000000000895)</f>
        <v>0</v>
      </c>
      <c r="W899">
        <f>VALUE(-0.3203600000001643)</f>
        <v>0</v>
      </c>
      <c r="X899">
        <f>VALUE(-0.008080000000063592)</f>
        <v>0</v>
      </c>
      <c r="Y899" s="17">
        <f>VALUE(-11.504999999999995)</f>
        <v>0</v>
      </c>
      <c r="Z899">
        <f>VALUE(-273.7228571428919)</f>
        <v>0</v>
      </c>
    </row>
    <row r="900" spans="1:26">
      <c r="A900" t="s">
        <v>924</v>
      </c>
      <c r="B900">
        <f>VALUE(21.28632)</f>
        <v>0</v>
      </c>
      <c r="C900" s="10">
        <f>VALUE(1552.68674)</f>
        <v>0</v>
      </c>
      <c r="D900" s="10">
        <f>VALUE(-11.578)</f>
        <v>0</v>
      </c>
      <c r="E900" s="11">
        <f>VALUE(1553.74746)</f>
        <v>0</v>
      </c>
      <c r="F900" s="11">
        <f>VALUE(-18.174)</f>
        <v>0</v>
      </c>
      <c r="G900" s="12">
        <f>VALUE(1556.4160000000002)</f>
        <v>0</v>
      </c>
      <c r="H900" s="12">
        <f>VALUE(-15.118)</f>
        <v>0</v>
      </c>
      <c r="I900" s="13">
        <f>VALUE(1547.70186)</f>
        <v>0</v>
      </c>
      <c r="J900" s="13">
        <f>VALUE(-10.796)</f>
        <v>0</v>
      </c>
      <c r="K900" s="14">
        <f>VALUE(1550.60068)</f>
        <v>0</v>
      </c>
      <c r="L900" s="14">
        <f>VALUE(-11.282)</f>
        <v>0</v>
      </c>
      <c r="M900" s="15">
        <f>VALUE(1556.3223)</f>
        <v>0</v>
      </c>
      <c r="N900" s="15">
        <f>VALUE(-11.69)</f>
        <v>0</v>
      </c>
      <c r="O900" s="16">
        <f>VALUE(1548.57734)</f>
        <v>0</v>
      </c>
      <c r="P900" s="16">
        <f>VALUE(-21.374000000000002)</f>
        <v>0</v>
      </c>
      <c r="Q900" s="17">
        <f>VALUE(522.0955)</f>
        <v>0</v>
      </c>
      <c r="R900">
        <f>VALUE(-0.3711199999997916)</f>
        <v>0</v>
      </c>
      <c r="S900">
        <f>VALUE(-0.29142000000001644)</f>
        <v>0</v>
      </c>
      <c r="T900">
        <f>VALUE(-0.3872599999999693)</f>
        <v>0</v>
      </c>
      <c r="U900">
        <f>VALUE(-0.26678000000015345)</f>
        <v>0</v>
      </c>
      <c r="V900">
        <f>VALUE(-0.27143999999998414)</f>
        <v>0</v>
      </c>
      <c r="W900">
        <f>VALUE(-0.3219400000000405)</f>
        <v>0</v>
      </c>
      <c r="X900">
        <f>VALUE(-0.007540000000062719)</f>
        <v>0</v>
      </c>
      <c r="Y900" s="17">
        <f>VALUE(-11.506999999999948)</f>
        <v>0</v>
      </c>
      <c r="Z900">
        <f>VALUE(-273.928571428574)</f>
        <v>0</v>
      </c>
    </row>
    <row r="901" spans="1:26">
      <c r="A901" t="s">
        <v>925</v>
      </c>
      <c r="B901">
        <f>VALUE(21.3101)</f>
        <v>0</v>
      </c>
      <c r="C901" s="10">
        <f>VALUE(1552.68726)</f>
        <v>0</v>
      </c>
      <c r="D901" s="10">
        <f>VALUE(-11.595999999999998)</f>
        <v>0</v>
      </c>
      <c r="E901" s="11">
        <f>VALUE(1553.74826)</f>
        <v>0</v>
      </c>
      <c r="F901" s="11">
        <f>VALUE(-18.214000000000002)</f>
        <v>0</v>
      </c>
      <c r="G901" s="12">
        <f>VALUE(1556.41578)</f>
        <v>0</v>
      </c>
      <c r="H901" s="12">
        <f>VALUE(-15.054)</f>
        <v>0</v>
      </c>
      <c r="I901" s="13">
        <f>VALUE(1547.70082)</f>
        <v>0</v>
      </c>
      <c r="J901" s="13">
        <f>VALUE(-10.745999999999999)</f>
        <v>0</v>
      </c>
      <c r="K901" s="14">
        <f>VALUE(1550.60106)</f>
        <v>0</v>
      </c>
      <c r="L901" s="14">
        <f>VALUE(-11.22)</f>
        <v>0</v>
      </c>
      <c r="M901" s="15">
        <f>VALUE(1556.3229999999999)</f>
        <v>0</v>
      </c>
      <c r="N901" s="15">
        <f>VALUE(-11.64)</f>
        <v>0</v>
      </c>
      <c r="O901" s="16">
        <f>VALUE(1548.5771)</f>
        <v>0</v>
      </c>
      <c r="P901" s="16">
        <f>VALUE(-21.336)</f>
        <v>0</v>
      </c>
      <c r="Q901" s="17">
        <f>VALUE(522.0895)</f>
        <v>0</v>
      </c>
      <c r="R901">
        <f>VALUE(-0.3705999999999676)</f>
        <v>0</v>
      </c>
      <c r="S901">
        <f>VALUE(-0.2906199999999899)</f>
        <v>0</v>
      </c>
      <c r="T901">
        <f>VALUE(-0.3874799999998686)</f>
        <v>0</v>
      </c>
      <c r="U901">
        <f>VALUE(-0.2678200000000288)</f>
        <v>0</v>
      </c>
      <c r="V901">
        <f>VALUE(-0.27106000000003405)</f>
        <v>0</v>
      </c>
      <c r="W901">
        <f>VALUE(-0.32123999999998887)</f>
        <v>0</v>
      </c>
      <c r="X901">
        <f>VALUE(-0.007780000000138898)</f>
        <v>0</v>
      </c>
      <c r="Y901" s="17">
        <f>VALUE(-11.51299999999992)</f>
        <v>0</v>
      </c>
      <c r="Z901">
        <f>VALUE(-273.8000000000024)</f>
        <v>0</v>
      </c>
    </row>
    <row r="902" spans="1:26">
      <c r="A902" t="s">
        <v>926</v>
      </c>
      <c r="B902">
        <f>VALUE(21.3341)</f>
        <v>0</v>
      </c>
      <c r="C902" s="10">
        <f>VALUE(1552.68674)</f>
        <v>0</v>
      </c>
      <c r="D902" s="10">
        <f>VALUE(-11.595999999999998)</f>
        <v>0</v>
      </c>
      <c r="E902" s="11">
        <f>VALUE(1553.7477800000001)</f>
        <v>0</v>
      </c>
      <c r="F902" s="11">
        <f>VALUE(-18.222)</f>
        <v>0</v>
      </c>
      <c r="G902" s="12">
        <f>VALUE(1556.4170800000002)</f>
        <v>0</v>
      </c>
      <c r="H902" s="12">
        <f>VALUE(-15.07)</f>
        <v>0</v>
      </c>
      <c r="I902" s="13">
        <f>VALUE(1547.7011)</f>
        <v>0</v>
      </c>
      <c r="J902" s="13">
        <f>VALUE(-10.818)</f>
        <v>0</v>
      </c>
      <c r="K902" s="14">
        <f>VALUE(1550.59984)</f>
        <v>0</v>
      </c>
      <c r="L902" s="14">
        <f>VALUE(-11.2)</f>
        <v>0</v>
      </c>
      <c r="M902" s="15">
        <f>VALUE(1556.3229800000001)</f>
        <v>0</v>
      </c>
      <c r="N902" s="15">
        <f>VALUE(-11.614)</f>
        <v>0</v>
      </c>
      <c r="O902" s="16">
        <f>VALUE(1548.57706)</f>
        <v>0</v>
      </c>
      <c r="P902" s="16">
        <f>VALUE(-21.298000000000002)</f>
        <v>0</v>
      </c>
      <c r="Q902" s="17">
        <f>VALUE(522.0865)</f>
        <v>0</v>
      </c>
      <c r="R902">
        <f>VALUE(-0.3711199999997916)</f>
        <v>0</v>
      </c>
      <c r="S902">
        <f>VALUE(-0.29110000000014224)</f>
        <v>0</v>
      </c>
      <c r="T902">
        <f>VALUE(-0.38617999999996755)</f>
        <v>0</v>
      </c>
      <c r="U902">
        <f>VALUE(-0.2675400000000536)</f>
        <v>0</v>
      </c>
      <c r="V902">
        <f>VALUE(-0.2722799999999097)</f>
        <v>0</v>
      </c>
      <c r="W902">
        <f>VALUE(-0.32126000000016575)</f>
        <v>0</v>
      </c>
      <c r="X902">
        <f>VALUE(-0.007820000000037908)</f>
        <v>0</v>
      </c>
      <c r="Y902" s="17">
        <f>VALUE(-11.515999999999963)</f>
        <v>0</v>
      </c>
      <c r="Z902">
        <f>VALUE(-273.90000000000975)</f>
        <v>0</v>
      </c>
    </row>
    <row r="903" spans="1:26">
      <c r="A903" t="s">
        <v>927</v>
      </c>
      <c r="B903">
        <f>VALUE(21.35829)</f>
        <v>0</v>
      </c>
      <c r="C903" s="10">
        <f>VALUE(1552.68604)</f>
        <v>0</v>
      </c>
      <c r="D903" s="10">
        <f>VALUE(-11.658)</f>
        <v>0</v>
      </c>
      <c r="E903" s="11">
        <f>VALUE(1553.7473400000001)</f>
        <v>0</v>
      </c>
      <c r="F903" s="11">
        <f>VALUE(-18.192)</f>
        <v>0</v>
      </c>
      <c r="G903" s="12">
        <f>VALUE(1556.41592)</f>
        <v>0</v>
      </c>
      <c r="H903" s="12">
        <f>VALUE(-15.124)</f>
        <v>0</v>
      </c>
      <c r="I903" s="13">
        <f>VALUE(1547.70096)</f>
        <v>0</v>
      </c>
      <c r="J903" s="13">
        <f>VALUE(-10.788)</f>
        <v>0</v>
      </c>
      <c r="K903" s="14">
        <f>VALUE(1550.5999199999999)</f>
        <v>0</v>
      </c>
      <c r="L903" s="14">
        <f>VALUE(-11.23)</f>
        <v>0</v>
      </c>
      <c r="M903" s="15">
        <f>VALUE(1556.3225400000001)</f>
        <v>0</v>
      </c>
      <c r="N903" s="15">
        <f>VALUE(-11.668)</f>
        <v>0</v>
      </c>
      <c r="O903" s="16">
        <f>VALUE(1548.57674)</f>
        <v>0</v>
      </c>
      <c r="P903" s="16">
        <f>VALUE(-21.28)</f>
        <v>0</v>
      </c>
      <c r="Q903" s="17">
        <f>VALUE(522.0875)</f>
        <v>0</v>
      </c>
      <c r="R903">
        <f>VALUE(-0.3718199999998433)</f>
        <v>0</v>
      </c>
      <c r="S903">
        <f>VALUE(-0.2915400000001682)</f>
        <v>0</v>
      </c>
      <c r="T903">
        <f>VALUE(-0.3873399999999947)</f>
        <v>0</v>
      </c>
      <c r="U903">
        <f>VALUE(-0.2676800000001549)</f>
        <v>0</v>
      </c>
      <c r="V903">
        <f>VALUE(-0.2721999999998843)</f>
        <v>0</v>
      </c>
      <c r="W903">
        <f>VALUE(-0.3217000000001917)</f>
        <v>0</v>
      </c>
      <c r="X903">
        <f>VALUE(-0.00814000000013948)</f>
        <v>0</v>
      </c>
      <c r="Y903" s="17">
        <f>VALUE(-11.514999999999986)</f>
        <v>0</v>
      </c>
      <c r="Z903">
        <f>VALUE(-274.3457142857681)</f>
        <v>0</v>
      </c>
    </row>
    <row r="904" spans="1:26">
      <c r="A904" t="s">
        <v>928</v>
      </c>
      <c r="B904">
        <f>VALUE(21.38234)</f>
        <v>0</v>
      </c>
      <c r="C904" s="10">
        <f>VALUE(1552.68776)</f>
        <v>0</v>
      </c>
      <c r="D904" s="10">
        <f>VALUE(-11.578)</f>
        <v>0</v>
      </c>
      <c r="E904" s="11">
        <f>VALUE(1553.7472400000001)</f>
        <v>0</v>
      </c>
      <c r="F904" s="11">
        <f>VALUE(-18.27)</f>
        <v>0</v>
      </c>
      <c r="G904" s="12">
        <f>VALUE(1556.4154199999998)</f>
        <v>0</v>
      </c>
      <c r="H904" s="12">
        <f>VALUE(-15.136)</f>
        <v>0</v>
      </c>
      <c r="I904" s="13">
        <f>VALUE(1547.70044)</f>
        <v>0</v>
      </c>
      <c r="J904" s="13">
        <f>VALUE(-10.748)</f>
        <v>0</v>
      </c>
      <c r="K904" s="14">
        <f>VALUE(1550.5996)</f>
        <v>0</v>
      </c>
      <c r="L904" s="14">
        <f>VALUE(-11.244000000000002)</f>
        <v>0</v>
      </c>
      <c r="M904" s="15">
        <f>VALUE(1556.32174)</f>
        <v>0</v>
      </c>
      <c r="N904" s="15">
        <f>VALUE(-11.702)</f>
        <v>0</v>
      </c>
      <c r="O904" s="16">
        <f>VALUE(1548.57712)</f>
        <v>0</v>
      </c>
      <c r="P904" s="16">
        <f>VALUE(-21.322)</f>
        <v>0</v>
      </c>
      <c r="Q904" s="17">
        <f>VALUE(522.0854999999999)</f>
        <v>0</v>
      </c>
      <c r="R904">
        <f>VALUE(-0.37009999999986576)</f>
        <v>0</v>
      </c>
      <c r="S904">
        <f>VALUE(-0.2916400000001431)</f>
        <v>0</v>
      </c>
      <c r="T904">
        <f>VALUE(-0.3878399999998692)</f>
        <v>0</v>
      </c>
      <c r="U904">
        <f>VALUE(-0.2681999999999789)</f>
        <v>0</v>
      </c>
      <c r="V904">
        <f>VALUE(-0.2725199999999859)</f>
        <v>0</v>
      </c>
      <c r="W904">
        <f>VALUE(-0.3224999999999909)</f>
        <v>0</v>
      </c>
      <c r="X904">
        <f>VALUE(-0.007760000000189393)</f>
        <v>0</v>
      </c>
      <c r="Y904" s="17">
        <f>VALUE(-11.517000000000053)</f>
        <v>0</v>
      </c>
      <c r="Z904">
        <f>VALUE(-274.3657142857176)</f>
        <v>0</v>
      </c>
    </row>
    <row r="905" spans="1:26">
      <c r="A905" t="s">
        <v>929</v>
      </c>
      <c r="B905">
        <f>VALUE(21.40605)</f>
        <v>0</v>
      </c>
      <c r="C905" s="10">
        <f>VALUE(1552.6866400000001)</f>
        <v>0</v>
      </c>
      <c r="D905" s="10">
        <f>VALUE(-11.585999999999999)</f>
        <v>0</v>
      </c>
      <c r="E905" s="11">
        <f>VALUE(1553.7477199999998)</f>
        <v>0</v>
      </c>
      <c r="F905" s="11">
        <f>VALUE(-18.238)</f>
        <v>0</v>
      </c>
      <c r="G905" s="12">
        <f>VALUE(1556.41572)</f>
        <v>0</v>
      </c>
      <c r="H905" s="12">
        <f>VALUE(-15.068)</f>
        <v>0</v>
      </c>
      <c r="I905" s="13">
        <f>VALUE(1547.70074)</f>
        <v>0</v>
      </c>
      <c r="J905" s="13">
        <f>VALUE(-10.772)</f>
        <v>0</v>
      </c>
      <c r="K905" s="14">
        <f>VALUE(1550.5999199999999)</f>
        <v>0</v>
      </c>
      <c r="L905" s="14">
        <f>VALUE(-11.212)</f>
        <v>0</v>
      </c>
      <c r="M905" s="15">
        <f>VALUE(1556.32238)</f>
        <v>0</v>
      </c>
      <c r="N905" s="15">
        <f>VALUE(-11.63)</f>
        <v>0</v>
      </c>
      <c r="O905" s="16">
        <f>VALUE(1548.57714)</f>
        <v>0</v>
      </c>
      <c r="P905" s="16">
        <f>VALUE(-21.31)</f>
        <v>0</v>
      </c>
      <c r="Q905" s="17">
        <f>VALUE(522.0805)</f>
        <v>0</v>
      </c>
      <c r="R905">
        <f>VALUE(-0.3712199999999939)</f>
        <v>0</v>
      </c>
      <c r="S905">
        <f>VALUE(-0.29115999999999076)</f>
        <v>0</v>
      </c>
      <c r="T905">
        <f>VALUE(-0.3875399999999445)</f>
        <v>0</v>
      </c>
      <c r="U905">
        <f>VALUE(-0.2679000000000542)</f>
        <v>0</v>
      </c>
      <c r="V905">
        <f>VALUE(-0.2721999999998843)</f>
        <v>0</v>
      </c>
      <c r="W905">
        <f>VALUE(-0.32186000000001513)</f>
        <v>0</v>
      </c>
      <c r="X905">
        <f>VALUE(-0.007740000000012515)</f>
        <v>0</v>
      </c>
      <c r="Y905" s="17">
        <f>VALUE(-11.521999999999935)</f>
        <v>0</v>
      </c>
      <c r="Z905">
        <f>VALUE(-274.23142857141363)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2017-10-01T18:41:01Z</dcterms:created>
  <dcterms:modified xsi:type="dcterms:W3CDTF">2017-10-01T18:41:01Z</dcterms:modified>
</cp:coreProperties>
</file>