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<sst xmlns="http://schemas.openxmlformats.org/spreadsheetml/2006/main" count="47" uniqueCount="47">
  <si>
    <t>Date Time</t>
  </si>
  <si>
    <t>ΔTime (hrs.)</t>
  </si>
  <si>
    <t>FBG 1 Wavelength (nm.)</t>
  </si>
  <si>
    <t>FBG 1 Power (dBm.)</t>
  </si>
  <si>
    <t>FBG 2 Wavelength (nm.)</t>
  </si>
  <si>
    <t>FBG 2 Power (dBm.)</t>
  </si>
  <si>
    <t>FBG 3 Wavelength (nm.)</t>
  </si>
  <si>
    <t>FBG 3 Power (dBm.)</t>
  </si>
  <si>
    <t>FBG 4 Wavelength (nm.)</t>
  </si>
  <si>
    <t>FBG 4 Power (dBm.)</t>
  </si>
  <si>
    <t>FBG 5 Wavelength (nm.)</t>
  </si>
  <si>
    <t>FBG 5 Power (dBm.)</t>
  </si>
  <si>
    <t>FBG 6 Wavelength (nm.)</t>
  </si>
  <si>
    <t>FBG 6 Power (dBm.)</t>
  </si>
  <si>
    <t>FBG 7 Wavelength (nm.)</t>
  </si>
  <si>
    <t>FBG 7 Power (dBm.)</t>
  </si>
  <si>
    <t>Mean Temp (K)</t>
  </si>
  <si>
    <t>FBG 1 Δλ, from start (nm.)</t>
  </si>
  <si>
    <t>FBG 2 Δλ, from start (nm.)</t>
  </si>
  <si>
    <t>FBG 3 Δλ, from start (nm.)</t>
  </si>
  <si>
    <t>FBG 4 Δλ, from start (nm.)</t>
  </si>
  <si>
    <t>FBG 5 Δλ, from start (nm.)</t>
  </si>
  <si>
    <t>FBG 6 Δλ, from start (nm.)</t>
  </si>
  <si>
    <t>FBG 7 Δλ, from start (nm.)</t>
  </si>
  <si>
    <t>ΔT, from start (K)</t>
  </si>
  <si>
    <t>Mean raw Δλ, from start (pm.)</t>
  </si>
  <si>
    <t>Sat, 30 Sep 2017 16:25:12</t>
  </si>
  <si>
    <t>Sat, 30 Sep 2017 16:25:53</t>
  </si>
  <si>
    <t>Sat, 30 Sep 2017 16:26:34</t>
  </si>
  <si>
    <t>Sat, 30 Sep 2017 16:27:16</t>
  </si>
  <si>
    <t>Sat, 30 Sep 2017 16:27:56</t>
  </si>
  <si>
    <t>Sat, 30 Sep 2017 16:28:36</t>
  </si>
  <si>
    <t>Sat, 30 Sep 2017 16:29:18</t>
  </si>
  <si>
    <t>Sat, 30 Sep 2017 16:29:58</t>
  </si>
  <si>
    <t>Sat, 30 Sep 2017 16:30:40</t>
  </si>
  <si>
    <t>Sat, 30 Sep 2017 16:31:20</t>
  </si>
  <si>
    <t>Sat, 30 Sep 2017 16:32:00</t>
  </si>
  <si>
    <t>Sat, 30 Sep 2017 16:32:41</t>
  </si>
  <si>
    <t>Sat, 30 Sep 2017 16:33:25</t>
  </si>
  <si>
    <t>Sat, 30 Sep 2017 16:34:06</t>
  </si>
  <si>
    <t>Sat, 30 Sep 2017 16:34:46</t>
  </si>
  <si>
    <t>Sat, 30 Sep 2017 16:35:26</t>
  </si>
  <si>
    <t>Sat, 30 Sep 2017 16:36:07</t>
  </si>
  <si>
    <t>Sat, 30 Sep 2017 16:36:47</t>
  </si>
  <si>
    <t>Sat, 30 Sep 2017 16:37:29</t>
  </si>
  <si>
    <t>Sat, 30 Sep 2017 16:38:10</t>
  </si>
  <si>
    <t>Sat, 30 Sep 2017 16:39:31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</si>
</sst>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D7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Baking: Δλ (pm) vs. Time (hr) from start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Raw Δλpm</c:v>
          </c:tx>
          <c:xVal>
            <c:numRef>
              <c:f>Sheet1!$B$2:$B$148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Sheet1!$Z$2:$Z$148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from start (hr)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Δλ average (pm)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2</xdr:row>
      <xdr:rowOff>0</xdr:rowOff>
    </xdr:from>
    <xdr:to>
      <xdr:col>34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2"/>
  <sheetViews>
    <sheetView tabSelected="1" workbookViewId="0"/>
  </sheetViews>
  <sheetFormatPr defaultRowHeight="15"/>
  <cols>
    <col min="1" max="27" width="25.7109375" customWidth="1"/>
  </cols>
  <sheetData>
    <row r="1" spans="1:26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8" t="s">
        <v>14</v>
      </c>
      <c r="P1" s="8" t="s">
        <v>15</v>
      </c>
      <c r="Q1" s="9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9" t="s">
        <v>24</v>
      </c>
      <c r="Z1" s="1" t="s">
        <v>25</v>
      </c>
    </row>
    <row r="2" spans="1:26">
      <c r="A2" t="s">
        <v>26</v>
      </c>
      <c r="B2">
        <f>VALUE(0.0)</f>
        <v>0</v>
      </c>
      <c r="C2" s="10">
        <f>VALUE(1549.9884)</f>
        <v>0</v>
      </c>
      <c r="D2" s="10">
        <f>VALUE(-11.696)</f>
        <v>0</v>
      </c>
      <c r="E2" s="11">
        <f>VALUE(1551.0601)</f>
        <v>0</v>
      </c>
      <c r="F2" s="11">
        <f>VALUE(-18.37)</f>
        <v>0</v>
      </c>
      <c r="G2" s="12">
        <f>VALUE(1553.69544)</f>
        <v>0</v>
      </c>
      <c r="H2" s="12">
        <f>VALUE(-15.204)</f>
        <v>0</v>
      </c>
      <c r="I2" s="13">
        <f>VALUE(1545.0259800000001)</f>
        <v>0</v>
      </c>
      <c r="J2" s="13">
        <f>VALUE(-10.802)</f>
        <v>0</v>
      </c>
      <c r="K2" s="14">
        <f>VALUE(1547.92632)</f>
        <v>0</v>
      </c>
      <c r="L2" s="14">
        <f>VALUE(-11.324000000000002)</f>
        <v>0</v>
      </c>
      <c r="M2" s="15">
        <f>VALUE(1553.62332)</f>
        <v>0</v>
      </c>
      <c r="N2" s="15">
        <f>VALUE(-11.7)</f>
        <v>0</v>
      </c>
      <c r="O2" s="16">
        <f>VALUE(1548.5820800000001)</f>
        <v>0</v>
      </c>
      <c r="P2" s="16">
        <f>VALUE(-21.046)</f>
        <v>0</v>
      </c>
      <c r="Q2" s="17">
        <f>VALUE(299.919)</f>
        <v>0</v>
      </c>
      <c r="R2">
        <f>VALUE(0.0)</f>
        <v>0</v>
      </c>
      <c r="S2">
        <f>VALUE(0.0)</f>
        <v>0</v>
      </c>
      <c r="T2">
        <f>VALUE(0.0)</f>
        <v>0</v>
      </c>
      <c r="U2">
        <f>VALUE(0.0)</f>
        <v>0</v>
      </c>
      <c r="V2">
        <f>VALUE(0.0)</f>
        <v>0</v>
      </c>
      <c r="W2">
        <f>VALUE(0.0)</f>
        <v>0</v>
      </c>
      <c r="X2">
        <f>VALUE(0.0)</f>
        <v>0</v>
      </c>
      <c r="Y2" s="17">
        <f>VALUE(0.0)</f>
        <v>0</v>
      </c>
      <c r="Z2">
        <f>VALUE(0.0)</f>
        <v>0</v>
      </c>
    </row>
    <row r="3" spans="1:26">
      <c r="A3" t="s">
        <v>27</v>
      </c>
      <c r="B3">
        <f>VALUE(0.0113)</f>
        <v>0</v>
      </c>
      <c r="C3" s="10">
        <f>VALUE(1549.98764)</f>
        <v>0</v>
      </c>
      <c r="D3" s="10">
        <f>VALUE(-11.682)</f>
        <v>0</v>
      </c>
      <c r="E3" s="11">
        <f>VALUE(1551.0597599999999)</f>
        <v>0</v>
      </c>
      <c r="F3" s="11">
        <f>VALUE(-18.394000000000002)</f>
        <v>0</v>
      </c>
      <c r="G3" s="12">
        <f>VALUE(1553.69516)</f>
        <v>0</v>
      </c>
      <c r="H3" s="12">
        <f>VALUE(-15.154000000000002)</f>
        <v>0</v>
      </c>
      <c r="I3" s="13">
        <f>VALUE(1545.02562)</f>
        <v>0</v>
      </c>
      <c r="J3" s="13">
        <f>VALUE(-10.725999999999999)</f>
        <v>0</v>
      </c>
      <c r="K3" s="14">
        <f>VALUE(1547.92514)</f>
        <v>0</v>
      </c>
      <c r="L3" s="14">
        <f>VALUE(-11.31)</f>
        <v>0</v>
      </c>
      <c r="M3" s="15">
        <f>VALUE(1553.62306)</f>
        <v>0</v>
      </c>
      <c r="N3" s="15">
        <f>VALUE(-11.724)</f>
        <v>0</v>
      </c>
      <c r="O3" s="16">
        <f>VALUE(1548.58176)</f>
        <v>0</v>
      </c>
      <c r="P3" s="16">
        <f>VALUE(-21.072)</f>
        <v>0</v>
      </c>
      <c r="Q3" s="17">
        <f>VALUE(299.924)</f>
        <v>0</v>
      </c>
      <c r="R3">
        <f>VALUE(-0.0007599999999001739)</f>
        <v>0</v>
      </c>
      <c r="S3">
        <f>VALUE(-0.00033999999982370355)</f>
        <v>0</v>
      </c>
      <c r="T3">
        <f>VALUE(-0.000279999999975189)</f>
        <v>0</v>
      </c>
      <c r="U3">
        <f>VALUE(-0.0003600000000005821)</f>
        <v>0</v>
      </c>
      <c r="V3">
        <f>VALUE(-0.0011799999999766442)</f>
        <v>0</v>
      </c>
      <c r="W3">
        <f>VALUE(-0.00026000000002568413)</f>
        <v>0</v>
      </c>
      <c r="X3">
        <f>VALUE(-0.0003199999998741987)</f>
        <v>0</v>
      </c>
      <c r="Y3" s="17">
        <f>VALUE(0.0049999999999954525)</f>
        <v>0</v>
      </c>
      <c r="Z3">
        <f>VALUE(-0.4999999999394536)</f>
        <v>0</v>
      </c>
    </row>
    <row r="4" spans="1:26">
      <c r="A4" t="s">
        <v>28</v>
      </c>
      <c r="B4">
        <f>VALUE(0.02266)</f>
        <v>0</v>
      </c>
      <c r="C4" s="10">
        <f>VALUE(1549.98784)</f>
        <v>0</v>
      </c>
      <c r="D4" s="10">
        <f>VALUE(-11.648)</f>
        <v>0</v>
      </c>
      <c r="E4" s="11">
        <f>VALUE(1551.05966)</f>
        <v>0</v>
      </c>
      <c r="F4" s="11">
        <f>VALUE(-18.358)</f>
        <v>0</v>
      </c>
      <c r="G4" s="12">
        <f>VALUE(1553.6956599999999)</f>
        <v>0</v>
      </c>
      <c r="H4" s="12">
        <f>VALUE(-15.224)</f>
        <v>0</v>
      </c>
      <c r="I4" s="13">
        <f>VALUE(1545.0262400000001)</f>
        <v>0</v>
      </c>
      <c r="J4" s="13">
        <f>VALUE(-10.742)</f>
        <v>0</v>
      </c>
      <c r="K4" s="14">
        <f>VALUE(1547.9259)</f>
        <v>0</v>
      </c>
      <c r="L4" s="14">
        <f>VALUE(-11.267999999999999)</f>
        <v>0</v>
      </c>
      <c r="M4" s="15">
        <f>VALUE(1553.62374)</f>
        <v>0</v>
      </c>
      <c r="N4" s="15">
        <f>VALUE(-11.702)</f>
        <v>0</v>
      </c>
      <c r="O4" s="16">
        <f>VALUE(1548.58178)</f>
        <v>0</v>
      </c>
      <c r="P4" s="16">
        <f>VALUE(-21.035999999999998)</f>
        <v>0</v>
      </c>
      <c r="Q4" s="17">
        <f>VALUE(299.92999999999995)</f>
        <v>0</v>
      </c>
      <c r="R4">
        <f>VALUE(-0.000559999999950378)</f>
        <v>0</v>
      </c>
      <c r="S4">
        <f>VALUE(-0.00044000000002597517)</f>
        <v>0</v>
      </c>
      <c r="T4">
        <f>VALUE(0.00022000000012667442)</f>
        <v>0</v>
      </c>
      <c r="U4">
        <f>VALUE(0.00026000000002568413)</f>
        <v>0</v>
      </c>
      <c r="V4">
        <f>VALUE(-0.0004200000000764703)</f>
        <v>0</v>
      </c>
      <c r="W4">
        <f>VALUE(0.0004200000000764703)</f>
        <v>0</v>
      </c>
      <c r="X4">
        <f>VALUE(-0.00029999999992469384)</f>
        <v>0</v>
      </c>
      <c r="Y4" s="17">
        <f>VALUE(0.010999999999967258)</f>
        <v>0</v>
      </c>
      <c r="Z4">
        <f>VALUE(-0.11714285710695549)</f>
        <v>0</v>
      </c>
    </row>
    <row r="5" spans="1:26">
      <c r="A5" t="s">
        <v>29</v>
      </c>
      <c r="B5">
        <f>VALUE(0.03421)</f>
        <v>0</v>
      </c>
      <c r="C5" s="10">
        <f>VALUE(1549.9877)</f>
        <v>0</v>
      </c>
      <c r="D5" s="10">
        <f>VALUE(-11.644)</f>
        <v>0</v>
      </c>
      <c r="E5" s="11">
        <f>VALUE(1551.0601)</f>
        <v>0</v>
      </c>
      <c r="F5" s="11">
        <f>VALUE(-18.42)</f>
        <v>0</v>
      </c>
      <c r="G5" s="12">
        <f>VALUE(1553.69536)</f>
        <v>0</v>
      </c>
      <c r="H5" s="12">
        <f>VALUE(-15.21)</f>
        <v>0</v>
      </c>
      <c r="I5" s="13">
        <f>VALUE(1545.0262)</f>
        <v>0</v>
      </c>
      <c r="J5" s="13">
        <f>VALUE(-10.777999999999999)</f>
        <v>0</v>
      </c>
      <c r="K5" s="14">
        <f>VALUE(1547.92492)</f>
        <v>0</v>
      </c>
      <c r="L5" s="14">
        <f>VALUE(-11.272)</f>
        <v>0</v>
      </c>
      <c r="M5" s="15">
        <f>VALUE(1553.62318)</f>
        <v>0</v>
      </c>
      <c r="N5" s="15">
        <f>VALUE(-11.716)</f>
        <v>0</v>
      </c>
      <c r="O5" s="16">
        <f>VALUE(1548.58194)</f>
        <v>0</v>
      </c>
      <c r="P5" s="16">
        <f>VALUE(-21.034000000000002)</f>
        <v>0</v>
      </c>
      <c r="Q5" s="17">
        <f>VALUE(299.9355)</f>
        <v>0</v>
      </c>
      <c r="R5">
        <f>VALUE(-0.0007000000000516593)</f>
        <v>0</v>
      </c>
      <c r="S5">
        <f>VALUE(0.0)</f>
        <v>0</v>
      </c>
      <c r="T5">
        <f>VALUE(-8.000000002539309e-05)</f>
        <v>0</v>
      </c>
      <c r="U5">
        <f>VALUE(0.00022000000012667442)</f>
        <v>0</v>
      </c>
      <c r="V5">
        <f>VALUE(-0.0014000000001033186)</f>
        <v>0</v>
      </c>
      <c r="W5">
        <f>VALUE(-0.00013999999987390765)</f>
        <v>0</v>
      </c>
      <c r="X5">
        <f>VALUE(-0.00013999999987390765)</f>
        <v>0</v>
      </c>
      <c r="Y5" s="17">
        <f>VALUE(0.01650000000000773)</f>
        <v>0</v>
      </c>
      <c r="Z5">
        <f>VALUE(-0.3199999999716446)</f>
        <v>0</v>
      </c>
    </row>
    <row r="6" spans="1:26">
      <c r="A6" t="s">
        <v>30</v>
      </c>
      <c r="B6">
        <f>VALUE(0.04531)</f>
        <v>0</v>
      </c>
      <c r="C6" s="10">
        <f>VALUE(1549.9882599999999)</f>
        <v>0</v>
      </c>
      <c r="D6" s="10">
        <f>VALUE(-11.675999999999998)</f>
        <v>0</v>
      </c>
      <c r="E6" s="11">
        <f>VALUE(1551.0594)</f>
        <v>0</v>
      </c>
      <c r="F6" s="11">
        <f>VALUE(-18.378)</f>
        <v>0</v>
      </c>
      <c r="G6" s="12">
        <f>VALUE(1553.69534)</f>
        <v>0</v>
      </c>
      <c r="H6" s="12">
        <f>VALUE(-15.212)</f>
        <v>0</v>
      </c>
      <c r="I6" s="13">
        <f>VALUE(1545.02604)</f>
        <v>0</v>
      </c>
      <c r="J6" s="13">
        <f>VALUE(-10.772)</f>
        <v>0</v>
      </c>
      <c r="K6" s="14">
        <f>VALUE(1547.92648)</f>
        <v>0</v>
      </c>
      <c r="L6" s="14">
        <f>VALUE(-11.335999999999999)</f>
        <v>0</v>
      </c>
      <c r="M6" s="15">
        <f>VALUE(1553.62298)</f>
        <v>0</v>
      </c>
      <c r="N6" s="15">
        <f>VALUE(-11.744000000000002)</f>
        <v>0</v>
      </c>
      <c r="O6" s="16">
        <f>VALUE(1548.58178)</f>
        <v>0</v>
      </c>
      <c r="P6" s="16">
        <f>VALUE(-21.038)</f>
        <v>0</v>
      </c>
      <c r="Q6" s="17">
        <f>VALUE(299.9405)</f>
        <v>0</v>
      </c>
      <c r="R6">
        <f>VALUE(-0.00013999999987390765)</f>
        <v>0</v>
      </c>
      <c r="S6">
        <f>VALUE(-0.0006999999998242856)</f>
        <v>0</v>
      </c>
      <c r="T6">
        <f>VALUE(-9.999999997489795e-05)</f>
        <v>0</v>
      </c>
      <c r="U6">
        <f>VALUE(6.000000007588824e-05)</f>
        <v>0</v>
      </c>
      <c r="V6">
        <f>VALUE(0.00016000000005078618)</f>
        <v>0</v>
      </c>
      <c r="W6">
        <f>VALUE(-0.00033999999982370355)</f>
        <v>0</v>
      </c>
      <c r="X6">
        <f>VALUE(-0.00029999999992469384)</f>
        <v>0</v>
      </c>
      <c r="Y6" s="17">
        <f>VALUE(0.021500000000003183)</f>
        <v>0</v>
      </c>
      <c r="Z6">
        <f>VALUE(-0.19428571418497345)</f>
        <v>0</v>
      </c>
    </row>
    <row r="7" spans="1:26">
      <c r="A7" t="s">
        <v>31</v>
      </c>
      <c r="B7">
        <f>VALUE(0.05669)</f>
        <v>0</v>
      </c>
      <c r="C7" s="10">
        <f>VALUE(1549.9888)</f>
        <v>0</v>
      </c>
      <c r="D7" s="10">
        <f>VALUE(-11.658)</f>
        <v>0</v>
      </c>
      <c r="E7" s="11">
        <f>VALUE(1551.06006)</f>
        <v>0</v>
      </c>
      <c r="F7" s="11">
        <f>VALUE(-18.394000000000002)</f>
        <v>0</v>
      </c>
      <c r="G7" s="12">
        <f>VALUE(1553.6962800000001)</f>
        <v>0</v>
      </c>
      <c r="H7" s="12">
        <f>VALUE(-15.175999999999998)</f>
        <v>0</v>
      </c>
      <c r="I7" s="13">
        <f>VALUE(1545.02684)</f>
        <v>0</v>
      </c>
      <c r="J7" s="13">
        <f>VALUE(-10.788)</f>
        <v>0</v>
      </c>
      <c r="K7" s="14">
        <f>VALUE(1547.9265599999999)</f>
        <v>0</v>
      </c>
      <c r="L7" s="14">
        <f>VALUE(-11.306)</f>
        <v>0</v>
      </c>
      <c r="M7" s="15">
        <f>VALUE(1553.6244199999999)</f>
        <v>0</v>
      </c>
      <c r="N7" s="15">
        <f>VALUE(-11.738)</f>
        <v>0</v>
      </c>
      <c r="O7" s="16">
        <f>VALUE(1548.58242)</f>
        <v>0</v>
      </c>
      <c r="P7" s="16">
        <f>VALUE(-21.046)</f>
        <v>0</v>
      </c>
      <c r="Q7" s="17">
        <f>VALUE(299.94599999999997)</f>
        <v>0</v>
      </c>
      <c r="R7">
        <f>VALUE(0.00040000000012696546)</f>
        <v>0</v>
      </c>
      <c r="S7">
        <f>VALUE(-3.999999989900971e-05)</f>
        <v>0</v>
      </c>
      <c r="T7">
        <f>VALUE(0.000839999999925567)</f>
        <v>0</v>
      </c>
      <c r="U7">
        <f>VALUE(0.0008600000001024455)</f>
        <v>0</v>
      </c>
      <c r="V7">
        <f>VALUE(0.00024000000007617928)</f>
        <v>0</v>
      </c>
      <c r="W7">
        <f>VALUE(0.0011000000001786248)</f>
        <v>0</v>
      </c>
      <c r="X7">
        <f>VALUE(0.0003400000000510772)</f>
        <v>0</v>
      </c>
      <c r="Y7" s="17">
        <f>VALUE(0.026999999999986812)</f>
        <v>0</v>
      </c>
      <c r="Z7">
        <f>VALUE(0.5342857143659785)</f>
        <v>0</v>
      </c>
    </row>
    <row r="8" spans="1:26">
      <c r="A8" t="s">
        <v>32</v>
      </c>
      <c r="B8">
        <f>VALUE(0.06824)</f>
        <v>0</v>
      </c>
      <c r="C8" s="10">
        <f>VALUE(1549.9888)</f>
        <v>0</v>
      </c>
      <c r="D8" s="10">
        <f>VALUE(-11.69)</f>
        <v>0</v>
      </c>
      <c r="E8" s="11">
        <f>VALUE(1551.06094)</f>
        <v>0</v>
      </c>
      <c r="F8" s="11">
        <f>VALUE(-18.41)</f>
        <v>0</v>
      </c>
      <c r="G8" s="12">
        <f>VALUE(1553.69536)</f>
        <v>0</v>
      </c>
      <c r="H8" s="12">
        <f>VALUE(-15.224)</f>
        <v>0</v>
      </c>
      <c r="I8" s="13">
        <f>VALUE(1545.02708)</f>
        <v>0</v>
      </c>
      <c r="J8" s="13">
        <f>VALUE(-10.796)</f>
        <v>0</v>
      </c>
      <c r="K8" s="14">
        <f>VALUE(1547.92548)</f>
        <v>0</v>
      </c>
      <c r="L8" s="14">
        <f>VALUE(-11.252)</f>
        <v>0</v>
      </c>
      <c r="M8" s="15">
        <f>VALUE(1553.62344)</f>
        <v>0</v>
      </c>
      <c r="N8" s="15">
        <f>VALUE(-11.734000000000002)</f>
        <v>0</v>
      </c>
      <c r="O8" s="16">
        <f>VALUE(1548.58164)</f>
        <v>0</v>
      </c>
      <c r="P8" s="16">
        <f>VALUE(-20.996)</f>
        <v>0</v>
      </c>
      <c r="Q8" s="17">
        <f>VALUE(299.952)</f>
        <v>0</v>
      </c>
      <c r="R8">
        <f>VALUE(0.00040000000012696546)</f>
        <v>0</v>
      </c>
      <c r="S8">
        <f>VALUE(0.0008400000001529406)</f>
        <v>0</v>
      </c>
      <c r="T8">
        <f>VALUE(-8.000000002539309e-05)</f>
        <v>0</v>
      </c>
      <c r="U8">
        <f>VALUE(0.0011000000001786248)</f>
        <v>0</v>
      </c>
      <c r="V8">
        <f>VALUE(-0.000839999999925567)</f>
        <v>0</v>
      </c>
      <c r="W8">
        <f>VALUE(0.00012000000015177648)</f>
        <v>0</v>
      </c>
      <c r="X8">
        <f>VALUE(-0.0004399999997986015)</f>
        <v>0</v>
      </c>
      <c r="Y8" s="17">
        <f>VALUE(0.03300000000001546)</f>
        <v>0</v>
      </c>
      <c r="Z8">
        <f>VALUE(0.15714285726582083)</f>
        <v>0</v>
      </c>
    </row>
    <row r="9" spans="1:26">
      <c r="A9" t="s">
        <v>33</v>
      </c>
      <c r="B9">
        <f>VALUE(0.07944)</f>
        <v>0</v>
      </c>
      <c r="C9" s="10">
        <f>VALUE(1549.98898)</f>
        <v>0</v>
      </c>
      <c r="D9" s="10">
        <f>VALUE(-11.728)</f>
        <v>0</v>
      </c>
      <c r="E9" s="11">
        <f>VALUE(1551.06044)</f>
        <v>0</v>
      </c>
      <c r="F9" s="11">
        <f>VALUE(-18.372)</f>
        <v>0</v>
      </c>
      <c r="G9" s="12">
        <f>VALUE(1553.6952199999998)</f>
        <v>0</v>
      </c>
      <c r="H9" s="12">
        <f>VALUE(-15.214)</f>
        <v>0</v>
      </c>
      <c r="I9" s="13">
        <f>VALUE(1545.02628)</f>
        <v>0</v>
      </c>
      <c r="J9" s="13">
        <f>VALUE(-10.79)</f>
        <v>0</v>
      </c>
      <c r="K9" s="14">
        <f>VALUE(1547.92578)</f>
        <v>0</v>
      </c>
      <c r="L9" s="14">
        <f>VALUE(-11.288)</f>
        <v>0</v>
      </c>
      <c r="M9" s="15">
        <f>VALUE(1553.62396)</f>
        <v>0</v>
      </c>
      <c r="N9" s="15">
        <f>VALUE(-11.73)</f>
        <v>0</v>
      </c>
      <c r="O9" s="16">
        <f>VALUE(1548.58204)</f>
        <v>0</v>
      </c>
      <c r="P9" s="16">
        <f>VALUE(-21.055999999999997)</f>
        <v>0</v>
      </c>
      <c r="Q9" s="17">
        <f>VALUE(299.957)</f>
        <v>0</v>
      </c>
      <c r="R9">
        <f>VALUE(0.0005800000001272565)</f>
        <v>0</v>
      </c>
      <c r="S9">
        <f>VALUE(0.0003400000000510772)</f>
        <v>0</v>
      </c>
      <c r="T9">
        <f>VALUE(-0.00021999999989930075)</f>
        <v>0</v>
      </c>
      <c r="U9">
        <f>VALUE(0.0003000000001520675)</f>
        <v>0</v>
      </c>
      <c r="V9">
        <f>VALUE(-0.0005400000000008731)</f>
        <v>0</v>
      </c>
      <c r="W9">
        <f>VALUE(0.0006399999999757711)</f>
        <v>0</v>
      </c>
      <c r="X9">
        <f>VALUE(-3.999999989900971e-05)</f>
        <v>0</v>
      </c>
      <c r="Y9" s="17">
        <f>VALUE(0.038000000000010914)</f>
        <v>0</v>
      </c>
      <c r="Z9">
        <f>VALUE(0.1514285715009984)</f>
        <v>0</v>
      </c>
    </row>
    <row r="10" spans="1:26">
      <c r="A10" t="s">
        <v>34</v>
      </c>
      <c r="B10">
        <f>VALUE(0.09097)</f>
        <v>0</v>
      </c>
      <c r="C10" s="10">
        <f>VALUE(1549.9886)</f>
        <v>0</v>
      </c>
      <c r="D10" s="10">
        <f>VALUE(-11.68)</f>
        <v>0</v>
      </c>
      <c r="E10" s="11">
        <f>VALUE(1551.0601)</f>
        <v>0</v>
      </c>
      <c r="F10" s="11">
        <f>VALUE(-18.387999999999998)</f>
        <v>0</v>
      </c>
      <c r="G10" s="12">
        <f>VALUE(1553.6966400000001)</f>
        <v>0</v>
      </c>
      <c r="H10" s="12">
        <f>VALUE(-15.234000000000002)</f>
        <v>0</v>
      </c>
      <c r="I10" s="13">
        <f>VALUE(1545.02566)</f>
        <v>0</v>
      </c>
      <c r="J10" s="13">
        <f>VALUE(-10.745999999999999)</f>
        <v>0</v>
      </c>
      <c r="K10" s="14">
        <f>VALUE(1547.92516)</f>
        <v>0</v>
      </c>
      <c r="L10" s="14">
        <f>VALUE(-11.306)</f>
        <v>0</v>
      </c>
      <c r="M10" s="15">
        <f>VALUE(1553.62376)</f>
        <v>0</v>
      </c>
      <c r="N10" s="15">
        <f>VALUE(-11.788)</f>
        <v>0</v>
      </c>
      <c r="O10" s="16">
        <f>VALUE(1548.5814599999999)</f>
        <v>0</v>
      </c>
      <c r="P10" s="16">
        <f>VALUE(-20.984)</f>
        <v>0</v>
      </c>
      <c r="Q10" s="17">
        <f>VALUE(299.96299999999997)</f>
        <v>0</v>
      </c>
      <c r="R10">
        <f>VALUE(0.0001999999999497959)</f>
        <v>0</v>
      </c>
      <c r="S10">
        <f>VALUE(0.0)</f>
        <v>0</v>
      </c>
      <c r="T10">
        <f>VALUE(0.001199999999926149)</f>
        <v>0</v>
      </c>
      <c r="U10">
        <f>VALUE(-0.0003199999998741987)</f>
        <v>0</v>
      </c>
      <c r="V10">
        <f>VALUE(-0.0011600000000271393)</f>
        <v>0</v>
      </c>
      <c r="W10">
        <f>VALUE(0.00044000000002597517)</f>
        <v>0</v>
      </c>
      <c r="X10">
        <f>VALUE(-0.0006199999997988925)</f>
        <v>0</v>
      </c>
      <c r="Y10" s="17">
        <f>VALUE(0.04399999999998272)</f>
        <v>0</v>
      </c>
      <c r="Z10">
        <f>VALUE(-0.03714285711404435)</f>
        <v>0</v>
      </c>
    </row>
    <row r="11" spans="1:26">
      <c r="A11" t="s">
        <v>35</v>
      </c>
      <c r="B11">
        <f>VALUE(0.10225)</f>
        <v>0</v>
      </c>
      <c r="C11" s="10">
        <f>VALUE(1549.9894800000002)</f>
        <v>0</v>
      </c>
      <c r="D11" s="10">
        <f>VALUE(-11.692)</f>
        <v>0</v>
      </c>
      <c r="E11" s="11">
        <f>VALUE(1551.0601)</f>
        <v>0</v>
      </c>
      <c r="F11" s="11">
        <f>VALUE(-18.338)</f>
        <v>0</v>
      </c>
      <c r="G11" s="12">
        <f>VALUE(1553.6966400000001)</f>
        <v>0</v>
      </c>
      <c r="H11" s="12">
        <f>VALUE(-15.234000000000002)</f>
        <v>0</v>
      </c>
      <c r="I11" s="13">
        <f>VALUE(1545.0259)</f>
        <v>0</v>
      </c>
      <c r="J11" s="13">
        <f>VALUE(-10.814)</f>
        <v>0</v>
      </c>
      <c r="K11" s="14">
        <f>VALUE(1547.92504)</f>
        <v>0</v>
      </c>
      <c r="L11" s="14">
        <f>VALUE(-11.302)</f>
        <v>0</v>
      </c>
      <c r="M11" s="15">
        <f>VALUE(1553.6245199999998)</f>
        <v>0</v>
      </c>
      <c r="N11" s="15">
        <f>VALUE(-11.776)</f>
        <v>0</v>
      </c>
      <c r="O11" s="16">
        <f>VALUE(1548.58242)</f>
        <v>0</v>
      </c>
      <c r="P11" s="16">
        <f>VALUE(-21.022)</f>
        <v>0</v>
      </c>
      <c r="Q11" s="17">
        <f>VALUE(299.96849999999995)</f>
        <v>0</v>
      </c>
      <c r="R11">
        <f>VALUE(0.0010800000000017462)</f>
        <v>0</v>
      </c>
      <c r="S11">
        <f>VALUE(0.0)</f>
        <v>0</v>
      </c>
      <c r="T11">
        <f>VALUE(0.001199999999926149)</f>
        <v>0</v>
      </c>
      <c r="U11">
        <f>VALUE(-7.999999979801942e-05)</f>
        <v>0</v>
      </c>
      <c r="V11">
        <f>VALUE(-0.0012799999999515421)</f>
        <v>0</v>
      </c>
      <c r="W11">
        <f>VALUE(0.0012000000001535227)</f>
        <v>0</v>
      </c>
      <c r="X11">
        <f>VALUE(0.0003400000000510772)</f>
        <v>0</v>
      </c>
      <c r="Y11" s="17">
        <f>VALUE(0.04949999999996635)</f>
        <v>0</v>
      </c>
      <c r="Z11">
        <f>VALUE(0.3514285714832762)</f>
        <v>0</v>
      </c>
    </row>
    <row r="12" spans="1:26">
      <c r="A12" t="s">
        <v>36</v>
      </c>
      <c r="B12">
        <f>VALUE(0.11336)</f>
        <v>0</v>
      </c>
      <c r="C12" s="10">
        <f>VALUE(1549.98776)</f>
        <v>0</v>
      </c>
      <c r="D12" s="10">
        <f>VALUE(-11.644)</f>
        <v>0</v>
      </c>
      <c r="E12" s="11">
        <f>VALUE(1551.06052)</f>
        <v>0</v>
      </c>
      <c r="F12" s="11">
        <f>VALUE(-18.384)</f>
        <v>0</v>
      </c>
      <c r="G12" s="12">
        <f>VALUE(1553.69662)</f>
        <v>0</v>
      </c>
      <c r="H12" s="12">
        <f>VALUE(-15.245999999999999)</f>
        <v>0</v>
      </c>
      <c r="I12" s="13">
        <f>VALUE(1545.0266)</f>
        <v>0</v>
      </c>
      <c r="J12" s="13">
        <f>VALUE(-10.802)</f>
        <v>0</v>
      </c>
      <c r="K12" s="14">
        <f>VALUE(1547.92582)</f>
        <v>0</v>
      </c>
      <c r="L12" s="14">
        <f>VALUE(-11.262)</f>
        <v>0</v>
      </c>
      <c r="M12" s="15">
        <f>VALUE(1553.6241400000001)</f>
        <v>0</v>
      </c>
      <c r="N12" s="15">
        <f>VALUE(-11.765999999999998)</f>
        <v>0</v>
      </c>
      <c r="O12" s="16">
        <f>VALUE(1548.5827800000002)</f>
        <v>0</v>
      </c>
      <c r="P12" s="16">
        <f>VALUE(-21.006)</f>
        <v>0</v>
      </c>
      <c r="Q12" s="17">
        <f>VALUE(299.974)</f>
        <v>0</v>
      </c>
      <c r="R12">
        <f>VALUE(-0.0006399999999757711)</f>
        <v>0</v>
      </c>
      <c r="S12">
        <f>VALUE(0.0004200000000764703)</f>
        <v>0</v>
      </c>
      <c r="T12">
        <f>VALUE(0.0011799999999766442)</f>
        <v>0</v>
      </c>
      <c r="U12">
        <f>VALUE(0.0006200000000262662)</f>
        <v>0</v>
      </c>
      <c r="V12">
        <f>VALUE(-0.0005000000001018634)</f>
        <v>0</v>
      </c>
      <c r="W12">
        <f>VALUE(0.0008199999999760621)</f>
        <v>0</v>
      </c>
      <c r="X12">
        <f>VALUE(0.0007000000000516593)</f>
        <v>0</v>
      </c>
      <c r="Y12" s="17">
        <f>VALUE(0.05500000000000682)</f>
        <v>0</v>
      </c>
      <c r="Z12">
        <f>VALUE(0.3714285714327811)</f>
        <v>0</v>
      </c>
    </row>
    <row r="13" spans="1:26">
      <c r="A13" t="s">
        <v>37</v>
      </c>
      <c r="B13">
        <f>VALUE(0.12475)</f>
        <v>0</v>
      </c>
      <c r="C13" s="10">
        <f>VALUE(1549.98812)</f>
        <v>0</v>
      </c>
      <c r="D13" s="10">
        <f>VALUE(-11.69)</f>
        <v>0</v>
      </c>
      <c r="E13" s="11">
        <f>VALUE(1551.0597599999999)</f>
        <v>0</v>
      </c>
      <c r="F13" s="11">
        <f>VALUE(-18.378)</f>
        <v>0</v>
      </c>
      <c r="G13" s="12">
        <f>VALUE(1553.69704)</f>
        <v>0</v>
      </c>
      <c r="H13" s="12">
        <f>VALUE(-15.175999999999998)</f>
        <v>0</v>
      </c>
      <c r="I13" s="13">
        <f>VALUE(1545.02642)</f>
        <v>0</v>
      </c>
      <c r="J13" s="13">
        <f>VALUE(-10.82)</f>
        <v>0</v>
      </c>
      <c r="K13" s="14">
        <f>VALUE(1547.92556)</f>
        <v>0</v>
      </c>
      <c r="L13" s="14">
        <f>VALUE(-11.286)</f>
        <v>0</v>
      </c>
      <c r="M13" s="15">
        <f>VALUE(1553.6245800000002)</f>
        <v>0</v>
      </c>
      <c r="N13" s="15">
        <f>VALUE(-11.696)</f>
        <v>0</v>
      </c>
      <c r="O13" s="16">
        <f>VALUE(1548.58268)</f>
        <v>0</v>
      </c>
      <c r="P13" s="16">
        <f>VALUE(-20.988000000000003)</f>
        <v>0</v>
      </c>
      <c r="Q13" s="17">
        <f>VALUE(299.979)</f>
        <v>0</v>
      </c>
      <c r="R13">
        <f>VALUE(-0.000279999999975189)</f>
        <v>0</v>
      </c>
      <c r="S13">
        <f>VALUE(-0.00033999999982370355)</f>
        <v>0</v>
      </c>
      <c r="T13">
        <f>VALUE(0.0016000000000531145)</f>
        <v>0</v>
      </c>
      <c r="U13">
        <f>VALUE(0.00044000000002597517)</f>
        <v>0</v>
      </c>
      <c r="V13">
        <f>VALUE(-0.0007600000001275475)</f>
        <v>0</v>
      </c>
      <c r="W13">
        <f>VALUE(0.0012600000000020373)</f>
        <v>0</v>
      </c>
      <c r="X13">
        <f>VALUE(0.0006000000000767614)</f>
        <v>0</v>
      </c>
      <c r="Y13" s="17">
        <f>VALUE(0.060000000000002274)</f>
        <v>0</v>
      </c>
      <c r="Z13">
        <f>VALUE(0.36000000003306404)</f>
        <v>0</v>
      </c>
    </row>
    <row r="14" spans="1:26">
      <c r="A14" t="s">
        <v>38</v>
      </c>
      <c r="B14">
        <f>VALUE(0.13681)</f>
        <v>0</v>
      </c>
      <c r="C14" s="10">
        <f>VALUE(1549.98856)</f>
        <v>0</v>
      </c>
      <c r="D14" s="10">
        <f>VALUE(-11.672)</f>
        <v>0</v>
      </c>
      <c r="E14" s="11">
        <f>VALUE(1551.06024)</f>
        <v>0</v>
      </c>
      <c r="F14" s="11">
        <f>VALUE(-18.366)</f>
        <v>0</v>
      </c>
      <c r="G14" s="12">
        <f>VALUE(1553.6959)</f>
        <v>0</v>
      </c>
      <c r="H14" s="12">
        <f>VALUE(-15.208)</f>
        <v>0</v>
      </c>
      <c r="I14" s="13">
        <f>VALUE(1545.0268)</f>
        <v>0</v>
      </c>
      <c r="J14" s="13">
        <f>VALUE(-10.772)</f>
        <v>0</v>
      </c>
      <c r="K14" s="14">
        <f>VALUE(1547.9269199999999)</f>
        <v>0</v>
      </c>
      <c r="L14" s="14">
        <f>VALUE(-11.276)</f>
        <v>0</v>
      </c>
      <c r="M14" s="15">
        <f>VALUE(1553.62356)</f>
        <v>0</v>
      </c>
      <c r="N14" s="15">
        <f>VALUE(-11.718)</f>
        <v>0</v>
      </c>
      <c r="O14" s="16">
        <f>VALUE(1548.58274)</f>
        <v>0</v>
      </c>
      <c r="P14" s="16">
        <f>VALUE(-20.996)</f>
        <v>0</v>
      </c>
      <c r="Q14" s="17">
        <f>VALUE(299.98499999999996)</f>
        <v>0</v>
      </c>
      <c r="R14">
        <f>VALUE(0.00016000000005078618)</f>
        <v>0</v>
      </c>
      <c r="S14">
        <f>VALUE(0.00014000000010128133)</f>
        <v>0</v>
      </c>
      <c r="T14">
        <f>VALUE(0.00045999999997548)</f>
        <v>0</v>
      </c>
      <c r="U14">
        <f>VALUE(0.0008200000002034358)</f>
        <v>0</v>
      </c>
      <c r="V14">
        <f>VALUE(0.0006000000000767614)</f>
        <v>0</v>
      </c>
      <c r="W14">
        <f>VALUE(0.00024000000007617928)</f>
        <v>0</v>
      </c>
      <c r="X14">
        <f>VALUE(0.0006600000001526496)</f>
        <v>0</v>
      </c>
      <c r="Y14" s="17">
        <f>VALUE(0.06599999999997408)</f>
        <v>0</v>
      </c>
      <c r="Z14">
        <f>VALUE(0.4400000000909391)</f>
        <v>0</v>
      </c>
    </row>
    <row r="15" spans="1:26">
      <c r="A15" t="s">
        <v>39</v>
      </c>
      <c r="B15">
        <f>VALUE(0.14811)</f>
        <v>0</v>
      </c>
      <c r="C15" s="10">
        <f>VALUE(1549.98854)</f>
        <v>0</v>
      </c>
      <c r="D15" s="10">
        <f>VALUE(-11.632)</f>
        <v>0</v>
      </c>
      <c r="E15" s="11">
        <f>VALUE(1551.0610000000001)</f>
        <v>0</v>
      </c>
      <c r="F15" s="11">
        <f>VALUE(-18.368)</f>
        <v>0</v>
      </c>
      <c r="G15" s="12">
        <f>VALUE(1553.6960800000002)</f>
        <v>0</v>
      </c>
      <c r="H15" s="12">
        <f>VALUE(-15.214)</f>
        <v>0</v>
      </c>
      <c r="I15" s="13">
        <f>VALUE(1545.0266)</f>
        <v>0</v>
      </c>
      <c r="J15" s="13">
        <f>VALUE(-10.772)</f>
        <v>0</v>
      </c>
      <c r="K15" s="14">
        <f>VALUE(1547.9253)</f>
        <v>0</v>
      </c>
      <c r="L15" s="14">
        <f>VALUE(-11.312000000000001)</f>
        <v>0</v>
      </c>
      <c r="M15" s="15">
        <f>VALUE(1553.6245800000002)</f>
        <v>0</v>
      </c>
      <c r="N15" s="15">
        <f>VALUE(-11.78)</f>
        <v>0</v>
      </c>
      <c r="O15" s="16">
        <f>VALUE(1548.58234)</f>
        <v>0</v>
      </c>
      <c r="P15" s="16">
        <f>VALUE(-20.974)</f>
        <v>0</v>
      </c>
      <c r="Q15" s="17">
        <f>VALUE(299.991)</f>
        <v>0</v>
      </c>
      <c r="R15">
        <f>VALUE(0.00014000000010128133)</f>
        <v>0</v>
      </c>
      <c r="S15">
        <f>VALUE(0.0009000000000014552)</f>
        <v>0</v>
      </c>
      <c r="T15">
        <f>VALUE(0.0006399999999757711)</f>
        <v>0</v>
      </c>
      <c r="U15">
        <f>VALUE(0.0006200000000262662)</f>
        <v>0</v>
      </c>
      <c r="V15">
        <f>VALUE(-0.001019999999925858)</f>
        <v>0</v>
      </c>
      <c r="W15">
        <f>VALUE(0.0012600000000020373)</f>
        <v>0</v>
      </c>
      <c r="X15">
        <f>VALUE(0.00026000000002568413)</f>
        <v>0</v>
      </c>
      <c r="Y15" s="17">
        <f>VALUE(0.07200000000000273)</f>
        <v>0</v>
      </c>
      <c r="Z15">
        <f>VALUE(0.4000000000295196)</f>
        <v>0</v>
      </c>
    </row>
    <row r="16" spans="1:26">
      <c r="A16" t="s">
        <v>40</v>
      </c>
      <c r="B16">
        <f>VALUE(0.15931)</f>
        <v>0</v>
      </c>
      <c r="C16" s="10">
        <f>VALUE(1549.98866)</f>
        <v>0</v>
      </c>
      <c r="D16" s="10">
        <f>VALUE(-11.64)</f>
        <v>0</v>
      </c>
      <c r="E16" s="11">
        <f>VALUE(1551.06042)</f>
        <v>0</v>
      </c>
      <c r="F16" s="11">
        <f>VALUE(-18.326)</f>
        <v>0</v>
      </c>
      <c r="G16" s="12">
        <f>VALUE(1553.6965400000001)</f>
        <v>0</v>
      </c>
      <c r="H16" s="12">
        <f>VALUE(-15.248)</f>
        <v>0</v>
      </c>
      <c r="I16" s="13">
        <f>VALUE(1545.0266800000002)</f>
        <v>0</v>
      </c>
      <c r="J16" s="13">
        <f>VALUE(-10.754000000000001)</f>
        <v>0</v>
      </c>
      <c r="K16" s="14">
        <f>VALUE(1547.9265)</f>
        <v>0</v>
      </c>
      <c r="L16" s="14">
        <f>VALUE(-11.265999999999998)</f>
        <v>0</v>
      </c>
      <c r="M16" s="15">
        <f>VALUE(1553.6237800000001)</f>
        <v>0</v>
      </c>
      <c r="N16" s="15">
        <f>VALUE(-11.796)</f>
        <v>0</v>
      </c>
      <c r="O16" s="16">
        <f>VALUE(1548.58212)</f>
        <v>0</v>
      </c>
      <c r="P16" s="16">
        <f>VALUE(-21.0)</f>
        <v>0</v>
      </c>
      <c r="Q16" s="17">
        <f>VALUE(299.99649999999997)</f>
        <v>0</v>
      </c>
      <c r="R16">
        <f>VALUE(0.00026000000002568413)</f>
        <v>0</v>
      </c>
      <c r="S16">
        <f>VALUE(0.00032000000010157237)</f>
        <v>0</v>
      </c>
      <c r="T16">
        <f>VALUE(0.001099999999951251)</f>
        <v>0</v>
      </c>
      <c r="U16">
        <f>VALUE(0.0007000000000516593)</f>
        <v>0</v>
      </c>
      <c r="V16">
        <f>VALUE(0.00018000000000029104)</f>
        <v>0</v>
      </c>
      <c r="W16">
        <f>VALUE(0.00045999999997548)</f>
        <v>0</v>
      </c>
      <c r="X16">
        <f>VALUE(4.0000000126383384e-05)</f>
        <v>0</v>
      </c>
      <c r="Y16" s="17">
        <f>VALUE(0.07749999999998636)</f>
        <v>0</v>
      </c>
      <c r="Z16">
        <f>VALUE(0.4371428571760459)</f>
        <v>0</v>
      </c>
    </row>
    <row r="17" spans="1:26">
      <c r="A17" t="s">
        <v>41</v>
      </c>
      <c r="B17">
        <f>VALUE(0.17059)</f>
        <v>0</v>
      </c>
      <c r="C17" s="10">
        <f>VALUE(1549.98854)</f>
        <v>0</v>
      </c>
      <c r="D17" s="10">
        <f>VALUE(-11.674000000000001)</f>
        <v>0</v>
      </c>
      <c r="E17" s="11">
        <f>VALUE(1551.0601)</f>
        <v>0</v>
      </c>
      <c r="F17" s="11">
        <f>VALUE(-18.38)</f>
        <v>0</v>
      </c>
      <c r="G17" s="12">
        <f>VALUE(1553.69576)</f>
        <v>0</v>
      </c>
      <c r="H17" s="12">
        <f>VALUE(-15.212)</f>
        <v>0</v>
      </c>
      <c r="I17" s="13">
        <f>VALUE(1545.02644)</f>
        <v>0</v>
      </c>
      <c r="J17" s="13">
        <f>VALUE(-10.77)</f>
        <v>0</v>
      </c>
      <c r="K17" s="14">
        <f>VALUE(1547.92572)</f>
        <v>0</v>
      </c>
      <c r="L17" s="14">
        <f>VALUE(-11.254000000000001)</f>
        <v>0</v>
      </c>
      <c r="M17" s="15">
        <f>VALUE(1553.62416)</f>
        <v>0</v>
      </c>
      <c r="N17" s="15">
        <f>VALUE(-11.755999999999998)</f>
        <v>0</v>
      </c>
      <c r="O17" s="16">
        <f>VALUE(1548.58296)</f>
        <v>0</v>
      </c>
      <c r="P17" s="16">
        <f>VALUE(-20.988000000000003)</f>
        <v>0</v>
      </c>
      <c r="Q17" s="17">
        <f>VALUE(300.00149999999996)</f>
        <v>0</v>
      </c>
      <c r="R17">
        <f>VALUE(0.00014000000010128133)</f>
        <v>0</v>
      </c>
      <c r="S17">
        <f>VALUE(0.0)</f>
        <v>0</v>
      </c>
      <c r="T17">
        <f>VALUE(0.00032000000010157237)</f>
        <v>0</v>
      </c>
      <c r="U17">
        <f>VALUE(0.0004600000002028537)</f>
        <v>0</v>
      </c>
      <c r="V17">
        <f>VALUE(-0.0006000000000767614)</f>
        <v>0</v>
      </c>
      <c r="W17">
        <f>VALUE(0.0008400000001529406)</f>
        <v>0</v>
      </c>
      <c r="X17">
        <f>VALUE(0.0008800000000519503)</f>
        <v>0</v>
      </c>
      <c r="Y17" s="17">
        <f>VALUE(0.08249999999998181)</f>
        <v>0</v>
      </c>
      <c r="Z17">
        <f>VALUE(0.29142857150483387)</f>
        <v>0</v>
      </c>
    </row>
    <row r="18" spans="1:26">
      <c r="A18" t="s">
        <v>42</v>
      </c>
      <c r="B18">
        <f>VALUE(0.18195)</f>
        <v>0</v>
      </c>
      <c r="C18" s="10">
        <f>VALUE(1549.98886)</f>
        <v>0</v>
      </c>
      <c r="D18" s="10">
        <f>VALUE(-11.684000000000001)</f>
        <v>0</v>
      </c>
      <c r="E18" s="11">
        <f>VALUE(1551.06058)</f>
        <v>0</v>
      </c>
      <c r="F18" s="11">
        <f>VALUE(-18.366)</f>
        <v>0</v>
      </c>
      <c r="G18" s="12">
        <f>VALUE(1553.69646)</f>
        <v>0</v>
      </c>
      <c r="H18" s="12">
        <f>VALUE(-15.272)</f>
        <v>0</v>
      </c>
      <c r="I18" s="13">
        <f>VALUE(1545.0271)</f>
        <v>0</v>
      </c>
      <c r="J18" s="13">
        <f>VALUE(-10.782)</f>
        <v>0</v>
      </c>
      <c r="K18" s="14">
        <f>VALUE(1547.92688)</f>
        <v>0</v>
      </c>
      <c r="L18" s="14">
        <f>VALUE(-11.315999999999999)</f>
        <v>0</v>
      </c>
      <c r="M18" s="15">
        <f>VALUE(1553.62366)</f>
        <v>0</v>
      </c>
      <c r="N18" s="15">
        <f>VALUE(-11.82)</f>
        <v>0</v>
      </c>
      <c r="O18" s="16">
        <f>VALUE(1548.58262)</f>
        <v>0</v>
      </c>
      <c r="P18" s="16">
        <f>VALUE(-20.96)</f>
        <v>0</v>
      </c>
      <c r="Q18" s="17">
        <f>VALUE(300.0075)</f>
        <v>0</v>
      </c>
      <c r="R18">
        <f>VALUE(0.00045999999997548)</f>
        <v>0</v>
      </c>
      <c r="S18">
        <f>VALUE(0.00048000000015235855)</f>
        <v>0</v>
      </c>
      <c r="T18">
        <f>VALUE(0.001019999999925858)</f>
        <v>0</v>
      </c>
      <c r="U18">
        <f>VALUE(0.0011200000001281296)</f>
        <v>0</v>
      </c>
      <c r="V18">
        <f>VALUE(0.000559999999950378)</f>
        <v>0</v>
      </c>
      <c r="W18">
        <f>VALUE(0.0003400000000510772)</f>
        <v>0</v>
      </c>
      <c r="X18">
        <f>VALUE(0.0005400000000008731)</f>
        <v>0</v>
      </c>
      <c r="Y18" s="17">
        <f>VALUE(0.08850000000001046)</f>
        <v>0</v>
      </c>
      <c r="Z18">
        <f>VALUE(0.6457142857405935)</f>
        <v>0</v>
      </c>
    </row>
    <row r="19" spans="1:26">
      <c r="A19" t="s">
        <v>43</v>
      </c>
      <c r="B19">
        <f>VALUE(0.19306)</f>
        <v>0</v>
      </c>
      <c r="C19" s="10">
        <f>VALUE(1549.98822)</f>
        <v>0</v>
      </c>
      <c r="D19" s="10">
        <f>VALUE(-11.662)</f>
        <v>0</v>
      </c>
      <c r="E19" s="11">
        <f>VALUE(1551.0613)</f>
        <v>0</v>
      </c>
      <c r="F19" s="11">
        <f>VALUE(-18.404)</f>
        <v>0</v>
      </c>
      <c r="G19" s="12">
        <f>VALUE(1553.6970199999998)</f>
        <v>0</v>
      </c>
      <c r="H19" s="12">
        <f>VALUE(-15.204)</f>
        <v>0</v>
      </c>
      <c r="I19" s="13">
        <f>VALUE(1545.0266)</f>
        <v>0</v>
      </c>
      <c r="J19" s="13">
        <f>VALUE(-10.794)</f>
        <v>0</v>
      </c>
      <c r="K19" s="14">
        <f>VALUE(1547.92676)</f>
        <v>0</v>
      </c>
      <c r="L19" s="14">
        <f>VALUE(-11.288)</f>
        <v>0</v>
      </c>
      <c r="M19" s="15">
        <f>VALUE(1553.6254199999998)</f>
        <v>0</v>
      </c>
      <c r="N19" s="15">
        <f>VALUE(-11.706)</f>
        <v>0</v>
      </c>
      <c r="O19" s="16">
        <f>VALUE(1548.58266)</f>
        <v>0</v>
      </c>
      <c r="P19" s="16">
        <f>VALUE(-21.041999999999998)</f>
        <v>0</v>
      </c>
      <c r="Q19" s="17">
        <f>VALUE(300.0125)</f>
        <v>0</v>
      </c>
      <c r="R19">
        <f>VALUE(-0.00018000000000029104)</f>
        <v>0</v>
      </c>
      <c r="S19">
        <f>VALUE(0.0012000000001535227)</f>
        <v>0</v>
      </c>
      <c r="T19">
        <f>VALUE(0.0015800000001036096)</f>
        <v>0</v>
      </c>
      <c r="U19">
        <f>VALUE(0.0006200000000262662)</f>
        <v>0</v>
      </c>
      <c r="V19">
        <f>VALUE(0.00044000000002597517)</f>
        <v>0</v>
      </c>
      <c r="W19">
        <f>VALUE(0.002100000000154978)</f>
        <v>0</v>
      </c>
      <c r="X19">
        <f>VALUE(0.0005800000001272565)</f>
        <v>0</v>
      </c>
      <c r="Y19" s="17">
        <f>VALUE(0.09350000000000591)</f>
        <v>0</v>
      </c>
      <c r="Z19">
        <f>VALUE(0.9057142857987596)</f>
        <v>0</v>
      </c>
    </row>
    <row r="20" spans="1:26">
      <c r="A20" t="s">
        <v>44</v>
      </c>
      <c r="B20">
        <f>VALUE(0.20473)</f>
        <v>0</v>
      </c>
      <c r="C20" s="10">
        <f>VALUE(1549.9896800000001)</f>
        <v>0</v>
      </c>
      <c r="D20" s="10">
        <f>VALUE(-11.724)</f>
        <v>0</v>
      </c>
      <c r="E20" s="11">
        <f>VALUE(1551.06104)</f>
        <v>0</v>
      </c>
      <c r="F20" s="11">
        <f>VALUE(-18.362000000000002)</f>
        <v>0</v>
      </c>
      <c r="G20" s="12">
        <f>VALUE(1553.6966400000001)</f>
        <v>0</v>
      </c>
      <c r="H20" s="12">
        <f>VALUE(-15.186)</f>
        <v>0</v>
      </c>
      <c r="I20" s="13">
        <f>VALUE(1545.02648)</f>
        <v>0</v>
      </c>
      <c r="J20" s="13">
        <f>VALUE(-10.838)</f>
        <v>0</v>
      </c>
      <c r="K20" s="14">
        <f>VALUE(1547.92544)</f>
        <v>0</v>
      </c>
      <c r="L20" s="14">
        <f>VALUE(-11.286)</f>
        <v>0</v>
      </c>
      <c r="M20" s="15">
        <f>VALUE(1553.62498)</f>
        <v>0</v>
      </c>
      <c r="N20" s="15">
        <f>VALUE(-11.704)</f>
        <v>0</v>
      </c>
      <c r="O20" s="16">
        <f>VALUE(1548.58258)</f>
        <v>0</v>
      </c>
      <c r="P20" s="16">
        <f>VALUE(-21.008000000000003)</f>
        <v>0</v>
      </c>
      <c r="Q20" s="17">
        <f>VALUE(300.018)</f>
        <v>0</v>
      </c>
      <c r="R20">
        <f>VALUE(0.0012799999999515421)</f>
        <v>0</v>
      </c>
      <c r="S20">
        <f>VALUE(0.0009400000001278386)</f>
        <v>0</v>
      </c>
      <c r="T20">
        <f>VALUE(0.001199999999926149)</f>
        <v>0</v>
      </c>
      <c r="U20">
        <f>VALUE(0.0005000000001018634)</f>
        <v>0</v>
      </c>
      <c r="V20">
        <f>VALUE(-0.0008800000000519503)</f>
        <v>0</v>
      </c>
      <c r="W20">
        <f>VALUE(0.0016600000001290027)</f>
        <v>0</v>
      </c>
      <c r="X20">
        <f>VALUE(0.0005000000001018634)</f>
        <v>0</v>
      </c>
      <c r="Y20" s="17">
        <f>VALUE(0.09899999999998954)</f>
        <v>0</v>
      </c>
      <c r="Z20">
        <f>VALUE(0.7428571428980442)</f>
        <v>0</v>
      </c>
    </row>
    <row r="21" spans="1:26">
      <c r="A21" t="s">
        <v>45</v>
      </c>
      <c r="B21">
        <f>VALUE(0.21598)</f>
        <v>0</v>
      </c>
      <c r="C21" s="10">
        <f>VALUE(1549.98938)</f>
        <v>0</v>
      </c>
      <c r="D21" s="10">
        <f>VALUE(-11.67)</f>
        <v>0</v>
      </c>
      <c r="E21" s="11">
        <f>VALUE(1551.06054)</f>
        <v>0</v>
      </c>
      <c r="F21" s="11">
        <f>VALUE(-18.366)</f>
        <v>0</v>
      </c>
      <c r="G21" s="12">
        <f>VALUE(1553.69636)</f>
        <v>0</v>
      </c>
      <c r="H21" s="12">
        <f>VALUE(-15.196)</f>
        <v>0</v>
      </c>
      <c r="I21" s="13">
        <f>VALUE(1545.02754)</f>
        <v>0</v>
      </c>
      <c r="J21" s="13">
        <f>VALUE(-10.822000000000001)</f>
        <v>0</v>
      </c>
      <c r="K21" s="14">
        <f>VALUE(1547.92658)</f>
        <v>0</v>
      </c>
      <c r="L21" s="14">
        <f>VALUE(-11.292)</f>
        <v>0</v>
      </c>
      <c r="M21" s="15">
        <f>VALUE(1553.62544)</f>
        <v>0</v>
      </c>
      <c r="N21" s="15">
        <f>VALUE(-11.724)</f>
        <v>0</v>
      </c>
      <c r="O21" s="16">
        <f>VALUE(1548.5826)</f>
        <v>0</v>
      </c>
      <c r="P21" s="16">
        <f>VALUE(-20.98)</f>
        <v>0</v>
      </c>
      <c r="Q21" s="17">
        <f>VALUE(300.024)</f>
        <v>0</v>
      </c>
      <c r="R21">
        <f>VALUE(0.0009800000000268483)</f>
        <v>0</v>
      </c>
      <c r="S21">
        <f>VALUE(0.00044000000002597517)</f>
        <v>0</v>
      </c>
      <c r="T21">
        <f>VALUE(0.00091999999995096)</f>
        <v>0</v>
      </c>
      <c r="U21">
        <f>VALUE(0.0015600000001541048)</f>
        <v>0</v>
      </c>
      <c r="V21">
        <f>VALUE(0.00026000000002568413)</f>
        <v>0</v>
      </c>
      <c r="W21">
        <f>VALUE(0.0021200000001044828)</f>
        <v>0</v>
      </c>
      <c r="X21">
        <f>VALUE(0.0005200000000513683)</f>
        <v>0</v>
      </c>
      <c r="Y21" s="17">
        <f>VALUE(0.10500000000001819)</f>
        <v>0</v>
      </c>
      <c r="Z21">
        <f>VALUE(0.9714285714770605)</f>
        <v>0</v>
      </c>
    </row>
    <row r="22" spans="1:26">
      <c r="A22" t="s">
        <v>46</v>
      </c>
      <c r="B22">
        <f>VALUE(0.2384)</f>
        <v>0</v>
      </c>
      <c r="C22" s="10">
        <f>VALUE(1549.98864)</f>
        <v>0</v>
      </c>
      <c r="D22" s="10">
        <f>VALUE(-11.662)</f>
        <v>0</v>
      </c>
      <c r="E22" s="11">
        <f>VALUE(1551.0607)</f>
        <v>0</v>
      </c>
      <c r="F22" s="11">
        <f>VALUE(-18.366)</f>
        <v>0</v>
      </c>
      <c r="G22" s="12">
        <f>VALUE(1553.6965)</f>
        <v>0</v>
      </c>
      <c r="H22" s="12">
        <f>VALUE(-15.184000000000001)</f>
        <v>0</v>
      </c>
      <c r="I22" s="13">
        <f>VALUE(1545.02696)</f>
        <v>0</v>
      </c>
      <c r="J22" s="13">
        <f>VALUE(-10.802)</f>
        <v>0</v>
      </c>
      <c r="K22" s="14">
        <f>VALUE(1547.92738)</f>
        <v>0</v>
      </c>
      <c r="L22" s="14">
        <f>VALUE(-11.315999999999999)</f>
        <v>0</v>
      </c>
      <c r="M22" s="15">
        <f>VALUE(1553.62418)</f>
        <v>0</v>
      </c>
      <c r="N22" s="15">
        <f>VALUE(-11.745999999999999)</f>
        <v>0</v>
      </c>
      <c r="O22" s="16">
        <f>VALUE(1548.58224)</f>
        <v>0</v>
      </c>
      <c r="P22" s="16">
        <f>VALUE(-21.002)</f>
        <v>0</v>
      </c>
      <c r="Q22" s="17">
        <f>VALUE(300.034)</f>
        <v>0</v>
      </c>
      <c r="R22">
        <f>VALUE(0.00024000000007617928)</f>
        <v>0</v>
      </c>
      <c r="S22">
        <f>VALUE(0.0006000000000767614)</f>
        <v>0</v>
      </c>
      <c r="T22">
        <f>VALUE(0.0010600000000522414)</f>
        <v>0</v>
      </c>
      <c r="U22">
        <f>VALUE(0.0009800000000268483)</f>
        <v>0</v>
      </c>
      <c r="V22">
        <f>VALUE(0.0010600000000522414)</f>
        <v>0</v>
      </c>
      <c r="W22">
        <f>VALUE(0.0008600000001024455)</f>
        <v>0</v>
      </c>
      <c r="X22">
        <f>VALUE(0.00016000000005078618)</f>
        <v>0</v>
      </c>
      <c r="Y22" s="17">
        <f>VALUE(0.1150000000000091)</f>
        <v>0</v>
      </c>
      <c r="Z22">
        <f>VALUE(0.7085714286339291)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2017-09-30T20:39:39Z</dcterms:created>
  <dcterms:modified xsi:type="dcterms:W3CDTF">2017-09-30T20:39:39Z</dcterms:modified>
</cp:coreProperties>
</file>