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<sst xmlns="http://schemas.openxmlformats.org/spreadsheetml/2006/main" count="107" uniqueCount="107">
  <si>
    <t>Date Time</t>
  </si>
  <si>
    <t>ΔTime (hrs.)</t>
  </si>
  <si>
    <t>Fiber 1 Wavelength (nm.)</t>
  </si>
  <si>
    <t>Fiber 1 Power (dBm.)</t>
  </si>
  <si>
    <t>Fiber 2 Wavelength (nm.)</t>
  </si>
  <si>
    <t>Fiber 2 Power (dBm.)</t>
  </si>
  <si>
    <t>Fiber 3 Wavelength (nm.)</t>
  </si>
  <si>
    <t>Fiber 3 Power (dBm.)</t>
  </si>
  <si>
    <t>Fiber 4 Wavelength (nm.)</t>
  </si>
  <si>
    <t>Fiber 4 Power (dBm.)</t>
  </si>
  <si>
    <t>Mean Temp (K)</t>
  </si>
  <si>
    <t>Fiber 1 Δλ, from start (nm.)</t>
  </si>
  <si>
    <t>Fiber 2 Δλ, from start (nm.)</t>
  </si>
  <si>
    <t>Fiber 3 Δλ, from start (nm.)</t>
  </si>
  <si>
    <t>Fiber 4 Δλ, from start (nm.)</t>
  </si>
  <si>
    <t>ΔT, from start (K)</t>
  </si>
  <si>
    <t>Mean raw Δλ, from start (pm.)</t>
  </si>
  <si>
    <t>Wed, 09 Aug 2017 19:06:12</t>
  </si>
  <si>
    <t>Wed, 09 Aug 2017 19:06:31</t>
  </si>
  <si>
    <t>Wed, 09 Aug 2017 19:06:49</t>
  </si>
  <si>
    <t>Wed, 09 Aug 2017 19:07:06</t>
  </si>
  <si>
    <t>Wed, 09 Aug 2017 19:07:24</t>
  </si>
  <si>
    <t>Wed, 09 Aug 2017 19:07:43</t>
  </si>
  <si>
    <t>Wed, 09 Aug 2017 19:08:01</t>
  </si>
  <si>
    <t>Wed, 09 Aug 2017 19:08:19</t>
  </si>
  <si>
    <t>Wed, 09 Aug 2017 19:08:37</t>
  </si>
  <si>
    <t>Wed, 09 Aug 2017 19:08:54</t>
  </si>
  <si>
    <t>Wed, 09 Aug 2017 19:09:12</t>
  </si>
  <si>
    <t>Wed, 09 Aug 2017 19:09:31</t>
  </si>
  <si>
    <t>Wed, 09 Aug 2017 19:09:49</t>
  </si>
  <si>
    <t>Wed, 09 Aug 2017 19:10:07</t>
  </si>
  <si>
    <t>Wed, 09 Aug 2017 19:10:25</t>
  </si>
  <si>
    <t>Wed, 09 Aug 2017 19:10:42</t>
  </si>
  <si>
    <t>Wed, 09 Aug 2017 19:11:01</t>
  </si>
  <si>
    <t>Wed, 09 Aug 2017 19:11:19</t>
  </si>
  <si>
    <t>Wed, 09 Aug 2017 19:11:37</t>
  </si>
  <si>
    <t>Wed, 09 Aug 2017 19:11:55</t>
  </si>
  <si>
    <t>Wed, 09 Aug 2017 19:12:13</t>
  </si>
  <si>
    <t>Wed, 09 Aug 2017 19:13:16</t>
  </si>
  <si>
    <t>Wed, 09 Aug 2017 19:14:17</t>
  </si>
  <si>
    <t>Wed, 09 Aug 2017 19:14:35</t>
  </si>
  <si>
    <t>Wed, 09 Aug 2017 19:14:53</t>
  </si>
  <si>
    <t>Wed, 09 Aug 2017 19:15:11</t>
  </si>
  <si>
    <t>Wed, 09 Aug 2017 19:15:30</t>
  </si>
  <si>
    <t>Wed, 09 Aug 2017 19:15:48</t>
  </si>
  <si>
    <t>Wed, 09 Aug 2017 19:16:06</t>
  </si>
  <si>
    <t>Wed, 09 Aug 2017 19:16:24</t>
  </si>
  <si>
    <t>Wed, 09 Aug 2017 19:16:42</t>
  </si>
  <si>
    <t>Wed, 09 Aug 2017 19:17:01</t>
  </si>
  <si>
    <t>Wed, 09 Aug 2017 19:17:19</t>
  </si>
  <si>
    <t>Wed, 09 Aug 2017 19:17:37</t>
  </si>
  <si>
    <t>Wed, 09 Aug 2017 19:17:55</t>
  </si>
  <si>
    <t>Wed, 09 Aug 2017 19:18:12</t>
  </si>
  <si>
    <t>Wed, 09 Aug 2017 19:18:31</t>
  </si>
  <si>
    <t>Wed, 09 Aug 2017 19:18:49</t>
  </si>
  <si>
    <t>Wed, 09 Aug 2017 19:19:07</t>
  </si>
  <si>
    <t>Wed, 09 Aug 2017 19:19:24</t>
  </si>
  <si>
    <t>Wed, 09 Aug 2017 19:19:42</t>
  </si>
  <si>
    <t>Wed, 09 Aug 2017 19:20:00</t>
  </si>
  <si>
    <t>Wed, 09 Aug 2017 19:20:17</t>
  </si>
  <si>
    <t>Wed, 09 Aug 2017 19:21:30</t>
  </si>
  <si>
    <t>Wed, 09 Aug 2017 19:22:33</t>
  </si>
  <si>
    <t>Wed, 09 Aug 2017 19:23:36</t>
  </si>
  <si>
    <t>Wed, 09 Aug 2017 19:24:39</t>
  </si>
  <si>
    <t>Wed, 09 Aug 2017 19:27:54</t>
  </si>
  <si>
    <t>Wed, 09 Aug 2017 19:28:12</t>
  </si>
  <si>
    <t>Wed, 09 Aug 2017 19:28:31</t>
  </si>
  <si>
    <t>Wed, 09 Aug 2017 19:28:49</t>
  </si>
  <si>
    <t>Wed, 09 Aug 2017 19:29:07</t>
  </si>
  <si>
    <t>Wed, 09 Aug 2017 19:29:25</t>
  </si>
  <si>
    <t>Wed, 09 Aug 2017 19:29:43</t>
  </si>
  <si>
    <t>Wed, 09 Aug 2017 19:30:01</t>
  </si>
  <si>
    <t>Wed, 09 Aug 2017 19:30:18</t>
  </si>
  <si>
    <t>Wed, 09 Aug 2017 19:30:36</t>
  </si>
  <si>
    <t>Wed, 09 Aug 2017 19:30:54</t>
  </si>
  <si>
    <t>Wed, 09 Aug 2017 19:31:11</t>
  </si>
  <si>
    <t>Wed, 09 Aug 2017 19:31:29</t>
  </si>
  <si>
    <t>Wed, 09 Aug 2017 19:31:46</t>
  </si>
  <si>
    <t>Wed, 09 Aug 2017 19:32:04</t>
  </si>
  <si>
    <t>Wed, 09 Aug 2017 19:32:22</t>
  </si>
  <si>
    <t>Wed, 09 Aug 2017 19:32:39</t>
  </si>
  <si>
    <t>Wed, 09 Aug 2017 19:32:57</t>
  </si>
  <si>
    <t>Wed, 09 Aug 2017 19:33:14</t>
  </si>
  <si>
    <t>Wed, 09 Aug 2017 19:33:32</t>
  </si>
  <si>
    <t>Wed, 09 Aug 2017 19:33:49</t>
  </si>
  <si>
    <t>Wed, 09 Aug 2017 19:34:52</t>
  </si>
  <si>
    <t>Wed, 09 Aug 2017 19:35:54</t>
  </si>
  <si>
    <t>Wed, 09 Aug 2017 19:36:57</t>
  </si>
  <si>
    <t>Wed, 09 Aug 2017 19:38:00</t>
  </si>
  <si>
    <t>Wed, 09 Aug 2017 19:39:02</t>
  </si>
  <si>
    <t>Wed, 09 Aug 2017 19:40:05</t>
  </si>
  <si>
    <t>Wed, 09 Aug 2017 19:41:08</t>
  </si>
  <si>
    <t>Wed, 09 Aug 2017 19:42:11</t>
  </si>
  <si>
    <t>Wed, 09 Aug 2017 19:43:14</t>
  </si>
  <si>
    <t>Wed, 09 Aug 2017 19:44:17</t>
  </si>
  <si>
    <t>Wed, 09 Aug 2017 19:45:21</t>
  </si>
  <si>
    <t>Wed, 09 Aug 2017 19:46:23</t>
  </si>
  <si>
    <t>Wed, 09 Aug 2017 19:47:26</t>
  </si>
  <si>
    <t>Wed, 09 Aug 2017 19:48:28</t>
  </si>
  <si>
    <t>Wed, 09 Aug 2017 19:49:31</t>
  </si>
  <si>
    <t>Wed, 09 Aug 2017 19:50:34</t>
  </si>
  <si>
    <t>Wed, 09 Aug 2017 19:51:37</t>
  </si>
  <si>
    <t>Wed, 09 Aug 2017 19:52:41</t>
  </si>
  <si>
    <t>Wed, 09 Aug 2017 19:53:44</t>
  </si>
  <si>
    <t>Wed, 09 Aug 2017 19:54:46</t>
  </si>
  <si>
    <t>Wed, 09 Aug 2017 19:55:49</t>
  </si>
  <si>
    <t>Wed, 09 Aug 2017 19:56:52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</si>
</sst>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7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rgb="FFFFC0C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Baking: Δλ (pm) vs. Time (hr) from start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Raw Δλpm</c:v>
          </c:tx>
          <c:xVal>
            <c:numRef>
              <c:f>Sheet1!$B$2:$B$361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xVal>
          <c:yVal>
            <c:numRef>
              <c:f>Sheet1!$Q$2:$Q$361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from start (hr)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Δλ average (pm)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1"/>
  <sheetViews>
    <sheetView tabSelected="1" workbookViewId="0"/>
  </sheetViews>
  <sheetFormatPr defaultRowHeight="15"/>
  <cols>
    <col min="1" max="18" width="25.7109375" customWidth="1"/>
  </cols>
  <sheetData>
    <row r="1" spans="1:17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6" t="s">
        <v>15</v>
      </c>
      <c r="Q1" s="1" t="s">
        <v>16</v>
      </c>
    </row>
    <row r="2" spans="1:17">
      <c r="A2" t="s">
        <v>17</v>
      </c>
      <c r="B2">
        <f>VALUE(0.0)</f>
        <v>0</v>
      </c>
      <c r="C2" s="7">
        <f>VALUE(1553.74426)</f>
        <v>0</v>
      </c>
      <c r="D2" s="7">
        <f>VALUE(-10.502)</f>
        <v>0</v>
      </c>
      <c r="E2" s="8">
        <f>VALUE(1556.30594)</f>
        <v>0</v>
      </c>
      <c r="F2" s="8">
        <f>VALUE(-9.384)</f>
        <v>0</v>
      </c>
      <c r="G2" s="9">
        <f>VALUE(1551.25928)</f>
        <v>0</v>
      </c>
      <c r="H2" s="9">
        <f>VALUE(-15.405999999999999)</f>
        <v>0</v>
      </c>
      <c r="I2" s="10">
        <f>VALUE(1550.6018)</f>
        <v>0</v>
      </c>
      <c r="J2" s="10">
        <f>VALUE(-19.474)</f>
        <v>0</v>
      </c>
      <c r="K2" s="11">
        <f>VALUE(248.774)</f>
        <v>0</v>
      </c>
      <c r="L2">
        <f>VALUE(0.0)</f>
        <v>0</v>
      </c>
      <c r="M2">
        <f>VALUE(0.0)</f>
        <v>0</v>
      </c>
      <c r="N2">
        <f>VALUE(0.0)</f>
        <v>0</v>
      </c>
      <c r="O2">
        <f>VALUE(0.0)</f>
        <v>0</v>
      </c>
      <c r="P2" s="11">
        <f>VALUE(-273.15)</f>
        <v>0</v>
      </c>
      <c r="Q2">
        <f>VALUE(0.0)</f>
        <v>0</v>
      </c>
    </row>
    <row r="3" spans="1:17">
      <c r="A3" t="s">
        <v>18</v>
      </c>
      <c r="B3">
        <f>VALUE(0.00528)</f>
        <v>0</v>
      </c>
      <c r="C3" s="7">
        <f>VALUE(1553.74438)</f>
        <v>0</v>
      </c>
      <c r="D3" s="7">
        <f>VALUE(-10.5)</f>
        <v>0</v>
      </c>
      <c r="E3" s="8">
        <f>VALUE(1556.30606)</f>
        <v>0</v>
      </c>
      <c r="F3" s="8">
        <f>VALUE(-9.406)</f>
        <v>0</v>
      </c>
      <c r="G3" s="9">
        <f>VALUE(1551.25834)</f>
        <v>0</v>
      </c>
      <c r="H3" s="9">
        <f>VALUE(-15.34)</f>
        <v>0</v>
      </c>
      <c r="I3" s="10">
        <f>VALUE(1550.6022)</f>
        <v>0</v>
      </c>
      <c r="J3" s="10">
        <f>VALUE(-19.428)</f>
        <v>0</v>
      </c>
      <c r="K3" s="11">
        <f>VALUE(248.7735)</f>
        <v>0</v>
      </c>
      <c r="L3">
        <f>VALUE(0.00012000000015177648)</f>
        <v>0</v>
      </c>
      <c r="M3">
        <f>VALUE(0.0001199999999244028)</f>
        <v>0</v>
      </c>
      <c r="N3">
        <f>VALUE(-0.0009399999999004649)</f>
        <v>0</v>
      </c>
      <c r="O3">
        <f>VALUE(0.00040000000012696546)</f>
        <v>0</v>
      </c>
      <c r="P3" s="11">
        <f>VALUE(-273.15049999999997)</f>
        <v>0</v>
      </c>
      <c r="Q3">
        <f>VALUE(-0.07499999992433004)</f>
        <v>0</v>
      </c>
    </row>
    <row r="4" spans="1:17">
      <c r="A4" t="s">
        <v>19</v>
      </c>
      <c r="B4">
        <f>VALUE(0.01028)</f>
        <v>0</v>
      </c>
      <c r="C4" s="7">
        <f>VALUE(1553.74462)</f>
        <v>0</v>
      </c>
      <c r="D4" s="7">
        <f>VALUE(-10.504000000000001)</f>
        <v>0</v>
      </c>
      <c r="E4" s="8">
        <f>VALUE(1556.30586)</f>
        <v>0</v>
      </c>
      <c r="F4" s="8">
        <f>VALUE(-9.408)</f>
        <v>0</v>
      </c>
      <c r="G4" s="9">
        <f>VALUE(1551.2596199999998)</f>
        <v>0</v>
      </c>
      <c r="H4" s="9">
        <f>VALUE(-15.376)</f>
        <v>0</v>
      </c>
      <c r="I4" s="10">
        <f>VALUE(1550.6028199999998)</f>
        <v>0</v>
      </c>
      <c r="J4" s="10">
        <f>VALUE(-19.472)</f>
        <v>0</v>
      </c>
      <c r="K4" s="11">
        <f>VALUE(248.773)</f>
        <v>0</v>
      </c>
      <c r="L4">
        <f>VALUE(0.0003600000000005821)</f>
        <v>0</v>
      </c>
      <c r="M4">
        <f>VALUE(-8.000000002539309e-05)</f>
        <v>0</v>
      </c>
      <c r="N4">
        <f>VALUE(0.0003400000000510772)</f>
        <v>0</v>
      </c>
      <c r="O4">
        <f>VALUE(0.0010200000001532317)</f>
        <v>0</v>
      </c>
      <c r="P4" s="11">
        <f>VALUE(-273.15099999999995)</f>
        <v>0</v>
      </c>
      <c r="Q4">
        <f>VALUE(0.41000000004487447)</f>
        <v>0</v>
      </c>
    </row>
    <row r="5" spans="1:17">
      <c r="A5" t="s">
        <v>20</v>
      </c>
      <c r="B5">
        <f>VALUE(0.01514)</f>
        <v>0</v>
      </c>
      <c r="C5" s="7">
        <f>VALUE(1553.74486)</f>
        <v>0</v>
      </c>
      <c r="D5" s="7">
        <f>VALUE(-10.548)</f>
        <v>0</v>
      </c>
      <c r="E5" s="8">
        <f>VALUE(1556.30544)</f>
        <v>0</v>
      </c>
      <c r="F5" s="8">
        <f>VALUE(-9.432)</f>
        <v>0</v>
      </c>
      <c r="G5" s="9">
        <f>VALUE(1551.2594800000002)</f>
        <v>0</v>
      </c>
      <c r="H5" s="9">
        <f>VALUE(-15.366)</f>
        <v>0</v>
      </c>
      <c r="I5" s="10">
        <f>VALUE(1550.6028)</f>
        <v>0</v>
      </c>
      <c r="J5" s="10">
        <f>VALUE(-19.452)</f>
        <v>0</v>
      </c>
      <c r="K5" s="11">
        <f>VALUE(248.774)</f>
        <v>0</v>
      </c>
      <c r="L5">
        <f>VALUE(0.0006000000000767614)</f>
        <v>0</v>
      </c>
      <c r="M5">
        <f>VALUE(-0.0004999999998744897)</f>
        <v>0</v>
      </c>
      <c r="N5">
        <f>VALUE(0.0001999999999497959)</f>
        <v>0</v>
      </c>
      <c r="O5">
        <f>VALUE(0.0009999999999763531)</f>
        <v>0</v>
      </c>
      <c r="P5" s="11">
        <f>VALUE(-273.15)</f>
        <v>0</v>
      </c>
      <c r="Q5">
        <f>VALUE(0.32500000003210516)</f>
        <v>0</v>
      </c>
    </row>
    <row r="6" spans="1:17">
      <c r="A6" t="s">
        <v>21</v>
      </c>
      <c r="B6">
        <f>VALUE(0.02014)</f>
        <v>0</v>
      </c>
      <c r="C6" s="7">
        <f>VALUE(1553.74474)</f>
        <v>0</v>
      </c>
      <c r="D6" s="7">
        <f>VALUE(-10.538)</f>
        <v>0</v>
      </c>
      <c r="E6" s="8">
        <f>VALUE(1556.3054)</f>
        <v>0</v>
      </c>
      <c r="F6" s="8">
        <f>VALUE(-9.454)</f>
        <v>0</v>
      </c>
      <c r="G6" s="9">
        <f>VALUE(1551.2593)</f>
        <v>0</v>
      </c>
      <c r="H6" s="9">
        <f>VALUE(-15.284)</f>
        <v>0</v>
      </c>
      <c r="I6" s="10">
        <f>VALUE(1550.60248)</f>
        <v>0</v>
      </c>
      <c r="J6" s="10">
        <f>VALUE(-19.46)</f>
        <v>0</v>
      </c>
      <c r="K6" s="11">
        <f>VALUE(248.774)</f>
        <v>0</v>
      </c>
      <c r="L6">
        <f>VALUE(0.00048000000015235855)</f>
        <v>0</v>
      </c>
      <c r="M6">
        <f>VALUE(-0.0005400000000008731)</f>
        <v>0</v>
      </c>
      <c r="N6">
        <f>VALUE(1.9999999949504854e-05)</f>
        <v>0</v>
      </c>
      <c r="O6">
        <f>VALUE(0.0006800000001021544)</f>
        <v>0</v>
      </c>
      <c r="P6" s="11">
        <f>VALUE(-273.15)</f>
        <v>0</v>
      </c>
      <c r="Q6">
        <f>VALUE(0.16000000005078618)</f>
        <v>0</v>
      </c>
    </row>
    <row r="7" spans="1:17">
      <c r="A7" t="s">
        <v>22</v>
      </c>
      <c r="B7">
        <f>VALUE(0.02542)</f>
        <v>0</v>
      </c>
      <c r="C7" s="7">
        <f>VALUE(1553.7445400000001)</f>
        <v>0</v>
      </c>
      <c r="D7" s="7">
        <f>VALUE(-10.495999999999999)</f>
        <v>0</v>
      </c>
      <c r="E7" s="8">
        <f>VALUE(1556.30496)</f>
        <v>0</v>
      </c>
      <c r="F7" s="8">
        <f>VALUE(-9.4)</f>
        <v>0</v>
      </c>
      <c r="G7" s="9">
        <f>VALUE(1551.2589)</f>
        <v>0</v>
      </c>
      <c r="H7" s="9">
        <f>VALUE(-15.32)</f>
        <v>0</v>
      </c>
      <c r="I7" s="10">
        <f>VALUE(1550.6016)</f>
        <v>0</v>
      </c>
      <c r="J7" s="10">
        <f>VALUE(-19.448)</f>
        <v>0</v>
      </c>
      <c r="K7" s="11">
        <f>VALUE(248.774)</f>
        <v>0</v>
      </c>
      <c r="L7">
        <f>VALUE(0.000279999999975189)</f>
        <v>0</v>
      </c>
      <c r="M7">
        <f>VALUE(-0.0009800000000268483)</f>
        <v>0</v>
      </c>
      <c r="N7">
        <f>VALUE(-0.00037999999995008693)</f>
        <v>0</v>
      </c>
      <c r="O7">
        <f>VALUE(-0.0001999999999497959)</f>
        <v>0</v>
      </c>
      <c r="P7" s="11">
        <f>VALUE(-273.15)</f>
        <v>0</v>
      </c>
      <c r="Q7">
        <f>VALUE(-0.31999999998788553)</f>
        <v>0</v>
      </c>
    </row>
    <row r="8" spans="1:17">
      <c r="A8" t="s">
        <v>23</v>
      </c>
      <c r="B8">
        <f>VALUE(0.03043)</f>
        <v>0</v>
      </c>
      <c r="C8" s="7">
        <f>VALUE(1553.7441800000001)</f>
        <v>0</v>
      </c>
      <c r="D8" s="7">
        <f>VALUE(-10.524000000000001)</f>
        <v>0</v>
      </c>
      <c r="E8" s="8">
        <f>VALUE(1556.3056800000002)</f>
        <v>0</v>
      </c>
      <c r="F8" s="8">
        <f>VALUE(-9.398)</f>
        <v>0</v>
      </c>
      <c r="G8" s="9">
        <f>VALUE(1551.2594)</f>
        <v>0</v>
      </c>
      <c r="H8" s="9">
        <f>VALUE(-15.347999999999999)</f>
        <v>0</v>
      </c>
      <c r="I8" s="10">
        <f>VALUE(1550.6022)</f>
        <v>0</v>
      </c>
      <c r="J8" s="10">
        <f>VALUE(-19.484)</f>
        <v>0</v>
      </c>
      <c r="K8" s="11">
        <f>VALUE(248.773)</f>
        <v>0</v>
      </c>
      <c r="L8">
        <f>VALUE(-8.000000002539309e-05)</f>
        <v>0</v>
      </c>
      <c r="M8">
        <f>VALUE(-0.00026000000002568413)</f>
        <v>0</v>
      </c>
      <c r="N8">
        <f>VALUE(0.0001199999999244028)</f>
        <v>0</v>
      </c>
      <c r="O8">
        <f>VALUE(0.00040000000012696546)</f>
        <v>0</v>
      </c>
      <c r="P8" s="11">
        <f>VALUE(-273.15099999999995)</f>
        <v>0</v>
      </c>
      <c r="Q8">
        <f>VALUE(0.04500000000007276)</f>
        <v>0</v>
      </c>
    </row>
    <row r="9" spans="1:17">
      <c r="A9" t="s">
        <v>24</v>
      </c>
      <c r="B9">
        <f>VALUE(0.03542)</f>
        <v>0</v>
      </c>
      <c r="C9" s="7">
        <f>VALUE(1553.74458)</f>
        <v>0</v>
      </c>
      <c r="D9" s="7">
        <f>VALUE(-10.494000000000002)</f>
        <v>0</v>
      </c>
      <c r="E9" s="8">
        <f>VALUE(1556.30566)</f>
        <v>0</v>
      </c>
      <c r="F9" s="8">
        <f>VALUE(-9.437999999999999)</f>
        <v>0</v>
      </c>
      <c r="G9" s="9">
        <f>VALUE(1551.2605)</f>
        <v>0</v>
      </c>
      <c r="H9" s="9">
        <f>VALUE(-15.304)</f>
        <v>0</v>
      </c>
      <c r="I9" s="10">
        <f>VALUE(1550.60248)</f>
        <v>0</v>
      </c>
      <c r="J9" s="10">
        <f>VALUE(-19.464000000000002)</f>
        <v>0</v>
      </c>
      <c r="K9" s="11">
        <f>VALUE(248.7715)</f>
        <v>0</v>
      </c>
      <c r="L9">
        <f>VALUE(0.00032000000010157237)</f>
        <v>0</v>
      </c>
      <c r="M9">
        <f>VALUE(-0.000279999999975189)</f>
        <v>0</v>
      </c>
      <c r="N9">
        <f>VALUE(0.0012200000001030276)</f>
        <v>0</v>
      </c>
      <c r="O9">
        <f>VALUE(0.0006800000001021544)</f>
        <v>0</v>
      </c>
      <c r="P9" s="11">
        <f>VALUE(-273.1525)</f>
        <v>0</v>
      </c>
      <c r="Q9">
        <f>VALUE(0.48500000008289135)</f>
        <v>0</v>
      </c>
    </row>
    <row r="10" spans="1:17">
      <c r="A10" t="s">
        <v>25</v>
      </c>
      <c r="B10">
        <f>VALUE(0.04028)</f>
        <v>0</v>
      </c>
      <c r="C10" s="7">
        <f>VALUE(1553.7446400000001)</f>
        <v>0</v>
      </c>
      <c r="D10" s="7">
        <f>VALUE(-10.53)</f>
        <v>0</v>
      </c>
      <c r="E10" s="8">
        <f>VALUE(1556.30604)</f>
        <v>0</v>
      </c>
      <c r="F10" s="8">
        <f>VALUE(-9.404)</f>
        <v>0</v>
      </c>
      <c r="G10" s="9">
        <f>VALUE(1551.25974)</f>
        <v>0</v>
      </c>
      <c r="H10" s="9">
        <f>VALUE(-15.322000000000001)</f>
        <v>0</v>
      </c>
      <c r="I10" s="10">
        <f>VALUE(1550.602)</f>
        <v>0</v>
      </c>
      <c r="J10" s="10">
        <f>VALUE(-19.444000000000003)</f>
        <v>0</v>
      </c>
      <c r="K10" s="11">
        <f>VALUE(248.7715)</f>
        <v>0</v>
      </c>
      <c r="L10">
        <f>VALUE(0.00037999999995008693)</f>
        <v>0</v>
      </c>
      <c r="M10">
        <f>VALUE(9.999999997489795e-05)</f>
        <v>0</v>
      </c>
      <c r="N10">
        <f>VALUE(0.00045999999997548)</f>
        <v>0</v>
      </c>
      <c r="O10">
        <f>VALUE(0.00020000000017716957)</f>
        <v>0</v>
      </c>
      <c r="P10" s="11">
        <f>VALUE(-273.1525)</f>
        <v>0</v>
      </c>
      <c r="Q10">
        <f>VALUE(0.2850000000194086)</f>
        <v>0</v>
      </c>
    </row>
    <row r="11" spans="1:17">
      <c r="A11" t="s">
        <v>26</v>
      </c>
      <c r="B11">
        <f>VALUE(0.04514)</f>
        <v>0</v>
      </c>
      <c r="C11" s="7">
        <f>VALUE(1553.7445400000001)</f>
        <v>0</v>
      </c>
      <c r="D11" s="7">
        <f>VALUE(-10.48)</f>
        <v>0</v>
      </c>
      <c r="E11" s="8">
        <f>VALUE(1556.30536)</f>
        <v>0</v>
      </c>
      <c r="F11" s="8">
        <f>VALUE(-9.406)</f>
        <v>0</v>
      </c>
      <c r="G11" s="9">
        <f>VALUE(1551.25938)</f>
        <v>0</v>
      </c>
      <c r="H11" s="9">
        <f>VALUE(-15.394)</f>
        <v>0</v>
      </c>
      <c r="I11" s="10">
        <f>VALUE(1550.60148)</f>
        <v>0</v>
      </c>
      <c r="J11" s="10">
        <f>VALUE(-19.392)</f>
        <v>0</v>
      </c>
      <c r="K11" s="11">
        <f>VALUE(248.7695)</f>
        <v>0</v>
      </c>
      <c r="L11">
        <f>VALUE(0.000279999999975189)</f>
        <v>0</v>
      </c>
      <c r="M11">
        <f>VALUE(-0.0005799999998998828)</f>
        <v>0</v>
      </c>
      <c r="N11">
        <f>VALUE(9.999999997489795e-05)</f>
        <v>0</v>
      </c>
      <c r="O11">
        <f>VALUE(-0.0003199999998741987)</f>
        <v>0</v>
      </c>
      <c r="P11" s="11">
        <f>VALUE(-273.1545)</f>
        <v>0</v>
      </c>
      <c r="Q11">
        <f>VALUE(-0.12999999995599865)</f>
        <v>0</v>
      </c>
    </row>
    <row r="12" spans="1:17">
      <c r="A12" t="s">
        <v>27</v>
      </c>
      <c r="B12">
        <f>VALUE(0.05014)</f>
        <v>0</v>
      </c>
      <c r="C12" s="7">
        <f>VALUE(1553.74486)</f>
        <v>0</v>
      </c>
      <c r="D12" s="7">
        <f>VALUE(-10.532)</f>
        <v>0</v>
      </c>
      <c r="E12" s="8">
        <f>VALUE(1556.3056800000002)</f>
        <v>0</v>
      </c>
      <c r="F12" s="8">
        <f>VALUE(-9.426)</f>
        <v>0</v>
      </c>
      <c r="G12" s="9">
        <f>VALUE(1551.25992)</f>
        <v>0</v>
      </c>
      <c r="H12" s="9">
        <f>VALUE(-15.388)</f>
        <v>0</v>
      </c>
      <c r="I12" s="10">
        <f>VALUE(1550.60262)</f>
        <v>0</v>
      </c>
      <c r="J12" s="10">
        <f>VALUE(-19.462)</f>
        <v>0</v>
      </c>
      <c r="K12" s="11">
        <f>VALUE(248.767)</f>
        <v>0</v>
      </c>
      <c r="L12">
        <f>VALUE(0.0006000000000767614)</f>
        <v>0</v>
      </c>
      <c r="M12">
        <f>VALUE(-0.00026000000002568413)</f>
        <v>0</v>
      </c>
      <c r="N12">
        <f>VALUE(0.0006399999999757711)</f>
        <v>0</v>
      </c>
      <c r="O12">
        <f>VALUE(0.0008199999999760621)</f>
        <v>0</v>
      </c>
      <c r="P12" s="11">
        <f>VALUE(-273.157)</f>
        <v>0</v>
      </c>
      <c r="Q12">
        <f>VALUE(0.4500000000007276)</f>
        <v>0</v>
      </c>
    </row>
    <row r="13" spans="1:17">
      <c r="A13" t="s">
        <v>28</v>
      </c>
      <c r="B13">
        <f>VALUE(0.05528)</f>
        <v>0</v>
      </c>
      <c r="C13" s="7">
        <f>VALUE(1553.7448)</f>
        <v>0</v>
      </c>
      <c r="D13" s="7">
        <f>VALUE(-10.492)</f>
        <v>0</v>
      </c>
      <c r="E13" s="8">
        <f>VALUE(1556.3062400000001)</f>
        <v>0</v>
      </c>
      <c r="F13" s="8">
        <f>VALUE(-9.41)</f>
        <v>0</v>
      </c>
      <c r="G13" s="9">
        <f>VALUE(1551.25912)</f>
        <v>0</v>
      </c>
      <c r="H13" s="9">
        <f>VALUE(-15.318)</f>
        <v>0</v>
      </c>
      <c r="I13" s="10">
        <f>VALUE(1550.60322)</f>
        <v>0</v>
      </c>
      <c r="J13" s="10">
        <f>VALUE(-19.492)</f>
        <v>0</v>
      </c>
      <c r="K13" s="11">
        <f>VALUE(248.7655)</f>
        <v>0</v>
      </c>
      <c r="L13">
        <f>VALUE(0.0005400000000008731)</f>
        <v>0</v>
      </c>
      <c r="M13">
        <f>VALUE(0.00029999999992469384)</f>
        <v>0</v>
      </c>
      <c r="N13">
        <f>VALUE(-0.00016000000005078618)</f>
        <v>0</v>
      </c>
      <c r="O13">
        <f>VALUE(0.0014200000000528235)</f>
        <v>0</v>
      </c>
      <c r="P13" s="11">
        <f>VALUE(-273.1585)</f>
        <v>0</v>
      </c>
      <c r="Q13">
        <f>VALUE(0.524999999981901)</f>
        <v>0</v>
      </c>
    </row>
    <row r="14" spans="1:17">
      <c r="A14" t="s">
        <v>29</v>
      </c>
      <c r="B14">
        <f>VALUE(0.06028)</f>
        <v>0</v>
      </c>
      <c r="C14" s="7">
        <f>VALUE(1553.74484)</f>
        <v>0</v>
      </c>
      <c r="D14" s="7">
        <f>VALUE(-10.515999999999998)</f>
        <v>0</v>
      </c>
      <c r="E14" s="8">
        <f>VALUE(1556.30612)</f>
        <v>0</v>
      </c>
      <c r="F14" s="8">
        <f>VALUE(-9.384)</f>
        <v>0</v>
      </c>
      <c r="G14" s="9">
        <f>VALUE(1551.2595199999998)</f>
        <v>0</v>
      </c>
      <c r="H14" s="9">
        <f>VALUE(-15.36)</f>
        <v>0</v>
      </c>
      <c r="I14" s="10">
        <f>VALUE(1550.60222)</f>
        <v>0</v>
      </c>
      <c r="J14" s="10">
        <f>VALUE(-19.438)</f>
        <v>0</v>
      </c>
      <c r="K14" s="11">
        <f>VALUE(248.7655)</f>
        <v>0</v>
      </c>
      <c r="L14">
        <f>VALUE(0.0005800000001272565)</f>
        <v>0</v>
      </c>
      <c r="M14">
        <f>VALUE(0.00018000000000029104)</f>
        <v>0</v>
      </c>
      <c r="N14">
        <f>VALUE(0.00024000000007617928)</f>
        <v>0</v>
      </c>
      <c r="O14">
        <f>VALUE(0.0004200000000764703)</f>
        <v>0</v>
      </c>
      <c r="P14" s="11">
        <f>VALUE(-273.1585)</f>
        <v>0</v>
      </c>
      <c r="Q14">
        <f>VALUE(0.3550000000700493)</f>
        <v>0</v>
      </c>
    </row>
    <row r="15" spans="1:17">
      <c r="A15" t="s">
        <v>30</v>
      </c>
      <c r="B15">
        <f>VALUE(0.06528)</f>
        <v>0</v>
      </c>
      <c r="C15" s="7">
        <f>VALUE(1553.74452)</f>
        <v>0</v>
      </c>
      <c r="D15" s="7">
        <f>VALUE(-10.488)</f>
        <v>0</v>
      </c>
      <c r="E15" s="8">
        <f>VALUE(1556.3062400000001)</f>
        <v>0</v>
      </c>
      <c r="F15" s="8">
        <f>VALUE(-9.374)</f>
        <v>0</v>
      </c>
      <c r="G15" s="9">
        <f>VALUE(1551.2604800000001)</f>
        <v>0</v>
      </c>
      <c r="H15" s="9">
        <f>VALUE(-15.362)</f>
        <v>0</v>
      </c>
      <c r="I15" s="10">
        <f>VALUE(1550.6021)</f>
        <v>0</v>
      </c>
      <c r="J15" s="10">
        <f>VALUE(-19.386)</f>
        <v>0</v>
      </c>
      <c r="K15" s="11">
        <f>VALUE(248.764)</f>
        <v>0</v>
      </c>
      <c r="L15">
        <f>VALUE(0.00026000000002568413)</f>
        <v>0</v>
      </c>
      <c r="M15">
        <f>VALUE(0.00029999999992469384)</f>
        <v>0</v>
      </c>
      <c r="N15">
        <f>VALUE(0.001199999999926149)</f>
        <v>0</v>
      </c>
      <c r="O15">
        <f>VALUE(0.0003000000001520675)</f>
        <v>0</v>
      </c>
      <c r="P15" s="11">
        <f>VALUE(-273.15999999999997)</f>
        <v>0</v>
      </c>
      <c r="Q15">
        <f>VALUE(0.5150000000071486)</f>
        <v>0</v>
      </c>
    </row>
    <row r="16" spans="1:17">
      <c r="A16" t="s">
        <v>31</v>
      </c>
      <c r="B16">
        <f>VALUE(0.07029)</f>
        <v>0</v>
      </c>
      <c r="C16" s="7">
        <f>VALUE(1553.74536)</f>
        <v>0</v>
      </c>
      <c r="D16" s="7">
        <f>VALUE(-10.466)</f>
        <v>0</v>
      </c>
      <c r="E16" s="8">
        <f>VALUE(1556.3056)</f>
        <v>0</v>
      </c>
      <c r="F16" s="8">
        <f>VALUE(-9.412)</f>
        <v>0</v>
      </c>
      <c r="G16" s="9">
        <f>VALUE(1551.25928)</f>
        <v>0</v>
      </c>
      <c r="H16" s="9">
        <f>VALUE(-15.357999999999999)</f>
        <v>0</v>
      </c>
      <c r="I16" s="10">
        <f>VALUE(1550.6029800000001)</f>
        <v>0</v>
      </c>
      <c r="J16" s="10">
        <f>VALUE(-19.422)</f>
        <v>0</v>
      </c>
      <c r="K16" s="11">
        <f>VALUE(248.764)</f>
        <v>0</v>
      </c>
      <c r="L16">
        <f>VALUE(0.001099999999951251)</f>
        <v>0</v>
      </c>
      <c r="M16">
        <f>VALUE(-0.0003400000000510772)</f>
        <v>0</v>
      </c>
      <c r="N16">
        <f>VALUE(0.0)</f>
        <v>0</v>
      </c>
      <c r="O16">
        <f>VALUE(0.0011799999999766442)</f>
        <v>0</v>
      </c>
      <c r="P16" s="11">
        <f>VALUE(-273.15999999999997)</f>
        <v>0</v>
      </c>
      <c r="Q16">
        <f>VALUE(0.4849999999692045)</f>
        <v>0</v>
      </c>
    </row>
    <row r="17" spans="1:17">
      <c r="A17" t="s">
        <v>32</v>
      </c>
      <c r="B17">
        <f>VALUE(0.07514)</f>
        <v>0</v>
      </c>
      <c r="C17" s="7">
        <f>VALUE(1553.74476)</f>
        <v>0</v>
      </c>
      <c r="D17" s="7">
        <f>VALUE(-10.517999999999999)</f>
        <v>0</v>
      </c>
      <c r="E17" s="8">
        <f>VALUE(1556.306)</f>
        <v>0</v>
      </c>
      <c r="F17" s="8">
        <f>VALUE(-9.44)</f>
        <v>0</v>
      </c>
      <c r="G17" s="9">
        <f>VALUE(1551.25934)</f>
        <v>0</v>
      </c>
      <c r="H17" s="9">
        <f>VALUE(-15.342)</f>
        <v>0</v>
      </c>
      <c r="I17" s="10">
        <f>VALUE(1550.6015)</f>
        <v>0</v>
      </c>
      <c r="J17" s="10">
        <f>VALUE(-19.414)</f>
        <v>0</v>
      </c>
      <c r="K17" s="11">
        <f>VALUE(248.7645)</f>
        <v>0</v>
      </c>
      <c r="L17">
        <f>VALUE(0.0005000000001018634)</f>
        <v>0</v>
      </c>
      <c r="M17">
        <f>VALUE(6.000000007588824e-05)</f>
        <v>0</v>
      </c>
      <c r="N17">
        <f>VALUE(6.000000007588824e-05)</f>
        <v>0</v>
      </c>
      <c r="O17">
        <f>VALUE(-0.00029999999992469384)</f>
        <v>0</v>
      </c>
      <c r="P17" s="11">
        <f>VALUE(-273.1595)</f>
        <v>0</v>
      </c>
      <c r="Q17">
        <f>VALUE(0.08000000008223651)</f>
        <v>0</v>
      </c>
    </row>
    <row r="18" spans="1:17">
      <c r="A18" t="s">
        <v>33</v>
      </c>
      <c r="B18">
        <f>VALUE(0.08028)</f>
        <v>0</v>
      </c>
      <c r="C18" s="7">
        <f>VALUE(1553.74426)</f>
        <v>0</v>
      </c>
      <c r="D18" s="7">
        <f>VALUE(-10.536)</f>
        <v>0</v>
      </c>
      <c r="E18" s="8">
        <f>VALUE(1556.3063)</f>
        <v>0</v>
      </c>
      <c r="F18" s="8">
        <f>VALUE(-9.37)</f>
        <v>0</v>
      </c>
      <c r="G18" s="9">
        <f>VALUE(1551.25954)</f>
        <v>0</v>
      </c>
      <c r="H18" s="9">
        <f>VALUE(-15.345999999999998)</f>
        <v>0</v>
      </c>
      <c r="I18" s="10">
        <f>VALUE(1550.6026)</f>
        <v>0</v>
      </c>
      <c r="J18" s="10">
        <f>VALUE(-19.42)</f>
        <v>0</v>
      </c>
      <c r="K18" s="11">
        <f>VALUE(248.7655)</f>
        <v>0</v>
      </c>
      <c r="L18">
        <f>VALUE(0.0)</f>
        <v>0</v>
      </c>
      <c r="M18">
        <f>VALUE(0.0003600000000005821)</f>
        <v>0</v>
      </c>
      <c r="N18">
        <f>VALUE(0.00026000000002568413)</f>
        <v>0</v>
      </c>
      <c r="O18">
        <f>VALUE(0.0008000000000265572)</f>
        <v>0</v>
      </c>
      <c r="P18" s="11">
        <f>VALUE(-273.1585)</f>
        <v>0</v>
      </c>
      <c r="Q18">
        <f>VALUE(0.35500000001320586)</f>
        <v>0</v>
      </c>
    </row>
    <row r="19" spans="1:17">
      <c r="A19" t="s">
        <v>34</v>
      </c>
      <c r="B19">
        <f>VALUE(0.08528)</f>
        <v>0</v>
      </c>
      <c r="C19" s="7">
        <f>VALUE(1553.74524)</f>
        <v>0</v>
      </c>
      <c r="D19" s="7">
        <f>VALUE(-10.47)</f>
        <v>0</v>
      </c>
      <c r="E19" s="8">
        <f>VALUE(1556.306)</f>
        <v>0</v>
      </c>
      <c r="F19" s="8">
        <f>VALUE(-9.408)</f>
        <v>0</v>
      </c>
      <c r="G19" s="9">
        <f>VALUE(1551.25978)</f>
        <v>0</v>
      </c>
      <c r="H19" s="9">
        <f>VALUE(-15.342)</f>
        <v>0</v>
      </c>
      <c r="I19" s="10">
        <f>VALUE(1550.60232)</f>
        <v>0</v>
      </c>
      <c r="J19" s="10">
        <f>VALUE(-19.408)</f>
        <v>0</v>
      </c>
      <c r="K19" s="11">
        <f>VALUE(248.7655)</f>
        <v>0</v>
      </c>
      <c r="L19">
        <f>VALUE(0.0009800000000268483)</f>
        <v>0</v>
      </c>
      <c r="M19">
        <f>VALUE(6.000000007588824e-05)</f>
        <v>0</v>
      </c>
      <c r="N19">
        <f>VALUE(0.0005000000001018634)</f>
        <v>0</v>
      </c>
      <c r="O19">
        <f>VALUE(0.0005200000000513683)</f>
        <v>0</v>
      </c>
      <c r="P19" s="11">
        <f>VALUE(-273.1585)</f>
        <v>0</v>
      </c>
      <c r="Q19">
        <f>VALUE(0.515000000063992)</f>
        <v>0</v>
      </c>
    </row>
    <row r="20" spans="1:17">
      <c r="A20" t="s">
        <v>35</v>
      </c>
      <c r="B20">
        <f>VALUE(0.09028)</f>
        <v>0</v>
      </c>
      <c r="C20" s="7">
        <f>VALUE(1553.745)</f>
        <v>0</v>
      </c>
      <c r="D20" s="7">
        <f>VALUE(-10.468)</f>
        <v>0</v>
      </c>
      <c r="E20" s="8">
        <f>VALUE(1556.30592)</f>
        <v>0</v>
      </c>
      <c r="F20" s="8">
        <f>VALUE(-9.404)</f>
        <v>0</v>
      </c>
      <c r="G20" s="9">
        <f>VALUE(1551.25998)</f>
        <v>0</v>
      </c>
      <c r="H20" s="9">
        <f>VALUE(-15.378)</f>
        <v>0</v>
      </c>
      <c r="I20" s="10">
        <f>VALUE(1550.60256)</f>
        <v>0</v>
      </c>
      <c r="J20" s="10">
        <f>VALUE(-19.392)</f>
        <v>0</v>
      </c>
      <c r="K20" s="11">
        <f>VALUE(248.7655)</f>
        <v>0</v>
      </c>
      <c r="L20">
        <f>VALUE(0.000739999999950669)</f>
        <v>0</v>
      </c>
      <c r="M20">
        <f>VALUE(-1.9999999949504854e-05)</f>
        <v>0</v>
      </c>
      <c r="N20">
        <f>VALUE(0.0007000000000516593)</f>
        <v>0</v>
      </c>
      <c r="O20">
        <f>VALUE(0.0007600000001275475)</f>
        <v>0</v>
      </c>
      <c r="P20" s="11">
        <f>VALUE(-273.1585)</f>
        <v>0</v>
      </c>
      <c r="Q20">
        <f>VALUE(0.5450000000450927)</f>
        <v>0</v>
      </c>
    </row>
    <row r="21" spans="1:17">
      <c r="A21" t="s">
        <v>36</v>
      </c>
      <c r="B21">
        <f>VALUE(0.09528)</f>
        <v>0</v>
      </c>
      <c r="C21" s="7">
        <f>VALUE(1553.7446400000001)</f>
        <v>0</v>
      </c>
      <c r="D21" s="7">
        <f>VALUE(-10.512)</f>
        <v>0</v>
      </c>
      <c r="E21" s="8">
        <f>VALUE(1556.3058199999998)</f>
        <v>0</v>
      </c>
      <c r="F21" s="8">
        <f>VALUE(-9.406)</f>
        <v>0</v>
      </c>
      <c r="G21" s="9">
        <f>VALUE(1551.25916)</f>
        <v>0</v>
      </c>
      <c r="H21" s="9">
        <f>VALUE(-15.376)</f>
        <v>0</v>
      </c>
      <c r="I21" s="10">
        <f>VALUE(1550.60202)</f>
        <v>0</v>
      </c>
      <c r="J21" s="10">
        <f>VALUE(-19.428)</f>
        <v>0</v>
      </c>
      <c r="K21" s="11">
        <f>VALUE(248.7675)</f>
        <v>0</v>
      </c>
      <c r="L21">
        <f>VALUE(0.00037999999995008693)</f>
        <v>0</v>
      </c>
      <c r="M21">
        <f>VALUE(-0.0001199999999244028)</f>
        <v>0</v>
      </c>
      <c r="N21">
        <f>VALUE(-0.0001199999999244028)</f>
        <v>0</v>
      </c>
      <c r="O21">
        <f>VALUE(0.00022000000012667442)</f>
        <v>0</v>
      </c>
      <c r="P21" s="11">
        <f>VALUE(-273.15649999999994)</f>
        <v>0</v>
      </c>
      <c r="Q21">
        <f>VALUE(0.09000000005698894)</f>
        <v>0</v>
      </c>
    </row>
    <row r="22" spans="1:17">
      <c r="A22" t="s">
        <v>37</v>
      </c>
      <c r="B22">
        <f>VALUE(0.10042)</f>
        <v>0</v>
      </c>
      <c r="C22" s="7">
        <f>VALUE(1553.7445599999999)</f>
        <v>0</v>
      </c>
      <c r="D22" s="7">
        <f>VALUE(-10.532)</f>
        <v>0</v>
      </c>
      <c r="E22" s="8">
        <f>VALUE(1556.3053400000001)</f>
        <v>0</v>
      </c>
      <c r="F22" s="8">
        <f>VALUE(-9.476)</f>
        <v>0</v>
      </c>
      <c r="G22" s="9">
        <f>VALUE(1551.25912)</f>
        <v>0</v>
      </c>
      <c r="H22" s="9">
        <f>VALUE(-15.392000000000001)</f>
        <v>0</v>
      </c>
      <c r="I22" s="10">
        <f>VALUE(1550.60194)</f>
        <v>0</v>
      </c>
      <c r="J22" s="10">
        <f>VALUE(-19.392)</f>
        <v>0</v>
      </c>
      <c r="K22" s="11">
        <f>VALUE(248.7705)</f>
        <v>0</v>
      </c>
      <c r="L22">
        <f>VALUE(0.0003000000001520675)</f>
        <v>0</v>
      </c>
      <c r="M22">
        <f>VALUE(-0.0006000000000767614)</f>
        <v>0</v>
      </c>
      <c r="N22">
        <f>VALUE(-0.00016000000005078618)</f>
        <v>0</v>
      </c>
      <c r="O22">
        <f>VALUE(0.00014000000010128133)</f>
        <v>0</v>
      </c>
      <c r="P22" s="11">
        <f>VALUE(-273.1535)</f>
        <v>0</v>
      </c>
      <c r="Q22">
        <f>VALUE(-0.07999999996854967)</f>
        <v>0</v>
      </c>
    </row>
    <row r="23" spans="1:17">
      <c r="A23" t="s">
        <v>38</v>
      </c>
      <c r="B23">
        <f>VALUE(0.11793)</f>
        <v>0</v>
      </c>
      <c r="C23" s="7">
        <f>VALUE(1553.74466)</f>
        <v>0</v>
      </c>
      <c r="D23" s="7">
        <f>VALUE(-10.492)</f>
        <v>0</v>
      </c>
      <c r="E23" s="8">
        <f>VALUE(1556.30596)</f>
        <v>0</v>
      </c>
      <c r="F23" s="8">
        <f>VALUE(-9.43)</f>
        <v>0</v>
      </c>
      <c r="G23" s="9">
        <f>VALUE(1551.25884)</f>
        <v>0</v>
      </c>
      <c r="H23" s="9">
        <f>VALUE(-15.39)</f>
        <v>0</v>
      </c>
      <c r="I23" s="10">
        <f>VALUE(1550.6028)</f>
        <v>0</v>
      </c>
      <c r="J23" s="10">
        <f>VALUE(-19.386)</f>
        <v>0</v>
      </c>
      <c r="K23" s="11">
        <f>VALUE(248.775)</f>
        <v>0</v>
      </c>
      <c r="L23">
        <f>VALUE(0.00040000000012696546)</f>
        <v>0</v>
      </c>
      <c r="M23">
        <f>VALUE(1.9999999949504854e-05)</f>
        <v>0</v>
      </c>
      <c r="N23">
        <f>VALUE(-0.00044000000002597517)</f>
        <v>0</v>
      </c>
      <c r="O23">
        <f>VALUE(0.0009999999999763531)</f>
        <v>0</v>
      </c>
      <c r="P23" s="11">
        <f>VALUE(-273.149)</f>
        <v>0</v>
      </c>
      <c r="Q23">
        <f>VALUE(0.24500000000671207)</f>
        <v>0</v>
      </c>
    </row>
    <row r="24" spans="1:17">
      <c r="A24" t="s">
        <v>39</v>
      </c>
      <c r="B24">
        <f>VALUE(0.13486)</f>
        <v>0</v>
      </c>
      <c r="C24" s="7">
        <f>VALUE(1553.7447)</f>
        <v>0</v>
      </c>
      <c r="D24" s="7">
        <f>VALUE(-10.484000000000002)</f>
        <v>0</v>
      </c>
      <c r="E24" s="8">
        <f>VALUE(1556.30574)</f>
        <v>0</v>
      </c>
      <c r="F24" s="8">
        <f>VALUE(-9.406)</f>
        <v>0</v>
      </c>
      <c r="G24" s="9">
        <f>VALUE(1551.2581)</f>
        <v>0</v>
      </c>
      <c r="H24" s="9">
        <f>VALUE(-15.374)</f>
        <v>0</v>
      </c>
      <c r="I24" s="10">
        <f>VALUE(1550.6027)</f>
        <v>0</v>
      </c>
      <c r="J24" s="10">
        <f>VALUE(-19.474)</f>
        <v>0</v>
      </c>
      <c r="K24" s="11">
        <f>VALUE(248.7735)</f>
        <v>0</v>
      </c>
      <c r="L24">
        <f>VALUE(0.00044000000002597517)</f>
        <v>0</v>
      </c>
      <c r="M24">
        <f>VALUE(-0.0001999999999497959)</f>
        <v>0</v>
      </c>
      <c r="N24">
        <f>VALUE(-0.0011799999999766442)</f>
        <v>0</v>
      </c>
      <c r="O24">
        <f>VALUE(0.0009000000000014552)</f>
        <v>0</v>
      </c>
      <c r="P24" s="11">
        <f>VALUE(-273.15049999999997)</f>
        <v>0</v>
      </c>
      <c r="Q24">
        <f>VALUE(-0.009999999974752427)</f>
        <v>0</v>
      </c>
    </row>
    <row r="25" spans="1:17">
      <c r="A25" t="s">
        <v>40</v>
      </c>
      <c r="B25">
        <f>VALUE(0.13972)</f>
        <v>0</v>
      </c>
      <c r="C25" s="7">
        <f>VALUE(1553.74398)</f>
        <v>0</v>
      </c>
      <c r="D25" s="7">
        <f>VALUE(-10.504000000000001)</f>
        <v>0</v>
      </c>
      <c r="E25" s="8">
        <f>VALUE(1556.3064)</f>
        <v>0</v>
      </c>
      <c r="F25" s="8">
        <f>VALUE(-9.414)</f>
        <v>0</v>
      </c>
      <c r="G25" s="9">
        <f>VALUE(1551.2594800000002)</f>
        <v>0</v>
      </c>
      <c r="H25" s="9">
        <f>VALUE(-15.372)</f>
        <v>0</v>
      </c>
      <c r="I25" s="10">
        <f>VALUE(1550.60302)</f>
        <v>0</v>
      </c>
      <c r="J25" s="10">
        <f>VALUE(-19.438)</f>
        <v>0</v>
      </c>
      <c r="K25" s="11">
        <f>VALUE(248.773)</f>
        <v>0</v>
      </c>
      <c r="L25">
        <f>VALUE(-0.000279999999975189)</f>
        <v>0</v>
      </c>
      <c r="M25">
        <f>VALUE(0.00045999999997548)</f>
        <v>0</v>
      </c>
      <c r="N25">
        <f>VALUE(0.0001999999999497959)</f>
        <v>0</v>
      </c>
      <c r="O25">
        <f>VALUE(0.0012200000001030276)</f>
        <v>0</v>
      </c>
      <c r="P25" s="11">
        <f>VALUE(-273.15099999999995)</f>
        <v>0</v>
      </c>
      <c r="Q25">
        <f>VALUE(0.4000000000132786)</f>
        <v>0</v>
      </c>
    </row>
    <row r="26" spans="1:17">
      <c r="A26" t="s">
        <v>41</v>
      </c>
      <c r="B26">
        <f>VALUE(0.14486)</f>
        <v>0</v>
      </c>
      <c r="C26" s="7">
        <f>VALUE(1553.7446)</f>
        <v>0</v>
      </c>
      <c r="D26" s="7">
        <f>VALUE(-10.51)</f>
        <v>0</v>
      </c>
      <c r="E26" s="8">
        <f>VALUE(1556.30656)</f>
        <v>0</v>
      </c>
      <c r="F26" s="8">
        <f>VALUE(-9.404)</f>
        <v>0</v>
      </c>
      <c r="G26" s="9">
        <f>VALUE(1551.2596800000001)</f>
        <v>0</v>
      </c>
      <c r="H26" s="9">
        <f>VALUE(-15.378)</f>
        <v>0</v>
      </c>
      <c r="I26" s="10">
        <f>VALUE(1550.60318)</f>
        <v>0</v>
      </c>
      <c r="J26" s="10">
        <f>VALUE(-19.412)</f>
        <v>0</v>
      </c>
      <c r="K26" s="11">
        <f>VALUE(248.7725)</f>
        <v>0</v>
      </c>
      <c r="L26">
        <f>VALUE(0.0003400000000510772)</f>
        <v>0</v>
      </c>
      <c r="M26">
        <f>VALUE(0.0006200000000262662)</f>
        <v>0</v>
      </c>
      <c r="N26">
        <f>VALUE(0.0003999999998995918)</f>
        <v>0</v>
      </c>
      <c r="O26">
        <f>VALUE(0.0013800000001538137)</f>
        <v>0</v>
      </c>
      <c r="P26" s="11">
        <f>VALUE(-273.15149999999994)</f>
        <v>0</v>
      </c>
      <c r="Q26">
        <f>VALUE(0.6850000000326872)</f>
        <v>0</v>
      </c>
    </row>
    <row r="27" spans="1:17">
      <c r="A27" t="s">
        <v>42</v>
      </c>
      <c r="B27">
        <f>VALUE(0.14986)</f>
        <v>0</v>
      </c>
      <c r="C27" s="7">
        <f>VALUE(1553.7446400000001)</f>
        <v>0</v>
      </c>
      <c r="D27" s="7">
        <f>VALUE(-10.508)</f>
        <v>0</v>
      </c>
      <c r="E27" s="8">
        <f>VALUE(1556.30602)</f>
        <v>0</v>
      </c>
      <c r="F27" s="8">
        <f>VALUE(-9.392000000000001)</f>
        <v>0</v>
      </c>
      <c r="G27" s="9">
        <f>VALUE(1551.2590400000001)</f>
        <v>0</v>
      </c>
      <c r="H27" s="9">
        <f>VALUE(-15.368)</f>
        <v>0</v>
      </c>
      <c r="I27" s="10">
        <f>VALUE(1550.6028)</f>
        <v>0</v>
      </c>
      <c r="J27" s="10">
        <f>VALUE(-19.438)</f>
        <v>0</v>
      </c>
      <c r="K27" s="11">
        <f>VALUE(248.773)</f>
        <v>0</v>
      </c>
      <c r="L27">
        <f>VALUE(0.00037999999995008693)</f>
        <v>0</v>
      </c>
      <c r="M27">
        <f>VALUE(8.000000002539309e-05)</f>
        <v>0</v>
      </c>
      <c r="N27">
        <f>VALUE(-0.00024000000007617928)</f>
        <v>0</v>
      </c>
      <c r="O27">
        <f>VALUE(0.0009999999999763531)</f>
        <v>0</v>
      </c>
      <c r="P27" s="11">
        <f>VALUE(-273.15099999999995)</f>
        <v>0</v>
      </c>
      <c r="Q27">
        <f>VALUE(0.30499999996891347)</f>
        <v>0</v>
      </c>
    </row>
    <row r="28" spans="1:17">
      <c r="A28" t="s">
        <v>43</v>
      </c>
      <c r="B28">
        <f>VALUE(0.155)</f>
        <v>0</v>
      </c>
      <c r="C28" s="7">
        <f>VALUE(1553.74472)</f>
        <v>0</v>
      </c>
      <c r="D28" s="7">
        <f>VALUE(-10.488)</f>
        <v>0</v>
      </c>
      <c r="E28" s="8">
        <f>VALUE(1556.30592)</f>
        <v>0</v>
      </c>
      <c r="F28" s="8">
        <f>VALUE(-9.396)</f>
        <v>0</v>
      </c>
      <c r="G28" s="9">
        <f>VALUE(1551.2594)</f>
        <v>0</v>
      </c>
      <c r="H28" s="9">
        <f>VALUE(-15.392000000000001)</f>
        <v>0</v>
      </c>
      <c r="I28" s="10">
        <f>VALUE(1550.6028)</f>
        <v>0</v>
      </c>
      <c r="J28" s="10">
        <f>VALUE(-19.454)</f>
        <v>0</v>
      </c>
      <c r="K28" s="11">
        <f>VALUE(248.771)</f>
        <v>0</v>
      </c>
      <c r="L28">
        <f>VALUE(0.00045999999997548)</f>
        <v>0</v>
      </c>
      <c r="M28">
        <f>VALUE(-1.9999999949504854e-05)</f>
        <v>0</v>
      </c>
      <c r="N28">
        <f>VALUE(0.0001199999999244028)</f>
        <v>0</v>
      </c>
      <c r="O28">
        <f>VALUE(0.0009999999999763531)</f>
        <v>0</v>
      </c>
      <c r="P28" s="11">
        <f>VALUE(-273.153)</f>
        <v>0</v>
      </c>
      <c r="Q28">
        <f>VALUE(0.3899999999816828)</f>
        <v>0</v>
      </c>
    </row>
    <row r="29" spans="1:17">
      <c r="A29" t="s">
        <v>44</v>
      </c>
      <c r="B29">
        <f>VALUE(0.16014)</f>
        <v>0</v>
      </c>
      <c r="C29" s="7">
        <f>VALUE(1553.74482)</f>
        <v>0</v>
      </c>
      <c r="D29" s="7">
        <f>VALUE(-10.484000000000002)</f>
        <v>0</v>
      </c>
      <c r="E29" s="8">
        <f>VALUE(1556.30618)</f>
        <v>0</v>
      </c>
      <c r="F29" s="8">
        <f>VALUE(-9.448)</f>
        <v>0</v>
      </c>
      <c r="G29" s="9">
        <f>VALUE(1551.26044)</f>
        <v>0</v>
      </c>
      <c r="H29" s="9">
        <f>VALUE(-15.362)</f>
        <v>0</v>
      </c>
      <c r="I29" s="10">
        <f>VALUE(1550.60246)</f>
        <v>0</v>
      </c>
      <c r="J29" s="10">
        <f>VALUE(-19.42)</f>
        <v>0</v>
      </c>
      <c r="K29" s="11">
        <f>VALUE(248.768)</f>
        <v>0</v>
      </c>
      <c r="L29">
        <f>VALUE(0.000559999999950378)</f>
        <v>0</v>
      </c>
      <c r="M29">
        <f>VALUE(0.00024000000007617928)</f>
        <v>0</v>
      </c>
      <c r="N29">
        <f>VALUE(0.0011600000000271393)</f>
        <v>0</v>
      </c>
      <c r="O29">
        <f>VALUE(0.0006600000001526496)</f>
        <v>0</v>
      </c>
      <c r="P29" s="11">
        <f>VALUE(-273.15599999999995)</f>
        <v>0</v>
      </c>
      <c r="Q29">
        <f>VALUE(0.6550000000515865)</f>
        <v>0</v>
      </c>
    </row>
    <row r="30" spans="1:17">
      <c r="A30" t="s">
        <v>45</v>
      </c>
      <c r="B30">
        <f>VALUE(0.16514)</f>
        <v>0</v>
      </c>
      <c r="C30" s="7">
        <f>VALUE(1553.7445)</f>
        <v>0</v>
      </c>
      <c r="D30" s="7">
        <f>VALUE(-10.492)</f>
        <v>0</v>
      </c>
      <c r="E30" s="8">
        <f>VALUE(1556.30544)</f>
        <v>0</v>
      </c>
      <c r="F30" s="8">
        <f>VALUE(-9.466000000000001)</f>
        <v>0</v>
      </c>
      <c r="G30" s="9">
        <f>VALUE(1551.26022)</f>
        <v>0</v>
      </c>
      <c r="H30" s="9">
        <f>VALUE(-15.34)</f>
        <v>0</v>
      </c>
      <c r="I30" s="10">
        <f>VALUE(1550.6025)</f>
        <v>0</v>
      </c>
      <c r="J30" s="10">
        <f>VALUE(-19.45)</f>
        <v>0</v>
      </c>
      <c r="K30" s="11">
        <f>VALUE(248.7675)</f>
        <v>0</v>
      </c>
      <c r="L30">
        <f>VALUE(0.00024000000007617928)</f>
        <v>0</v>
      </c>
      <c r="M30">
        <f>VALUE(-0.0004999999998744897)</f>
        <v>0</v>
      </c>
      <c r="N30">
        <f>VALUE(0.0009399999999004649)</f>
        <v>0</v>
      </c>
      <c r="O30">
        <f>VALUE(0.0007000000000516593)</f>
        <v>0</v>
      </c>
      <c r="P30" s="11">
        <f>VALUE(-273.15649999999994)</f>
        <v>0</v>
      </c>
      <c r="Q30">
        <f>VALUE(0.34500000003845344)</f>
        <v>0</v>
      </c>
    </row>
    <row r="31" spans="1:17">
      <c r="A31" t="s">
        <v>46</v>
      </c>
      <c r="B31">
        <f>VALUE(0.17014)</f>
        <v>0</v>
      </c>
      <c r="C31" s="7">
        <f>VALUE(1553.74426)</f>
        <v>0</v>
      </c>
      <c r="D31" s="7">
        <f>VALUE(-10.462)</f>
        <v>0</v>
      </c>
      <c r="E31" s="8">
        <f>VALUE(1556.3061)</f>
        <v>0</v>
      </c>
      <c r="F31" s="8">
        <f>VALUE(-9.374)</f>
        <v>0</v>
      </c>
      <c r="G31" s="9">
        <f>VALUE(1551.2604800000001)</f>
        <v>0</v>
      </c>
      <c r="H31" s="9">
        <f>VALUE(-15.324000000000002)</f>
        <v>0</v>
      </c>
      <c r="I31" s="10">
        <f>VALUE(1550.6022)</f>
        <v>0</v>
      </c>
      <c r="J31" s="10">
        <f>VALUE(-19.416)</f>
        <v>0</v>
      </c>
      <c r="K31" s="11">
        <f>VALUE(248.766)</f>
        <v>0</v>
      </c>
      <c r="L31">
        <f>VALUE(0.0)</f>
        <v>0</v>
      </c>
      <c r="M31">
        <f>VALUE(0.00016000000005078618)</f>
        <v>0</v>
      </c>
      <c r="N31">
        <f>VALUE(0.001199999999926149)</f>
        <v>0</v>
      </c>
      <c r="O31">
        <f>VALUE(0.00040000000012696546)</f>
        <v>0</v>
      </c>
      <c r="P31" s="11">
        <f>VALUE(-273.158)</f>
        <v>0</v>
      </c>
      <c r="Q31">
        <f>VALUE(0.44000000002597517)</f>
        <v>0</v>
      </c>
    </row>
    <row r="32" spans="1:17">
      <c r="A32" t="s">
        <v>47</v>
      </c>
      <c r="B32">
        <f>VALUE(0.17514)</f>
        <v>0</v>
      </c>
      <c r="C32" s="7">
        <f>VALUE(1553.74392)</f>
        <v>0</v>
      </c>
      <c r="D32" s="7">
        <f>VALUE(-10.517999999999999)</f>
        <v>0</v>
      </c>
      <c r="E32" s="8">
        <f>VALUE(1556.3057800000001)</f>
        <v>0</v>
      </c>
      <c r="F32" s="8">
        <f>VALUE(-9.392000000000001)</f>
        <v>0</v>
      </c>
      <c r="G32" s="9">
        <f>VALUE(1551.2613)</f>
        <v>0</v>
      </c>
      <c r="H32" s="9">
        <f>VALUE(-15.357999999999999)</f>
        <v>0</v>
      </c>
      <c r="I32" s="10">
        <f>VALUE(1550.6022)</f>
        <v>0</v>
      </c>
      <c r="J32" s="10">
        <f>VALUE(-19.42)</f>
        <v>0</v>
      </c>
      <c r="K32" s="11">
        <f>VALUE(248.7655)</f>
        <v>0</v>
      </c>
      <c r="L32">
        <f>VALUE(-0.0003400000000510772)</f>
        <v>0</v>
      </c>
      <c r="M32">
        <f>VALUE(-0.00016000000005078618)</f>
        <v>0</v>
      </c>
      <c r="N32">
        <f>VALUE(0.002019999999902211)</f>
        <v>0</v>
      </c>
      <c r="O32">
        <f>VALUE(0.00040000000012696546)</f>
        <v>0</v>
      </c>
      <c r="P32" s="11">
        <f>VALUE(-273.1585)</f>
        <v>0</v>
      </c>
      <c r="Q32">
        <f>VALUE(0.4799999999818283)</f>
        <v>0</v>
      </c>
    </row>
    <row r="33" spans="1:17">
      <c r="A33" t="s">
        <v>48</v>
      </c>
      <c r="B33">
        <f>VALUE(0.18028)</f>
        <v>0</v>
      </c>
      <c r="C33" s="7">
        <f>VALUE(1553.7443)</f>
        <v>0</v>
      </c>
      <c r="D33" s="7">
        <f>VALUE(-10.502)</f>
        <v>0</v>
      </c>
      <c r="E33" s="8">
        <f>VALUE(1556.30654)</f>
        <v>0</v>
      </c>
      <c r="F33" s="8">
        <f>VALUE(-9.396)</f>
        <v>0</v>
      </c>
      <c r="G33" s="9">
        <f>VALUE(1551.26046)</f>
        <v>0</v>
      </c>
      <c r="H33" s="9">
        <f>VALUE(-15.342)</f>
        <v>0</v>
      </c>
      <c r="I33" s="10">
        <f>VALUE(1550.60276)</f>
        <v>0</v>
      </c>
      <c r="J33" s="10">
        <f>VALUE(-19.386)</f>
        <v>0</v>
      </c>
      <c r="K33" s="11">
        <f>VALUE(248.7645)</f>
        <v>0</v>
      </c>
      <c r="L33">
        <f>VALUE(4.0000000126383384e-05)</f>
        <v>0</v>
      </c>
      <c r="M33">
        <f>VALUE(0.0006000000000767614)</f>
        <v>0</v>
      </c>
      <c r="N33">
        <f>VALUE(0.0011799999999766442)</f>
        <v>0</v>
      </c>
      <c r="O33">
        <f>VALUE(0.0009600000000773434)</f>
        <v>0</v>
      </c>
      <c r="P33" s="11">
        <f>VALUE(-273.1595)</f>
        <v>0</v>
      </c>
      <c r="Q33">
        <f>VALUE(0.6950000000642831)</f>
        <v>0</v>
      </c>
    </row>
    <row r="34" spans="1:17">
      <c r="A34" t="s">
        <v>49</v>
      </c>
      <c r="B34">
        <f>VALUE(0.18528)</f>
        <v>0</v>
      </c>
      <c r="C34" s="7">
        <f>VALUE(1553.74446)</f>
        <v>0</v>
      </c>
      <c r="D34" s="7">
        <f>VALUE(-10.485999999999999)</f>
        <v>0</v>
      </c>
      <c r="E34" s="8">
        <f>VALUE(1556.30574)</f>
        <v>0</v>
      </c>
      <c r="F34" s="8">
        <f>VALUE(-9.454)</f>
        <v>0</v>
      </c>
      <c r="G34" s="9">
        <f>VALUE(1551.2604800000001)</f>
        <v>0</v>
      </c>
      <c r="H34" s="9">
        <f>VALUE(-15.324000000000002)</f>
        <v>0</v>
      </c>
      <c r="I34" s="10">
        <f>VALUE(1550.60306)</f>
        <v>0</v>
      </c>
      <c r="J34" s="10">
        <f>VALUE(-19.422)</f>
        <v>0</v>
      </c>
      <c r="K34" s="11">
        <f>VALUE(248.762)</f>
        <v>0</v>
      </c>
      <c r="L34">
        <f>VALUE(0.0001999999999497959)</f>
        <v>0</v>
      </c>
      <c r="M34">
        <f>VALUE(-0.0001999999999497959)</f>
        <v>0</v>
      </c>
      <c r="N34">
        <f>VALUE(0.001199999999926149)</f>
        <v>0</v>
      </c>
      <c r="O34">
        <f>VALUE(0.0012600000000020373)</f>
        <v>0</v>
      </c>
      <c r="P34" s="11">
        <f>VALUE(-273.162)</f>
        <v>0</v>
      </c>
      <c r="Q34">
        <f>VALUE(0.6149999999820466)</f>
        <v>0</v>
      </c>
    </row>
    <row r="35" spans="1:17">
      <c r="A35" t="s">
        <v>50</v>
      </c>
      <c r="B35">
        <f>VALUE(0.19028)</f>
        <v>0</v>
      </c>
      <c r="C35" s="7">
        <f>VALUE(1553.7451199999998)</f>
        <v>0</v>
      </c>
      <c r="D35" s="7">
        <f>VALUE(-10.478)</f>
        <v>0</v>
      </c>
      <c r="E35" s="8">
        <f>VALUE(1556.30532)</f>
        <v>0</v>
      </c>
      <c r="F35" s="8">
        <f>VALUE(-9.437999999999999)</f>
        <v>0</v>
      </c>
      <c r="G35" s="9">
        <f>VALUE(1551.25986)</f>
        <v>0</v>
      </c>
      <c r="H35" s="9">
        <f>VALUE(-15.338)</f>
        <v>0</v>
      </c>
      <c r="I35" s="10">
        <f>VALUE(1550.60238)</f>
        <v>0</v>
      </c>
      <c r="J35" s="10">
        <f>VALUE(-19.374000000000002)</f>
        <v>0</v>
      </c>
      <c r="K35" s="11">
        <f>VALUE(248.761)</f>
        <v>0</v>
      </c>
      <c r="L35">
        <f>VALUE(0.0008600000001024455)</f>
        <v>0</v>
      </c>
      <c r="M35">
        <f>VALUE(-0.0006200000000262662)</f>
        <v>0</v>
      </c>
      <c r="N35">
        <f>VALUE(0.0005799999998998828)</f>
        <v>0</v>
      </c>
      <c r="O35">
        <f>VALUE(0.0005800000001272565)</f>
        <v>0</v>
      </c>
      <c r="P35" s="11">
        <f>VALUE(-273.163)</f>
        <v>0</v>
      </c>
      <c r="Q35">
        <f>VALUE(0.35000000002582965)</f>
        <v>0</v>
      </c>
    </row>
    <row r="36" spans="1:17">
      <c r="A36" t="s">
        <v>51</v>
      </c>
      <c r="B36">
        <f>VALUE(0.19528)</f>
        <v>0</v>
      </c>
      <c r="C36" s="7">
        <f>VALUE(1553.74458)</f>
        <v>0</v>
      </c>
      <c r="D36" s="7">
        <f>VALUE(-10.498)</f>
        <v>0</v>
      </c>
      <c r="E36" s="8">
        <f>VALUE(1556.30474)</f>
        <v>0</v>
      </c>
      <c r="F36" s="8">
        <f>VALUE(-9.416)</f>
        <v>0</v>
      </c>
      <c r="G36" s="9">
        <f>VALUE(1551.2594)</f>
        <v>0</v>
      </c>
      <c r="H36" s="9">
        <f>VALUE(-15.357999999999999)</f>
        <v>0</v>
      </c>
      <c r="I36" s="10">
        <f>VALUE(1550.60162)</f>
        <v>0</v>
      </c>
      <c r="J36" s="10">
        <f>VALUE(-19.378)</f>
        <v>0</v>
      </c>
      <c r="K36" s="11">
        <f>VALUE(248.7595)</f>
        <v>0</v>
      </c>
      <c r="L36">
        <f>VALUE(0.00032000000010157237)</f>
        <v>0</v>
      </c>
      <c r="M36">
        <f>VALUE(-0.001199999999926149)</f>
        <v>0</v>
      </c>
      <c r="N36">
        <f>VALUE(0.0001199999999244028)</f>
        <v>0</v>
      </c>
      <c r="O36">
        <f>VALUE(-0.00018000000000029104)</f>
        <v>0</v>
      </c>
      <c r="P36" s="11">
        <f>VALUE(-273.1645)</f>
        <v>0</v>
      </c>
      <c r="Q36">
        <f>VALUE(-0.23499999997511622)</f>
        <v>0</v>
      </c>
    </row>
    <row r="37" spans="1:17">
      <c r="A37" t="s">
        <v>52</v>
      </c>
      <c r="B37">
        <f>VALUE(0.20014)</f>
        <v>0</v>
      </c>
      <c r="C37" s="7">
        <f>VALUE(1553.7436599999999)</f>
        <v>0</v>
      </c>
      <c r="D37" s="7">
        <f>VALUE(-10.536)</f>
        <v>0</v>
      </c>
      <c r="E37" s="8">
        <f>VALUE(1556.3046199999999)</f>
        <v>0</v>
      </c>
      <c r="F37" s="8">
        <f>VALUE(-9.392000000000001)</f>
        <v>0</v>
      </c>
      <c r="G37" s="9">
        <f>VALUE(1551.25886)</f>
        <v>0</v>
      </c>
      <c r="H37" s="9">
        <f>VALUE(-15.347999999999999)</f>
        <v>0</v>
      </c>
      <c r="I37" s="10">
        <f>VALUE(1550.60134)</f>
        <v>0</v>
      </c>
      <c r="J37" s="10">
        <f>VALUE(-19.39)</f>
        <v>0</v>
      </c>
      <c r="K37" s="11">
        <f>VALUE(248.7585)</f>
        <v>0</v>
      </c>
      <c r="L37">
        <f>VALUE(-0.0005999999998493877)</f>
        <v>0</v>
      </c>
      <c r="M37">
        <f>VALUE(-0.0013199999998505518)</f>
        <v>0</v>
      </c>
      <c r="N37">
        <f>VALUE(-0.0004200000000764703)</f>
        <v>0</v>
      </c>
      <c r="O37">
        <f>VALUE(-0.00045999999997548)</f>
        <v>0</v>
      </c>
      <c r="P37" s="11">
        <f>VALUE(-273.16549999999995)</f>
        <v>0</v>
      </c>
      <c r="Q37">
        <f>VALUE(-0.6999999999379725)</f>
        <v>0</v>
      </c>
    </row>
    <row r="38" spans="1:17">
      <c r="A38" t="s">
        <v>53</v>
      </c>
      <c r="B38">
        <f>VALUE(0.20528)</f>
        <v>0</v>
      </c>
      <c r="C38" s="7">
        <f>VALUE(1553.7441199999998)</f>
        <v>0</v>
      </c>
      <c r="D38" s="7">
        <f>VALUE(-10.484000000000002)</f>
        <v>0</v>
      </c>
      <c r="E38" s="8">
        <f>VALUE(1556.30584)</f>
        <v>0</v>
      </c>
      <c r="F38" s="8">
        <f>VALUE(-9.436)</f>
        <v>0</v>
      </c>
      <c r="G38" s="9">
        <f>VALUE(1551.25902)</f>
        <v>0</v>
      </c>
      <c r="H38" s="9">
        <f>VALUE(-15.347999999999999)</f>
        <v>0</v>
      </c>
      <c r="I38" s="10">
        <f>VALUE(1550.60166)</f>
        <v>0</v>
      </c>
      <c r="J38" s="10">
        <f>VALUE(-19.368)</f>
        <v>0</v>
      </c>
      <c r="K38" s="11">
        <f>VALUE(248.757)</f>
        <v>0</v>
      </c>
      <c r="L38">
        <f>VALUE(-0.00013999999987390765)</f>
        <v>0</v>
      </c>
      <c r="M38">
        <f>VALUE(-9.999999997489795e-05)</f>
        <v>0</v>
      </c>
      <c r="N38">
        <f>VALUE(-0.00026000000002568413)</f>
        <v>0</v>
      </c>
      <c r="O38">
        <f>VALUE(-0.00013999999987390765)</f>
        <v>0</v>
      </c>
      <c r="P38" s="11">
        <f>VALUE(-273.167)</f>
        <v>0</v>
      </c>
      <c r="Q38">
        <f>VALUE(-0.15999999993709935)</f>
        <v>0</v>
      </c>
    </row>
    <row r="39" spans="1:17">
      <c r="A39" t="s">
        <v>54</v>
      </c>
      <c r="B39">
        <f>VALUE(0.21028)</f>
        <v>0</v>
      </c>
      <c r="C39" s="7">
        <f>VALUE(1553.74362)</f>
        <v>0</v>
      </c>
      <c r="D39" s="7">
        <f>VALUE(-10.498)</f>
        <v>0</v>
      </c>
      <c r="E39" s="8">
        <f>VALUE(1556.305)</f>
        <v>0</v>
      </c>
      <c r="F39" s="8">
        <f>VALUE(-9.437999999999999)</f>
        <v>0</v>
      </c>
      <c r="G39" s="9">
        <f>VALUE(1551.25964)</f>
        <v>0</v>
      </c>
      <c r="H39" s="9">
        <f>VALUE(-15.374)</f>
        <v>0</v>
      </c>
      <c r="I39" s="10">
        <f>VALUE(1550.60186)</f>
        <v>0</v>
      </c>
      <c r="J39" s="10">
        <f>VALUE(-19.402)</f>
        <v>0</v>
      </c>
      <c r="K39" s="11">
        <f>VALUE(248.7575)</f>
        <v>0</v>
      </c>
      <c r="L39">
        <f>VALUE(-0.0006399999999757711)</f>
        <v>0</v>
      </c>
      <c r="M39">
        <f>VALUE(-0.0009399999999004649)</f>
        <v>0</v>
      </c>
      <c r="N39">
        <f>VALUE(0.0003600000000005821)</f>
        <v>0</v>
      </c>
      <c r="O39">
        <f>VALUE(6.000000007588824e-05)</f>
        <v>0</v>
      </c>
      <c r="P39" s="11">
        <f>VALUE(-273.1665)</f>
        <v>0</v>
      </c>
      <c r="Q39">
        <f>VALUE(-0.2899999999499414)</f>
        <v>0</v>
      </c>
    </row>
    <row r="40" spans="1:17">
      <c r="A40" t="s">
        <v>55</v>
      </c>
      <c r="B40">
        <f>VALUE(0.21528)</f>
        <v>0</v>
      </c>
      <c r="C40" s="7">
        <f>VALUE(1553.7443)</f>
        <v>0</v>
      </c>
      <c r="D40" s="7">
        <f>VALUE(-10.536)</f>
        <v>0</v>
      </c>
      <c r="E40" s="8">
        <f>VALUE(1556.30514)</f>
        <v>0</v>
      </c>
      <c r="F40" s="8">
        <f>VALUE(-9.384)</f>
        <v>0</v>
      </c>
      <c r="G40" s="9">
        <f>VALUE(1551.25986)</f>
        <v>0</v>
      </c>
      <c r="H40" s="9">
        <f>VALUE(-15.352)</f>
        <v>0</v>
      </c>
      <c r="I40" s="10">
        <f>VALUE(1550.6018800000002)</f>
        <v>0</v>
      </c>
      <c r="J40" s="10">
        <f>VALUE(-19.372)</f>
        <v>0</v>
      </c>
      <c r="K40" s="11">
        <f>VALUE(248.7575)</f>
        <v>0</v>
      </c>
      <c r="L40">
        <f>VALUE(4.0000000126383384e-05)</f>
        <v>0</v>
      </c>
      <c r="M40">
        <f>VALUE(-0.0008000000000265572)</f>
        <v>0</v>
      </c>
      <c r="N40">
        <f>VALUE(0.0005799999998998828)</f>
        <v>0</v>
      </c>
      <c r="O40">
        <f>VALUE(8.000000002539309e-05)</f>
        <v>0</v>
      </c>
      <c r="P40" s="11">
        <f>VALUE(-273.1665)</f>
        <v>0</v>
      </c>
      <c r="Q40">
        <f>VALUE(-0.024999999993724487)</f>
        <v>0</v>
      </c>
    </row>
    <row r="41" spans="1:17">
      <c r="A41" t="s">
        <v>56</v>
      </c>
      <c r="B41">
        <f>VALUE(0.22014)</f>
        <v>0</v>
      </c>
      <c r="C41" s="7">
        <f>VALUE(1553.74398)</f>
        <v>0</v>
      </c>
      <c r="D41" s="7">
        <f>VALUE(-10.48)</f>
        <v>0</v>
      </c>
      <c r="E41" s="8">
        <f>VALUE(1556.3053)</f>
        <v>0</v>
      </c>
      <c r="F41" s="8">
        <f>VALUE(-9.426)</f>
        <v>0</v>
      </c>
      <c r="G41" s="9">
        <f>VALUE(1551.25866)</f>
        <v>0</v>
      </c>
      <c r="H41" s="9">
        <f>VALUE(-15.35)</f>
        <v>0</v>
      </c>
      <c r="I41" s="10">
        <f>VALUE(1550.60148)</f>
        <v>0</v>
      </c>
      <c r="J41" s="10">
        <f>VALUE(-19.404)</f>
        <v>0</v>
      </c>
      <c r="K41" s="11">
        <f>VALUE(248.7585)</f>
        <v>0</v>
      </c>
      <c r="L41">
        <f>VALUE(-0.000279999999975189)</f>
        <v>0</v>
      </c>
      <c r="M41">
        <f>VALUE(-0.0006399999999757711)</f>
        <v>0</v>
      </c>
      <c r="N41">
        <f>VALUE(-0.0006200000000262662)</f>
        <v>0</v>
      </c>
      <c r="O41">
        <f>VALUE(-0.0003199999998741987)</f>
        <v>0</v>
      </c>
      <c r="P41" s="11">
        <f>VALUE(-273.16549999999995)</f>
        <v>0</v>
      </c>
      <c r="Q41">
        <f>VALUE(-0.46499999996285624)</f>
        <v>0</v>
      </c>
    </row>
    <row r="42" spans="1:17">
      <c r="A42" t="s">
        <v>57</v>
      </c>
      <c r="B42">
        <f>VALUE(0.22514)</f>
        <v>0</v>
      </c>
      <c r="C42" s="7">
        <f>VALUE(1553.7449800000002)</f>
        <v>0</v>
      </c>
      <c r="D42" s="7">
        <f>VALUE(-10.488)</f>
        <v>0</v>
      </c>
      <c r="E42" s="8">
        <f>VALUE(1556.306)</f>
        <v>0</v>
      </c>
      <c r="F42" s="8">
        <f>VALUE(-9.426)</f>
        <v>0</v>
      </c>
      <c r="G42" s="9">
        <f>VALUE(1551.25882)</f>
        <v>0</v>
      </c>
      <c r="H42" s="9">
        <f>VALUE(-15.36)</f>
        <v>0</v>
      </c>
      <c r="I42" s="10">
        <f>VALUE(1550.6014599999999)</f>
        <v>0</v>
      </c>
      <c r="J42" s="10">
        <f>VALUE(-19.394000000000002)</f>
        <v>0</v>
      </c>
      <c r="K42" s="11">
        <f>VALUE(248.7575)</f>
        <v>0</v>
      </c>
      <c r="L42">
        <f>VALUE(0.0007200000000011642)</f>
        <v>0</v>
      </c>
      <c r="M42">
        <f>VALUE(6.000000007588824e-05)</f>
        <v>0</v>
      </c>
      <c r="N42">
        <f>VALUE(-0.00045999999997548)</f>
        <v>0</v>
      </c>
      <c r="O42">
        <f>VALUE(-0.00033999999982370355)</f>
        <v>0</v>
      </c>
      <c r="P42" s="11">
        <f>VALUE(-273.1665)</f>
        <v>0</v>
      </c>
      <c r="Q42">
        <f>VALUE(-0.004999999930532795)</f>
        <v>0</v>
      </c>
    </row>
    <row r="43" spans="1:17">
      <c r="A43" t="s">
        <v>58</v>
      </c>
      <c r="B43">
        <f>VALUE(0.23)</f>
        <v>0</v>
      </c>
      <c r="C43" s="7">
        <f>VALUE(1553.74474)</f>
        <v>0</v>
      </c>
      <c r="D43" s="7">
        <f>VALUE(-10.472000000000001)</f>
        <v>0</v>
      </c>
      <c r="E43" s="8">
        <f>VALUE(1556.3062400000001)</f>
        <v>0</v>
      </c>
      <c r="F43" s="8">
        <f>VALUE(-9.386000000000001)</f>
        <v>0</v>
      </c>
      <c r="G43" s="9">
        <f>VALUE(1551.2600400000001)</f>
        <v>0</v>
      </c>
      <c r="H43" s="9">
        <f>VALUE(-15.32)</f>
        <v>0</v>
      </c>
      <c r="I43" s="10">
        <f>VALUE(1550.60194)</f>
        <v>0</v>
      </c>
      <c r="J43" s="10">
        <f>VALUE(-19.374000000000002)</f>
        <v>0</v>
      </c>
      <c r="K43" s="11">
        <f>VALUE(248.7545)</f>
        <v>0</v>
      </c>
      <c r="L43">
        <f>VALUE(0.00048000000015235855)</f>
        <v>0</v>
      </c>
      <c r="M43">
        <f>VALUE(0.00029999999992469384)</f>
        <v>0</v>
      </c>
      <c r="N43">
        <f>VALUE(0.0007599999999001739)</f>
        <v>0</v>
      </c>
      <c r="O43">
        <f>VALUE(0.00014000000010128133)</f>
        <v>0</v>
      </c>
      <c r="P43" s="11">
        <f>VALUE(-273.16949999999997)</f>
        <v>0</v>
      </c>
      <c r="Q43">
        <f>VALUE(0.4200000000196269)</f>
        <v>0</v>
      </c>
    </row>
    <row r="44" spans="1:17">
      <c r="A44" t="s">
        <v>59</v>
      </c>
      <c r="B44">
        <f>VALUE(0.23486)</f>
        <v>0</v>
      </c>
      <c r="C44" s="7">
        <f>VALUE(1553.7442800000001)</f>
        <v>0</v>
      </c>
      <c r="D44" s="7">
        <f>VALUE(-10.514000000000001)</f>
        <v>0</v>
      </c>
      <c r="E44" s="8">
        <f>VALUE(1556.30556)</f>
        <v>0</v>
      </c>
      <c r="F44" s="8">
        <f>VALUE(-9.424)</f>
        <v>0</v>
      </c>
      <c r="G44" s="9">
        <f>VALUE(1551.26002)</f>
        <v>0</v>
      </c>
      <c r="H44" s="9">
        <f>VALUE(-15.31)</f>
        <v>0</v>
      </c>
      <c r="I44" s="10">
        <f>VALUE(1550.6022)</f>
        <v>0</v>
      </c>
      <c r="J44" s="10">
        <f>VALUE(-19.354)</f>
        <v>0</v>
      </c>
      <c r="K44" s="11">
        <f>VALUE(248.75400000000002)</f>
        <v>0</v>
      </c>
      <c r="L44">
        <f>VALUE(1.9999999949504854e-05)</f>
        <v>0</v>
      </c>
      <c r="M44">
        <f>VALUE(-0.00037999999995008693)</f>
        <v>0</v>
      </c>
      <c r="N44">
        <f>VALUE(0.000739999999950669)</f>
        <v>0</v>
      </c>
      <c r="O44">
        <f>VALUE(0.00040000000012696546)</f>
        <v>0</v>
      </c>
      <c r="P44" s="11">
        <f>VALUE(-273.16999999999996)</f>
        <v>0</v>
      </c>
      <c r="Q44">
        <f>VALUE(0.1950000000192631)</f>
        <v>0</v>
      </c>
    </row>
    <row r="45" spans="1:17">
      <c r="A45" t="s">
        <v>60</v>
      </c>
      <c r="B45">
        <f>VALUE(0.255)</f>
        <v>0</v>
      </c>
      <c r="C45" s="7">
        <f>VALUE(1553.7442800000001)</f>
        <v>0</v>
      </c>
      <c r="D45" s="7">
        <f>VALUE(-10.498)</f>
        <v>0</v>
      </c>
      <c r="E45" s="8">
        <f>VALUE(1556.30608)</f>
        <v>0</v>
      </c>
      <c r="F45" s="8">
        <f>VALUE(-9.442)</f>
        <v>0</v>
      </c>
      <c r="G45" s="9">
        <f>VALUE(1551.2599599999999)</f>
        <v>0</v>
      </c>
      <c r="H45" s="9">
        <f>VALUE(-15.352)</f>
        <v>0</v>
      </c>
      <c r="I45" s="10">
        <f>VALUE(1550.6032)</f>
        <v>0</v>
      </c>
      <c r="J45" s="10">
        <f>VALUE(-19.406)</f>
        <v>0</v>
      </c>
      <c r="K45" s="11">
        <f>VALUE(248.7545)</f>
        <v>0</v>
      </c>
      <c r="L45">
        <f>VALUE(1.9999999949504854e-05)</f>
        <v>0</v>
      </c>
      <c r="M45">
        <f>VALUE(0.00014000000010128133)</f>
        <v>0</v>
      </c>
      <c r="N45">
        <f>VALUE(0.0006800000001021544)</f>
        <v>0</v>
      </c>
      <c r="O45">
        <f>VALUE(0.0014000000001033186)</f>
        <v>0</v>
      </c>
      <c r="P45" s="11">
        <f>VALUE(-273.16949999999997)</f>
        <v>0</v>
      </c>
      <c r="Q45">
        <f>VALUE(0.5600000000640648)</f>
        <v>0</v>
      </c>
    </row>
    <row r="46" spans="1:17">
      <c r="A46" t="s">
        <v>61</v>
      </c>
      <c r="B46">
        <f>VALUE(0.27264)</f>
        <v>0</v>
      </c>
      <c r="C46" s="7">
        <f>VALUE(1553.7436599999999)</f>
        <v>0</v>
      </c>
      <c r="D46" s="7">
        <f>VALUE(-10.5)</f>
        <v>0</v>
      </c>
      <c r="E46" s="8">
        <f>VALUE(1556.30542)</f>
        <v>0</v>
      </c>
      <c r="F46" s="8">
        <f>VALUE(-9.437999999999999)</f>
        <v>0</v>
      </c>
      <c r="G46" s="9">
        <f>VALUE(1551.25966)</f>
        <v>0</v>
      </c>
      <c r="H46" s="9">
        <f>VALUE(-15.414000000000001)</f>
        <v>0</v>
      </c>
      <c r="I46" s="10">
        <f>VALUE(1550.6020800000001)</f>
        <v>0</v>
      </c>
      <c r="J46" s="10">
        <f>VALUE(-19.404)</f>
        <v>0</v>
      </c>
      <c r="K46" s="11">
        <f>VALUE(248.752)</f>
        <v>0</v>
      </c>
      <c r="L46">
        <f>VALUE(-0.0005999999998493877)</f>
        <v>0</v>
      </c>
      <c r="M46">
        <f>VALUE(-0.0005200000000513683)</f>
        <v>0</v>
      </c>
      <c r="N46">
        <f>VALUE(0.00037999999995008693)</f>
        <v>0</v>
      </c>
      <c r="O46">
        <f>VALUE(0.000279999999975189)</f>
        <v>0</v>
      </c>
      <c r="P46" s="11">
        <f>VALUE(-273.17199999999997)</f>
        <v>0</v>
      </c>
      <c r="Q46">
        <f>VALUE(-0.11499999999387)</f>
        <v>0</v>
      </c>
    </row>
    <row r="47" spans="1:17">
      <c r="A47" t="s">
        <v>62</v>
      </c>
      <c r="B47">
        <f>VALUE(0.29014)</f>
        <v>0</v>
      </c>
      <c r="C47" s="7">
        <f>VALUE(1553.74438)</f>
        <v>0</v>
      </c>
      <c r="D47" s="7">
        <f>VALUE(-10.517999999999999)</f>
        <v>0</v>
      </c>
      <c r="E47" s="8">
        <f>VALUE(1556.30586)</f>
        <v>0</v>
      </c>
      <c r="F47" s="8">
        <f>VALUE(-9.472000000000001)</f>
        <v>0</v>
      </c>
      <c r="G47" s="9">
        <f>VALUE(1551.2596800000001)</f>
        <v>0</v>
      </c>
      <c r="H47" s="9">
        <f>VALUE(-15.288)</f>
        <v>0</v>
      </c>
      <c r="I47" s="10">
        <f>VALUE(1550.60254)</f>
        <v>0</v>
      </c>
      <c r="J47" s="10">
        <f>VALUE(-19.344)</f>
        <v>0</v>
      </c>
      <c r="K47" s="11">
        <f>VALUE(248.75400000000002)</f>
        <v>0</v>
      </c>
      <c r="L47">
        <f>VALUE(0.00012000000015177648)</f>
        <v>0</v>
      </c>
      <c r="M47">
        <f>VALUE(-8.000000002539309e-05)</f>
        <v>0</v>
      </c>
      <c r="N47">
        <f>VALUE(0.0003999999998995918)</f>
        <v>0</v>
      </c>
      <c r="O47">
        <f>VALUE(0.0007400000001780427)</f>
        <v>0</v>
      </c>
      <c r="P47" s="11">
        <f>VALUE(-273.16999999999996)</f>
        <v>0</v>
      </c>
      <c r="Q47">
        <f>VALUE(0.29500000005100446)</f>
        <v>0</v>
      </c>
    </row>
    <row r="48" spans="1:17">
      <c r="A48" t="s">
        <v>63</v>
      </c>
      <c r="B48">
        <f>VALUE(0.30764)</f>
        <v>0</v>
      </c>
      <c r="C48" s="7">
        <f>VALUE(1553.74438)</f>
        <v>0</v>
      </c>
      <c r="D48" s="7">
        <f>VALUE(-10.475999999999999)</f>
        <v>0</v>
      </c>
      <c r="E48" s="8">
        <f>VALUE(1556.30548)</f>
        <v>0</v>
      </c>
      <c r="F48" s="8">
        <f>VALUE(-9.388)</f>
        <v>0</v>
      </c>
      <c r="G48" s="9">
        <f>VALUE(1551.25894)</f>
        <v>0</v>
      </c>
      <c r="H48" s="9">
        <f>VALUE(-15.356)</f>
        <v>0</v>
      </c>
      <c r="I48" s="10">
        <f>VALUE(1550.60276)</f>
        <v>0</v>
      </c>
      <c r="J48" s="10">
        <f>VALUE(-19.382)</f>
        <v>0</v>
      </c>
      <c r="K48" s="11">
        <f>VALUE(248.75799999999998)</f>
        <v>0</v>
      </c>
      <c r="L48">
        <f>VALUE(0.00012000000015177648)</f>
        <v>0</v>
      </c>
      <c r="M48">
        <f>VALUE(-0.00045999999997548)</f>
        <v>0</v>
      </c>
      <c r="N48">
        <f>VALUE(-0.0003400000000510772)</f>
        <v>0</v>
      </c>
      <c r="O48">
        <f>VALUE(0.0009600000000773434)</f>
        <v>0</v>
      </c>
      <c r="P48" s="11">
        <f>VALUE(-273.166)</f>
        <v>0</v>
      </c>
      <c r="Q48">
        <f>VALUE(0.07000000005064066)</f>
        <v>0</v>
      </c>
    </row>
    <row r="49" spans="1:17">
      <c r="A49" t="s">
        <v>64</v>
      </c>
      <c r="B49">
        <f>VALUE(0.36181)</f>
        <v>0</v>
      </c>
      <c r="C49" s="7">
        <f>VALUE(1553.74394)</f>
        <v>0</v>
      </c>
      <c r="D49" s="7">
        <f>VALUE(-10.532)</f>
        <v>0</v>
      </c>
      <c r="E49" s="8">
        <f>VALUE(1556.30538)</f>
        <v>0</v>
      </c>
      <c r="F49" s="8">
        <f>VALUE(-9.414)</f>
        <v>0</v>
      </c>
      <c r="G49" s="9">
        <f>VALUE(1551.2594800000002)</f>
        <v>0</v>
      </c>
      <c r="H49" s="9">
        <f>VALUE(-15.374)</f>
        <v>0</v>
      </c>
      <c r="I49" s="10">
        <f>VALUE(1550.6025)</f>
        <v>0</v>
      </c>
      <c r="J49" s="10">
        <f>VALUE(-19.366)</f>
        <v>0</v>
      </c>
      <c r="K49" s="11">
        <f>VALUE(248.7605)</f>
        <v>0</v>
      </c>
      <c r="L49">
        <f>VALUE(-0.0003199999998741987)</f>
        <v>0</v>
      </c>
      <c r="M49">
        <f>VALUE(-0.000559999999950378)</f>
        <v>0</v>
      </c>
      <c r="N49">
        <f>VALUE(0.0001999999999497959)</f>
        <v>0</v>
      </c>
      <c r="O49">
        <f>VALUE(0.0007000000000516593)</f>
        <v>0</v>
      </c>
      <c r="P49" s="11">
        <f>VALUE(-273.1635)</f>
        <v>0</v>
      </c>
      <c r="Q49">
        <f>VALUE(0.005000000044219632)</f>
        <v>0</v>
      </c>
    </row>
    <row r="50" spans="1:17">
      <c r="A50" t="s">
        <v>65</v>
      </c>
      <c r="B50">
        <f>VALUE(0.36681)</f>
        <v>0</v>
      </c>
      <c r="C50" s="7">
        <f>VALUE(1553.7440199999999)</f>
        <v>0</v>
      </c>
      <c r="D50" s="7">
        <f>VALUE(-10.512)</f>
        <v>0</v>
      </c>
      <c r="E50" s="8">
        <f>VALUE(1556.30628)</f>
        <v>0</v>
      </c>
      <c r="F50" s="8">
        <f>VALUE(-9.427999999999999)</f>
        <v>0</v>
      </c>
      <c r="G50" s="9">
        <f>VALUE(1551.25908)</f>
        <v>0</v>
      </c>
      <c r="H50" s="9">
        <f>VALUE(-15.36)</f>
        <v>0</v>
      </c>
      <c r="I50" s="10">
        <f>VALUE(1550.60124)</f>
        <v>0</v>
      </c>
      <c r="J50" s="10">
        <f>VALUE(-19.31)</f>
        <v>0</v>
      </c>
      <c r="K50" s="11">
        <f>VALUE(248.761)</f>
        <v>0</v>
      </c>
      <c r="L50">
        <f>VALUE(-0.0002399999998488056)</f>
        <v>0</v>
      </c>
      <c r="M50">
        <f>VALUE(0.0003400000000510772)</f>
        <v>0</v>
      </c>
      <c r="N50">
        <f>VALUE(-0.0001999999999497959)</f>
        <v>0</v>
      </c>
      <c r="O50">
        <f>VALUE(-0.000559999999950378)</f>
        <v>0</v>
      </c>
      <c r="P50" s="11">
        <f>VALUE(-273.163)</f>
        <v>0</v>
      </c>
      <c r="Q50">
        <f>VALUE(-0.16499999992447556)</f>
        <v>0</v>
      </c>
    </row>
    <row r="51" spans="1:17">
      <c r="A51" t="s">
        <v>66</v>
      </c>
      <c r="B51">
        <f>VALUE(0.37195)</f>
        <v>0</v>
      </c>
      <c r="C51" s="7">
        <f>VALUE(1553.74406)</f>
        <v>0</v>
      </c>
      <c r="D51" s="7">
        <f>VALUE(-10.544)</f>
        <v>0</v>
      </c>
      <c r="E51" s="8">
        <f>VALUE(1556.30532)</f>
        <v>0</v>
      </c>
      <c r="F51" s="8">
        <f>VALUE(-9.42)</f>
        <v>0</v>
      </c>
      <c r="G51" s="9">
        <f>VALUE(1551.2596)</f>
        <v>0</v>
      </c>
      <c r="H51" s="9">
        <f>VALUE(-15.352)</f>
        <v>0</v>
      </c>
      <c r="I51" s="10">
        <f>VALUE(1550.6010199999998)</f>
        <v>0</v>
      </c>
      <c r="J51" s="10">
        <f>VALUE(-19.354)</f>
        <v>0</v>
      </c>
      <c r="K51" s="11">
        <f>VALUE(248.7615)</f>
        <v>0</v>
      </c>
      <c r="L51">
        <f>VALUE(-0.0001999999999497959)</f>
        <v>0</v>
      </c>
      <c r="M51">
        <f>VALUE(-0.0006200000000262662)</f>
        <v>0</v>
      </c>
      <c r="N51">
        <f>VALUE(0.00032000000010157237)</f>
        <v>0</v>
      </c>
      <c r="O51">
        <f>VALUE(-0.0007799999998496787)</f>
        <v>0</v>
      </c>
      <c r="P51" s="11">
        <f>VALUE(-273.16249999999997)</f>
        <v>0</v>
      </c>
      <c r="Q51">
        <f>VALUE(-0.3199999999310421)</f>
        <v>0</v>
      </c>
    </row>
    <row r="52" spans="1:17">
      <c r="A52" t="s">
        <v>67</v>
      </c>
      <c r="B52">
        <f>VALUE(0.37695)</f>
        <v>0</v>
      </c>
      <c r="C52" s="7">
        <f>VALUE(1553.74414)</f>
        <v>0</v>
      </c>
      <c r="D52" s="7">
        <f>VALUE(-10.522)</f>
        <v>0</v>
      </c>
      <c r="E52" s="8">
        <f>VALUE(1556.30576)</f>
        <v>0</v>
      </c>
      <c r="F52" s="8">
        <f>VALUE(-9.38)</f>
        <v>0</v>
      </c>
      <c r="G52" s="9">
        <f>VALUE(1551.2593)</f>
        <v>0</v>
      </c>
      <c r="H52" s="9">
        <f>VALUE(-15.4)</f>
        <v>0</v>
      </c>
      <c r="I52" s="10">
        <f>VALUE(1550.60122)</f>
        <v>0</v>
      </c>
      <c r="J52" s="10">
        <f>VALUE(-19.322)</f>
        <v>0</v>
      </c>
      <c r="K52" s="11">
        <f>VALUE(248.7615)</f>
        <v>0</v>
      </c>
      <c r="L52">
        <f>VALUE(-0.0001199999999244028)</f>
        <v>0</v>
      </c>
      <c r="M52">
        <f>VALUE(-0.00018000000000029104)</f>
        <v>0</v>
      </c>
      <c r="N52">
        <f>VALUE(1.9999999949504854e-05)</f>
        <v>0</v>
      </c>
      <c r="O52">
        <f>VALUE(-0.0005799999998998828)</f>
        <v>0</v>
      </c>
      <c r="P52" s="11">
        <f>VALUE(-273.16249999999997)</f>
        <v>0</v>
      </c>
      <c r="Q52">
        <f>VALUE(-0.21499999996876795)</f>
        <v>0</v>
      </c>
    </row>
    <row r="53" spans="1:17">
      <c r="A53" t="s">
        <v>68</v>
      </c>
      <c r="B53">
        <f>VALUE(0.38195)</f>
        <v>0</v>
      </c>
      <c r="C53" s="7">
        <f>VALUE(1553.74448)</f>
        <v>0</v>
      </c>
      <c r="D53" s="7">
        <f>VALUE(-10.466)</f>
        <v>0</v>
      </c>
      <c r="E53" s="8">
        <f>VALUE(1556.30608)</f>
        <v>0</v>
      </c>
      <c r="F53" s="8">
        <f>VALUE(-9.47)</f>
        <v>0</v>
      </c>
      <c r="G53" s="9">
        <f>VALUE(1551.2577800000001)</f>
        <v>0</v>
      </c>
      <c r="H53" s="9">
        <f>VALUE(-15.314)</f>
        <v>0</v>
      </c>
      <c r="I53" s="10">
        <f>VALUE(1550.6019800000001)</f>
        <v>0</v>
      </c>
      <c r="J53" s="10">
        <f>VALUE(-19.336)</f>
        <v>0</v>
      </c>
      <c r="K53" s="11">
        <f>VALUE(248.762)</f>
        <v>0</v>
      </c>
      <c r="L53">
        <f>VALUE(0.00022000000012667442)</f>
        <v>0</v>
      </c>
      <c r="M53">
        <f>VALUE(0.00014000000010128133)</f>
        <v>0</v>
      </c>
      <c r="N53">
        <f>VALUE(-0.0015000000000782165)</f>
        <v>0</v>
      </c>
      <c r="O53">
        <f>VALUE(0.00018000000000029104)</f>
        <v>0</v>
      </c>
      <c r="P53" s="11">
        <f>VALUE(-273.162)</f>
        <v>0</v>
      </c>
      <c r="Q53">
        <f>VALUE(-0.23999999996249244)</f>
        <v>0</v>
      </c>
    </row>
    <row r="54" spans="1:17">
      <c r="A54" t="s">
        <v>69</v>
      </c>
      <c r="B54">
        <f>VALUE(0.38695)</f>
        <v>0</v>
      </c>
      <c r="C54" s="7">
        <f>VALUE(1553.7441800000001)</f>
        <v>0</v>
      </c>
      <c r="D54" s="7">
        <f>VALUE(-10.53)</f>
        <v>0</v>
      </c>
      <c r="E54" s="8">
        <f>VALUE(1556.30606)</f>
        <v>0</v>
      </c>
      <c r="F54" s="8">
        <f>VALUE(-9.446)</f>
        <v>0</v>
      </c>
      <c r="G54" s="9">
        <f>VALUE(1551.2583)</f>
        <v>0</v>
      </c>
      <c r="H54" s="9">
        <f>VALUE(-15.382)</f>
        <v>0</v>
      </c>
      <c r="I54" s="10">
        <f>VALUE(1550.60214)</f>
        <v>0</v>
      </c>
      <c r="J54" s="10">
        <f>VALUE(-19.292)</f>
        <v>0</v>
      </c>
      <c r="K54" s="11">
        <f>VALUE(248.7625)</f>
        <v>0</v>
      </c>
      <c r="L54">
        <f>VALUE(-8.000000002539309e-05)</f>
        <v>0</v>
      </c>
      <c r="M54">
        <f>VALUE(0.0001199999999244028)</f>
        <v>0</v>
      </c>
      <c r="N54">
        <f>VALUE(-0.0009800000000268483)</f>
        <v>0</v>
      </c>
      <c r="O54">
        <f>VALUE(0.0003400000000510772)</f>
        <v>0</v>
      </c>
      <c r="P54" s="11">
        <f>VALUE(-273.1615)</f>
        <v>0</v>
      </c>
      <c r="Q54">
        <f>VALUE(-0.15000000001919034)</f>
        <v>0</v>
      </c>
    </row>
    <row r="55" spans="1:17">
      <c r="A55" t="s">
        <v>70</v>
      </c>
      <c r="B55">
        <f>VALUE(0.39209)</f>
        <v>0</v>
      </c>
      <c r="C55" s="7">
        <f>VALUE(1553.7445)</f>
        <v>0</v>
      </c>
      <c r="D55" s="7">
        <f>VALUE(-10.478)</f>
        <v>0</v>
      </c>
      <c r="E55" s="8">
        <f>VALUE(1556.30632)</f>
        <v>0</v>
      </c>
      <c r="F55" s="8">
        <f>VALUE(-9.468)</f>
        <v>0</v>
      </c>
      <c r="G55" s="9">
        <f>VALUE(1551.25928)</f>
        <v>0</v>
      </c>
      <c r="H55" s="9">
        <f>VALUE(-15.382)</f>
        <v>0</v>
      </c>
      <c r="I55" s="10">
        <f>VALUE(1550.6023)</f>
        <v>0</v>
      </c>
      <c r="J55" s="10">
        <f>VALUE(-19.3)</f>
        <v>0</v>
      </c>
      <c r="K55" s="11">
        <f>VALUE(248.762)</f>
        <v>0</v>
      </c>
      <c r="L55">
        <f>VALUE(0.00024000000007617928)</f>
        <v>0</v>
      </c>
      <c r="M55">
        <f>VALUE(0.00037999999995008693)</f>
        <v>0</v>
      </c>
      <c r="N55">
        <f>VALUE(0.0)</f>
        <v>0</v>
      </c>
      <c r="O55">
        <f>VALUE(0.0005000000001018634)</f>
        <v>0</v>
      </c>
      <c r="P55" s="11">
        <f>VALUE(-273.162)</f>
        <v>0</v>
      </c>
      <c r="Q55">
        <f>VALUE(0.2800000000320324)</f>
        <v>0</v>
      </c>
    </row>
    <row r="56" spans="1:17">
      <c r="A56" t="s">
        <v>71</v>
      </c>
      <c r="B56">
        <f>VALUE(0.39695)</f>
        <v>0</v>
      </c>
      <c r="C56" s="7">
        <f>VALUE(1553.7440800000002)</f>
        <v>0</v>
      </c>
      <c r="D56" s="7">
        <f>VALUE(-10.508)</f>
        <v>0</v>
      </c>
      <c r="E56" s="8">
        <f>VALUE(1556.3063)</f>
        <v>0</v>
      </c>
      <c r="F56" s="8">
        <f>VALUE(-9.406)</f>
        <v>0</v>
      </c>
      <c r="G56" s="9">
        <f>VALUE(1551.25976)</f>
        <v>0</v>
      </c>
      <c r="H56" s="9">
        <f>VALUE(-15.318)</f>
        <v>0</v>
      </c>
      <c r="I56" s="10">
        <f>VALUE(1550.60268)</f>
        <v>0</v>
      </c>
      <c r="J56" s="10">
        <f>VALUE(-19.206)</f>
        <v>0</v>
      </c>
      <c r="K56" s="11">
        <f>VALUE(248.763)</f>
        <v>0</v>
      </c>
      <c r="L56">
        <f>VALUE(-0.00018000000000029104)</f>
        <v>0</v>
      </c>
      <c r="M56">
        <f>VALUE(0.0003600000000005821)</f>
        <v>0</v>
      </c>
      <c r="N56">
        <f>VALUE(0.0004799999999249849)</f>
        <v>0</v>
      </c>
      <c r="O56">
        <f>VALUE(0.0008800000000519503)</f>
        <v>0</v>
      </c>
      <c r="P56" s="11">
        <f>VALUE(-273.16099999999994)</f>
        <v>0</v>
      </c>
      <c r="Q56">
        <f>VALUE(0.38499999999430656)</f>
        <v>0</v>
      </c>
    </row>
    <row r="57" spans="1:17">
      <c r="A57" t="s">
        <v>72</v>
      </c>
      <c r="B57">
        <f>VALUE(0.40181)</f>
        <v>0</v>
      </c>
      <c r="C57" s="7">
        <f>VALUE(1553.74506)</f>
        <v>0</v>
      </c>
      <c r="D57" s="7">
        <f>VALUE(-10.484000000000002)</f>
        <v>0</v>
      </c>
      <c r="E57" s="8">
        <f>VALUE(1556.30574)</f>
        <v>0</v>
      </c>
      <c r="F57" s="8">
        <f>VALUE(-9.376)</f>
        <v>0</v>
      </c>
      <c r="G57" s="9">
        <f>VALUE(1551.25976)</f>
        <v>0</v>
      </c>
      <c r="H57" s="9">
        <f>VALUE(-15.356)</f>
        <v>0</v>
      </c>
      <c r="I57" s="10">
        <f>VALUE(1550.60202)</f>
        <v>0</v>
      </c>
      <c r="J57" s="10">
        <f>VALUE(-19.285999999999998)</f>
        <v>0</v>
      </c>
      <c r="K57" s="11">
        <f>VALUE(248.7635)</f>
        <v>0</v>
      </c>
      <c r="L57">
        <f>VALUE(0.0008000000000265572)</f>
        <v>0</v>
      </c>
      <c r="M57">
        <f>VALUE(-0.0001999999999497959)</f>
        <v>0</v>
      </c>
      <c r="N57">
        <f>VALUE(0.0004799999999249849)</f>
        <v>0</v>
      </c>
      <c r="O57">
        <f>VALUE(0.00022000000012667442)</f>
        <v>0</v>
      </c>
      <c r="P57" s="11">
        <f>VALUE(-273.16049999999996)</f>
        <v>0</v>
      </c>
      <c r="Q57">
        <f>VALUE(0.32500000003210516)</f>
        <v>0</v>
      </c>
    </row>
    <row r="58" spans="1:17">
      <c r="A58" t="s">
        <v>73</v>
      </c>
      <c r="B58">
        <f>VALUE(0.40681)</f>
        <v>0</v>
      </c>
      <c r="C58" s="7">
        <f>VALUE(1553.74524)</f>
        <v>0</v>
      </c>
      <c r="D58" s="7">
        <f>VALUE(-10.478)</f>
        <v>0</v>
      </c>
      <c r="E58" s="8">
        <f>VALUE(1556.30558)</f>
        <v>0</v>
      </c>
      <c r="F58" s="8">
        <f>VALUE(-9.394)</f>
        <v>0</v>
      </c>
      <c r="G58" s="9">
        <f>VALUE(1551.25918)</f>
        <v>0</v>
      </c>
      <c r="H58" s="9">
        <f>VALUE(-15.354000000000001)</f>
        <v>0</v>
      </c>
      <c r="I58" s="10">
        <f>VALUE(1550.60164)</f>
        <v>0</v>
      </c>
      <c r="J58" s="10">
        <f>VALUE(-19.305999999999997)</f>
        <v>0</v>
      </c>
      <c r="K58" s="11">
        <f>VALUE(248.765)</f>
        <v>0</v>
      </c>
      <c r="L58">
        <f>VALUE(0.0009800000000268483)</f>
        <v>0</v>
      </c>
      <c r="M58">
        <f>VALUE(-0.0003600000000005821)</f>
        <v>0</v>
      </c>
      <c r="N58">
        <f>VALUE(-9.999999997489795e-05)</f>
        <v>0</v>
      </c>
      <c r="O58">
        <f>VALUE(-0.0001599999998234125)</f>
        <v>0</v>
      </c>
      <c r="P58" s="11">
        <f>VALUE(-273.159)</f>
        <v>0</v>
      </c>
      <c r="Q58">
        <f>VALUE(0.09000000005698894)</f>
        <v>0</v>
      </c>
    </row>
    <row r="59" spans="1:17">
      <c r="A59" t="s">
        <v>74</v>
      </c>
      <c r="B59">
        <f>VALUE(0.41167)</f>
        <v>0</v>
      </c>
      <c r="C59" s="7">
        <f>VALUE(1553.7449199999999)</f>
        <v>0</v>
      </c>
      <c r="D59" s="7">
        <f>VALUE(-10.498)</f>
        <v>0</v>
      </c>
      <c r="E59" s="8">
        <f>VALUE(1556.30648)</f>
        <v>0</v>
      </c>
      <c r="F59" s="8">
        <f>VALUE(-9.366)</f>
        <v>0</v>
      </c>
      <c r="G59" s="9">
        <f>VALUE(1551.25908)</f>
        <v>0</v>
      </c>
      <c r="H59" s="9">
        <f>VALUE(-15.347999999999999)</f>
        <v>0</v>
      </c>
      <c r="I59" s="10">
        <f>VALUE(1550.60202)</f>
        <v>0</v>
      </c>
      <c r="J59" s="10">
        <f>VALUE(-19.262)</f>
        <v>0</v>
      </c>
      <c r="K59" s="11">
        <f>VALUE(248.766)</f>
        <v>0</v>
      </c>
      <c r="L59">
        <f>VALUE(0.0006600000001526496)</f>
        <v>0</v>
      </c>
      <c r="M59">
        <f>VALUE(0.0005400000000008731)</f>
        <v>0</v>
      </c>
      <c r="N59">
        <f>VALUE(-0.0001999999999497959)</f>
        <v>0</v>
      </c>
      <c r="O59">
        <f>VALUE(0.00022000000012667442)</f>
        <v>0</v>
      </c>
      <c r="P59" s="11">
        <f>VALUE(-273.158)</f>
        <v>0</v>
      </c>
      <c r="Q59">
        <f>VALUE(0.3050000000826003)</f>
        <v>0</v>
      </c>
    </row>
    <row r="60" spans="1:17">
      <c r="A60" t="s">
        <v>75</v>
      </c>
      <c r="B60">
        <f>VALUE(0.41654)</f>
        <v>0</v>
      </c>
      <c r="C60" s="7">
        <f>VALUE(1553.74472)</f>
        <v>0</v>
      </c>
      <c r="D60" s="7">
        <f>VALUE(-10.488)</f>
        <v>0</v>
      </c>
      <c r="E60" s="8">
        <f>VALUE(1556.3056)</f>
        <v>0</v>
      </c>
      <c r="F60" s="8">
        <f>VALUE(-9.426)</f>
        <v>0</v>
      </c>
      <c r="G60" s="9">
        <f>VALUE(1551.25966)</f>
        <v>0</v>
      </c>
      <c r="H60" s="9">
        <f>VALUE(-15.325999999999999)</f>
        <v>0</v>
      </c>
      <c r="I60" s="10">
        <f>VALUE(1550.6019)</f>
        <v>0</v>
      </c>
      <c r="J60" s="10">
        <f>VALUE(-19.322)</f>
        <v>0</v>
      </c>
      <c r="K60" s="11">
        <f>VALUE(248.767)</f>
        <v>0</v>
      </c>
      <c r="L60">
        <f>VALUE(0.00045999999997548)</f>
        <v>0</v>
      </c>
      <c r="M60">
        <f>VALUE(-0.0003400000000510772)</f>
        <v>0</v>
      </c>
      <c r="N60">
        <f>VALUE(0.00037999999995008693)</f>
        <v>0</v>
      </c>
      <c r="O60">
        <f>VALUE(9.999999997489795e-05)</f>
        <v>0</v>
      </c>
      <c r="P60" s="11">
        <f>VALUE(-273.157)</f>
        <v>0</v>
      </c>
      <c r="Q60">
        <f>VALUE(0.14999999996234692)</f>
        <v>0</v>
      </c>
    </row>
    <row r="61" spans="1:17">
      <c r="A61" t="s">
        <v>76</v>
      </c>
      <c r="B61">
        <f>VALUE(0.4214)</f>
        <v>0</v>
      </c>
      <c r="C61" s="7">
        <f>VALUE(1553.7454599999999)</f>
        <v>0</v>
      </c>
      <c r="D61" s="7">
        <f>VALUE(-10.53)</f>
        <v>0</v>
      </c>
      <c r="E61" s="8">
        <f>VALUE(1556.3051)</f>
        <v>0</v>
      </c>
      <c r="F61" s="8">
        <f>VALUE(-9.404)</f>
        <v>0</v>
      </c>
      <c r="G61" s="9">
        <f>VALUE(1551.2595)</f>
        <v>0</v>
      </c>
      <c r="H61" s="9">
        <f>VALUE(-15.354000000000001)</f>
        <v>0</v>
      </c>
      <c r="I61" s="10">
        <f>VALUE(1550.60194)</f>
        <v>0</v>
      </c>
      <c r="J61" s="10">
        <f>VALUE(-19.284000000000002)</f>
        <v>0</v>
      </c>
      <c r="K61" s="11">
        <f>VALUE(248.7675)</f>
        <v>0</v>
      </c>
      <c r="L61">
        <f>VALUE(0.0012000000001535227)</f>
        <v>0</v>
      </c>
      <c r="M61">
        <f>VALUE(-0.000839999999925567)</f>
        <v>0</v>
      </c>
      <c r="N61">
        <f>VALUE(0.00021999999989930075)</f>
        <v>0</v>
      </c>
      <c r="O61">
        <f>VALUE(0.00014000000010128133)</f>
        <v>0</v>
      </c>
      <c r="P61" s="11">
        <f>VALUE(-273.15649999999994)</f>
        <v>0</v>
      </c>
      <c r="Q61">
        <f>VALUE(0.18000000005713446)</f>
        <v>0</v>
      </c>
    </row>
    <row r="62" spans="1:17">
      <c r="A62" t="s">
        <v>77</v>
      </c>
      <c r="B62">
        <f>VALUE(0.42626)</f>
        <v>0</v>
      </c>
      <c r="C62" s="7">
        <f>VALUE(1553.74532)</f>
        <v>0</v>
      </c>
      <c r="D62" s="7">
        <f>VALUE(-10.498)</f>
        <v>0</v>
      </c>
      <c r="E62" s="8">
        <f>VALUE(1556.30546)</f>
        <v>0</v>
      </c>
      <c r="F62" s="8">
        <f>VALUE(-9.458)</f>
        <v>0</v>
      </c>
      <c r="G62" s="9">
        <f>VALUE(1551.2594)</f>
        <v>0</v>
      </c>
      <c r="H62" s="9">
        <f>VALUE(-15.398)</f>
        <v>0</v>
      </c>
      <c r="I62" s="10">
        <f>VALUE(1550.60216)</f>
        <v>0</v>
      </c>
      <c r="J62" s="10">
        <f>VALUE(-19.294)</f>
        <v>0</v>
      </c>
      <c r="K62" s="11">
        <f>VALUE(248.77)</f>
        <v>0</v>
      </c>
      <c r="L62">
        <f>VALUE(0.0010600000000522414)</f>
        <v>0</v>
      </c>
      <c r="M62">
        <f>VALUE(-0.0004799999999249849)</f>
        <v>0</v>
      </c>
      <c r="N62">
        <f>VALUE(0.0001199999999244028)</f>
        <v>0</v>
      </c>
      <c r="O62">
        <f>VALUE(0.0003600000000005821)</f>
        <v>0</v>
      </c>
      <c r="P62" s="11">
        <f>VALUE(-273.154)</f>
        <v>0</v>
      </c>
      <c r="Q62">
        <f>VALUE(0.26500000001306034)</f>
        <v>0</v>
      </c>
    </row>
    <row r="63" spans="1:17">
      <c r="A63" t="s">
        <v>78</v>
      </c>
      <c r="B63">
        <f>VALUE(0.43113)</f>
        <v>0</v>
      </c>
      <c r="C63" s="7">
        <f>VALUE(1553.74494)</f>
        <v>0</v>
      </c>
      <c r="D63" s="7">
        <f>VALUE(-10.478)</f>
        <v>0</v>
      </c>
      <c r="E63" s="8">
        <f>VALUE(1556.3052)</f>
        <v>0</v>
      </c>
      <c r="F63" s="8">
        <f>VALUE(-9.412)</f>
        <v>0</v>
      </c>
      <c r="G63" s="9">
        <f>VALUE(1551.25822)</f>
        <v>0</v>
      </c>
      <c r="H63" s="9">
        <f>VALUE(-15.37)</f>
        <v>0</v>
      </c>
      <c r="I63" s="10">
        <f>VALUE(1550.6018800000002)</f>
        <v>0</v>
      </c>
      <c r="J63" s="10">
        <f>VALUE(-19.27)</f>
        <v>0</v>
      </c>
      <c r="K63" s="11">
        <f>VALUE(248.773)</f>
        <v>0</v>
      </c>
      <c r="L63">
        <f>VALUE(0.0006800000001021544)</f>
        <v>0</v>
      </c>
      <c r="M63">
        <f>VALUE(-0.000739999999950669)</f>
        <v>0</v>
      </c>
      <c r="N63">
        <f>VALUE(-0.0010600000000522414)</f>
        <v>0</v>
      </c>
      <c r="O63">
        <f>VALUE(8.000000002539309e-05)</f>
        <v>0</v>
      </c>
      <c r="P63" s="11">
        <f>VALUE(-273.15099999999995)</f>
        <v>0</v>
      </c>
      <c r="Q63">
        <f>VALUE(-0.2599999999688407)</f>
        <v>0</v>
      </c>
    </row>
    <row r="64" spans="1:17">
      <c r="A64" t="s">
        <v>79</v>
      </c>
      <c r="B64">
        <f>VALUE(0.43612)</f>
        <v>0</v>
      </c>
      <c r="C64" s="7">
        <f>VALUE(1553.74488)</f>
        <v>0</v>
      </c>
      <c r="D64" s="7">
        <f>VALUE(-10.464)</f>
        <v>0</v>
      </c>
      <c r="E64" s="8">
        <f>VALUE(1556.30674)</f>
        <v>0</v>
      </c>
      <c r="F64" s="8">
        <f>VALUE(-9.414)</f>
        <v>0</v>
      </c>
      <c r="G64" s="9">
        <f>VALUE(1551.25874)</f>
        <v>0</v>
      </c>
      <c r="H64" s="9">
        <f>VALUE(-15.414000000000001)</f>
        <v>0</v>
      </c>
      <c r="I64" s="10">
        <f>VALUE(1550.6027)</f>
        <v>0</v>
      </c>
      <c r="J64" s="10">
        <f>VALUE(-19.326)</f>
        <v>0</v>
      </c>
      <c r="K64" s="11">
        <f>VALUE(248.7725)</f>
        <v>0</v>
      </c>
      <c r="L64">
        <f>VALUE(0.0006200000000262662)</f>
        <v>0</v>
      </c>
      <c r="M64">
        <f>VALUE(0.0008000000000265572)</f>
        <v>0</v>
      </c>
      <c r="N64">
        <f>VALUE(-0.0005400000000008731)</f>
        <v>0</v>
      </c>
      <c r="O64">
        <f>VALUE(0.0009000000000014552)</f>
        <v>0</v>
      </c>
      <c r="P64" s="11">
        <f>VALUE(-273.15149999999994)</f>
        <v>0</v>
      </c>
      <c r="Q64">
        <f>VALUE(0.4450000000133514)</f>
        <v>0</v>
      </c>
    </row>
    <row r="65" spans="1:17">
      <c r="A65" t="s">
        <v>80</v>
      </c>
      <c r="B65">
        <f>VALUE(0.44098)</f>
        <v>0</v>
      </c>
      <c r="C65" s="7">
        <f>VALUE(1553.74466)</f>
        <v>0</v>
      </c>
      <c r="D65" s="7">
        <f>VALUE(-10.452)</f>
        <v>0</v>
      </c>
      <c r="E65" s="8">
        <f>VALUE(1556.30612)</f>
        <v>0</v>
      </c>
      <c r="F65" s="8">
        <f>VALUE(-9.388)</f>
        <v>0</v>
      </c>
      <c r="G65" s="9">
        <f>VALUE(1551.2579)</f>
        <v>0</v>
      </c>
      <c r="H65" s="9">
        <f>VALUE(-15.334000000000001)</f>
        <v>0</v>
      </c>
      <c r="I65" s="10">
        <f>VALUE(1550.60172)</f>
        <v>0</v>
      </c>
      <c r="J65" s="10">
        <f>VALUE(-19.276)</f>
        <v>0</v>
      </c>
      <c r="K65" s="11">
        <f>VALUE(248.7745)</f>
        <v>0</v>
      </c>
      <c r="L65">
        <f>VALUE(0.00040000000012696546)</f>
        <v>0</v>
      </c>
      <c r="M65">
        <f>VALUE(0.00018000000000029104)</f>
        <v>0</v>
      </c>
      <c r="N65">
        <f>VALUE(-0.00137999999992644)</f>
        <v>0</v>
      </c>
      <c r="O65">
        <f>VALUE(-8.000000002539309e-05)</f>
        <v>0</v>
      </c>
      <c r="P65" s="11">
        <f>VALUE(-273.1495)</f>
        <v>0</v>
      </c>
      <c r="Q65">
        <f>VALUE(-0.21999999995614417)</f>
        <v>0</v>
      </c>
    </row>
    <row r="66" spans="1:17">
      <c r="A66" t="s">
        <v>81</v>
      </c>
      <c r="B66">
        <f>VALUE(0.44584)</f>
        <v>0</v>
      </c>
      <c r="C66" s="7">
        <f>VALUE(1553.74472)</f>
        <v>0</v>
      </c>
      <c r="D66" s="7">
        <f>VALUE(-10.514000000000001)</f>
        <v>0</v>
      </c>
      <c r="E66" s="8">
        <f>VALUE(1556.3065199999999)</f>
        <v>0</v>
      </c>
      <c r="F66" s="8">
        <f>VALUE(-9.416)</f>
        <v>0</v>
      </c>
      <c r="G66" s="9">
        <f>VALUE(1551.25854)</f>
        <v>0</v>
      </c>
      <c r="H66" s="9">
        <f>VALUE(-15.354000000000001)</f>
        <v>0</v>
      </c>
      <c r="I66" s="10">
        <f>VALUE(1550.60206)</f>
        <v>0</v>
      </c>
      <c r="J66" s="10">
        <f>VALUE(-19.264)</f>
        <v>0</v>
      </c>
      <c r="K66" s="11">
        <f>VALUE(248.7745)</f>
        <v>0</v>
      </c>
      <c r="L66">
        <f>VALUE(0.00045999999997548)</f>
        <v>0</v>
      </c>
      <c r="M66">
        <f>VALUE(0.0005800000001272565)</f>
        <v>0</v>
      </c>
      <c r="N66">
        <f>VALUE(-0.000739999999950669)</f>
        <v>0</v>
      </c>
      <c r="O66">
        <f>VALUE(0.00026000000002568413)</f>
        <v>0</v>
      </c>
      <c r="P66" s="11">
        <f>VALUE(-273.1495)</f>
        <v>0</v>
      </c>
      <c r="Q66">
        <f>VALUE(0.1400000000444379)</f>
        <v>0</v>
      </c>
    </row>
    <row r="67" spans="1:17">
      <c r="A67" t="s">
        <v>82</v>
      </c>
      <c r="B67">
        <f>VALUE(0.4507)</f>
        <v>0</v>
      </c>
      <c r="C67" s="7">
        <f>VALUE(1553.74446)</f>
        <v>0</v>
      </c>
      <c r="D67" s="7">
        <f>VALUE(-10.474)</f>
        <v>0</v>
      </c>
      <c r="E67" s="8">
        <f>VALUE(1556.30612)</f>
        <v>0</v>
      </c>
      <c r="F67" s="8">
        <f>VALUE(-9.426)</f>
        <v>0</v>
      </c>
      <c r="G67" s="9">
        <f>VALUE(1551.25926)</f>
        <v>0</v>
      </c>
      <c r="H67" s="9">
        <f>VALUE(-15.402000000000001)</f>
        <v>0</v>
      </c>
      <c r="I67" s="10">
        <f>VALUE(1550.60128)</f>
        <v>0</v>
      </c>
      <c r="J67" s="10">
        <f>VALUE(-19.302)</f>
        <v>0</v>
      </c>
      <c r="K67" s="11">
        <f>VALUE(248.775)</f>
        <v>0</v>
      </c>
      <c r="L67">
        <f>VALUE(0.0001999999999497959)</f>
        <v>0</v>
      </c>
      <c r="M67">
        <f>VALUE(0.00018000000000029104)</f>
        <v>0</v>
      </c>
      <c r="N67">
        <f>VALUE(-1.9999999949504854e-05)</f>
        <v>0</v>
      </c>
      <c r="O67">
        <f>VALUE(-0.0005199999998239946)</f>
        <v>0</v>
      </c>
      <c r="P67" s="11">
        <f>VALUE(-273.149)</f>
        <v>0</v>
      </c>
      <c r="Q67">
        <f>VALUE(-0.03999999995585313)</f>
        <v>0</v>
      </c>
    </row>
    <row r="68" spans="1:17">
      <c r="A68" t="s">
        <v>83</v>
      </c>
      <c r="B68">
        <f>VALUE(0.45556)</f>
        <v>0</v>
      </c>
      <c r="C68" s="7">
        <f>VALUE(1553.74442)</f>
        <v>0</v>
      </c>
      <c r="D68" s="7">
        <f>VALUE(-10.456)</f>
        <v>0</v>
      </c>
      <c r="E68" s="8">
        <f>VALUE(1556.30584)</f>
        <v>0</v>
      </c>
      <c r="F68" s="8">
        <f>VALUE(-9.424)</f>
        <v>0</v>
      </c>
      <c r="G68" s="9">
        <f>VALUE(1551.25984)</f>
        <v>0</v>
      </c>
      <c r="H68" s="9">
        <f>VALUE(-15.347999999999999)</f>
        <v>0</v>
      </c>
      <c r="I68" s="10">
        <f>VALUE(1550.60174)</f>
        <v>0</v>
      </c>
      <c r="J68" s="10">
        <f>VALUE(-19.284000000000002)</f>
        <v>0</v>
      </c>
      <c r="K68" s="11">
        <f>VALUE(248.7755)</f>
        <v>0</v>
      </c>
      <c r="L68">
        <f>VALUE(0.00016000000005078618)</f>
        <v>0</v>
      </c>
      <c r="M68">
        <f>VALUE(-9.999999997489795e-05)</f>
        <v>0</v>
      </c>
      <c r="N68">
        <f>VALUE(0.000559999999950378)</f>
        <v>0</v>
      </c>
      <c r="O68">
        <f>VALUE(-5.999999984851456e-05)</f>
        <v>0</v>
      </c>
      <c r="P68" s="11">
        <f>VALUE(-273.1485)</f>
        <v>0</v>
      </c>
      <c r="Q68">
        <f>VALUE(0.1400000000444379)</f>
        <v>0</v>
      </c>
    </row>
    <row r="69" spans="1:17">
      <c r="A69" t="s">
        <v>84</v>
      </c>
      <c r="B69">
        <f>VALUE(0.46043)</f>
        <v>0</v>
      </c>
      <c r="C69" s="7">
        <f>VALUE(1553.74378)</f>
        <v>0</v>
      </c>
      <c r="D69" s="7">
        <f>VALUE(-10.515999999999998)</f>
        <v>0</v>
      </c>
      <c r="E69" s="8">
        <f>VALUE(1556.30548)</f>
        <v>0</v>
      </c>
      <c r="F69" s="8">
        <f>VALUE(-9.42)</f>
        <v>0</v>
      </c>
      <c r="G69" s="9">
        <f>VALUE(1551.2585800000002)</f>
        <v>0</v>
      </c>
      <c r="H69" s="9">
        <f>VALUE(-15.347999999999999)</f>
        <v>0</v>
      </c>
      <c r="I69" s="10">
        <f>VALUE(1550.6015)</f>
        <v>0</v>
      </c>
      <c r="J69" s="10">
        <f>VALUE(-19.288)</f>
        <v>0</v>
      </c>
      <c r="K69" s="11">
        <f>VALUE(248.7745)</f>
        <v>0</v>
      </c>
      <c r="L69">
        <f>VALUE(-0.0004799999999249849)</f>
        <v>0</v>
      </c>
      <c r="M69">
        <f>VALUE(-0.00045999999997548)</f>
        <v>0</v>
      </c>
      <c r="N69">
        <f>VALUE(-0.0007000000000516593)</f>
        <v>0</v>
      </c>
      <c r="O69">
        <f>VALUE(-0.00029999999992469384)</f>
        <v>0</v>
      </c>
      <c r="P69" s="11">
        <f>VALUE(-273.1495)</f>
        <v>0</v>
      </c>
      <c r="Q69">
        <f>VALUE(-0.4849999999692045)</f>
        <v>0</v>
      </c>
    </row>
    <row r="70" spans="1:17">
      <c r="A70" t="s">
        <v>85</v>
      </c>
      <c r="B70">
        <f>VALUE(0.47779)</f>
        <v>0</v>
      </c>
      <c r="C70" s="7">
        <f>VALUE(1553.7449800000002)</f>
        <v>0</v>
      </c>
      <c r="D70" s="7">
        <f>VALUE(-10.5)</f>
        <v>0</v>
      </c>
      <c r="E70" s="8">
        <f>VALUE(1556.30612)</f>
        <v>0</v>
      </c>
      <c r="F70" s="8">
        <f>VALUE(-9.436)</f>
        <v>0</v>
      </c>
      <c r="G70" s="9">
        <f>VALUE(1551.26024)</f>
        <v>0</v>
      </c>
      <c r="H70" s="9">
        <f>VALUE(-15.376)</f>
        <v>0</v>
      </c>
      <c r="I70" s="10">
        <f>VALUE(1550.6029999999998)</f>
        <v>0</v>
      </c>
      <c r="J70" s="10">
        <f>VALUE(-19.298)</f>
        <v>0</v>
      </c>
      <c r="K70" s="11">
        <f>VALUE(248.7785)</f>
        <v>0</v>
      </c>
      <c r="L70">
        <f>VALUE(0.0007200000000011642)</f>
        <v>0</v>
      </c>
      <c r="M70">
        <f>VALUE(0.00018000000000029104)</f>
        <v>0</v>
      </c>
      <c r="N70">
        <f>VALUE(0.0009600000000773434)</f>
        <v>0</v>
      </c>
      <c r="O70">
        <f>VALUE(0.0012000000001535227)</f>
        <v>0</v>
      </c>
      <c r="P70" s="11">
        <f>VALUE(-273.14549999999997)</f>
        <v>0</v>
      </c>
      <c r="Q70">
        <f>VALUE(0.7650000000580803)</f>
        <v>0</v>
      </c>
    </row>
    <row r="71" spans="1:17">
      <c r="A71" t="s">
        <v>86</v>
      </c>
      <c r="B71">
        <f>VALUE(0.49515)</f>
        <v>0</v>
      </c>
      <c r="C71" s="7">
        <f>VALUE(1553.74432)</f>
        <v>0</v>
      </c>
      <c r="D71" s="7">
        <f>VALUE(-10.534)</f>
        <v>0</v>
      </c>
      <c r="E71" s="8">
        <f>VALUE(1556.30528)</f>
        <v>0</v>
      </c>
      <c r="F71" s="8">
        <f>VALUE(-9.404)</f>
        <v>0</v>
      </c>
      <c r="G71" s="9">
        <f>VALUE(1551.26074)</f>
        <v>0</v>
      </c>
      <c r="H71" s="9">
        <f>VALUE(-15.332)</f>
        <v>0</v>
      </c>
      <c r="I71" s="10">
        <f>VALUE(1550.6021)</f>
        <v>0</v>
      </c>
      <c r="J71" s="10">
        <f>VALUE(-19.317999999999998)</f>
        <v>0</v>
      </c>
      <c r="K71" s="11">
        <f>VALUE(248.7845)</f>
        <v>0</v>
      </c>
      <c r="L71">
        <f>VALUE(6.000000007588824e-05)</f>
        <v>0</v>
      </c>
      <c r="M71">
        <f>VALUE(-0.0006599999999252759)</f>
        <v>0</v>
      </c>
      <c r="N71">
        <f>VALUE(0.0014599999999518332)</f>
        <v>0</v>
      </c>
      <c r="O71">
        <f>VALUE(0.0003000000001520675)</f>
        <v>0</v>
      </c>
      <c r="P71" s="11">
        <f>VALUE(-273.1395)</f>
        <v>0</v>
      </c>
      <c r="Q71">
        <f>VALUE(0.29000000006362825)</f>
        <v>0</v>
      </c>
    </row>
    <row r="72" spans="1:17">
      <c r="A72" t="s">
        <v>87</v>
      </c>
      <c r="B72">
        <f>VALUE(0.51265)</f>
        <v>0</v>
      </c>
      <c r="C72" s="7">
        <f>VALUE(1553.7454)</f>
        <v>0</v>
      </c>
      <c r="D72" s="7">
        <f>VALUE(-10.498)</f>
        <v>0</v>
      </c>
      <c r="E72" s="8">
        <f>VALUE(1556.3067800000001)</f>
        <v>0</v>
      </c>
      <c r="F72" s="8">
        <f>VALUE(-9.427999999999999)</f>
        <v>0</v>
      </c>
      <c r="G72" s="9">
        <f>VALUE(1551.2599599999999)</f>
        <v>0</v>
      </c>
      <c r="H72" s="9">
        <f>VALUE(-15.415999999999999)</f>
        <v>0</v>
      </c>
      <c r="I72" s="10">
        <f>VALUE(1550.6029800000001)</f>
        <v>0</v>
      </c>
      <c r="J72" s="10">
        <f>VALUE(-19.288)</f>
        <v>0</v>
      </c>
      <c r="K72" s="11">
        <f>VALUE(248.794)</f>
        <v>0</v>
      </c>
      <c r="L72">
        <f>VALUE(0.0011400000000776345)</f>
        <v>0</v>
      </c>
      <c r="M72">
        <f>VALUE(0.000839999999925567)</f>
        <v>0</v>
      </c>
      <c r="N72">
        <f>VALUE(0.0006800000001021544)</f>
        <v>0</v>
      </c>
      <c r="O72">
        <f>VALUE(0.0011799999999766442)</f>
        <v>0</v>
      </c>
      <c r="P72" s="11">
        <f>VALUE(-273.13)</f>
        <v>0</v>
      </c>
      <c r="Q72">
        <f>VALUE(0.9600000000205)</f>
        <v>0</v>
      </c>
    </row>
    <row r="73" spans="1:17">
      <c r="A73" t="s">
        <v>88</v>
      </c>
      <c r="B73">
        <f>VALUE(0.53001)</f>
        <v>0</v>
      </c>
      <c r="C73" s="7">
        <f>VALUE(1553.7455)</f>
        <v>0</v>
      </c>
      <c r="D73" s="7">
        <f>VALUE(-10.462)</f>
        <v>0</v>
      </c>
      <c r="E73" s="8">
        <f>VALUE(1556.3068)</f>
        <v>0</v>
      </c>
      <c r="F73" s="8">
        <f>VALUE(-9.402000000000001)</f>
        <v>0</v>
      </c>
      <c r="G73" s="9">
        <f>VALUE(1551.25946)</f>
        <v>0</v>
      </c>
      <c r="H73" s="9">
        <f>VALUE(-15.395999999999999)</f>
        <v>0</v>
      </c>
      <c r="I73" s="10">
        <f>VALUE(1550.60274)</f>
        <v>0</v>
      </c>
      <c r="J73" s="10">
        <f>VALUE(-19.274)</f>
        <v>0</v>
      </c>
      <c r="K73" s="11">
        <f>VALUE(248.805)</f>
        <v>0</v>
      </c>
      <c r="L73">
        <f>VALUE(0.0012400000000525324)</f>
        <v>0</v>
      </c>
      <c r="M73">
        <f>VALUE(0.0008600000001024455)</f>
        <v>0</v>
      </c>
      <c r="N73">
        <f>VALUE(0.00018000000000029104)</f>
        <v>0</v>
      </c>
      <c r="O73">
        <f>VALUE(0.0009400000001278386)</f>
        <v>0</v>
      </c>
      <c r="P73" s="11">
        <f>VALUE(-273.11899999999997)</f>
        <v>0</v>
      </c>
      <c r="Q73">
        <f>VALUE(0.8050000000707769)</f>
        <v>0</v>
      </c>
    </row>
    <row r="74" spans="1:17">
      <c r="A74" t="s">
        <v>89</v>
      </c>
      <c r="B74">
        <f>VALUE(0.54737)</f>
        <v>0</v>
      </c>
      <c r="C74" s="7">
        <f>VALUE(1553.7456)</f>
        <v>0</v>
      </c>
      <c r="D74" s="7">
        <f>VALUE(-10.454)</f>
        <v>0</v>
      </c>
      <c r="E74" s="8">
        <f>VALUE(1556.3074)</f>
        <v>0</v>
      </c>
      <c r="F74" s="8">
        <f>VALUE(-9.452)</f>
        <v>0</v>
      </c>
      <c r="G74" s="9">
        <f>VALUE(1551.26)</f>
        <v>0</v>
      </c>
      <c r="H74" s="9">
        <f>VALUE(-15.324000000000002)</f>
        <v>0</v>
      </c>
      <c r="I74" s="10">
        <f>VALUE(1550.60336)</f>
        <v>0</v>
      </c>
      <c r="J74" s="10">
        <f>VALUE(-19.202)</f>
        <v>0</v>
      </c>
      <c r="K74" s="11">
        <f>VALUE(248.813)</f>
        <v>0</v>
      </c>
      <c r="L74">
        <f>VALUE(0.0013400000000274304)</f>
        <v>0</v>
      </c>
      <c r="M74">
        <f>VALUE(0.0014599999999518332)</f>
        <v>0</v>
      </c>
      <c r="N74">
        <f>VALUE(0.0007200000000011642)</f>
        <v>0</v>
      </c>
      <c r="O74">
        <f>VALUE(0.0015600000001541048)</f>
        <v>0</v>
      </c>
      <c r="P74" s="11">
        <f>VALUE(-273.111)</f>
        <v>0</v>
      </c>
      <c r="Q74">
        <f>VALUE(1.2700000000336331)</f>
        <v>0</v>
      </c>
    </row>
    <row r="75" spans="1:17">
      <c r="A75" t="s">
        <v>90</v>
      </c>
      <c r="B75">
        <f>VALUE(0.56473)</f>
        <v>0</v>
      </c>
      <c r="C75" s="7">
        <f>VALUE(1553.74562)</f>
        <v>0</v>
      </c>
      <c r="D75" s="7">
        <f>VALUE(-10.48)</f>
        <v>0</v>
      </c>
      <c r="E75" s="8">
        <f>VALUE(1556.3076)</f>
        <v>0</v>
      </c>
      <c r="F75" s="8">
        <f>VALUE(-9.366)</f>
        <v>0</v>
      </c>
      <c r="G75" s="9">
        <f>VALUE(1551.25896)</f>
        <v>0</v>
      </c>
      <c r="H75" s="9">
        <f>VALUE(-15.315999999999999)</f>
        <v>0</v>
      </c>
      <c r="I75" s="10">
        <f>VALUE(1550.60312)</f>
        <v>0</v>
      </c>
      <c r="J75" s="10">
        <f>VALUE(-19.274)</f>
        <v>0</v>
      </c>
      <c r="K75" s="11">
        <f>VALUE(248.8165)</f>
        <v>0</v>
      </c>
      <c r="L75">
        <f>VALUE(0.0013599999999769352)</f>
        <v>0</v>
      </c>
      <c r="M75">
        <f>VALUE(0.0016600000001290027)</f>
        <v>0</v>
      </c>
      <c r="N75">
        <f>VALUE(-0.00032000000010157237)</f>
        <v>0</v>
      </c>
      <c r="O75">
        <f>VALUE(0.0013200000000779255)</f>
        <v>0</v>
      </c>
      <c r="P75" s="11">
        <f>VALUE(-273.10749999999996)</f>
        <v>0</v>
      </c>
      <c r="Q75">
        <f>VALUE(1.0050000000205728)</f>
        <v>0</v>
      </c>
    </row>
    <row r="76" spans="1:17">
      <c r="A76" t="s">
        <v>91</v>
      </c>
      <c r="B76">
        <f>VALUE(0.58238)</f>
        <v>0</v>
      </c>
      <c r="C76" s="7">
        <f>VALUE(1553.74468)</f>
        <v>0</v>
      </c>
      <c r="D76" s="7">
        <f>VALUE(-10.492)</f>
        <v>0</v>
      </c>
      <c r="E76" s="8">
        <f>VALUE(1556.30592)</f>
        <v>0</v>
      </c>
      <c r="F76" s="8">
        <f>VALUE(-9.362)</f>
        <v>0</v>
      </c>
      <c r="G76" s="9">
        <f>VALUE(1551.26016)</f>
        <v>0</v>
      </c>
      <c r="H76" s="9">
        <f>VALUE(-15.402000000000001)</f>
        <v>0</v>
      </c>
      <c r="I76" s="10">
        <f>VALUE(1550.60228)</f>
        <v>0</v>
      </c>
      <c r="J76" s="10">
        <f>VALUE(-19.262)</f>
        <v>0</v>
      </c>
      <c r="K76" s="11">
        <f>VALUE(248.81099999999998)</f>
        <v>0</v>
      </c>
      <c r="L76">
        <f>VALUE(0.0004200000000764703)</f>
        <v>0</v>
      </c>
      <c r="M76">
        <f>VALUE(-1.9999999949504854e-05)</f>
        <v>0</v>
      </c>
      <c r="N76">
        <f>VALUE(0.0008800000000519503)</f>
        <v>0</v>
      </c>
      <c r="O76">
        <f>VALUE(0.00048000000015235855)</f>
        <v>0</v>
      </c>
      <c r="P76" s="11">
        <f>VALUE(-273.113)</f>
        <v>0</v>
      </c>
      <c r="Q76">
        <f>VALUE(0.4400000000828186)</f>
        <v>0</v>
      </c>
    </row>
    <row r="77" spans="1:17">
      <c r="A77" t="s">
        <v>92</v>
      </c>
      <c r="B77">
        <f>VALUE(0.59987)</f>
        <v>0</v>
      </c>
      <c r="C77" s="7">
        <f>VALUE(1553.74534)</f>
        <v>0</v>
      </c>
      <c r="D77" s="7">
        <f>VALUE(-10.514000000000001)</f>
        <v>0</v>
      </c>
      <c r="E77" s="8">
        <f>VALUE(1556.3072)</f>
        <v>0</v>
      </c>
      <c r="F77" s="8">
        <f>VALUE(-9.442)</f>
        <v>0</v>
      </c>
      <c r="G77" s="9">
        <f>VALUE(1551.26064)</f>
        <v>0</v>
      </c>
      <c r="H77" s="9">
        <f>VALUE(-15.378)</f>
        <v>0</v>
      </c>
      <c r="I77" s="10">
        <f>VALUE(1550.6028800000001)</f>
        <v>0</v>
      </c>
      <c r="J77" s="10">
        <f>VALUE(-19.23)</f>
        <v>0</v>
      </c>
      <c r="K77" s="11">
        <f>VALUE(248.80900000000003)</f>
        <v>0</v>
      </c>
      <c r="L77">
        <f>VALUE(0.0010800000000017462)</f>
        <v>0</v>
      </c>
      <c r="M77">
        <f>VALUE(0.0012600000000020373)</f>
        <v>0</v>
      </c>
      <c r="N77">
        <f>VALUE(0.0013599999999769352)</f>
        <v>0</v>
      </c>
      <c r="O77">
        <f>VALUE(0.0010800000000017462)</f>
        <v>0</v>
      </c>
      <c r="P77" s="11">
        <f>VALUE(-273.11499999999995)</f>
        <v>0</v>
      </c>
      <c r="Q77">
        <f>VALUE(1.1949999999956162)</f>
        <v>0</v>
      </c>
    </row>
    <row r="78" spans="1:17">
      <c r="A78" t="s">
        <v>93</v>
      </c>
      <c r="B78">
        <f>VALUE(0.61737)</f>
        <v>0</v>
      </c>
      <c r="C78" s="7">
        <f>VALUE(1553.74474)</f>
        <v>0</v>
      </c>
      <c r="D78" s="7">
        <f>VALUE(-10.544)</f>
        <v>0</v>
      </c>
      <c r="E78" s="8">
        <f>VALUE(1556.3062400000001)</f>
        <v>0</v>
      </c>
      <c r="F78" s="8">
        <f>VALUE(-9.382)</f>
        <v>0</v>
      </c>
      <c r="G78" s="9">
        <f>VALUE(1551.26074)</f>
        <v>0</v>
      </c>
      <c r="H78" s="9">
        <f>VALUE(-15.388)</f>
        <v>0</v>
      </c>
      <c r="I78" s="10">
        <f>VALUE(1550.6027800000002)</f>
        <v>0</v>
      </c>
      <c r="J78" s="10">
        <f>VALUE(-19.208)</f>
        <v>0</v>
      </c>
      <c r="K78" s="11">
        <f>VALUE(248.801)</f>
        <v>0</v>
      </c>
      <c r="L78">
        <f>VALUE(0.00048000000015235855)</f>
        <v>0</v>
      </c>
      <c r="M78">
        <f>VALUE(0.00029999999992469384)</f>
        <v>0</v>
      </c>
      <c r="N78">
        <f>VALUE(0.0014599999999518332)</f>
        <v>0</v>
      </c>
      <c r="O78">
        <f>VALUE(0.0009800000000268483)</f>
        <v>0</v>
      </c>
      <c r="P78" s="11">
        <f>VALUE(-273.123)</f>
        <v>0</v>
      </c>
      <c r="Q78">
        <f>VALUE(0.8050000000139335)</f>
        <v>0</v>
      </c>
    </row>
    <row r="79" spans="1:17">
      <c r="A79" t="s">
        <v>94</v>
      </c>
      <c r="B79">
        <f>VALUE(0.63487)</f>
        <v>0</v>
      </c>
      <c r="C79" s="7">
        <f>VALUE(1553.74466)</f>
        <v>0</v>
      </c>
      <c r="D79" s="7">
        <f>VALUE(-10.53)</f>
        <v>0</v>
      </c>
      <c r="E79" s="8">
        <f>VALUE(1556.30646)</f>
        <v>0</v>
      </c>
      <c r="F79" s="8">
        <f>VALUE(-9.41)</f>
        <v>0</v>
      </c>
      <c r="G79" s="9">
        <f>VALUE(1551.25946)</f>
        <v>0</v>
      </c>
      <c r="H79" s="9">
        <f>VALUE(-15.338)</f>
        <v>0</v>
      </c>
      <c r="I79" s="10">
        <f>VALUE(1550.60256)</f>
        <v>0</v>
      </c>
      <c r="J79" s="10">
        <f>VALUE(-19.282)</f>
        <v>0</v>
      </c>
      <c r="K79" s="11">
        <f>VALUE(248.7935)</f>
        <v>0</v>
      </c>
      <c r="L79">
        <f>VALUE(0.00040000000012696546)</f>
        <v>0</v>
      </c>
      <c r="M79">
        <f>VALUE(0.0005200000000513683)</f>
        <v>0</v>
      </c>
      <c r="N79">
        <f>VALUE(0.00018000000000029104)</f>
        <v>0</v>
      </c>
      <c r="O79">
        <f>VALUE(0.0007600000001275475)</f>
        <v>0</v>
      </c>
      <c r="P79" s="11">
        <f>VALUE(-273.1305)</f>
        <v>0</v>
      </c>
      <c r="Q79">
        <f>VALUE(0.4650000000765431)</f>
        <v>0</v>
      </c>
    </row>
    <row r="80" spans="1:17">
      <c r="A80" t="s">
        <v>95</v>
      </c>
      <c r="B80">
        <f>VALUE(0.65251)</f>
        <v>0</v>
      </c>
      <c r="C80" s="7">
        <f>VALUE(1553.74472)</f>
        <v>0</v>
      </c>
      <c r="D80" s="7">
        <f>VALUE(-10.48)</f>
        <v>0</v>
      </c>
      <c r="E80" s="8">
        <f>VALUE(1556.30646)</f>
        <v>0</v>
      </c>
      <c r="F80" s="8">
        <f>VALUE(-9.442)</f>
        <v>0</v>
      </c>
      <c r="G80" s="9">
        <f>VALUE(1551.25944)</f>
        <v>0</v>
      </c>
      <c r="H80" s="9">
        <f>VALUE(-15.35)</f>
        <v>0</v>
      </c>
      <c r="I80" s="10">
        <f>VALUE(1550.6029999999998)</f>
        <v>0</v>
      </c>
      <c r="J80" s="10">
        <f>VALUE(-19.232)</f>
        <v>0</v>
      </c>
      <c r="K80" s="11">
        <f>VALUE(248.78900000000002)</f>
        <v>0</v>
      </c>
      <c r="L80">
        <f>VALUE(0.00045999999997548)</f>
        <v>0</v>
      </c>
      <c r="M80">
        <f>VALUE(0.0005200000000513683)</f>
        <v>0</v>
      </c>
      <c r="N80">
        <f>VALUE(0.00016000000005078618)</f>
        <v>0</v>
      </c>
      <c r="O80">
        <f>VALUE(0.0012000000001535227)</f>
        <v>0</v>
      </c>
      <c r="P80" s="11">
        <f>VALUE(-273.135)</f>
        <v>0</v>
      </c>
      <c r="Q80">
        <f>VALUE(0.5850000000577893)</f>
        <v>0</v>
      </c>
    </row>
    <row r="81" spans="1:17">
      <c r="A81" t="s">
        <v>96</v>
      </c>
      <c r="B81">
        <f>VALUE(0.66988)</f>
        <v>0</v>
      </c>
      <c r="C81" s="7">
        <f>VALUE(1553.74526)</f>
        <v>0</v>
      </c>
      <c r="D81" s="7">
        <f>VALUE(-10.478)</f>
        <v>0</v>
      </c>
      <c r="E81" s="8">
        <f>VALUE(1556.30722)</f>
        <v>0</v>
      </c>
      <c r="F81" s="8">
        <f>VALUE(-9.408)</f>
        <v>0</v>
      </c>
      <c r="G81" s="9">
        <f>VALUE(1551.26056)</f>
        <v>0</v>
      </c>
      <c r="H81" s="9">
        <f>VALUE(-15.38)</f>
        <v>0</v>
      </c>
      <c r="I81" s="10">
        <f>VALUE(1550.60148)</f>
        <v>0</v>
      </c>
      <c r="J81" s="10">
        <f>VALUE(-19.232)</f>
        <v>0</v>
      </c>
      <c r="K81" s="11">
        <f>VALUE(248.7895)</f>
        <v>0</v>
      </c>
      <c r="L81">
        <f>VALUE(0.0009999999999763531)</f>
        <v>0</v>
      </c>
      <c r="M81">
        <f>VALUE(0.0012799999999515421)</f>
        <v>0</v>
      </c>
      <c r="N81">
        <f>VALUE(0.0012799999999515421)</f>
        <v>0</v>
      </c>
      <c r="O81">
        <f>VALUE(-0.0003199999998741987)</f>
        <v>0</v>
      </c>
      <c r="P81" s="11">
        <f>VALUE(-273.1345)</f>
        <v>0</v>
      </c>
      <c r="Q81">
        <f>VALUE(0.8100000000013097)</f>
        <v>0</v>
      </c>
    </row>
    <row r="82" spans="1:17">
      <c r="A82" t="s">
        <v>97</v>
      </c>
      <c r="B82">
        <f>VALUE(0.68723)</f>
        <v>0</v>
      </c>
      <c r="C82" s="7">
        <f>VALUE(1553.74566)</f>
        <v>0</v>
      </c>
      <c r="D82" s="7">
        <f>VALUE(-10.527999999999999)</f>
        <v>0</v>
      </c>
      <c r="E82" s="8">
        <f>VALUE(1556.30556)</f>
        <v>0</v>
      </c>
      <c r="F82" s="8">
        <f>VALUE(-9.416)</f>
        <v>0</v>
      </c>
      <c r="G82" s="9">
        <f>VALUE(1551.2602)</f>
        <v>0</v>
      </c>
      <c r="H82" s="9">
        <f>VALUE(-15.334000000000001)</f>
        <v>0</v>
      </c>
      <c r="I82" s="10">
        <f>VALUE(1550.6027800000002)</f>
        <v>0</v>
      </c>
      <c r="J82" s="10">
        <f>VALUE(-19.234)</f>
        <v>0</v>
      </c>
      <c r="K82" s="11">
        <f>VALUE(248.7905)</f>
        <v>0</v>
      </c>
      <c r="L82">
        <f>VALUE(0.0014000000001033186)</f>
        <v>0</v>
      </c>
      <c r="M82">
        <f>VALUE(-0.00037999999995008693)</f>
        <v>0</v>
      </c>
      <c r="N82">
        <f>VALUE(0.00091999999995096)</f>
        <v>0</v>
      </c>
      <c r="O82">
        <f>VALUE(0.0009800000000268483)</f>
        <v>0</v>
      </c>
      <c r="P82" s="11">
        <f>VALUE(-273.13349999999997)</f>
        <v>0</v>
      </c>
      <c r="Q82">
        <f>VALUE(0.73000000003276)</f>
        <v>0</v>
      </c>
    </row>
    <row r="83" spans="1:17">
      <c r="A83" t="s">
        <v>98</v>
      </c>
      <c r="B83">
        <f>VALUE(0.7046)</f>
        <v>0</v>
      </c>
      <c r="C83" s="7">
        <f>VALUE(1553.74524)</f>
        <v>0</v>
      </c>
      <c r="D83" s="7">
        <f>VALUE(-10.51)</f>
        <v>0</v>
      </c>
      <c r="E83" s="8">
        <f>VALUE(1556.30634)</f>
        <v>0</v>
      </c>
      <c r="F83" s="8">
        <f>VALUE(-9.35)</f>
        <v>0</v>
      </c>
      <c r="G83" s="9">
        <f>VALUE(1551.2598)</f>
        <v>0</v>
      </c>
      <c r="H83" s="9">
        <f>VALUE(-15.4)</f>
        <v>0</v>
      </c>
      <c r="I83" s="10">
        <f>VALUE(1550.6024400000001)</f>
        <v>0</v>
      </c>
      <c r="J83" s="10">
        <f>VALUE(-19.294)</f>
        <v>0</v>
      </c>
      <c r="K83" s="11">
        <f>VALUE(248.794)</f>
        <v>0</v>
      </c>
      <c r="L83">
        <f>VALUE(0.0009800000000268483)</f>
        <v>0</v>
      </c>
      <c r="M83">
        <f>VALUE(0.00040000000012696546)</f>
        <v>0</v>
      </c>
      <c r="N83">
        <f>VALUE(0.0005200000000513683)</f>
        <v>0</v>
      </c>
      <c r="O83">
        <f>VALUE(0.0006399999999757711)</f>
        <v>0</v>
      </c>
      <c r="P83" s="11">
        <f>VALUE(-273.13)</f>
        <v>0</v>
      </c>
      <c r="Q83">
        <f>VALUE(0.6350000000452383)</f>
        <v>0</v>
      </c>
    </row>
    <row r="84" spans="1:17">
      <c r="A84" t="s">
        <v>99</v>
      </c>
      <c r="B84">
        <f>VALUE(0.7221)</f>
        <v>0</v>
      </c>
      <c r="C84" s="7">
        <f>VALUE(1553.74542)</f>
        <v>0</v>
      </c>
      <c r="D84" s="7">
        <f>VALUE(-10.54)</f>
        <v>0</v>
      </c>
      <c r="E84" s="8">
        <f>VALUE(1556.3065)</f>
        <v>0</v>
      </c>
      <c r="F84" s="8">
        <f>VALUE(-9.42)</f>
        <v>0</v>
      </c>
      <c r="G84" s="9">
        <f>VALUE(1551.25918)</f>
        <v>0</v>
      </c>
      <c r="H84" s="9">
        <f>VALUE(-15.382)</f>
        <v>0</v>
      </c>
      <c r="I84" s="10">
        <f>VALUE(1550.60296)</f>
        <v>0</v>
      </c>
      <c r="J84" s="10">
        <f>VALUE(-19.192)</f>
        <v>0</v>
      </c>
      <c r="K84" s="11">
        <f>VALUE(248.792)</f>
        <v>0</v>
      </c>
      <c r="L84">
        <f>VALUE(0.0011600000000271393)</f>
        <v>0</v>
      </c>
      <c r="M84">
        <f>VALUE(0.000559999999950378)</f>
        <v>0</v>
      </c>
      <c r="N84">
        <f>VALUE(-9.999999997489795e-05)</f>
        <v>0</v>
      </c>
      <c r="O84">
        <f>VALUE(0.0011600000000271393)</f>
        <v>0</v>
      </c>
      <c r="P84" s="11">
        <f>VALUE(-273.13199999999995)</f>
        <v>0</v>
      </c>
      <c r="Q84">
        <f>VALUE(0.6950000000074397)</f>
        <v>0</v>
      </c>
    </row>
    <row r="85" spans="1:17">
      <c r="A85" t="s">
        <v>100</v>
      </c>
      <c r="B85">
        <f>VALUE(0.7396)</f>
        <v>0</v>
      </c>
      <c r="C85" s="7">
        <f>VALUE(1553.7451)</f>
        <v>0</v>
      </c>
      <c r="D85" s="7">
        <f>VALUE(-10.485999999999999)</f>
        <v>0</v>
      </c>
      <c r="E85" s="8">
        <f>VALUE(1556.3059)</f>
        <v>0</v>
      </c>
      <c r="F85" s="8">
        <f>VALUE(-9.414)</f>
        <v>0</v>
      </c>
      <c r="G85" s="9">
        <f>VALUE(1551.2601)</f>
        <v>0</v>
      </c>
      <c r="H85" s="9">
        <f>VALUE(-15.372)</f>
        <v>0</v>
      </c>
      <c r="I85" s="10">
        <f>VALUE(1550.6033)</f>
        <v>0</v>
      </c>
      <c r="J85" s="10">
        <f>VALUE(-19.23)</f>
        <v>0</v>
      </c>
      <c r="K85" s="11">
        <f>VALUE(248.7945)</f>
        <v>0</v>
      </c>
      <c r="L85">
        <f>VALUE(0.0008400000001529406)</f>
        <v>0</v>
      </c>
      <c r="M85">
        <f>VALUE(-3.999999989900971e-05)</f>
        <v>0</v>
      </c>
      <c r="N85">
        <f>VALUE(0.0008199999999760621)</f>
        <v>0</v>
      </c>
      <c r="O85">
        <f>VALUE(0.0015000000000782165)</f>
        <v>0</v>
      </c>
      <c r="P85" s="11">
        <f>VALUE(-273.1295)</f>
        <v>0</v>
      </c>
      <c r="Q85">
        <f>VALUE(0.7800000000770524)</f>
        <v>0</v>
      </c>
    </row>
    <row r="86" spans="1:17">
      <c r="A86" t="s">
        <v>101</v>
      </c>
      <c r="B86">
        <f>VALUE(0.7571)</f>
        <v>0</v>
      </c>
      <c r="C86" s="7">
        <f>VALUE(1553.74536)</f>
        <v>0</v>
      </c>
      <c r="D86" s="7">
        <f>VALUE(-10.452)</f>
        <v>0</v>
      </c>
      <c r="E86" s="8">
        <f>VALUE(1556.30644)</f>
        <v>0</v>
      </c>
      <c r="F86" s="8">
        <f>VALUE(-9.476)</f>
        <v>0</v>
      </c>
      <c r="G86" s="9">
        <f>VALUE(1551.2603800000002)</f>
        <v>0</v>
      </c>
      <c r="H86" s="9">
        <f>VALUE(-15.318)</f>
        <v>0</v>
      </c>
      <c r="I86" s="10">
        <f>VALUE(1550.6035)</f>
        <v>0</v>
      </c>
      <c r="J86" s="10">
        <f>VALUE(-19.244)</f>
        <v>0</v>
      </c>
      <c r="K86" s="11">
        <f>VALUE(248.7985)</f>
        <v>0</v>
      </c>
      <c r="L86">
        <f>VALUE(0.001099999999951251)</f>
        <v>0</v>
      </c>
      <c r="M86">
        <f>VALUE(0.0005000000001018634)</f>
        <v>0</v>
      </c>
      <c r="N86">
        <f>VALUE(0.001099999999951251)</f>
        <v>0</v>
      </c>
      <c r="O86">
        <f>VALUE(0.0017000000000280124)</f>
        <v>0</v>
      </c>
      <c r="P86" s="11">
        <f>VALUE(-273.1255)</f>
        <v>0</v>
      </c>
      <c r="Q86">
        <f>VALUE(1.1000000000080945)</f>
        <v>0</v>
      </c>
    </row>
    <row r="87" spans="1:17">
      <c r="A87" t="s">
        <v>102</v>
      </c>
      <c r="B87">
        <f>VALUE(0.77474)</f>
        <v>0</v>
      </c>
      <c r="C87" s="7">
        <f>VALUE(1553.7454)</f>
        <v>0</v>
      </c>
      <c r="D87" s="7">
        <f>VALUE(-10.485999999999999)</f>
        <v>0</v>
      </c>
      <c r="E87" s="8">
        <f>VALUE(1556.30654)</f>
        <v>0</v>
      </c>
      <c r="F87" s="8">
        <f>VALUE(-9.442)</f>
        <v>0</v>
      </c>
      <c r="G87" s="9">
        <f>VALUE(1551.2611)</f>
        <v>0</v>
      </c>
      <c r="H87" s="9">
        <f>VALUE(-15.334000000000001)</f>
        <v>0</v>
      </c>
      <c r="I87" s="10">
        <f>VALUE(1550.6038199999998)</f>
        <v>0</v>
      </c>
      <c r="J87" s="10">
        <f>VALUE(-19.156)</f>
        <v>0</v>
      </c>
      <c r="K87" s="11">
        <f>VALUE(248.808)</f>
        <v>0</v>
      </c>
      <c r="L87">
        <f>VALUE(0.0011400000000776345)</f>
        <v>0</v>
      </c>
      <c r="M87">
        <f>VALUE(0.0006000000000767614)</f>
        <v>0</v>
      </c>
      <c r="N87">
        <f>VALUE(0.0018199999999524152)</f>
        <v>0</v>
      </c>
      <c r="O87">
        <f>VALUE(0.002020000000129585)</f>
        <v>0</v>
      </c>
      <c r="P87" s="11">
        <f>VALUE(-273.116)</f>
        <v>0</v>
      </c>
      <c r="Q87">
        <f>VALUE(1.395000000059099)</f>
        <v>0</v>
      </c>
    </row>
    <row r="88" spans="1:17">
      <c r="A88" t="s">
        <v>103</v>
      </c>
      <c r="B88">
        <f>VALUE(0.79224)</f>
        <v>0</v>
      </c>
      <c r="C88" s="7">
        <f>VALUE(1553.7463599999999)</f>
        <v>0</v>
      </c>
      <c r="D88" s="7">
        <f>VALUE(-10.446)</f>
        <v>0</v>
      </c>
      <c r="E88" s="8">
        <f>VALUE(1556.30664)</f>
        <v>0</v>
      </c>
      <c r="F88" s="8">
        <f>VALUE(-9.422)</f>
        <v>0</v>
      </c>
      <c r="G88" s="9">
        <f>VALUE(1551.26072)</f>
        <v>0</v>
      </c>
      <c r="H88" s="9">
        <f>VALUE(-15.32)</f>
        <v>0</v>
      </c>
      <c r="I88" s="10">
        <f>VALUE(1550.60348)</f>
        <v>0</v>
      </c>
      <c r="J88" s="10">
        <f>VALUE(-19.182000000000002)</f>
        <v>0</v>
      </c>
      <c r="K88" s="11">
        <f>VALUE(248.8195)</f>
        <v>0</v>
      </c>
      <c r="L88">
        <f>VALUE(0.002100000000154978)</f>
        <v>0</v>
      </c>
      <c r="M88">
        <f>VALUE(0.0007000000000516593)</f>
        <v>0</v>
      </c>
      <c r="N88">
        <f>VALUE(0.0014400000000023283)</f>
        <v>0</v>
      </c>
      <c r="O88">
        <f>VALUE(0.0016800000000785076)</f>
        <v>0</v>
      </c>
      <c r="P88" s="11">
        <f>VALUE(-273.1045)</f>
        <v>0</v>
      </c>
      <c r="Q88">
        <f>VALUE(1.4800000000718683)</f>
        <v>0</v>
      </c>
    </row>
    <row r="89" spans="1:17">
      <c r="A89" t="s">
        <v>104</v>
      </c>
      <c r="B89">
        <f>VALUE(0.8096)</f>
        <v>0</v>
      </c>
      <c r="C89" s="7">
        <f>VALUE(1553.74548)</f>
        <v>0</v>
      </c>
      <c r="D89" s="7">
        <f>VALUE(-10.508)</f>
        <v>0</v>
      </c>
      <c r="E89" s="8">
        <f>VALUE(1556.3067800000001)</f>
        <v>0</v>
      </c>
      <c r="F89" s="8">
        <f>VALUE(-9.426)</f>
        <v>0</v>
      </c>
      <c r="G89" s="9">
        <f>VALUE(1551.26024)</f>
        <v>0</v>
      </c>
      <c r="H89" s="9">
        <f>VALUE(-15.414000000000001)</f>
        <v>0</v>
      </c>
      <c r="I89" s="10">
        <f>VALUE(1550.6032599999999)</f>
        <v>0</v>
      </c>
      <c r="J89" s="10">
        <f>VALUE(-19.227999999999998)</f>
        <v>0</v>
      </c>
      <c r="K89" s="11">
        <f>VALUE(248.831)</f>
        <v>0</v>
      </c>
      <c r="L89">
        <f>VALUE(0.0012200000001030276)</f>
        <v>0</v>
      </c>
      <c r="M89">
        <f>VALUE(0.000839999999925567)</f>
        <v>0</v>
      </c>
      <c r="N89">
        <f>VALUE(0.0009600000000773434)</f>
        <v>0</v>
      </c>
      <c r="O89">
        <f>VALUE(0.0014600000001792068)</f>
        <v>0</v>
      </c>
      <c r="P89" s="11">
        <f>VALUE(-273.09299999999996)</f>
        <v>0</v>
      </c>
      <c r="Q89">
        <f>VALUE(1.1200000000712862)</f>
        <v>0</v>
      </c>
    </row>
    <row r="90" spans="1:17">
      <c r="A90" t="s">
        <v>105</v>
      </c>
      <c r="B90">
        <f>VALUE(0.82697)</f>
        <v>0</v>
      </c>
      <c r="C90" s="7">
        <f>VALUE(1553.74622)</f>
        <v>0</v>
      </c>
      <c r="D90" s="7">
        <f>VALUE(-10.5)</f>
        <v>0</v>
      </c>
      <c r="E90" s="8">
        <f>VALUE(1556.30746)</f>
        <v>0</v>
      </c>
      <c r="F90" s="8">
        <f>VALUE(-9.408)</f>
        <v>0</v>
      </c>
      <c r="G90" s="9">
        <f>VALUE(1551.26028)</f>
        <v>0</v>
      </c>
      <c r="H90" s="9">
        <f>VALUE(-15.415999999999999)</f>
        <v>0</v>
      </c>
      <c r="I90" s="10">
        <f>VALUE(1550.6032599999999)</f>
        <v>0</v>
      </c>
      <c r="J90" s="10">
        <f>VALUE(-19.208)</f>
        <v>0</v>
      </c>
      <c r="K90" s="11">
        <f>VALUE(248.8405)</f>
        <v>0</v>
      </c>
      <c r="L90">
        <f>VALUE(0.0019600000000536966)</f>
        <v>0</v>
      </c>
      <c r="M90">
        <f>VALUE(0.0015200000000277214)</f>
        <v>0</v>
      </c>
      <c r="N90">
        <f>VALUE(0.0009999999999763531)</f>
        <v>0</v>
      </c>
      <c r="O90">
        <f>VALUE(0.0014600000001792068)</f>
        <v>0</v>
      </c>
      <c r="P90" s="11">
        <f>VALUE(-273.08349999999996)</f>
        <v>0</v>
      </c>
      <c r="Q90">
        <f>VALUE(1.4850000000592445)</f>
        <v>0</v>
      </c>
    </row>
    <row r="91" spans="1:17">
      <c r="A91" t="s">
        <v>106</v>
      </c>
      <c r="B91">
        <f>VALUE(0.84446)</f>
        <v>0</v>
      </c>
      <c r="C91" s="7">
        <f>VALUE(1553.7459)</f>
        <v>0</v>
      </c>
      <c r="D91" s="7">
        <f>VALUE(-10.448)</f>
        <v>0</v>
      </c>
      <c r="E91" s="8">
        <f>VALUE(1556.3055)</f>
        <v>0</v>
      </c>
      <c r="F91" s="8">
        <f>VALUE(-9.422)</f>
        <v>0</v>
      </c>
      <c r="G91" s="9">
        <f>VALUE(1551.26006)</f>
        <v>0</v>
      </c>
      <c r="H91" s="9">
        <f>VALUE(-15.415999999999999)</f>
        <v>0</v>
      </c>
      <c r="I91" s="10">
        <f>VALUE(1550.60358)</f>
        <v>0</v>
      </c>
      <c r="J91" s="10">
        <f>VALUE(-19.202)</f>
        <v>0</v>
      </c>
      <c r="K91" s="11">
        <f>VALUE(248.8395)</f>
        <v>0</v>
      </c>
      <c r="L91">
        <f>VALUE(0.0016399999999521242)</f>
        <v>0</v>
      </c>
      <c r="M91">
        <f>VALUE(-0.00044000000002597517)</f>
        <v>0</v>
      </c>
      <c r="N91">
        <f>VALUE(0.0007800000000770524)</f>
        <v>0</v>
      </c>
      <c r="O91">
        <f>VALUE(0.0017800000000534055)</f>
        <v>0</v>
      </c>
      <c r="P91" s="11">
        <f>VALUE(-273.0845)</f>
        <v>0</v>
      </c>
      <c r="Q91">
        <f>VALUE(0.9400000000141517)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2017-08-09T23:57:24Z</dcterms:created>
  <dcterms:modified xsi:type="dcterms:W3CDTF">2017-08-09T23:57:24Z</dcterms:modified>
</cp:coreProperties>
</file>