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Чемпионат\"/>
    </mc:Choice>
  </mc:AlternateContent>
  <bookViews>
    <workbookView xWindow="0" yWindow="0" windowWidth="23040" windowHeight="9312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 hidden="1">'[1]Datos infraestructura'!#REF!</definedName>
    <definedName name="__123Graph_F" hidden="1">[2]Ingresos!#REF!</definedName>
    <definedName name="__123Graph_X" hidden="1">[2]Ingresos!#REF!</definedName>
    <definedName name="__6F" hidden="1">'[3]Datos infraestructura'!#REF!</definedName>
    <definedName name="__IntlFixup" hidden="1">TRUE</definedName>
    <definedName name="_1__123Graph_AGRAFICO_1" hidden="1">[2]Ingresos!#REF!</definedName>
    <definedName name="_123graph" hidden="1">[2]Ingresos!#REF!</definedName>
    <definedName name="_2__123Graph_XGRAFICO_1" hidden="1">[2]Ingresos!#REF!</definedName>
    <definedName name="_4F" hidden="1">'[1]Datos infraestructura'!#REF!</definedName>
    <definedName name="_5_0_0_F" hidden="1">'[4]P. control'!#REF!</definedName>
    <definedName name="_6F" hidden="1">'[3]Datos infraestructura'!#REF!</definedName>
    <definedName name="_7_0_0_F" hidden="1">'[4]P. control'!#REF!</definedName>
    <definedName name="_8_0_0_F" hidden="1">'[4]P. control'!#REF!</definedName>
    <definedName name="_ad12" hidden="1">{#N/A,#N/A,FALSE,"Aging Summary";#N/A,#N/A,FALSE,"Ratio Analysis";#N/A,#N/A,FALSE,"Test 120 Day Accts";#N/A,#N/A,FALSE,"Tickmarks"}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In" hidden="1">'[5]Fichas-ESTE'!#REF!</definedName>
    <definedName name="_Parse_Out" hidden="1">'[5]Fichas-ESTE'!#REF!</definedName>
    <definedName name="_Sort" hidden="1">#REF!</definedName>
    <definedName name="_Table1_In1" hidden="1">#REF!</definedName>
    <definedName name="_Table1_Out" hidden="1">#REF!</definedName>
    <definedName name="_zz2" hidden="1">{0,0,0,0;0,0,0,0;0,0,0,0;0,0,0,0}</definedName>
    <definedName name="aa" hidden="1">{#N/A,#N/A,FALSE,"activity"}</definedName>
    <definedName name="aaa" hidden="1">{#N/A,#N/A,FALSE,"Aging Summary";#N/A,#N/A,FALSE,"Ratio Analysis";#N/A,#N/A,FALSE,"Test 120 Day Accts";#N/A,#N/A,FALSE,"Tickmarks"}</definedName>
    <definedName name="aaa0" hidden="1">{#N/A,#N/A,FALSE,"Aging Summary";#N/A,#N/A,FALSE,"Ratio Analysis";#N/A,#N/A,FALSE,"Test 120 Day Accts";#N/A,#N/A,FALSE,"Tickmarks"}</definedName>
    <definedName name="aaaa" hidden="1">{#N/A,#N/A,FALSE,"activity"}</definedName>
    <definedName name="aaaaa" hidden="1">{#N/A,#N/A,FALSE,"activity"}</definedName>
    <definedName name="aaaaaa" hidden="1">{#N/A,#N/A,FALSE,"activity"}</definedName>
    <definedName name="aaaaaaa" hidden="1">{#N/A,#N/A,FALSE,"activity"}</definedName>
    <definedName name="AAAAAAAAAA" hidden="1">#REF!</definedName>
    <definedName name="abc" hidden="1">{#N/A,#N/A,FALSE,"Aging Summary";#N/A,#N/A,FALSE,"Ratio Analysis";#N/A,#N/A,FALSE,"Test 120 Day Accts";#N/A,#N/A,FALSE,"Tickmarks"}</definedName>
    <definedName name="AccessDatabase" hidden="1">"C:\My Documents\vlad\Var_2\can270398v2t05.mdb"</definedName>
    <definedName name="anscount" hidden="1">1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sa" hidden="1">30</definedName>
    <definedName name="b" hidden="1">{#N/A,#N/A,FALSE,"activity"}</definedName>
    <definedName name="bb" hidden="1">{#N/A,#N/A,FALSE,"activity"}</definedName>
    <definedName name="bbb" hidden="1">{#N/A,#N/A,FALSE,"activity"}</definedName>
    <definedName name="bbbb" hidden="1">{#N/A,#N/A,FALSE,"activity"}</definedName>
    <definedName name="BG_Del" hidden="1">15</definedName>
    <definedName name="BG_Ins" hidden="1">4</definedName>
    <definedName name="BG_Mod" hidden="1">6</definedName>
    <definedName name="Bonds_draw_00_difference">[6]Этап_0!$F$990</definedName>
    <definedName name="Bonds_draw_01_difference">[6]Этап_1!$F$990</definedName>
    <definedName name="Bonds_draw_02_difference">[6]Этап_2!$F$990</definedName>
    <definedName name="Bonds_draw_03_difference">[6]Этап_3!$F$990</definedName>
    <definedName name="Bonds_draw_04_difference">[6]Этап_4!$F$990</definedName>
    <definedName name="Bonds_draw_05_difference">[6]Этап_5!$F$990</definedName>
    <definedName name="Bonds_draw_06_difference">[6]Этап_6!$F$990</definedName>
    <definedName name="Bonds_draw_07_difference">[6]Этап_7!$F$990</definedName>
    <definedName name="Bonds_draw_08_difference">[6]Этап_8!$F$990</definedName>
    <definedName name="ccc" hidden="1">{#N/A,#N/A,FALSE,"activity"}</definedName>
    <definedName name="cccc" hidden="1">{#N/A,#N/A,FALSE,"activity"}</definedName>
    <definedName name="Check">'[6]Проверки расчетов'!$F$28</definedName>
    <definedName name="Check_00">[6]Этап_0!$F$1</definedName>
    <definedName name="Check_01">[6]Этап_1!$F$1</definedName>
    <definedName name="Check_02">[6]Этап_2!$F$1</definedName>
    <definedName name="Check_03">[6]Этап_3!$F$1</definedName>
    <definedName name="Check_04">[6]Этап_4!$F$1</definedName>
    <definedName name="Check_05">[6]Этап_5!$F$1</definedName>
    <definedName name="Check_06">[6]Этап_6!$F$1</definedName>
    <definedName name="Check_07">[6]Этап_7!$F$1</definedName>
    <definedName name="Check_08">[6]Этап_8!$F$1</definedName>
    <definedName name="Difference_00">[6]Этап_0!$F$1196</definedName>
    <definedName name="Difference_01">[6]Этап_1!$F$1196</definedName>
    <definedName name="Difference_02">[6]Этап_2!$F$1196</definedName>
    <definedName name="Difference_03">[6]Этап_3!$F$1196</definedName>
    <definedName name="Difference_04">[6]Этап_4!$F$1196</definedName>
    <definedName name="Difference_05">[6]Этап_5!$F$1196</definedName>
    <definedName name="Difference_06">[6]Этап_6!$F$1196</definedName>
    <definedName name="Difference_07">[6]Этап_7!$F$1196</definedName>
    <definedName name="Difference_08">[6]Этап_8!$F$1196</definedName>
    <definedName name="Difference_total">[6]Свод_по_Проекту!$F$479</definedName>
    <definedName name="Error" hidden="1">[7]Options!$B$27</definedName>
    <definedName name="Fed_Districts">[6]Предпосылки!$D$1446:$D$1453</definedName>
    <definedName name="fff" hidden="1">{#N/A,#N/A,FALSE,"Aging Summary";#N/A,#N/A,FALSE,"Ratio Analysis";#N/A,#N/A,FALSE,"Test 120 Day Accts";#N/A,#N/A,FALSE,"Tickmarks"}</definedName>
    <definedName name="ffff" hidden="1">'[8]Datos infraestructura'!#REF!</definedName>
    <definedName name="Garantia" hidden="1">#REF!</definedName>
    <definedName name="ggg" hidden="1">{#N/A,#N/A,FALSE,"Aging Summary";#N/A,#N/A,FALSE,"Ratio Analysis";#N/A,#N/A,FALSE,"Test 120 Day Accts";#N/A,#N/A,FALSE,"Tickmarks"}</definedName>
    <definedName name="gggg" hidden="1">#REF!</definedName>
    <definedName name="ghd" hidden="1">{#N/A,#N/A,FALSE,"Aging Summary";#N/A,#N/A,FALSE,"Ratio Analysis";#N/A,#N/A,FALSE,"Test 120 Day Accts";#N/A,#N/A,FALSE,"Tickmarks"}</definedName>
    <definedName name="hola" hidden="1">'[5]Fichas-ESTE'!#REF!</definedName>
    <definedName name="HTML_CodePage" hidden="1">1252</definedName>
    <definedName name="HTML_Description" hidden="1">""</definedName>
    <definedName name="HTML_Email" hidden="1">""</definedName>
    <definedName name="HTML_Header" hidden="1">"Sheet1"</definedName>
    <definedName name="HTML_LastUpdate" hidden="1">"2/24/99"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" hidden="1">"C:\MyHTML.htm"</definedName>
    <definedName name="HTML_PathFileMac" hidden="1">"Macintosh HD:HomePageStuff:New_Home_Page:datafile:histret.html"</definedName>
    <definedName name="HTML_Title" hidden="1">"Historical Returns on Stocks, Bonds and Bills"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ncome_Tax_rate">[6]Предпосылки!$F$1348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42435.3753935185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39436.3887731481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k" hidden="1">{#N/A,"Con partida Ing.",FALSE,"Repuestos CxCS";#N/A,"Sin partida Ing.",FALSE,"Repuestos CxCS"}</definedName>
    <definedName name="KKKK22554477" hidden="1">#REF!</definedName>
    <definedName name="ktzuk" hidden="1">{#N/A,#N/A,FALSE,"Aging Summary";#N/A,#N/A,FALSE,"Ratio Analysis";#N/A,#N/A,FALSE,"Test 120 Day Accts";#N/A,#N/A,FALSE,"Tickmarks"}</definedName>
    <definedName name="limcount" hidden="1">1</definedName>
    <definedName name="lkj" hidden="1">{#N/A,#N/A,FALSE,"Aging Summary";#N/A,#N/A,FALSE,"Ratio Analysis";#N/A,#N/A,FALSE,"Test 120 Day Accts";#N/A,#N/A,FALSE,"Tickmarks"}</definedName>
    <definedName name="Million">[6]Предпосылки!$F$1417</definedName>
    <definedName name="Model_Start">[6]Предпосылки!$F$1405</definedName>
    <definedName name="Monetary_Unit">[6]Предпосылки!$F$1404</definedName>
    <definedName name="Months_In_Period">[6]Предпосылки!$F$1406</definedName>
    <definedName name="Months_In_Quarter">[6]Предпосылки!$F$1412</definedName>
    <definedName name="Months_In_Year">[6]Предпосылки!$F$1410</definedName>
    <definedName name="Ok" hidden="1">[7]Options!$B$26</definedName>
    <definedName name="QQQQQQQQQQQQQQQQQ1111" hidden="1">#REF!</definedName>
    <definedName name="Quarters_In_Year">[6]Предпосылки!$F$1411</definedName>
    <definedName name="Regions_RF">[6]Предпосылки!$D$1456:$D$1460</definedName>
    <definedName name="Road_category">[6]Предпосылки!$D$1440:$D$1443</definedName>
    <definedName name="s" hidden="1">{#N/A,#N/A,FALSE,"Aging Summary";#N/A,#N/A,FALSE,"Ratio Analysis";#N/A,#N/A,FALSE,"Test 120 Day Accts";#N/A,#N/A,FALSE,"Tickmarks"}</definedName>
    <definedName name="sencount" hidden="1">1</definedName>
    <definedName name="sf" hidden="1">#REF!</definedName>
    <definedName name="Sources">[6]Предпосылки!$D$1426:$D$1437</definedName>
    <definedName name="sss" hidden="1">{#N/A,#N/A,FALSE,"Aging Summary";#N/A,#N/A,FALSE,"Ratio Analysis";#N/A,#N/A,FALSE,"Test 120 Day Accts";#N/A,#N/A,FALSE,"Tickmarks"}</definedName>
    <definedName name="Subsidy_urge_difference">[6]Свод_по_Проекту!$F$167</definedName>
    <definedName name="summary2" hidden="1">{#N/A,#N/A,FALSE,"Aging Summary";#N/A,#N/A,FALSE,"Ratio Analysis";#N/A,#N/A,FALSE,"Test 120 Day Accts";#N/A,#N/A,FALSE,"Tickmarks"}</definedName>
    <definedName name="tanya" hidden="1">{#N/A,#N/A,FALSE,"Aging Summary";#N/A,#N/A,FALSE,"Ratio Analysis";#N/A,#N/A,FALSE,"Test 120 Day Accts";#N/A,#N/A,FALSE,"Tickmarks"}</definedName>
    <definedName name="tertw" hidden="1">{#N/A,#N/A,FALSE,"Aging Summary";#N/A,#N/A,FALSE,"Ratio Analysis";#N/A,#N/A,FALSE,"Test 120 Day Accts";#N/A,#N/A,FALSE,"Tickmarks"}</definedName>
    <definedName name="TextRefCopyRangeCount" hidden="1">23</definedName>
    <definedName name="Thousand">[6]Предпосылки!$F$1416</definedName>
    <definedName name="Tolerance">[6]Предпосылки!$F$1418</definedName>
    <definedName name="Tpte2" hidden="1">#REF!</definedName>
    <definedName name="TpteArce" hidden="1">#REF!</definedName>
    <definedName name="TpteST2" hidden="1">#REF!</definedName>
    <definedName name="VAT_rate">[6]Предпосылки!$F$1328</definedName>
    <definedName name="w" hidden="1">{#N/A,#N/A,FALSE,"activity"}</definedName>
    <definedName name="wrn.Aging._.and._.Trend._.Analysis." hidden="1">{#N/A,#N/A,FALSE,"Aging Summary";#N/A,#N/A,FALSE,"Ratio Analysis";#N/A,#N/A,FALSE,"Test 120 Day Accts";#N/A,#N/A,FALSE,"Tickmarks"}</definedName>
    <definedName name="wrn.analysis1." hidden="1">{#N/A,#N/A,FALSE,"activity"}</definedName>
    <definedName name="wrn.Opciones._.repuestos." hidden="1">{#N/A,"Con partida Ing.",FALSE,"Repuestos CxCS";#N/A,"Sin partida Ing.",FALSE,"Repuestos CxCS"}</definedName>
    <definedName name="wrn.Total." hidden="1">{"Indice",#N/A,FALSE,"Indice";"Etapas",#N/A,FALSE,"Etapas";"Procedimiento",#N/A,FALSE,"Procedimiento";"Personal",#N/A,FALSE,"Personal";"Detalle_duraciones",#N/A,FALSE,"Detalle_Duraciones"}</definedName>
    <definedName name="wrn.Баланс." hidden="1">{#N/A,#N/A,FALSE,"БАЛАНС"}</definedName>
    <definedName name="ws" hidden="1">{#N/A,#N/A,FALSE,"Aging Summary";#N/A,#N/A,FALSE,"Ratio Analysis";#N/A,#N/A,FALSE,"Test 120 Day Accts";#N/A,#N/A,FALSE,"Tickmarks"}</definedName>
    <definedName name="wtre" hidden="1">{#N/A,#N/A,FALSE,"Aging Summary";#N/A,#N/A,FALSE,"Ratio Analysis";#N/A,#N/A,FALSE,"Test 120 Day Accts";#N/A,#N/A,FALSE,"Tickmarks"}</definedName>
    <definedName name="x" hidden="1">{"Indice",#N/A,FALSE,"Indice";"Etapas",#N/A,FALSE,"Etapas";"Procedimiento",#N/A,FALSE,"Procedimiento";"Personal",#N/A,FALSE,"Personal";"Detalle_duraciones",#N/A,FALSE,"Detalle_Duraciones"}</definedName>
    <definedName name="XREF_COLUMN_1" hidden="1">[9]трансформация1!#REF!</definedName>
    <definedName name="XRefActiveRow" hidden="1">#REF!</definedName>
    <definedName name="XRefColumnsCount" hidden="1">1</definedName>
    <definedName name="XRefCopy1" hidden="1">[9]трансформация1!#REF!</definedName>
    <definedName name="XRefCopy1Row" hidden="1">#REF!</definedName>
    <definedName name="XRefCopy2" hidden="1">[9]трансформация1!#REF!</definedName>
    <definedName name="XRefCopy2Row" hidden="1">#REF!</definedName>
    <definedName name="XRefCopy3" hidden="1">[9]трансформация1!#REF!</definedName>
    <definedName name="XRefCopy3Row" hidden="1">#REF!</definedName>
    <definedName name="XRefCopyRangeCount" hidden="1">3</definedName>
    <definedName name="XRefPaste1" hidden="1">[9]трансформация1!#REF!</definedName>
    <definedName name="XRefPaste1Row" hidden="1">#REF!</definedName>
    <definedName name="XRefPaste2" hidden="1">[9]трансформация1!#REF!</definedName>
    <definedName name="XRefPaste2Row" hidden="1">#REF!</definedName>
    <definedName name="XRefPaste3" hidden="1">[9]трансформация1!#REF!</definedName>
    <definedName name="XRefPaste3Row" hidden="1">#REF!</definedName>
    <definedName name="XRefPaste4" hidden="1">[9]трансформация1!#REF!</definedName>
    <definedName name="XRefPaste4Row" hidden="1">#REF!</definedName>
    <definedName name="XRefPasteRangeCount" hidden="1">4</definedName>
    <definedName name="ааа" hidden="1">{#N/A,#N/A,FALSE,"Aging Summary";#N/A,#N/A,FALSE,"Ratio Analysis";#N/A,#N/A,FALSE,"Test 120 Day Accts";#N/A,#N/A,FALSE,"Tickmarks"}</definedName>
    <definedName name="ав" hidden="1">{#N/A,#N/A,FALSE,"Aging Summary";#N/A,#N/A,FALSE,"Ratio Analysis";#N/A,#N/A,FALSE,"Test 120 Day Accts";#N/A,#N/A,FALSE,"Tickmarks"}</definedName>
    <definedName name="Бухгалтерия" hidden="1">#REF!</definedName>
    <definedName name="вла" hidden="1">{#N/A,#N/A,FALSE,"Aging Summary";#N/A,#N/A,FALSE,"Ratio Analysis";#N/A,#N/A,FALSE,"Test 120 Day Accts";#N/A,#N/A,FALSE,"Tickmarks"}</definedName>
    <definedName name="ф" hidden="1">{#N/A,#N/A,FALSE,"Aging Summary";#N/A,#N/A,FALSE,"Ratio Analysis";#N/A,#N/A,FALSE,"Test 120 Day Accts";#N/A,#N/A,FALSE,"Tickmarks"}</definedName>
    <definedName name="фаыр" hidden="1">{#N/A,#N/A,FALSE,"Aging Summary";#N/A,#N/A,FALSE,"Ratio Analysis";#N/A,#N/A,FALSE,"Test 120 Day Accts";#N/A,#N/A,FALSE,"Tickmarks"}</definedName>
    <definedName name="цук" hidden="1">{#N/A,#N/A,FALSE,"Aging Summary";#N/A,#N/A,FALSE,"Ratio Analysis";#N/A,#N/A,FALSE,"Test 120 Day Accts";#N/A,#N/A,FALSE,"Tickmarks"}</definedName>
    <definedName name="Ыгь" hidden="1">{#N/A,#N/A,FALSE,"Aging Summary";#N/A,#N/A,FALSE,"Ratio Analysis";#N/A,#N/A,FALSE,"Test 120 Day Accts";#N/A,#N/A,FALSE,"Tickmarks"}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6" i="1"/>
  <c r="J25" i="1"/>
  <c r="J19" i="1"/>
  <c r="N17" i="1"/>
  <c r="M17" i="1"/>
  <c r="L17" i="1"/>
  <c r="K17" i="1"/>
  <c r="J17" i="1"/>
  <c r="J15" i="1"/>
  <c r="N15" i="1"/>
  <c r="M15" i="1"/>
  <c r="L15" i="1"/>
  <c r="K15" i="1"/>
  <c r="N16" i="1"/>
  <c r="M16" i="1"/>
  <c r="L16" i="1"/>
  <c r="K16" i="1"/>
  <c r="J16" i="1"/>
  <c r="Q34" i="1"/>
  <c r="U38" i="1"/>
  <c r="U39" i="1" s="1"/>
  <c r="U36" i="1"/>
  <c r="U22" i="1"/>
  <c r="U16" i="1"/>
  <c r="U15" i="1"/>
  <c r="J18" i="1" l="1"/>
</calcChain>
</file>

<file path=xl/sharedStrings.xml><?xml version="1.0" encoding="utf-8"?>
<sst xmlns="http://schemas.openxmlformats.org/spreadsheetml/2006/main" count="36" uniqueCount="34">
  <si>
    <t>ставка дисконта</t>
  </si>
  <si>
    <t>годы</t>
  </si>
  <si>
    <t>profit</t>
  </si>
  <si>
    <t>investment</t>
  </si>
  <si>
    <t>денежный поток</t>
  </si>
  <si>
    <t>npv</t>
  </si>
  <si>
    <t>руб</t>
  </si>
  <si>
    <t>dpp</t>
  </si>
  <si>
    <t>pi</t>
  </si>
  <si>
    <t>%</t>
  </si>
  <si>
    <t>Доход с автомобиля</t>
  </si>
  <si>
    <t>Годовой доход с 50 автомобилей (руб)</t>
  </si>
  <si>
    <t>По среднему тарифу (руб/мин)</t>
  </si>
  <si>
    <t>По средним показателям использования автомобиля (ч\в сутки)</t>
  </si>
  <si>
    <t>Итог в сутки (руб)</t>
  </si>
  <si>
    <t>Итог год (руб)</t>
  </si>
  <si>
    <t>Затраты на внедрения системы каршеринга</t>
  </si>
  <si>
    <t>Дополнительное GPS оборудование (руб)</t>
  </si>
  <si>
    <t>Автозапуск и сигнализация (руб)</t>
  </si>
  <si>
    <t>*на 1 автомобиль</t>
  </si>
  <si>
    <t>Оформление доп страховки</t>
  </si>
  <si>
    <t>Разработка приложения и ПО (руб)</t>
  </si>
  <si>
    <t>Итог</t>
  </si>
  <si>
    <t>На 50 автомобилей</t>
  </si>
  <si>
    <t>Общий итог</t>
  </si>
  <si>
    <t>Ежегодные расходы на каршеринг</t>
  </si>
  <si>
    <t>Содержание приложения и ПО</t>
  </si>
  <si>
    <t>Топливо (руб)</t>
  </si>
  <si>
    <t>Парковки</t>
  </si>
  <si>
    <t>Итог на 50 автомобилей</t>
  </si>
  <si>
    <t>Доступные денежные средства из финансовых отчетов (руб)</t>
  </si>
  <si>
    <t>Суммарно за 5 лет</t>
  </si>
  <si>
    <t>Инвестиций</t>
  </si>
  <si>
    <t>Денежный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</si>
</sst>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DMINI~1\CONFIG~1\Temp\OF_M203_Coste_mantenimiento_05_L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utopistas\Nacional\Villafranca-El_Burgo_de_Ebro%20(VBE)\OFERTA-VBE\Modelo_Financ\OFERTA\OF-VBE-Modelo_Oferta_banco-MCD-R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&#1044;&#1077;&#1085;&#1080;&#1089;&#1086;&#1074;%20&#1045;&#1074;&#1075;&#1077;&#1085;&#1080;&#1081;\AppData\Local\Microsoft\Windows\Temporary%20Internet%20Files\Content.Outlook\P96J3VSG\Madarrnas01\gtc$\DOCUME~1\ADMINI~1\CONFIG~1\Temp\OF_M203_Coste_mantenimiento_05_LC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alim\Desktop\I:\MATE\LOTE%208\PEAJE\Versi&#243;n_08\Oferta%2003-09-98\MATE\6105\DATOS\PROYCOM\ECONOMI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alim\Desktop\X:\M.%20O&#241;a\166-16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nkov_ga/Documents/&#1056;&#1072;&#1073;&#1086;&#1095;&#1080;&#1077;%20&#1076;&#1086;&#1082;&#1091;&#1084;&#1077;&#1085;&#1090;&#1099;/&#1055;&#1086;&#1088;&#1091;&#1095;&#1077;&#1085;&#1080;&#1103;/&#1060;&#1053;&#1041;%20&#1052;12%20&#1087;&#1088;&#1086;&#1074;&#1077;&#1088;&#1082;&#1072;%20&#1054;&#1082;&#1083;&#1072;&#1076;&#1085;&#1080;&#1082;&#1086;&#1074;&#1072;/20211228_-_&#1060;&#1052;_&#1052;-12_v1.2215_master_v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f.vis.local\dfspfvis\work\&#1055;&#1050;&#1050;\&#1055;&#1086;&#1076;&#1088;&#1072;&#1079;&#1076;&#1077;&#1083;&#1077;&#1085;&#1080;&#1103;\&#1044;&#1048;&#1059;&#1055;\&#1064;&#1072;&#1073;&#1083;&#1086;&#1085;&#1099;\&#1052;&#1086;&#1076;&#1077;&#1083;&#1080;\&#1055;&#1088;&#1080;&#1084;&#1077;&#1088;&#1099;\Example%20of%20Template_finmodel_ver_1.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ADMINI~1\CONFIG~1\Temp\Con_M100\OF_M203_Coste_mantenimiento_conM100_05_LC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aturn\data\Gaap%202002\&#1057;&#1084;&#1080;&#1088;&#1085;&#1086;&#1074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infraestructur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"/>
      <sheetName val="Hipotesis"/>
      <sheetName val="Financiac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infraestructur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 control"/>
      <sheetName val="Panel de Control "/>
      <sheetName val="Maestro"/>
      <sheetName val="Varios España"/>
      <sheetName val="Varios Chi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-ES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Контрольная_панель"/>
      <sheetName val="Предпосылки"/>
      <sheetName val="Лист2"/>
      <sheetName val="Показатели_эффективности"/>
      <sheetName val="Лист1"/>
      <sheetName val="Монетизированные_эффекты_TBD"/>
      <sheetName val="Данные_по_этапам"/>
      <sheetName val="Анализ чувствительности"/>
      <sheetName val="Таблицы"/>
      <sheetName val="Таблицы_для_паспорта"/>
      <sheetName val="Доходы"/>
      <sheetName val="Доходы_по_рамкам"/>
      <sheetName val="Интенсивность_по_рамкам"/>
      <sheetName val="Тарифы_по_рамкам"/>
      <sheetName val="График_эк._баланса"/>
      <sheetName val="Свод_по_Проекту"/>
      <sheetName val="Налоги"/>
      <sheetName val="Ден.потоки_кв."/>
      <sheetName val="Ден.потоки_год"/>
      <sheetName val="Табл.для_БП"/>
      <sheetName val="Фин.отчетность_кв."/>
      <sheetName val="Фин.отчетность_год"/>
      <sheetName val="Этап_0"/>
      <sheetName val="Этап_1"/>
      <sheetName val="Этап_2"/>
      <sheetName val="Этап_3"/>
      <sheetName val="Этап_4"/>
      <sheetName val="Этап_5"/>
      <sheetName val="Этап_6"/>
      <sheetName val="Этап_7"/>
      <sheetName val="Этап_8"/>
      <sheetName val="Проверки расчетов"/>
    </sheetNames>
    <sheetDataSet>
      <sheetData sheetId="0"/>
      <sheetData sheetId="1"/>
      <sheetData sheetId="2">
        <row r="1328">
          <cell r="F1328">
            <v>0.2</v>
          </cell>
        </row>
        <row r="1348">
          <cell r="F1348">
            <v>0</v>
          </cell>
        </row>
        <row r="1404">
          <cell r="F1404" t="str">
            <v>млн. руб.</v>
          </cell>
        </row>
        <row r="1405">
          <cell r="F1405">
            <v>43465</v>
          </cell>
        </row>
        <row r="1406">
          <cell r="F1406">
            <v>3</v>
          </cell>
        </row>
        <row r="1410">
          <cell r="F1410">
            <v>12</v>
          </cell>
        </row>
        <row r="1411">
          <cell r="F1411">
            <v>4</v>
          </cell>
        </row>
        <row r="1412">
          <cell r="F1412">
            <v>3</v>
          </cell>
        </row>
        <row r="1416">
          <cell r="F1416">
            <v>1000</v>
          </cell>
        </row>
        <row r="1417">
          <cell r="F1417">
            <v>1000000</v>
          </cell>
        </row>
        <row r="1418">
          <cell r="F1418">
            <v>0.01</v>
          </cell>
        </row>
        <row r="1426">
          <cell r="D1426" t="str">
            <v>Финансирующая организация</v>
          </cell>
        </row>
        <row r="1427">
          <cell r="D1427" t="str">
            <v>Предварительные условия финансирования</v>
          </cell>
        </row>
        <row r="1428">
          <cell r="D1428" t="str">
            <v>Постановление Правительства РФ от 30.05.2017 № 658</v>
          </cell>
        </row>
        <row r="1429">
          <cell r="D1429" t="str">
            <v>Налоговый консультант</v>
          </cell>
        </row>
        <row r="1430">
          <cell r="D1430" t="str">
            <v>Банк России</v>
          </cell>
        </row>
        <row r="1431">
          <cell r="D1431" t="str">
            <v>Госкомстат</v>
          </cell>
        </row>
        <row r="1432">
          <cell r="D1432" t="str">
            <v>ЕМИСС</v>
          </cell>
        </row>
        <row r="1433">
          <cell r="D1433" t="str">
            <v>Минэкономразвития России (базовый сценарий) от 19.09.2019</v>
          </cell>
        </row>
        <row r="1434">
          <cell r="D1434" t="str">
            <v>Bloomberg</v>
          </cell>
        </row>
        <row r="1435">
          <cell r="D1435" t="str">
            <v>Нормативно-правовые акты</v>
          </cell>
        </row>
        <row r="1436">
          <cell r="D1436" t="str">
            <v>ГК "Автодор"</v>
          </cell>
        </row>
        <row r="1437">
          <cell r="D1437" t="str">
            <v>Данные Rusbonds (группа ИнтерФакс)</v>
          </cell>
        </row>
        <row r="1440">
          <cell r="D1440" t="str">
            <v>IА</v>
          </cell>
        </row>
        <row r="1441">
          <cell r="D1441" t="str">
            <v>IБ</v>
          </cell>
        </row>
        <row r="1442">
          <cell r="D1442" t="str">
            <v>IВ</v>
          </cell>
        </row>
        <row r="1443">
          <cell r="D1443" t="str">
            <v>II</v>
          </cell>
        </row>
        <row r="1446">
          <cell r="D1446" t="str">
            <v>ЦФО</v>
          </cell>
        </row>
        <row r="1447">
          <cell r="D1447" t="str">
            <v>СЗФО</v>
          </cell>
        </row>
        <row r="1448">
          <cell r="D1448" t="str">
            <v>ЮФО</v>
          </cell>
        </row>
        <row r="1449">
          <cell r="D1449" t="str">
            <v>СКФО</v>
          </cell>
        </row>
        <row r="1450">
          <cell r="D1450" t="str">
            <v>ПФО</v>
          </cell>
        </row>
        <row r="1451">
          <cell r="D1451" t="str">
            <v>УФО</v>
          </cell>
        </row>
        <row r="1452">
          <cell r="D1452" t="str">
            <v>СФО</v>
          </cell>
        </row>
        <row r="1453">
          <cell r="D1453" t="str">
            <v>ДВФО</v>
          </cell>
        </row>
        <row r="1456">
          <cell r="D1456" t="str">
            <v>Московская область</v>
          </cell>
        </row>
        <row r="1457">
          <cell r="D1457" t="str">
            <v>Владимирская область</v>
          </cell>
        </row>
        <row r="1458">
          <cell r="D1458" t="str">
            <v>Нижегородская область</v>
          </cell>
        </row>
        <row r="1459">
          <cell r="D1459" t="str">
            <v>Чувашская республика</v>
          </cell>
        </row>
        <row r="1460">
          <cell r="D1460" t="str">
            <v>Республика Татарстан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67">
          <cell r="F167">
            <v>0</v>
          </cell>
        </row>
        <row r="479">
          <cell r="F479">
            <v>5.3488059081985284E-3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4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5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6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7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8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29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30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31">
        <row r="1">
          <cell r="F1" t="b">
            <v>1</v>
          </cell>
        </row>
        <row r="990">
          <cell r="F990">
            <v>0</v>
          </cell>
        </row>
        <row r="1196">
          <cell r="F1196">
            <v>0</v>
          </cell>
        </row>
      </sheetData>
      <sheetData sheetId="32">
        <row r="28">
          <cell r="F28" t="b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itle"/>
      <sheetName val="Historic"/>
      <sheetName val="Assumptions"/>
      <sheetName val="Income"/>
      <sheetName val="Cost"/>
      <sheetName val="Dep&amp;A"/>
      <sheetName val="CapEx"/>
      <sheetName val="Leasing"/>
      <sheetName val="Debt"/>
      <sheetName val="FinInvest"/>
      <sheetName val="Equity"/>
      <sheetName val="Taxation"/>
      <sheetName val="WC"/>
      <sheetName val="BS"/>
      <sheetName val="IS"/>
      <sheetName val="CF"/>
      <sheetName val="&lt;---&gt;"/>
      <sheetName val="WACC"/>
      <sheetName val="DCF"/>
      <sheetName val="Results"/>
      <sheetName val="Dict"/>
      <sheetName val="Options"/>
      <sheetName val="Timing"/>
      <sheetName val="DataOut"/>
    </sheetNames>
    <sheetDataSet>
      <sheetData sheetId="0"/>
      <sheetData sheetId="1">
        <row r="8">
          <cell r="F8" t="str">
            <v>Sample company</v>
          </cell>
        </row>
      </sheetData>
      <sheetData sheetId="2">
        <row r="88">
          <cell r="D88">
            <v>293000.82835818239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75">
          <cell r="B175" t="str">
            <v>Итого</v>
          </cell>
        </row>
      </sheetData>
      <sheetData sheetId="22">
        <row r="3">
          <cell r="C3">
            <v>1</v>
          </cell>
        </row>
        <row r="26">
          <cell r="B26" t="str">
            <v>ОК</v>
          </cell>
        </row>
        <row r="27">
          <cell r="B27" t="str">
            <v>Ошибка</v>
          </cell>
        </row>
      </sheetData>
      <sheetData sheetId="23">
        <row r="4">
          <cell r="G4">
            <v>-2</v>
          </cell>
        </row>
      </sheetData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infraestructur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ансформация1"/>
      <sheetName val="Предварит_баланс 9 мес"/>
      <sheetName val="Предварит_баланс 3 мес"/>
      <sheetName val="Предварит_баланс 6 мес"/>
      <sheetName val="Предварит_баланс"/>
      <sheetName val="Balance_PL"/>
      <sheetName val="ОС"/>
      <sheetName val="Adj 1"/>
      <sheetName val="Adj 2"/>
      <sheetName val="+для Кэш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31869B"/>
  </sheetPr>
  <dimension ref="H3:V39"/>
  <sheetViews>
    <sheetView tabSelected="1" topLeftCell="F1" workbookViewId="0">
      <selection activeCell="J20" sqref="J20"/>
    </sheetView>
  </sheetViews>
  <sheetFormatPr defaultRowHeight="14.4" x14ac:dyDescent="0.3"/>
  <cols>
    <col min="8" max="8" width="14.6640625" customWidth="1"/>
    <col min="9" max="9" width="18.33203125" customWidth="1"/>
    <col min="10" max="10" width="26.33203125" customWidth="1"/>
    <col min="16" max="16" width="30.33203125" customWidth="1"/>
    <col min="17" max="17" width="9.109375" customWidth="1"/>
    <col min="18" max="18" width="11.109375" customWidth="1"/>
    <col min="19" max="19" width="14.33203125" customWidth="1"/>
    <col min="20" max="20" width="40.44140625" customWidth="1"/>
    <col min="21" max="21" width="29.6640625" customWidth="1"/>
    <col min="22" max="22" width="15.5546875" customWidth="1"/>
  </cols>
  <sheetData>
    <row r="3" spans="8:22" x14ac:dyDescent="0.3">
      <c r="H3" s="5" t="s">
        <v>30</v>
      </c>
      <c r="I3" s="5"/>
      <c r="J3" s="5"/>
      <c r="K3">
        <v>2704630</v>
      </c>
    </row>
    <row r="11" spans="8:22" x14ac:dyDescent="0.3">
      <c r="T11" s="5" t="s">
        <v>10</v>
      </c>
      <c r="U11" s="5"/>
      <c r="V11" s="5"/>
    </row>
    <row r="13" spans="8:22" x14ac:dyDescent="0.3">
      <c r="J13" t="s">
        <v>0</v>
      </c>
      <c r="K13">
        <v>0.11</v>
      </c>
      <c r="T13" t="s">
        <v>12</v>
      </c>
      <c r="U13" s="1">
        <v>9</v>
      </c>
      <c r="V13" s="2"/>
    </row>
    <row r="14" spans="8:22" ht="28.8" x14ac:dyDescent="0.3">
      <c r="I14" t="s">
        <v>1</v>
      </c>
      <c r="J14">
        <v>1</v>
      </c>
      <c r="K14">
        <v>2</v>
      </c>
      <c r="L14">
        <v>3</v>
      </c>
      <c r="M14">
        <v>4</v>
      </c>
      <c r="N14">
        <v>5</v>
      </c>
      <c r="T14" s="3" t="s">
        <v>13</v>
      </c>
      <c r="U14" s="1">
        <v>6</v>
      </c>
      <c r="V14" s="1"/>
    </row>
    <row r="15" spans="8:22" x14ac:dyDescent="0.3">
      <c r="I15" t="s">
        <v>2</v>
      </c>
      <c r="J15">
        <f>K3</f>
        <v>2704630</v>
      </c>
      <c r="K15">
        <f>U22</f>
        <v>58320000</v>
      </c>
      <c r="L15">
        <f>U22</f>
        <v>58320000</v>
      </c>
      <c r="M15">
        <f>U22</f>
        <v>58320000</v>
      </c>
      <c r="N15">
        <f>U22</f>
        <v>58320000</v>
      </c>
      <c r="T15" t="s">
        <v>14</v>
      </c>
      <c r="U15" s="1">
        <f>U13*U14*60</f>
        <v>3240</v>
      </c>
    </row>
    <row r="16" spans="8:22" x14ac:dyDescent="0.3">
      <c r="I16" t="s">
        <v>3</v>
      </c>
      <c r="J16">
        <f>SUM(U39,Q34)</f>
        <v>39780000</v>
      </c>
      <c r="K16">
        <f>Q34</f>
        <v>36280000</v>
      </c>
      <c r="L16">
        <f>Q34</f>
        <v>36280000</v>
      </c>
      <c r="M16">
        <f>Q34</f>
        <v>36280000</v>
      </c>
      <c r="N16">
        <f>Q34</f>
        <v>36280000</v>
      </c>
      <c r="T16" t="s">
        <v>15</v>
      </c>
      <c r="U16" s="1">
        <f>U15*360</f>
        <v>1166400</v>
      </c>
    </row>
    <row r="17" spans="9:21" x14ac:dyDescent="0.3">
      <c r="I17" t="s">
        <v>4</v>
      </c>
      <c r="J17">
        <f>J15-J16</f>
        <v>-37075370</v>
      </c>
      <c r="K17">
        <f>(K15-K16)/(1+$K$13)^K14</f>
        <v>17888158.428698968</v>
      </c>
      <c r="L17">
        <f>(L15-L16)/(1+$K$13)^L14</f>
        <v>16115458.043872941</v>
      </c>
      <c r="M17">
        <f>(M15-M16)/(1+$K$13)^M14</f>
        <v>14518430.670155803</v>
      </c>
      <c r="N17">
        <f>(N15-N16)/(1+$K$13)^N14</f>
        <v>13079667.270410633</v>
      </c>
    </row>
    <row r="18" spans="9:21" x14ac:dyDescent="0.3">
      <c r="I18" t="s">
        <v>5</v>
      </c>
      <c r="J18">
        <f>SUM(J17:N17)</f>
        <v>24526344.413138345</v>
      </c>
      <c r="K18" t="s">
        <v>6</v>
      </c>
    </row>
    <row r="19" spans="9:21" x14ac:dyDescent="0.3">
      <c r="I19" t="s">
        <v>7</v>
      </c>
      <c r="J19">
        <f>1-J17/K17</f>
        <v>3.0726208428765882</v>
      </c>
      <c r="K19" t="s">
        <v>1</v>
      </c>
    </row>
    <row r="20" spans="9:21" x14ac:dyDescent="0.3">
      <c r="I20" t="s">
        <v>8</v>
      </c>
      <c r="J20">
        <f>1+J26/J25</f>
        <v>1.1326465354956103</v>
      </c>
      <c r="K20" t="s">
        <v>9</v>
      </c>
    </row>
    <row r="22" spans="9:21" x14ac:dyDescent="0.3">
      <c r="T22" t="s">
        <v>11</v>
      </c>
      <c r="U22" s="1">
        <f>U16*50</f>
        <v>58320000</v>
      </c>
    </row>
    <row r="24" spans="9:21" x14ac:dyDescent="0.3">
      <c r="I24" s="4" t="s">
        <v>31</v>
      </c>
    </row>
    <row r="25" spans="9:21" x14ac:dyDescent="0.3">
      <c r="I25" t="s">
        <v>32</v>
      </c>
      <c r="J25">
        <f>SUM(J16:N16)</f>
        <v>184900000</v>
      </c>
    </row>
    <row r="26" spans="9:21" x14ac:dyDescent="0.3">
      <c r="I26" t="s">
        <v>33</v>
      </c>
      <c r="J26">
        <f>SUM(J17:N17)</f>
        <v>24526344.413138345</v>
      </c>
    </row>
    <row r="29" spans="9:21" x14ac:dyDescent="0.3">
      <c r="P29" s="5" t="s">
        <v>25</v>
      </c>
      <c r="Q29" s="5"/>
      <c r="R29" s="5"/>
      <c r="T29" s="5" t="s">
        <v>16</v>
      </c>
      <c r="U29" s="5"/>
    </row>
    <row r="30" spans="9:21" x14ac:dyDescent="0.3">
      <c r="P30" t="s">
        <v>20</v>
      </c>
      <c r="Q30">
        <v>20000</v>
      </c>
      <c r="T30" s="4" t="s">
        <v>19</v>
      </c>
    </row>
    <row r="31" spans="9:21" x14ac:dyDescent="0.3">
      <c r="P31" t="s">
        <v>26</v>
      </c>
      <c r="Q31">
        <v>500000</v>
      </c>
      <c r="T31" t="s">
        <v>20</v>
      </c>
      <c r="U31" s="1">
        <v>20000</v>
      </c>
    </row>
    <row r="32" spans="9:21" x14ac:dyDescent="0.3">
      <c r="P32" t="s">
        <v>27</v>
      </c>
      <c r="Q32">
        <v>345600</v>
      </c>
      <c r="T32" t="s">
        <v>18</v>
      </c>
      <c r="U32" s="1">
        <v>10000</v>
      </c>
    </row>
    <row r="33" spans="16:21" x14ac:dyDescent="0.3">
      <c r="P33" t="s">
        <v>28</v>
      </c>
      <c r="Q33">
        <v>360000</v>
      </c>
      <c r="T33" t="s">
        <v>17</v>
      </c>
      <c r="U33" s="1">
        <v>20000</v>
      </c>
    </row>
    <row r="34" spans="16:21" x14ac:dyDescent="0.3">
      <c r="P34" s="4" t="s">
        <v>29</v>
      </c>
      <c r="Q34">
        <f>SUM(Q30,Q32,Q33)*50</f>
        <v>36280000</v>
      </c>
      <c r="T34" t="s">
        <v>21</v>
      </c>
      <c r="U34" s="1">
        <v>1000000</v>
      </c>
    </row>
    <row r="35" spans="16:21" x14ac:dyDescent="0.3">
      <c r="U35" s="1"/>
    </row>
    <row r="36" spans="16:21" x14ac:dyDescent="0.3">
      <c r="T36" t="s">
        <v>22</v>
      </c>
      <c r="U36" s="1">
        <f>SUM(U31:U34)</f>
        <v>1050000</v>
      </c>
    </row>
    <row r="38" spans="16:21" x14ac:dyDescent="0.3">
      <c r="T38" t="s">
        <v>23</v>
      </c>
      <c r="U38" s="1">
        <f>SUM(U31:U33)*50</f>
        <v>2500000</v>
      </c>
    </row>
    <row r="39" spans="16:21" x14ac:dyDescent="0.3">
      <c r="T39" s="4" t="s">
        <v>24</v>
      </c>
      <c r="U39" s="1">
        <f>SUM(U38,U34)</f>
        <v>3500000</v>
      </c>
    </row>
  </sheetData>
  <mergeCells count="4">
    <mergeCell ref="T11:V11"/>
    <mergeCell ref="T29:U29"/>
    <mergeCell ref="P29:R29"/>
    <mergeCell ref="H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Анненков Георгий Анатольевич</dc:creator>
  <cp:lastModifiedBy>HP</cp:lastModifiedBy>
  <dcterms:created xsi:type="dcterms:W3CDTF">2022-01-11T08:34:37Z</dcterms:created>
  <dcterms:modified xsi:type="dcterms:W3CDTF">2022-01-13T12:36:35Z</dcterms:modified>
</cp:coreProperties>
</file>