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GitHub\uml\Documentos\"/>
    </mc:Choice>
  </mc:AlternateContent>
  <xr:revisionPtr revIDLastSave="0" documentId="13_ncr:1_{B3B01742-CB16-4EF3-BC75-E525A3242D87}" xr6:coauthVersionLast="45" xr6:coauthVersionMax="45" xr10:uidLastSave="{00000000-0000-0000-0000-000000000000}"/>
  <bookViews>
    <workbookView xWindow="-120" yWindow="-120" windowWidth="21840" windowHeight="13740" firstSheet="1" activeTab="2" xr2:uid="{E7C87000-A044-46C4-ADA8-056B1565EC28}"/>
  </bookViews>
  <sheets>
    <sheet name="Sheet1" sheetId="1" state="hidden" r:id="rId1"/>
    <sheet name="Capital Inicial" sheetId="2" r:id="rId2"/>
    <sheet name="Compras" sheetId="4" r:id="rId3"/>
    <sheet name="Publicidad e Inv." sheetId="5" r:id="rId4"/>
    <sheet name="Ventas" sheetId="6" r:id="rId5"/>
    <sheet name="Gastos Adicionales" sheetId="7" r:id="rId6"/>
    <sheet name="Final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7" i="5"/>
  <c r="F8" i="7"/>
  <c r="F9" i="7"/>
  <c r="F13" i="7" s="1"/>
  <c r="B5" i="7"/>
  <c r="B4" i="7"/>
  <c r="H27" i="2" l="1"/>
  <c r="B11" i="9"/>
  <c r="F17" i="9"/>
  <c r="F20" i="9" s="1"/>
  <c r="I15" i="9"/>
  <c r="I12" i="9"/>
  <c r="B7" i="9"/>
  <c r="B6" i="9"/>
  <c r="B6" i="7"/>
  <c r="I18" i="7"/>
  <c r="F15" i="7"/>
  <c r="F18" i="7" s="1"/>
  <c r="F19" i="7" s="1"/>
  <c r="I13" i="7"/>
  <c r="I19" i="7" s="1"/>
  <c r="I10" i="7"/>
  <c r="F8" i="6"/>
  <c r="F9" i="6" s="1"/>
  <c r="F13" i="6" s="1"/>
  <c r="F19" i="6" s="1"/>
  <c r="H22" i="6" s="1"/>
  <c r="I18" i="6"/>
  <c r="I19" i="6" s="1"/>
  <c r="F15" i="6"/>
  <c r="F18" i="6" s="1"/>
  <c r="I13" i="6"/>
  <c r="I10" i="6"/>
  <c r="F8" i="5"/>
  <c r="F12" i="5" s="1"/>
  <c r="F14" i="5"/>
  <c r="F17" i="5" s="1"/>
  <c r="I17" i="5"/>
  <c r="I12" i="5"/>
  <c r="I18" i="5" s="1"/>
  <c r="I9" i="5"/>
  <c r="I20" i="4"/>
  <c r="I12" i="4"/>
  <c r="I15" i="4"/>
  <c r="I21" i="4" s="1"/>
  <c r="F20" i="4"/>
  <c r="F11" i="4"/>
  <c r="F15" i="4" s="1"/>
  <c r="B8" i="9" l="1"/>
  <c r="B12" i="9" s="1"/>
  <c r="B16" i="9" s="1"/>
  <c r="H22" i="7"/>
  <c r="F18" i="5"/>
  <c r="H21" i="5" s="1"/>
  <c r="F21" i="4"/>
  <c r="H24" i="4" s="1"/>
  <c r="B19" i="1"/>
  <c r="B17" i="9" l="1"/>
  <c r="F11" i="9" s="1"/>
  <c r="F15" i="9" s="1"/>
  <c r="F21" i="9" s="1"/>
  <c r="B18" i="9"/>
  <c r="I19" i="9" s="1"/>
  <c r="I20" i="9" s="1"/>
  <c r="I21" i="9" s="1"/>
  <c r="B17" i="1"/>
  <c r="B12" i="1"/>
  <c r="B16" i="1"/>
  <c r="B15" i="1"/>
  <c r="H24" i="9" l="1"/>
</calcChain>
</file>

<file path=xl/sharedStrings.xml><?xml version="1.0" encoding="utf-8"?>
<sst xmlns="http://schemas.openxmlformats.org/spreadsheetml/2006/main" count="274" uniqueCount="69">
  <si>
    <t>Movimiento</t>
  </si>
  <si>
    <t>Monto</t>
  </si>
  <si>
    <t>Dermatología</t>
  </si>
  <si>
    <t>Abril junta sus ahorros para comenzar</t>
  </si>
  <si>
    <t>Su hermano que trabaja en USA le da dinero para comprar un laser</t>
  </si>
  <si>
    <t>Abril compra el Laser e implementos quirurgicos</t>
  </si>
  <si>
    <t>Compra Mobiliario para el consultorio</t>
  </si>
  <si>
    <t>150 Pacientes en el mes a 600 x consulta</t>
  </si>
  <si>
    <t>20 Procedimientos quirurgicos a 1200 el procedimiento</t>
  </si>
  <si>
    <t>Paga publicidad por Facebook, Instagram para el Mes</t>
  </si>
  <si>
    <t>Paga Impuestos</t>
  </si>
  <si>
    <t>Paga a su recepcionista (compartida)</t>
  </si>
  <si>
    <t>Ingresos</t>
  </si>
  <si>
    <t>Operación:</t>
  </si>
  <si>
    <t>Costo de Ventas</t>
  </si>
  <si>
    <t>Gastos totales de Operación</t>
  </si>
  <si>
    <t>Ingresos de operación</t>
  </si>
  <si>
    <t>Depreciación</t>
  </si>
  <si>
    <t>Otros ingresos (Gastos)</t>
  </si>
  <si>
    <t>Ingresos antes de impuestos</t>
  </si>
  <si>
    <t>Impuestos</t>
  </si>
  <si>
    <t>Ingresos Netos</t>
  </si>
  <si>
    <t>Enero</t>
  </si>
  <si>
    <t>Gastos de Venta</t>
  </si>
  <si>
    <t>Gastos Administrativos</t>
  </si>
  <si>
    <t>Ganancia Bruta</t>
  </si>
  <si>
    <t>Recoge un perrito que llegó al consultorío, lo da en adopcion</t>
  </si>
  <si>
    <t>Balance General</t>
  </si>
  <si>
    <t>Activos</t>
  </si>
  <si>
    <t>Activo Circulante</t>
  </si>
  <si>
    <t>Efectivo y Equivalentes</t>
  </si>
  <si>
    <t>Efectivo Total</t>
  </si>
  <si>
    <t>Cuentas por Cobrar</t>
  </si>
  <si>
    <t>Inventarios</t>
  </si>
  <si>
    <t>Activo Circulante Total</t>
  </si>
  <si>
    <t>Propiedades y Equipo</t>
  </si>
  <si>
    <t>Depreciación Acumulada</t>
  </si>
  <si>
    <t>Activos Intangibles</t>
  </si>
  <si>
    <t>Activo Largo Plazo Total</t>
  </si>
  <si>
    <t>Activos Totales</t>
  </si>
  <si>
    <t>Pasivos y Capital</t>
  </si>
  <si>
    <t>Pasivo Circulante</t>
  </si>
  <si>
    <t>Cuentas por pagar</t>
  </si>
  <si>
    <t>Total Pasivo Circulante</t>
  </si>
  <si>
    <t>Pasivo a Largo Plazo</t>
  </si>
  <si>
    <t>Total Pasivos Largo Plazo</t>
  </si>
  <si>
    <t>Capital</t>
  </si>
  <si>
    <t>Acciones comunes</t>
  </si>
  <si>
    <t>Capital Total</t>
  </si>
  <si>
    <t>Total Capital y Pasivos</t>
  </si>
  <si>
    <t>2019 Enero</t>
  </si>
  <si>
    <t>En MXN</t>
  </si>
  <si>
    <t>Ganancia Retenida 2019</t>
  </si>
  <si>
    <t>Su mamá le presta dinero a 5 años</t>
  </si>
  <si>
    <t>10 Pacientes en el mes a 600 x Consulta que le pagarán el sig mes</t>
  </si>
  <si>
    <t>15 Procedimientos quirurgicos costaron 400 en materiales</t>
  </si>
  <si>
    <t>5 Procedimientos quirurgicos costaron 400 en materiales a pagar el sig mes</t>
  </si>
  <si>
    <t>Compromisos</t>
  </si>
  <si>
    <t>Momento</t>
  </si>
  <si>
    <t>Compra material para procedimientos quirurgicos</t>
  </si>
  <si>
    <t>Tab</t>
  </si>
  <si>
    <t>Se anota a un contrato de 12 meses de renta, 8,000 al mes, paga el primero en efectivo</t>
  </si>
  <si>
    <t>Se registra depreciacion del primer mes del laser</t>
  </si>
  <si>
    <t>A=P+C</t>
  </si>
  <si>
    <t>En COP</t>
  </si>
  <si>
    <t xml:space="preserve">En COP </t>
  </si>
  <si>
    <t>Ganancia Retenida 2020</t>
  </si>
  <si>
    <t>2020 Enero</t>
  </si>
  <si>
    <t>2020Enero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</si>
</sst>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20"/>
      <color theme="1"/>
      <name val="Franklin Gothic Demi Cond"/>
      <family val="2"/>
    </font>
    <font>
      <sz val="12"/>
      <color theme="1"/>
      <name val="Franklin Gothic Demi Cond"/>
      <family val="2"/>
    </font>
    <font>
      <sz val="14"/>
      <color theme="1"/>
      <name val="Franklin Gothic Demi Cond"/>
      <family val="2"/>
    </font>
    <font>
      <sz val="26"/>
      <color theme="1"/>
      <name val="Franklin Gothic Demi Con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165" fontId="0" fillId="0" borderId="0" xfId="0" applyNumberFormat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0" xfId="0" applyNumberFormat="1" applyFont="1"/>
    <xf numFmtId="164" fontId="3" fillId="0" borderId="0" xfId="0" applyNumberFormat="1" applyFont="1"/>
    <xf numFmtId="0" fontId="4" fillId="0" borderId="2" xfId="0" applyFont="1" applyBorder="1"/>
    <xf numFmtId="165" fontId="4" fillId="0" borderId="2" xfId="0" applyNumberFormat="1" applyFont="1" applyBorder="1"/>
    <xf numFmtId="0" fontId="5" fillId="0" borderId="0" xfId="0" applyFont="1"/>
    <xf numFmtId="164" fontId="1" fillId="0" borderId="0" xfId="0" applyNumberFormat="1" applyFont="1"/>
    <xf numFmtId="164" fontId="4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3</xdr:row>
      <xdr:rowOff>142875</xdr:rowOff>
    </xdr:from>
    <xdr:to>
      <xdr:col>13</xdr:col>
      <xdr:colOff>285750</xdr:colOff>
      <xdr:row>10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2BD23-46D5-4B88-A6F3-FE09CD8D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714375"/>
          <a:ext cx="2762250" cy="164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685800</xdr:colOff>
      <xdr:row>0</xdr:row>
      <xdr:rowOff>171450</xdr:rowOff>
    </xdr:from>
    <xdr:to>
      <xdr:col>12</xdr:col>
      <xdr:colOff>600075</xdr:colOff>
      <xdr:row>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E76A70-2E98-453C-83A3-0DC513FA2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71450"/>
          <a:ext cx="2762250" cy="1647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0</xdr:rowOff>
    </xdr:from>
    <xdr:to>
      <xdr:col>11</xdr:col>
      <xdr:colOff>552450</xdr:colOff>
      <xdr:row>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D0133-24AB-4600-ADF9-D60FD1A10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525" y="0"/>
          <a:ext cx="2762250" cy="1647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95250</xdr:rowOff>
    </xdr:from>
    <xdr:to>
      <xdr:col>10</xdr:col>
      <xdr:colOff>409575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E2D753-E712-462F-A499-BA86E8E62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95250"/>
          <a:ext cx="2762250" cy="1647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692683</xdr:colOff>
      <xdr:row>0</xdr:row>
      <xdr:rowOff>1</xdr:rowOff>
    </xdr:from>
    <xdr:to>
      <xdr:col>10</xdr:col>
      <xdr:colOff>438150</xdr:colOff>
      <xdr:row>5</xdr:row>
      <xdr:rowOff>190501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9CE548-4035-47DE-80FA-2DE6E6EC9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6833" y="1"/>
          <a:ext cx="2098142" cy="150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171450</xdr:rowOff>
    </xdr:from>
    <xdr:to>
      <xdr:col>15</xdr:col>
      <xdr:colOff>438150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45D00C-7CA2-4995-8F71-82E586331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742950"/>
          <a:ext cx="3638550" cy="2609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6F2CA-1CE9-4DC6-B26B-67255DE0FD4E}" name="Table1" displayName="Table1" ref="A6:D23" totalsRowShown="0">
  <autoFilter ref="A6:D23" xr:uid="{DB92F5A0-936B-4C39-95CB-FD8D5A5F82F4}"/>
  <sortState xmlns:xlrd2="http://schemas.microsoft.com/office/spreadsheetml/2017/richdata2" ref="A7:D23">
    <sortCondition ref="C7"/>
  </sortState>
  <tableColumns count="4">
    <tableColumn id="1" xr3:uid="{9C54A49D-C86C-4C47-9463-81F606C3B6B3}" name="Movimiento"/>
    <tableColumn id="2" xr3:uid="{A5CA4B6D-9FB4-4041-B10F-4001A742A117}" name="Monto" dataDxfId="12"/>
    <tableColumn id="3" xr3:uid="{2FE59A52-4979-4D3A-B113-06DB5E9CE9FD}" name="Momento"/>
    <tableColumn id="4" xr3:uid="{455CEAC1-069F-401B-A2D9-8A13AE7239E0}" name="T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8C14-5178-48E2-BE4A-64594326EB92}">
  <dimension ref="A4:D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73" bestFit="1" customWidth="1"/>
    <col min="2" max="2" width="13.42578125" bestFit="1" customWidth="1"/>
  </cols>
  <sheetData>
    <row r="4" spans="1:4" x14ac:dyDescent="0.25">
      <c r="A4" t="s">
        <v>2</v>
      </c>
    </row>
    <row r="6" spans="1:4" x14ac:dyDescent="0.25">
      <c r="A6" t="s">
        <v>0</v>
      </c>
      <c r="B6" t="s">
        <v>1</v>
      </c>
      <c r="C6" t="s">
        <v>58</v>
      </c>
      <c r="D6" t="s">
        <v>60</v>
      </c>
    </row>
    <row r="7" spans="1:4" x14ac:dyDescent="0.25">
      <c r="A7" t="s">
        <v>3</v>
      </c>
      <c r="B7" s="1">
        <v>5000000</v>
      </c>
      <c r="C7">
        <v>1</v>
      </c>
      <c r="D7">
        <v>1</v>
      </c>
    </row>
    <row r="8" spans="1:4" x14ac:dyDescent="0.25">
      <c r="A8" t="s">
        <v>4</v>
      </c>
      <c r="B8" s="1">
        <v>250000</v>
      </c>
      <c r="C8">
        <v>2</v>
      </c>
      <c r="D8">
        <v>1</v>
      </c>
    </row>
    <row r="9" spans="1:4" x14ac:dyDescent="0.25">
      <c r="A9" t="s">
        <v>53</v>
      </c>
      <c r="B9" s="1">
        <v>100000</v>
      </c>
      <c r="C9">
        <v>3</v>
      </c>
      <c r="D9">
        <v>1</v>
      </c>
    </row>
    <row r="10" spans="1:4" x14ac:dyDescent="0.25">
      <c r="A10" t="s">
        <v>5</v>
      </c>
      <c r="B10" s="1">
        <v>300000</v>
      </c>
      <c r="C10">
        <v>4</v>
      </c>
      <c r="D10">
        <v>2</v>
      </c>
    </row>
    <row r="11" spans="1:4" x14ac:dyDescent="0.25">
      <c r="A11" t="s">
        <v>6</v>
      </c>
      <c r="B11" s="1">
        <v>18000</v>
      </c>
      <c r="C11">
        <v>5</v>
      </c>
      <c r="D11">
        <v>2</v>
      </c>
    </row>
    <row r="12" spans="1:4" x14ac:dyDescent="0.25">
      <c r="A12" t="s">
        <v>61</v>
      </c>
      <c r="B12" s="1">
        <f>12*8000</f>
        <v>96000</v>
      </c>
      <c r="C12">
        <v>6</v>
      </c>
      <c r="D12">
        <v>2</v>
      </c>
    </row>
    <row r="13" spans="1:4" x14ac:dyDescent="0.25">
      <c r="A13" t="s">
        <v>9</v>
      </c>
      <c r="B13" s="1">
        <v>10000</v>
      </c>
      <c r="C13">
        <v>7</v>
      </c>
      <c r="D13">
        <v>3</v>
      </c>
    </row>
    <row r="14" spans="1:4" x14ac:dyDescent="0.25">
      <c r="A14" t="s">
        <v>59</v>
      </c>
      <c r="B14" s="1">
        <v>5000</v>
      </c>
      <c r="C14">
        <v>8</v>
      </c>
      <c r="D14">
        <v>3</v>
      </c>
    </row>
    <row r="15" spans="1:4" x14ac:dyDescent="0.25">
      <c r="A15" t="s">
        <v>7</v>
      </c>
      <c r="B15" s="1">
        <f>150*600</f>
        <v>90000</v>
      </c>
      <c r="C15">
        <v>9</v>
      </c>
      <c r="D15">
        <v>4</v>
      </c>
    </row>
    <row r="16" spans="1:4" x14ac:dyDescent="0.25">
      <c r="A16" t="s">
        <v>8</v>
      </c>
      <c r="B16" s="1">
        <f>20*1200</f>
        <v>24000</v>
      </c>
      <c r="C16">
        <v>10</v>
      </c>
      <c r="D16">
        <v>4</v>
      </c>
    </row>
    <row r="17" spans="1:4" x14ac:dyDescent="0.25">
      <c r="A17" t="s">
        <v>55</v>
      </c>
      <c r="B17" s="1">
        <f>20*400</f>
        <v>8000</v>
      </c>
      <c r="C17">
        <v>11</v>
      </c>
      <c r="D17">
        <v>4</v>
      </c>
    </row>
    <row r="18" spans="1:4" x14ac:dyDescent="0.25">
      <c r="A18" t="s">
        <v>54</v>
      </c>
      <c r="B18" s="1">
        <v>6000</v>
      </c>
      <c r="C18">
        <v>12</v>
      </c>
      <c r="D18">
        <v>4</v>
      </c>
    </row>
    <row r="19" spans="1:4" x14ac:dyDescent="0.25">
      <c r="A19" t="s">
        <v>56</v>
      </c>
      <c r="B19" s="1">
        <f>5*400</f>
        <v>2000</v>
      </c>
      <c r="C19">
        <v>13</v>
      </c>
      <c r="D19">
        <v>4</v>
      </c>
    </row>
    <row r="20" spans="1:4" x14ac:dyDescent="0.25">
      <c r="A20" t="s">
        <v>11</v>
      </c>
      <c r="B20" s="1">
        <v>4000</v>
      </c>
      <c r="C20">
        <v>14</v>
      </c>
      <c r="D20">
        <v>5</v>
      </c>
    </row>
    <row r="21" spans="1:4" x14ac:dyDescent="0.25">
      <c r="A21" t="s">
        <v>26</v>
      </c>
      <c r="B21" s="1">
        <v>1000</v>
      </c>
      <c r="C21">
        <v>15</v>
      </c>
      <c r="D21">
        <v>5</v>
      </c>
    </row>
    <row r="22" spans="1:4" x14ac:dyDescent="0.25">
      <c r="A22" t="s">
        <v>62</v>
      </c>
      <c r="B22" s="1">
        <v>1000</v>
      </c>
      <c r="C22">
        <v>16</v>
      </c>
      <c r="D22">
        <v>5</v>
      </c>
    </row>
    <row r="23" spans="1:4" x14ac:dyDescent="0.25">
      <c r="A23" t="s">
        <v>10</v>
      </c>
      <c r="B23" s="17">
        <v>0.3</v>
      </c>
      <c r="C23">
        <v>17</v>
      </c>
      <c r="D2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FE4-62AE-47CF-822D-57830F12DF5B}">
  <dimension ref="A7:I27"/>
  <sheetViews>
    <sheetView showGridLines="0" topLeftCell="A4" workbookViewId="0">
      <selection activeCell="K22" sqref="K22"/>
    </sheetView>
  </sheetViews>
  <sheetFormatPr baseColWidth="10" defaultColWidth="9.140625" defaultRowHeight="15" x14ac:dyDescent="0.25"/>
  <cols>
    <col min="1" max="1" width="37.28515625" bestFit="1" customWidth="1"/>
    <col min="2" max="2" width="11.7109375" bestFit="1" customWidth="1"/>
    <col min="5" max="5" width="32.7109375" bestFit="1" customWidth="1"/>
    <col min="6" max="6" width="17.85546875" bestFit="1" customWidth="1"/>
    <col min="7" max="7" width="2.5703125" customWidth="1"/>
    <col min="8" max="8" width="25.140625" bestFit="1" customWidth="1"/>
  </cols>
  <sheetData>
    <row r="7" spans="1:9" ht="33" x14ac:dyDescent="0.45">
      <c r="A7" s="2"/>
      <c r="B7" s="3">
        <v>2020</v>
      </c>
      <c r="E7" s="14" t="s">
        <v>27</v>
      </c>
      <c r="F7" s="3" t="s">
        <v>50</v>
      </c>
      <c r="G7" s="3"/>
    </row>
    <row r="8" spans="1:9" ht="16.5" x14ac:dyDescent="0.3">
      <c r="B8" s="4" t="s">
        <v>22</v>
      </c>
      <c r="E8" s="2"/>
      <c r="F8" s="15"/>
      <c r="G8" s="15"/>
    </row>
    <row r="9" spans="1:9" ht="19.5" x14ac:dyDescent="0.35">
      <c r="A9" s="5" t="s">
        <v>12</v>
      </c>
      <c r="B9" s="6"/>
      <c r="E9" s="2" t="s">
        <v>65</v>
      </c>
      <c r="F9" s="15"/>
      <c r="G9" s="15"/>
    </row>
    <row r="10" spans="1:9" ht="19.5" x14ac:dyDescent="0.35">
      <c r="A10" t="s">
        <v>14</v>
      </c>
      <c r="B10" s="6"/>
      <c r="E10" s="2"/>
      <c r="F10" s="15"/>
      <c r="G10" s="15"/>
    </row>
    <row r="11" spans="1:9" ht="27" x14ac:dyDescent="0.45">
      <c r="A11" s="5" t="s">
        <v>25</v>
      </c>
      <c r="B11" s="6"/>
      <c r="E11" s="3" t="s">
        <v>28</v>
      </c>
      <c r="H11" s="3" t="s">
        <v>40</v>
      </c>
      <c r="I11" s="15"/>
    </row>
    <row r="12" spans="1:9" ht="19.5" x14ac:dyDescent="0.35">
      <c r="A12" s="4" t="s">
        <v>13</v>
      </c>
      <c r="B12" s="7"/>
      <c r="E12" s="5" t="s">
        <v>29</v>
      </c>
      <c r="F12" s="15"/>
      <c r="G12" s="15"/>
      <c r="H12" s="5" t="s">
        <v>41</v>
      </c>
      <c r="I12" s="15"/>
    </row>
    <row r="13" spans="1:9" ht="16.5" x14ac:dyDescent="0.3">
      <c r="A13" t="s">
        <v>23</v>
      </c>
      <c r="B13" s="7"/>
      <c r="E13" s="2" t="s">
        <v>30</v>
      </c>
      <c r="F13" s="15"/>
      <c r="G13" s="15"/>
      <c r="H13" s="2" t="s">
        <v>42</v>
      </c>
      <c r="I13" s="15"/>
    </row>
    <row r="14" spans="1:9" ht="16.5" x14ac:dyDescent="0.3">
      <c r="A14" t="s">
        <v>24</v>
      </c>
      <c r="B14" s="7"/>
      <c r="E14" s="4" t="s">
        <v>31</v>
      </c>
      <c r="F14" s="11"/>
      <c r="G14" s="11"/>
      <c r="H14" s="2" t="s">
        <v>57</v>
      </c>
      <c r="I14" s="15"/>
    </row>
    <row r="15" spans="1:9" ht="17.25" thickBot="1" x14ac:dyDescent="0.35">
      <c r="A15" s="8" t="s">
        <v>15</v>
      </c>
      <c r="B15" s="9"/>
      <c r="E15" s="2"/>
      <c r="F15" s="15"/>
      <c r="G15" s="15"/>
      <c r="H15" s="4" t="s">
        <v>43</v>
      </c>
      <c r="I15" s="11"/>
    </row>
    <row r="16" spans="1:9" ht="16.5" x14ac:dyDescent="0.3">
      <c r="A16" s="4" t="s">
        <v>16</v>
      </c>
      <c r="B16" s="10"/>
      <c r="E16" s="2" t="s">
        <v>32</v>
      </c>
      <c r="F16" s="15"/>
      <c r="G16" s="15"/>
      <c r="H16" s="2"/>
      <c r="I16" s="15"/>
    </row>
    <row r="17" spans="1:9" ht="16.5" x14ac:dyDescent="0.3">
      <c r="A17" t="s">
        <v>17</v>
      </c>
      <c r="B17" s="7"/>
      <c r="E17" s="2" t="s">
        <v>33</v>
      </c>
      <c r="F17" s="15"/>
      <c r="G17" s="15"/>
      <c r="H17" s="2" t="s">
        <v>44</v>
      </c>
      <c r="I17" s="15"/>
    </row>
    <row r="18" spans="1:9" ht="16.5" x14ac:dyDescent="0.3">
      <c r="A18" t="s">
        <v>18</v>
      </c>
      <c r="B18" s="7"/>
      <c r="E18" s="4" t="s">
        <v>34</v>
      </c>
      <c r="F18" s="11"/>
      <c r="G18" s="11"/>
      <c r="H18" s="4" t="s">
        <v>45</v>
      </c>
      <c r="I18" s="11"/>
    </row>
    <row r="19" spans="1:9" ht="16.5" x14ac:dyDescent="0.3">
      <c r="A19" s="4" t="s">
        <v>19</v>
      </c>
      <c r="B19" s="11"/>
      <c r="E19" s="2"/>
      <c r="F19" s="15"/>
      <c r="G19" s="15"/>
      <c r="H19" s="2"/>
      <c r="I19" s="15"/>
    </row>
    <row r="20" spans="1:9" ht="19.5" x14ac:dyDescent="0.35">
      <c r="A20" t="s">
        <v>20</v>
      </c>
      <c r="B20" s="7"/>
      <c r="E20" s="2" t="s">
        <v>35</v>
      </c>
      <c r="F20" s="15"/>
      <c r="G20" s="15"/>
      <c r="H20" s="5" t="s">
        <v>46</v>
      </c>
      <c r="I20" s="15"/>
    </row>
    <row r="21" spans="1:9" ht="20.25" thickBot="1" x14ac:dyDescent="0.4">
      <c r="A21" s="12" t="s">
        <v>21</v>
      </c>
      <c r="B21" s="13"/>
      <c r="E21" s="2" t="s">
        <v>36</v>
      </c>
      <c r="F21" s="15"/>
      <c r="G21" s="15"/>
      <c r="H21" s="2" t="s">
        <v>47</v>
      </c>
      <c r="I21" s="15"/>
    </row>
    <row r="22" spans="1:9" ht="16.5" x14ac:dyDescent="0.3">
      <c r="B22" s="7"/>
      <c r="E22" s="2" t="s">
        <v>37</v>
      </c>
      <c r="F22" s="15"/>
      <c r="G22" s="15"/>
      <c r="H22" s="2" t="s">
        <v>66</v>
      </c>
      <c r="I22" s="15"/>
    </row>
    <row r="23" spans="1:9" ht="16.5" x14ac:dyDescent="0.3">
      <c r="E23" s="4" t="s">
        <v>38</v>
      </c>
      <c r="F23" s="11"/>
      <c r="G23" s="11"/>
      <c r="H23" s="4" t="s">
        <v>48</v>
      </c>
      <c r="I23" s="11"/>
    </row>
    <row r="24" spans="1:9" ht="19.5" x14ac:dyDescent="0.35">
      <c r="E24" s="5" t="s">
        <v>39</v>
      </c>
      <c r="F24" s="16"/>
      <c r="G24" s="16"/>
      <c r="H24" s="5" t="s">
        <v>49</v>
      </c>
      <c r="I24" s="16"/>
    </row>
    <row r="25" spans="1:9" ht="16.5" x14ac:dyDescent="0.3">
      <c r="E25" s="2"/>
      <c r="F25" s="15"/>
      <c r="G25" s="15"/>
    </row>
    <row r="27" spans="1:9" x14ac:dyDescent="0.25">
      <c r="F27" t="s">
        <v>63</v>
      </c>
      <c r="H27" t="b">
        <f>F24=I24</f>
        <v>1</v>
      </c>
    </row>
  </sheetData>
  <conditionalFormatting sqref="H27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5F6D-33EF-4207-8063-D310FBBBD1F5}">
  <dimension ref="A4:I24"/>
  <sheetViews>
    <sheetView showGridLines="0" tabSelected="1" workbookViewId="0">
      <selection activeCell="F1" sqref="F1"/>
    </sheetView>
  </sheetViews>
  <sheetFormatPr baseColWidth="10" defaultColWidth="9.140625" defaultRowHeight="15" x14ac:dyDescent="0.25"/>
  <cols>
    <col min="1" max="1" width="37.28515625" bestFit="1" customWidth="1"/>
    <col min="2" max="2" width="11.7109375" bestFit="1" customWidth="1"/>
    <col min="5" max="5" width="32.7109375" bestFit="1" customWidth="1"/>
    <col min="6" max="6" width="26.5703125" customWidth="1"/>
    <col min="7" max="7" width="19" customWidth="1"/>
    <col min="8" max="8" width="25.140625" bestFit="1" customWidth="1"/>
    <col min="9" max="9" width="15.28515625" bestFit="1" customWidth="1"/>
  </cols>
  <sheetData>
    <row r="4" spans="1:9" ht="33" x14ac:dyDescent="0.45">
      <c r="A4" s="2"/>
      <c r="B4" s="3">
        <v>2020</v>
      </c>
      <c r="E4" s="14" t="s">
        <v>27</v>
      </c>
      <c r="F4" s="3" t="s">
        <v>67</v>
      </c>
      <c r="G4" s="3"/>
    </row>
    <row r="5" spans="1:9" ht="16.5" x14ac:dyDescent="0.3">
      <c r="B5" s="4" t="s">
        <v>22</v>
      </c>
      <c r="E5" s="2"/>
      <c r="F5" s="15"/>
      <c r="G5" s="15"/>
    </row>
    <row r="6" spans="1:9" ht="19.5" x14ac:dyDescent="0.35">
      <c r="A6" s="5" t="s">
        <v>12</v>
      </c>
      <c r="B6" s="6"/>
      <c r="E6" s="2" t="s">
        <v>65</v>
      </c>
      <c r="F6" s="15"/>
      <c r="G6" s="15"/>
    </row>
    <row r="7" spans="1:9" ht="19.5" x14ac:dyDescent="0.35">
      <c r="A7" t="s">
        <v>14</v>
      </c>
      <c r="B7" s="6"/>
      <c r="E7" s="2"/>
      <c r="F7" s="15"/>
      <c r="G7" s="15"/>
    </row>
    <row r="8" spans="1:9" ht="27" x14ac:dyDescent="0.45">
      <c r="A8" s="5" t="s">
        <v>25</v>
      </c>
      <c r="B8" s="6"/>
      <c r="E8" s="3" t="s">
        <v>28</v>
      </c>
      <c r="H8" s="3" t="s">
        <v>40</v>
      </c>
      <c r="I8" s="15"/>
    </row>
    <row r="9" spans="1:9" ht="19.5" x14ac:dyDescent="0.35">
      <c r="A9" s="4" t="s">
        <v>13</v>
      </c>
      <c r="B9" s="7"/>
      <c r="E9" s="5" t="s">
        <v>29</v>
      </c>
      <c r="F9" s="15"/>
      <c r="G9" s="15"/>
      <c r="H9" s="5" t="s">
        <v>41</v>
      </c>
      <c r="I9" s="15"/>
    </row>
    <row r="10" spans="1:9" ht="16.5" x14ac:dyDescent="0.3">
      <c r="A10" t="s">
        <v>23</v>
      </c>
      <c r="B10" s="7"/>
      <c r="E10" s="2" t="s">
        <v>30</v>
      </c>
      <c r="F10" s="15">
        <v>40000000</v>
      </c>
      <c r="G10" s="15"/>
      <c r="H10" s="2" t="s">
        <v>42</v>
      </c>
      <c r="I10" s="15"/>
    </row>
    <row r="11" spans="1:9" ht="16.5" x14ac:dyDescent="0.3">
      <c r="A11" t="s">
        <v>24</v>
      </c>
      <c r="B11" s="7"/>
      <c r="E11" s="4" t="s">
        <v>31</v>
      </c>
      <c r="F11" s="11">
        <f>+F10</f>
        <v>40000000</v>
      </c>
      <c r="G11" s="11"/>
      <c r="H11" s="2" t="s">
        <v>57</v>
      </c>
      <c r="I11" s="15"/>
    </row>
    <row r="12" spans="1:9" ht="17.25" thickBot="1" x14ac:dyDescent="0.35">
      <c r="A12" s="8" t="s">
        <v>15</v>
      </c>
      <c r="B12" s="9"/>
      <c r="E12" s="2"/>
      <c r="F12" s="15"/>
      <c r="G12" s="15"/>
      <c r="H12" s="4" t="s">
        <v>43</v>
      </c>
      <c r="I12" s="11">
        <f>+I10+I11</f>
        <v>0</v>
      </c>
    </row>
    <row r="13" spans="1:9" ht="16.5" x14ac:dyDescent="0.3">
      <c r="A13" s="4" t="s">
        <v>16</v>
      </c>
      <c r="B13" s="10"/>
      <c r="E13" s="2" t="s">
        <v>32</v>
      </c>
      <c r="F13" s="15"/>
      <c r="G13" s="15"/>
      <c r="H13" s="2"/>
      <c r="I13" s="15"/>
    </row>
    <row r="14" spans="1:9" ht="16.5" x14ac:dyDescent="0.3">
      <c r="A14" t="s">
        <v>17</v>
      </c>
      <c r="B14" s="7"/>
      <c r="E14" s="2" t="s">
        <v>33</v>
      </c>
      <c r="F14" s="15"/>
      <c r="G14" s="15"/>
      <c r="H14" s="2" t="s">
        <v>44</v>
      </c>
      <c r="I14" s="15">
        <v>100000</v>
      </c>
    </row>
    <row r="15" spans="1:9" ht="16.5" x14ac:dyDescent="0.3">
      <c r="A15" t="s">
        <v>18</v>
      </c>
      <c r="B15" s="7"/>
      <c r="E15" s="4" t="s">
        <v>34</v>
      </c>
      <c r="F15" s="11">
        <f>+F11+F13+F14</f>
        <v>40000000</v>
      </c>
      <c r="G15" s="11"/>
      <c r="H15" s="4" t="s">
        <v>45</v>
      </c>
      <c r="I15" s="11">
        <f>+I14</f>
        <v>100000</v>
      </c>
    </row>
    <row r="16" spans="1:9" ht="16.5" x14ac:dyDescent="0.3">
      <c r="A16" s="4" t="s">
        <v>19</v>
      </c>
      <c r="B16" s="11"/>
      <c r="E16" s="2"/>
      <c r="F16" s="15"/>
      <c r="G16" s="15"/>
      <c r="H16" s="2"/>
      <c r="I16" s="15"/>
    </row>
    <row r="17" spans="1:9" ht="19.5" x14ac:dyDescent="0.35">
      <c r="A17" t="s">
        <v>20</v>
      </c>
      <c r="B17" s="7"/>
      <c r="E17" s="2" t="s">
        <v>35</v>
      </c>
      <c r="F17" s="15"/>
      <c r="G17" s="15"/>
      <c r="H17" s="5" t="s">
        <v>46</v>
      </c>
      <c r="I17" s="15"/>
    </row>
    <row r="18" spans="1:9" ht="20.25" thickBot="1" x14ac:dyDescent="0.4">
      <c r="A18" s="12" t="s">
        <v>21</v>
      </c>
      <c r="B18" s="13"/>
      <c r="E18" s="2" t="s">
        <v>36</v>
      </c>
      <c r="F18" s="15"/>
      <c r="G18" s="15"/>
      <c r="H18" s="2" t="s">
        <v>47</v>
      </c>
      <c r="I18" s="15">
        <v>300000</v>
      </c>
    </row>
    <row r="19" spans="1:9" ht="16.5" x14ac:dyDescent="0.3">
      <c r="B19" s="7"/>
      <c r="E19" s="2" t="s">
        <v>37</v>
      </c>
      <c r="F19" s="15"/>
      <c r="G19" s="15"/>
      <c r="H19" s="2" t="s">
        <v>52</v>
      </c>
      <c r="I19" s="15"/>
    </row>
    <row r="20" spans="1:9" ht="16.5" x14ac:dyDescent="0.3">
      <c r="E20" s="4" t="s">
        <v>38</v>
      </c>
      <c r="F20" s="11">
        <f>+F17+F18+F19</f>
        <v>0</v>
      </c>
      <c r="G20" s="11"/>
      <c r="H20" s="4" t="s">
        <v>48</v>
      </c>
      <c r="I20" s="11">
        <f>+I18+I19</f>
        <v>300000</v>
      </c>
    </row>
    <row r="21" spans="1:9" ht="19.5" x14ac:dyDescent="0.35">
      <c r="E21" s="5" t="s">
        <v>39</v>
      </c>
      <c r="F21" s="16">
        <f>+F15+F20</f>
        <v>40000000</v>
      </c>
      <c r="G21" s="16"/>
      <c r="H21" s="5" t="s">
        <v>49</v>
      </c>
      <c r="I21" s="16">
        <f>+I15+I20</f>
        <v>400000</v>
      </c>
    </row>
    <row r="22" spans="1:9" ht="16.5" x14ac:dyDescent="0.3">
      <c r="E22" s="2"/>
      <c r="F22" s="15"/>
      <c r="G22" s="15"/>
    </row>
    <row r="24" spans="1:9" x14ac:dyDescent="0.25">
      <c r="F24" t="s">
        <v>63</v>
      </c>
      <c r="H24" t="b">
        <f>F21=I21</f>
        <v>0</v>
      </c>
    </row>
  </sheetData>
  <conditionalFormatting sqref="H24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3148-4DD0-40A9-BBBA-95DE68C20735}">
  <dimension ref="A1:I21"/>
  <sheetViews>
    <sheetView showGridLines="0" workbookViewId="0">
      <selection activeCell="D22" sqref="D22"/>
    </sheetView>
  </sheetViews>
  <sheetFormatPr baseColWidth="10" defaultColWidth="9.140625" defaultRowHeight="15" x14ac:dyDescent="0.25"/>
  <cols>
    <col min="1" max="1" width="37.28515625" bestFit="1" customWidth="1"/>
    <col min="2" max="2" width="11.7109375" bestFit="1" customWidth="1"/>
    <col min="5" max="5" width="32.7109375" bestFit="1" customWidth="1"/>
    <col min="6" max="6" width="17.85546875" bestFit="1" customWidth="1"/>
    <col min="7" max="7" width="3.140625" customWidth="1"/>
    <col min="8" max="8" width="25.140625" bestFit="1" customWidth="1"/>
    <col min="9" max="9" width="23.140625" customWidth="1"/>
  </cols>
  <sheetData>
    <row r="1" spans="1:9" ht="33" x14ac:dyDescent="0.45">
      <c r="A1" s="2"/>
      <c r="B1" s="3">
        <v>2020</v>
      </c>
      <c r="E1" s="14" t="s">
        <v>27</v>
      </c>
      <c r="F1" s="3" t="s">
        <v>68</v>
      </c>
      <c r="G1" s="3"/>
    </row>
    <row r="2" spans="1:9" ht="16.5" x14ac:dyDescent="0.3">
      <c r="B2" s="4" t="s">
        <v>22</v>
      </c>
      <c r="E2" s="2"/>
      <c r="F2" s="15"/>
      <c r="G2" s="15"/>
    </row>
    <row r="3" spans="1:9" ht="19.5" x14ac:dyDescent="0.35">
      <c r="A3" s="5" t="s">
        <v>12</v>
      </c>
      <c r="B3" s="6"/>
      <c r="E3" s="2" t="s">
        <v>64</v>
      </c>
      <c r="F3" s="15"/>
      <c r="G3" s="15"/>
    </row>
    <row r="4" spans="1:9" ht="19.5" x14ac:dyDescent="0.35">
      <c r="A4" t="s">
        <v>14</v>
      </c>
      <c r="B4" s="6"/>
      <c r="E4" s="2"/>
      <c r="F4" s="15"/>
      <c r="G4" s="15"/>
    </row>
    <row r="5" spans="1:9" ht="27" x14ac:dyDescent="0.45">
      <c r="A5" s="5" t="s">
        <v>25</v>
      </c>
      <c r="B5" s="6"/>
      <c r="E5" s="3" t="s">
        <v>28</v>
      </c>
      <c r="H5" s="3" t="s">
        <v>40</v>
      </c>
      <c r="I5" s="15"/>
    </row>
    <row r="6" spans="1:9" ht="19.5" x14ac:dyDescent="0.35">
      <c r="A6" s="4" t="s">
        <v>13</v>
      </c>
      <c r="B6" s="7"/>
      <c r="E6" s="5" t="s">
        <v>29</v>
      </c>
      <c r="F6" s="15"/>
      <c r="G6" s="15"/>
      <c r="H6" s="5" t="s">
        <v>41</v>
      </c>
      <c r="I6" s="15"/>
    </row>
    <row r="7" spans="1:9" ht="16.5" x14ac:dyDescent="0.3">
      <c r="A7" t="s">
        <v>23</v>
      </c>
      <c r="B7" s="7"/>
      <c r="E7" s="2" t="s">
        <v>30</v>
      </c>
      <c r="F7" s="15">
        <f>100000-18000-8000</f>
        <v>74000</v>
      </c>
      <c r="G7" s="15"/>
      <c r="H7" s="2" t="s">
        <v>42</v>
      </c>
      <c r="I7" s="15"/>
    </row>
    <row r="8" spans="1:9" ht="16.5" x14ac:dyDescent="0.3">
      <c r="A8" t="s">
        <v>24</v>
      </c>
      <c r="B8" s="7">
        <v>800000</v>
      </c>
      <c r="E8" s="4" t="s">
        <v>31</v>
      </c>
      <c r="F8" s="11">
        <f>+F7</f>
        <v>74000</v>
      </c>
      <c r="G8" s="11"/>
      <c r="H8" s="2" t="s">
        <v>57</v>
      </c>
      <c r="I8" s="15"/>
    </row>
    <row r="9" spans="1:9" ht="17.25" thickBot="1" x14ac:dyDescent="0.35">
      <c r="A9" s="8" t="s">
        <v>15</v>
      </c>
      <c r="B9" s="9"/>
      <c r="E9" s="2"/>
      <c r="F9" s="15"/>
      <c r="G9" s="15"/>
      <c r="H9" s="4" t="s">
        <v>43</v>
      </c>
      <c r="I9" s="11">
        <f>+I7+I8</f>
        <v>0</v>
      </c>
    </row>
    <row r="10" spans="1:9" ht="16.5" x14ac:dyDescent="0.3">
      <c r="A10" s="4" t="s">
        <v>16</v>
      </c>
      <c r="B10" s="10"/>
      <c r="E10" s="2" t="s">
        <v>32</v>
      </c>
      <c r="F10" s="15"/>
      <c r="G10" s="15"/>
      <c r="H10" s="2"/>
      <c r="I10" s="15"/>
    </row>
    <row r="11" spans="1:9" ht="16.5" x14ac:dyDescent="0.3">
      <c r="A11" t="s">
        <v>17</v>
      </c>
      <c r="B11" s="7"/>
      <c r="E11" s="2" t="s">
        <v>33</v>
      </c>
      <c r="F11" s="15"/>
      <c r="G11" s="15"/>
      <c r="H11" s="2" t="s">
        <v>44</v>
      </c>
      <c r="I11" s="15">
        <v>100000</v>
      </c>
    </row>
    <row r="12" spans="1:9" ht="16.5" x14ac:dyDescent="0.3">
      <c r="A12" t="s">
        <v>18</v>
      </c>
      <c r="B12" s="7"/>
      <c r="E12" s="4" t="s">
        <v>34</v>
      </c>
      <c r="F12" s="11">
        <f>+F8+F10+F11</f>
        <v>74000</v>
      </c>
      <c r="G12" s="11"/>
      <c r="H12" s="4" t="s">
        <v>45</v>
      </c>
      <c r="I12" s="11">
        <f>+I11</f>
        <v>100000</v>
      </c>
    </row>
    <row r="13" spans="1:9" ht="16.5" x14ac:dyDescent="0.3">
      <c r="A13" s="4" t="s">
        <v>19</v>
      </c>
      <c r="B13" s="11"/>
      <c r="E13" s="2"/>
      <c r="F13" s="15"/>
      <c r="G13" s="15"/>
      <c r="H13" s="2"/>
      <c r="I13" s="15"/>
    </row>
    <row r="14" spans="1:9" ht="19.5" x14ac:dyDescent="0.35">
      <c r="A14" t="s">
        <v>20</v>
      </c>
      <c r="B14" s="7"/>
      <c r="E14" s="2" t="s">
        <v>35</v>
      </c>
      <c r="F14" s="15">
        <f>300000+18000</f>
        <v>318000</v>
      </c>
      <c r="G14" s="15"/>
      <c r="H14" s="5" t="s">
        <v>46</v>
      </c>
      <c r="I14" s="15"/>
    </row>
    <row r="15" spans="1:9" ht="20.25" thickBot="1" x14ac:dyDescent="0.4">
      <c r="A15" s="12" t="s">
        <v>21</v>
      </c>
      <c r="B15" s="13"/>
      <c r="E15" s="2" t="s">
        <v>36</v>
      </c>
      <c r="F15" s="15"/>
      <c r="G15" s="15"/>
      <c r="H15" s="2" t="s">
        <v>47</v>
      </c>
      <c r="I15" s="15">
        <v>300000</v>
      </c>
    </row>
    <row r="16" spans="1:9" ht="16.5" x14ac:dyDescent="0.3">
      <c r="B16" s="7"/>
      <c r="E16" s="2" t="s">
        <v>37</v>
      </c>
      <c r="F16" s="15"/>
      <c r="G16" s="15"/>
      <c r="H16" s="2" t="s">
        <v>52</v>
      </c>
      <c r="I16" s="15"/>
    </row>
    <row r="17" spans="5:9" ht="16.5" x14ac:dyDescent="0.3">
      <c r="E17" s="4" t="s">
        <v>38</v>
      </c>
      <c r="F17" s="11">
        <f>+F14+F15+F16</f>
        <v>318000</v>
      </c>
      <c r="G17" s="11"/>
      <c r="H17" s="4" t="s">
        <v>48</v>
      </c>
      <c r="I17" s="11">
        <f>+I15+I16</f>
        <v>300000</v>
      </c>
    </row>
    <row r="18" spans="5:9" ht="19.5" x14ac:dyDescent="0.35">
      <c r="E18" s="5" t="s">
        <v>39</v>
      </c>
      <c r="F18" s="16">
        <f>+F12+F17</f>
        <v>392000</v>
      </c>
      <c r="G18" s="16"/>
      <c r="H18" s="5" t="s">
        <v>49</v>
      </c>
      <c r="I18" s="16">
        <f>+I12+I17</f>
        <v>400000</v>
      </c>
    </row>
    <row r="19" spans="5:9" ht="16.5" x14ac:dyDescent="0.3">
      <c r="E19" s="2"/>
      <c r="F19" s="15"/>
      <c r="G19" s="15"/>
    </row>
    <row r="21" spans="5:9" x14ac:dyDescent="0.25">
      <c r="F21" t="s">
        <v>63</v>
      </c>
      <c r="H21" t="b">
        <f>F18=I18</f>
        <v>0</v>
      </c>
    </row>
  </sheetData>
  <conditionalFormatting sqref="H2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3211-9F9E-4C61-A813-784E2FF7F59C}">
  <dimension ref="A2:I22"/>
  <sheetViews>
    <sheetView showGridLines="0" workbookViewId="0">
      <selection activeCell="I6" sqref="I6"/>
    </sheetView>
  </sheetViews>
  <sheetFormatPr baseColWidth="10" defaultColWidth="9.140625" defaultRowHeight="15" x14ac:dyDescent="0.25"/>
  <cols>
    <col min="1" max="1" width="37.28515625" bestFit="1" customWidth="1"/>
    <col min="2" max="2" width="11.7109375" bestFit="1" customWidth="1"/>
    <col min="5" max="5" width="32.7109375" bestFit="1" customWidth="1"/>
    <col min="6" max="6" width="17.85546875" bestFit="1" customWidth="1"/>
    <col min="7" max="7" width="3.140625" customWidth="1"/>
    <col min="8" max="8" width="25.140625" bestFit="1" customWidth="1"/>
    <col min="9" max="9" width="32.85546875" customWidth="1"/>
  </cols>
  <sheetData>
    <row r="2" spans="1:9" ht="33" x14ac:dyDescent="0.45">
      <c r="A2" s="2"/>
      <c r="B2" s="3">
        <v>2020</v>
      </c>
      <c r="E2" s="14" t="s">
        <v>27</v>
      </c>
      <c r="F2" s="3" t="s">
        <v>67</v>
      </c>
      <c r="G2" s="3"/>
    </row>
    <row r="3" spans="1:9" ht="16.5" x14ac:dyDescent="0.3">
      <c r="B3" s="4" t="s">
        <v>22</v>
      </c>
      <c r="E3" s="2"/>
      <c r="F3" s="15"/>
      <c r="G3" s="15"/>
    </row>
    <row r="4" spans="1:9" ht="19.5" x14ac:dyDescent="0.35">
      <c r="A4" s="5" t="s">
        <v>12</v>
      </c>
      <c r="B4" s="6"/>
      <c r="E4" s="2" t="s">
        <v>64</v>
      </c>
      <c r="F4" s="15"/>
      <c r="G4" s="15"/>
    </row>
    <row r="5" spans="1:9" ht="19.5" x14ac:dyDescent="0.35">
      <c r="A5" t="s">
        <v>14</v>
      </c>
      <c r="B5" s="6"/>
      <c r="E5" s="2"/>
      <c r="F5" s="15"/>
      <c r="G5" s="15"/>
    </row>
    <row r="6" spans="1:9" ht="27" x14ac:dyDescent="0.45">
      <c r="A6" s="5" t="s">
        <v>25</v>
      </c>
      <c r="B6" s="6"/>
      <c r="E6" s="3" t="s">
        <v>28</v>
      </c>
      <c r="H6" s="3" t="s">
        <v>40</v>
      </c>
      <c r="I6" s="15"/>
    </row>
    <row r="7" spans="1:9" ht="19.5" x14ac:dyDescent="0.35">
      <c r="A7" s="4" t="s">
        <v>13</v>
      </c>
      <c r="B7" s="7"/>
      <c r="E7" s="5" t="s">
        <v>29</v>
      </c>
      <c r="F7" s="15"/>
      <c r="G7" s="15"/>
      <c r="H7" s="5" t="s">
        <v>41</v>
      </c>
      <c r="I7" s="15"/>
    </row>
    <row r="8" spans="1:9" ht="16.5" x14ac:dyDescent="0.3">
      <c r="A8" t="s">
        <v>23</v>
      </c>
      <c r="B8" s="7">
        <v>10000</v>
      </c>
      <c r="E8" s="2" t="s">
        <v>30</v>
      </c>
      <c r="F8" s="15">
        <f>100000-18000-8000-10000-5000</f>
        <v>59000</v>
      </c>
      <c r="G8" s="15"/>
      <c r="H8" s="2" t="s">
        <v>42</v>
      </c>
      <c r="I8" s="15"/>
    </row>
    <row r="9" spans="1:9" ht="16.5" x14ac:dyDescent="0.3">
      <c r="A9" t="s">
        <v>24</v>
      </c>
      <c r="B9" s="7">
        <v>8000</v>
      </c>
      <c r="E9" s="4" t="s">
        <v>31</v>
      </c>
      <c r="F9" s="11">
        <f>+F8</f>
        <v>59000</v>
      </c>
      <c r="G9" s="11"/>
      <c r="H9" s="2" t="s">
        <v>57</v>
      </c>
      <c r="I9" s="15"/>
    </row>
    <row r="10" spans="1:9" ht="17.25" thickBot="1" x14ac:dyDescent="0.35">
      <c r="A10" s="8" t="s">
        <v>15</v>
      </c>
      <c r="B10" s="9"/>
      <c r="E10" s="2"/>
      <c r="F10" s="15"/>
      <c r="G10" s="15"/>
      <c r="H10" s="4" t="s">
        <v>43</v>
      </c>
      <c r="I10" s="11">
        <f>+I8+I9</f>
        <v>0</v>
      </c>
    </row>
    <row r="11" spans="1:9" ht="16.5" x14ac:dyDescent="0.3">
      <c r="A11" s="4" t="s">
        <v>16</v>
      </c>
      <c r="B11" s="10"/>
      <c r="E11" s="2" t="s">
        <v>32</v>
      </c>
      <c r="F11" s="15"/>
      <c r="G11" s="15"/>
      <c r="H11" s="2"/>
      <c r="I11" s="15"/>
    </row>
    <row r="12" spans="1:9" ht="16.5" x14ac:dyDescent="0.3">
      <c r="A12" t="s">
        <v>17</v>
      </c>
      <c r="B12" s="7"/>
      <c r="E12" s="2" t="s">
        <v>33</v>
      </c>
      <c r="F12" s="15">
        <v>5000</v>
      </c>
      <c r="G12" s="15"/>
      <c r="H12" s="2" t="s">
        <v>44</v>
      </c>
      <c r="I12" s="15">
        <v>100000</v>
      </c>
    </row>
    <row r="13" spans="1:9" ht="16.5" x14ac:dyDescent="0.3">
      <c r="A13" t="s">
        <v>18</v>
      </c>
      <c r="B13" s="7"/>
      <c r="E13" s="4" t="s">
        <v>34</v>
      </c>
      <c r="F13" s="11">
        <f>+F9+F11+F12</f>
        <v>64000</v>
      </c>
      <c r="G13" s="11"/>
      <c r="H13" s="4" t="s">
        <v>45</v>
      </c>
      <c r="I13" s="11">
        <f>+I12</f>
        <v>100000</v>
      </c>
    </row>
    <row r="14" spans="1:9" ht="16.5" x14ac:dyDescent="0.3">
      <c r="A14" s="4" t="s">
        <v>19</v>
      </c>
      <c r="B14" s="11"/>
      <c r="E14" s="2"/>
      <c r="F14" s="15"/>
      <c r="G14" s="15"/>
      <c r="H14" s="2"/>
      <c r="I14" s="15"/>
    </row>
    <row r="15" spans="1:9" ht="19.5" x14ac:dyDescent="0.35">
      <c r="A15" t="s">
        <v>20</v>
      </c>
      <c r="B15" s="7"/>
      <c r="E15" s="2" t="s">
        <v>35</v>
      </c>
      <c r="F15" s="15">
        <f>300000+18000</f>
        <v>318000</v>
      </c>
      <c r="G15" s="15"/>
      <c r="H15" s="5" t="s">
        <v>46</v>
      </c>
      <c r="I15" s="15"/>
    </row>
    <row r="16" spans="1:9" ht="20.25" thickBot="1" x14ac:dyDescent="0.4">
      <c r="A16" s="12" t="s">
        <v>21</v>
      </c>
      <c r="B16" s="13"/>
      <c r="E16" s="2" t="s">
        <v>36</v>
      </c>
      <c r="F16" s="15"/>
      <c r="G16" s="15"/>
      <c r="H16" s="2" t="s">
        <v>47</v>
      </c>
      <c r="I16" s="15">
        <v>300000</v>
      </c>
    </row>
    <row r="17" spans="2:9" ht="16.5" x14ac:dyDescent="0.3">
      <c r="B17" s="7"/>
      <c r="E17" s="2" t="s">
        <v>37</v>
      </c>
      <c r="F17" s="15"/>
      <c r="G17" s="15"/>
      <c r="H17" s="2" t="s">
        <v>52</v>
      </c>
      <c r="I17" s="15"/>
    </row>
    <row r="18" spans="2:9" ht="16.5" x14ac:dyDescent="0.3">
      <c r="E18" s="4" t="s">
        <v>38</v>
      </c>
      <c r="F18" s="11">
        <f>+F15+F16+F17</f>
        <v>318000</v>
      </c>
      <c r="G18" s="11"/>
      <c r="H18" s="4" t="s">
        <v>48</v>
      </c>
      <c r="I18" s="11">
        <f>+I16+I17</f>
        <v>300000</v>
      </c>
    </row>
    <row r="19" spans="2:9" ht="19.5" x14ac:dyDescent="0.35">
      <c r="E19" s="5" t="s">
        <v>39</v>
      </c>
      <c r="F19" s="16">
        <f>+F13+F18</f>
        <v>382000</v>
      </c>
      <c r="G19" s="16"/>
      <c r="H19" s="5" t="s">
        <v>49</v>
      </c>
      <c r="I19" s="16">
        <f>+I13+I18</f>
        <v>400000</v>
      </c>
    </row>
    <row r="20" spans="2:9" ht="16.5" x14ac:dyDescent="0.3">
      <c r="E20" s="2"/>
      <c r="F20" s="15"/>
      <c r="G20" s="15"/>
    </row>
    <row r="22" spans="2:9" x14ac:dyDescent="0.25">
      <c r="F22" t="s">
        <v>63</v>
      </c>
      <c r="H22" t="b">
        <f>F19=I19</f>
        <v>0</v>
      </c>
    </row>
  </sheetData>
  <conditionalFormatting sqref="H22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E728-2B6B-4EEF-B17A-B30D119F261F}">
  <dimension ref="A2:I22"/>
  <sheetViews>
    <sheetView showGridLines="0" workbookViewId="0">
      <selection activeCell="E27" sqref="E27"/>
    </sheetView>
  </sheetViews>
  <sheetFormatPr baseColWidth="10" defaultColWidth="9.140625" defaultRowHeight="15" x14ac:dyDescent="0.25"/>
  <cols>
    <col min="1" max="1" width="37.28515625" bestFit="1" customWidth="1"/>
    <col min="2" max="2" width="20.7109375" bestFit="1" customWidth="1"/>
    <col min="5" max="5" width="32.7109375" bestFit="1" customWidth="1"/>
    <col min="6" max="6" width="17.85546875" bestFit="1" customWidth="1"/>
    <col min="7" max="7" width="3.140625" customWidth="1"/>
    <col min="8" max="8" width="25.140625" bestFit="1" customWidth="1"/>
    <col min="9" max="9" width="26.140625" customWidth="1"/>
  </cols>
  <sheetData>
    <row r="2" spans="1:9" ht="33" x14ac:dyDescent="0.45">
      <c r="A2" s="2"/>
      <c r="B2" s="3">
        <v>2019</v>
      </c>
      <c r="E2" s="14" t="s">
        <v>27</v>
      </c>
      <c r="F2" s="3" t="s">
        <v>50</v>
      </c>
      <c r="G2" s="3"/>
    </row>
    <row r="3" spans="1:9" ht="16.5" x14ac:dyDescent="0.3">
      <c r="B3" s="4" t="s">
        <v>22</v>
      </c>
      <c r="E3" s="2"/>
      <c r="F3" s="15"/>
      <c r="G3" s="15"/>
    </row>
    <row r="4" spans="1:9" ht="19.5" x14ac:dyDescent="0.35">
      <c r="A4" s="5" t="s">
        <v>12</v>
      </c>
      <c r="B4" s="6">
        <f>1500000*600+20*1200+10*600</f>
        <v>900030000</v>
      </c>
      <c r="E4" s="2" t="s">
        <v>64</v>
      </c>
      <c r="F4" s="15"/>
      <c r="G4" s="15"/>
    </row>
    <row r="5" spans="1:9" ht="19.5" x14ac:dyDescent="0.35">
      <c r="A5" t="s">
        <v>14</v>
      </c>
      <c r="B5" s="6">
        <f>15*400+5*400</f>
        <v>8000</v>
      </c>
      <c r="E5" s="2"/>
      <c r="F5" s="15"/>
      <c r="G5" s="15"/>
    </row>
    <row r="6" spans="1:9" ht="27" x14ac:dyDescent="0.45">
      <c r="A6" s="5" t="s">
        <v>25</v>
      </c>
      <c r="B6" s="6">
        <f>+B4-B5</f>
        <v>900022000</v>
      </c>
      <c r="E6" s="3" t="s">
        <v>28</v>
      </c>
      <c r="H6" s="3" t="s">
        <v>40</v>
      </c>
      <c r="I6" s="15"/>
    </row>
    <row r="7" spans="1:9" ht="19.5" x14ac:dyDescent="0.35">
      <c r="A7" s="4" t="s">
        <v>13</v>
      </c>
      <c r="B7" s="7"/>
      <c r="E7" s="5" t="s">
        <v>29</v>
      </c>
      <c r="F7" s="15"/>
      <c r="G7" s="15"/>
      <c r="H7" s="5" t="s">
        <v>41</v>
      </c>
      <c r="I7" s="15"/>
    </row>
    <row r="8" spans="1:9" ht="16.5" x14ac:dyDescent="0.3">
      <c r="A8" t="s">
        <v>23</v>
      </c>
      <c r="B8" s="7">
        <v>10000</v>
      </c>
      <c r="E8" s="2" t="s">
        <v>30</v>
      </c>
      <c r="F8" s="15">
        <f>100000-18000-8000-10000-5000+90000+20*1200-1000</f>
        <v>172000</v>
      </c>
      <c r="G8" s="15"/>
      <c r="H8" s="2" t="s">
        <v>42</v>
      </c>
      <c r="I8" s="15">
        <v>2000</v>
      </c>
    </row>
    <row r="9" spans="1:9" ht="16.5" x14ac:dyDescent="0.3">
      <c r="A9" t="s">
        <v>24</v>
      </c>
      <c r="B9" s="7">
        <v>8000</v>
      </c>
      <c r="E9" s="4" t="s">
        <v>31</v>
      </c>
      <c r="F9" s="11">
        <f>+F8</f>
        <v>172000</v>
      </c>
      <c r="G9" s="11"/>
      <c r="H9" s="2" t="s">
        <v>57</v>
      </c>
      <c r="I9" s="15"/>
    </row>
    <row r="10" spans="1:9" ht="17.25" thickBot="1" x14ac:dyDescent="0.35">
      <c r="A10" s="8" t="s">
        <v>15</v>
      </c>
      <c r="B10" s="9"/>
      <c r="E10" s="2"/>
      <c r="F10" s="15"/>
      <c r="G10" s="15"/>
      <c r="H10" s="4" t="s">
        <v>43</v>
      </c>
      <c r="I10" s="11">
        <f>+I8+I9</f>
        <v>2000</v>
      </c>
    </row>
    <row r="11" spans="1:9" ht="16.5" x14ac:dyDescent="0.3">
      <c r="A11" s="4" t="s">
        <v>16</v>
      </c>
      <c r="B11" s="10"/>
      <c r="E11" s="2" t="s">
        <v>32</v>
      </c>
      <c r="F11" s="15">
        <v>6000</v>
      </c>
      <c r="G11" s="15"/>
      <c r="H11" s="2"/>
      <c r="I11" s="15"/>
    </row>
    <row r="12" spans="1:9" ht="16.5" x14ac:dyDescent="0.3">
      <c r="A12" t="s">
        <v>17</v>
      </c>
      <c r="B12" s="7"/>
      <c r="E12" s="2" t="s">
        <v>33</v>
      </c>
      <c r="F12" s="15">
        <v>0</v>
      </c>
      <c r="G12" s="15"/>
      <c r="H12" s="2" t="s">
        <v>44</v>
      </c>
      <c r="I12" s="15">
        <v>100000</v>
      </c>
    </row>
    <row r="13" spans="1:9" ht="16.5" x14ac:dyDescent="0.3">
      <c r="A13" t="s">
        <v>18</v>
      </c>
      <c r="B13" s="7"/>
      <c r="E13" s="4" t="s">
        <v>34</v>
      </c>
      <c r="F13" s="11">
        <f>+F9+F11+F12</f>
        <v>178000</v>
      </c>
      <c r="G13" s="11"/>
      <c r="H13" s="4" t="s">
        <v>45</v>
      </c>
      <c r="I13" s="11">
        <f>+I12</f>
        <v>100000</v>
      </c>
    </row>
    <row r="14" spans="1:9" ht="16.5" x14ac:dyDescent="0.3">
      <c r="A14" s="4" t="s">
        <v>19</v>
      </c>
      <c r="B14" s="11"/>
      <c r="E14" s="2"/>
      <c r="F14" s="15"/>
      <c r="G14" s="15"/>
      <c r="H14" s="2"/>
      <c r="I14" s="15"/>
    </row>
    <row r="15" spans="1:9" ht="19.5" x14ac:dyDescent="0.35">
      <c r="A15" t="s">
        <v>20</v>
      </c>
      <c r="B15" s="7"/>
      <c r="E15" s="2" t="s">
        <v>35</v>
      </c>
      <c r="F15" s="15">
        <f>300000+18000</f>
        <v>318000</v>
      </c>
      <c r="G15" s="15"/>
      <c r="H15" s="5" t="s">
        <v>46</v>
      </c>
      <c r="I15" s="15"/>
    </row>
    <row r="16" spans="1:9" ht="20.25" thickBot="1" x14ac:dyDescent="0.4">
      <c r="A16" s="12" t="s">
        <v>21</v>
      </c>
      <c r="B16" s="13"/>
      <c r="E16" s="2" t="s">
        <v>36</v>
      </c>
      <c r="F16" s="15"/>
      <c r="G16" s="15"/>
      <c r="H16" s="2" t="s">
        <v>47</v>
      </c>
      <c r="I16" s="15">
        <v>300000</v>
      </c>
    </row>
    <row r="17" spans="2:9" ht="16.5" x14ac:dyDescent="0.3">
      <c r="B17" s="7"/>
      <c r="E17" s="2" t="s">
        <v>37</v>
      </c>
      <c r="F17" s="15"/>
      <c r="G17" s="15"/>
      <c r="H17" s="2" t="s">
        <v>52</v>
      </c>
      <c r="I17" s="15"/>
    </row>
    <row r="18" spans="2:9" ht="16.5" x14ac:dyDescent="0.3">
      <c r="E18" s="4" t="s">
        <v>38</v>
      </c>
      <c r="F18" s="11">
        <f>+F15+F16+F17</f>
        <v>318000</v>
      </c>
      <c r="G18" s="11"/>
      <c r="H18" s="4" t="s">
        <v>48</v>
      </c>
      <c r="I18" s="11">
        <f>+I16+I17</f>
        <v>300000</v>
      </c>
    </row>
    <row r="19" spans="2:9" ht="19.5" x14ac:dyDescent="0.35">
      <c r="E19" s="5" t="s">
        <v>39</v>
      </c>
      <c r="F19" s="16">
        <f>+F13+F18</f>
        <v>496000</v>
      </c>
      <c r="G19" s="16"/>
      <c r="H19" s="5" t="s">
        <v>49</v>
      </c>
      <c r="I19" s="16">
        <f>+I13+I18+I10</f>
        <v>402000</v>
      </c>
    </row>
    <row r="20" spans="2:9" ht="16.5" x14ac:dyDescent="0.3">
      <c r="E20" s="2"/>
      <c r="F20" s="15"/>
      <c r="G20" s="15"/>
    </row>
    <row r="22" spans="2:9" x14ac:dyDescent="0.25">
      <c r="F22" t="s">
        <v>63</v>
      </c>
      <c r="H22" t="b">
        <f>F19=I19</f>
        <v>0</v>
      </c>
    </row>
  </sheetData>
  <conditionalFormatting sqref="H2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627A-58B1-4D75-A358-C08719840B13}">
  <dimension ref="A4:I24"/>
  <sheetViews>
    <sheetView showGridLines="0" topLeftCell="D1" workbookViewId="0">
      <selection activeCell="K6" sqref="K6"/>
    </sheetView>
  </sheetViews>
  <sheetFormatPr baseColWidth="10" defaultColWidth="9.140625" defaultRowHeight="15" x14ac:dyDescent="0.25"/>
  <cols>
    <col min="1" max="1" width="37.28515625" bestFit="1" customWidth="1"/>
    <col min="2" max="2" width="15.5703125" bestFit="1" customWidth="1"/>
    <col min="5" max="5" width="32.7109375" bestFit="1" customWidth="1"/>
    <col min="6" max="6" width="26.42578125" customWidth="1"/>
    <col min="7" max="7" width="3.140625" customWidth="1"/>
    <col min="8" max="8" width="25.140625" bestFit="1" customWidth="1"/>
    <col min="9" max="9" width="16.5703125" bestFit="1" customWidth="1"/>
  </cols>
  <sheetData>
    <row r="4" spans="1:9" ht="33" x14ac:dyDescent="0.45">
      <c r="A4" s="2"/>
      <c r="B4" s="3">
        <v>2019</v>
      </c>
      <c r="E4" s="14" t="s">
        <v>27</v>
      </c>
      <c r="F4" s="3" t="s">
        <v>67</v>
      </c>
      <c r="G4" s="3"/>
    </row>
    <row r="5" spans="1:9" ht="16.5" x14ac:dyDescent="0.3">
      <c r="B5" s="4" t="s">
        <v>22</v>
      </c>
      <c r="E5" s="2"/>
      <c r="F5" s="15"/>
      <c r="G5" s="15"/>
    </row>
    <row r="6" spans="1:9" ht="19.5" x14ac:dyDescent="0.35">
      <c r="A6" s="5" t="s">
        <v>12</v>
      </c>
      <c r="B6" s="6">
        <f>150*600+20*1200+10*600</f>
        <v>120000</v>
      </c>
      <c r="E6" s="2" t="s">
        <v>51</v>
      </c>
      <c r="F6" s="15"/>
      <c r="G6" s="15"/>
    </row>
    <row r="7" spans="1:9" ht="19.5" x14ac:dyDescent="0.35">
      <c r="A7" t="s">
        <v>14</v>
      </c>
      <c r="B7" s="6">
        <f>15*400+5*400</f>
        <v>8000</v>
      </c>
      <c r="E7" s="2"/>
      <c r="F7" s="15"/>
      <c r="G7" s="15"/>
    </row>
    <row r="8" spans="1:9" ht="27" x14ac:dyDescent="0.45">
      <c r="A8" s="5" t="s">
        <v>25</v>
      </c>
      <c r="B8" s="6">
        <f>+B6-B7</f>
        <v>112000</v>
      </c>
      <c r="E8" s="3" t="s">
        <v>28</v>
      </c>
      <c r="H8" s="3" t="s">
        <v>40</v>
      </c>
      <c r="I8" s="15"/>
    </row>
    <row r="9" spans="1:9" ht="19.5" x14ac:dyDescent="0.35">
      <c r="A9" s="4" t="s">
        <v>13</v>
      </c>
      <c r="B9" s="7"/>
      <c r="E9" s="5" t="s">
        <v>29</v>
      </c>
      <c r="F9" s="15"/>
      <c r="G9" s="15"/>
      <c r="H9" s="5" t="s">
        <v>41</v>
      </c>
      <c r="I9" s="15"/>
    </row>
    <row r="10" spans="1:9" ht="16.5" x14ac:dyDescent="0.3">
      <c r="A10" t="s">
        <v>23</v>
      </c>
      <c r="B10" s="7">
        <v>10000</v>
      </c>
      <c r="E10" s="2" t="s">
        <v>30</v>
      </c>
      <c r="F10" s="15">
        <f>10000000-18000-8000-10000-5000+90000+20*1200-1000-4000-1000-B17</f>
        <v>10040600</v>
      </c>
      <c r="G10" s="15"/>
      <c r="H10" s="2" t="s">
        <v>42</v>
      </c>
      <c r="I10" s="15">
        <v>2000</v>
      </c>
    </row>
    <row r="11" spans="1:9" ht="16.5" x14ac:dyDescent="0.3">
      <c r="A11" t="s">
        <v>24</v>
      </c>
      <c r="B11" s="7">
        <f>8000+4000</f>
        <v>12000</v>
      </c>
      <c r="E11" s="4" t="s">
        <v>31</v>
      </c>
      <c r="F11" s="11">
        <f>+F10</f>
        <v>10040600</v>
      </c>
      <c r="G11" s="11"/>
      <c r="H11" s="2" t="s">
        <v>57</v>
      </c>
      <c r="I11" s="15"/>
    </row>
    <row r="12" spans="1:9" ht="17.25" thickBot="1" x14ac:dyDescent="0.35">
      <c r="A12" s="8" t="s">
        <v>15</v>
      </c>
      <c r="B12" s="9">
        <f>+B8-B10-B11</f>
        <v>90000</v>
      </c>
      <c r="E12" s="2"/>
      <c r="F12" s="15"/>
      <c r="G12" s="15"/>
      <c r="H12" s="4" t="s">
        <v>43</v>
      </c>
      <c r="I12" s="11">
        <f>+I10+I11</f>
        <v>2000</v>
      </c>
    </row>
    <row r="13" spans="1:9" ht="16.5" x14ac:dyDescent="0.3">
      <c r="A13" s="4" t="s">
        <v>16</v>
      </c>
      <c r="B13" s="10"/>
      <c r="E13" s="2" t="s">
        <v>32</v>
      </c>
      <c r="F13" s="15">
        <v>6000</v>
      </c>
      <c r="G13" s="15"/>
      <c r="H13" s="2"/>
      <c r="I13" s="15"/>
    </row>
    <row r="14" spans="1:9" ht="16.5" x14ac:dyDescent="0.3">
      <c r="A14" t="s">
        <v>17</v>
      </c>
      <c r="B14" s="7">
        <v>-1000</v>
      </c>
      <c r="E14" s="2" t="s">
        <v>33</v>
      </c>
      <c r="F14" s="15">
        <v>0</v>
      </c>
      <c r="G14" s="15"/>
      <c r="H14" s="2" t="s">
        <v>44</v>
      </c>
      <c r="I14" s="15">
        <v>100000</v>
      </c>
    </row>
    <row r="15" spans="1:9" ht="16.5" x14ac:dyDescent="0.3">
      <c r="A15" t="s">
        <v>18</v>
      </c>
      <c r="B15" s="7">
        <v>-1000</v>
      </c>
      <c r="E15" s="4" t="s">
        <v>34</v>
      </c>
      <c r="F15" s="11">
        <f>+F11+F13+F14</f>
        <v>10046600</v>
      </c>
      <c r="G15" s="11"/>
      <c r="H15" s="4" t="s">
        <v>45</v>
      </c>
      <c r="I15" s="11">
        <f>+I14</f>
        <v>100000</v>
      </c>
    </row>
    <row r="16" spans="1:9" ht="16.5" x14ac:dyDescent="0.3">
      <c r="A16" s="4" t="s">
        <v>19</v>
      </c>
      <c r="B16" s="11">
        <f>+B12+B14+B15</f>
        <v>88000</v>
      </c>
      <c r="E16" s="2"/>
      <c r="F16" s="15"/>
      <c r="G16" s="15"/>
      <c r="H16" s="2"/>
      <c r="I16" s="15"/>
    </row>
    <row r="17" spans="1:9" ht="19.5" x14ac:dyDescent="0.35">
      <c r="A17" t="s">
        <v>20</v>
      </c>
      <c r="B17" s="7">
        <f>+B16*0.3</f>
        <v>26400</v>
      </c>
      <c r="E17" s="2" t="s">
        <v>35</v>
      </c>
      <c r="F17" s="15">
        <f>300000+18000</f>
        <v>318000</v>
      </c>
      <c r="G17" s="15"/>
      <c r="H17" s="5" t="s">
        <v>46</v>
      </c>
      <c r="I17" s="15"/>
    </row>
    <row r="18" spans="1:9" ht="20.25" thickBot="1" x14ac:dyDescent="0.4">
      <c r="A18" s="12" t="s">
        <v>21</v>
      </c>
      <c r="B18" s="13">
        <f>+B16-B17</f>
        <v>61600</v>
      </c>
      <c r="E18" s="2" t="s">
        <v>36</v>
      </c>
      <c r="F18" s="15">
        <v>-1000</v>
      </c>
      <c r="G18" s="15"/>
      <c r="H18" s="2" t="s">
        <v>47</v>
      </c>
      <c r="I18" s="15">
        <v>300000</v>
      </c>
    </row>
    <row r="19" spans="1:9" ht="16.5" x14ac:dyDescent="0.3">
      <c r="B19" s="7"/>
      <c r="E19" s="2" t="s">
        <v>37</v>
      </c>
      <c r="F19" s="15"/>
      <c r="G19" s="15"/>
      <c r="H19" s="2" t="s">
        <v>52</v>
      </c>
      <c r="I19" s="15">
        <f>+B18</f>
        <v>61600</v>
      </c>
    </row>
    <row r="20" spans="1:9" ht="16.5" x14ac:dyDescent="0.3">
      <c r="E20" s="4" t="s">
        <v>38</v>
      </c>
      <c r="F20" s="11">
        <f>+F17+F18+F19</f>
        <v>317000</v>
      </c>
      <c r="G20" s="11"/>
      <c r="H20" s="4" t="s">
        <v>48</v>
      </c>
      <c r="I20" s="11">
        <f>+I18+I19</f>
        <v>361600</v>
      </c>
    </row>
    <row r="21" spans="1:9" ht="19.5" x14ac:dyDescent="0.35">
      <c r="E21" s="5" t="s">
        <v>39</v>
      </c>
      <c r="F21" s="16">
        <f>+F15+F20</f>
        <v>10363600</v>
      </c>
      <c r="G21" s="16"/>
      <c r="H21" s="5" t="s">
        <v>49</v>
      </c>
      <c r="I21" s="16">
        <f>+I15+I20+I12</f>
        <v>463600</v>
      </c>
    </row>
    <row r="22" spans="1:9" ht="16.5" x14ac:dyDescent="0.3">
      <c r="E22" s="2"/>
      <c r="F22" s="15"/>
      <c r="G22" s="15"/>
    </row>
    <row r="24" spans="1:9" x14ac:dyDescent="0.25">
      <c r="F24" t="s">
        <v>63</v>
      </c>
      <c r="H24" t="b">
        <f>F21=I21</f>
        <v>0</v>
      </c>
    </row>
  </sheetData>
  <conditionalFormatting sqref="H2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242CC833285B46B5C4014115C780B0" ma:contentTypeVersion="8" ma:contentTypeDescription="Crear nuevo documento." ma:contentTypeScope="" ma:versionID="78c120e0aee8328b842403f484163242">
  <xsd:schema xmlns:xsd="http://www.w3.org/2001/XMLSchema" xmlns:xs="http://www.w3.org/2001/XMLSchema" xmlns:p="http://schemas.microsoft.com/office/2006/metadata/properties" xmlns:ns3="8b663a21-878a-481c-9a9b-888d08a293cc" targetNamespace="http://schemas.microsoft.com/office/2006/metadata/properties" ma:root="true" ma:fieldsID="4f62d8d88e635a1f84306ac14e179ef9" ns3:_="">
    <xsd:import namespace="8b663a21-878a-481c-9a9b-888d08a29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63a21-878a-481c-9a9b-888d08a29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35D3CD-5140-4666-A909-ACB2E2D83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63a21-878a-481c-9a9b-888d08a2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3DB3BA-DDEE-4E4E-B305-BE685014A9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518DE9-0015-4325-AF11-8854AA611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Capital Inicial</vt:lpstr>
      <vt:lpstr>Compras</vt:lpstr>
      <vt:lpstr>Publicidad e Inv.</vt:lpstr>
      <vt:lpstr>Ventas</vt:lpstr>
      <vt:lpstr>Gastos Adicionales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Contreras</dc:creator>
  <cp:lastModifiedBy>EDWIN</cp:lastModifiedBy>
  <dcterms:created xsi:type="dcterms:W3CDTF">2020-01-01T20:49:20Z</dcterms:created>
  <dcterms:modified xsi:type="dcterms:W3CDTF">2020-12-14T06:16:25Z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0x01010093242CC833285B46B5C4014115C780B0</vt:lpwstr>
  </property>
</Properties>
</file>