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635" windowHeight="8025" tabRatio="345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<sst xmlns="http://schemas.openxmlformats.org/spreadsheetml/2006/main" count="71" uniqueCount="34">
  <si>
    <t>CONFIGURAÇÕES</t>
  </si>
  <si>
    <t>Salário</t>
  </si>
  <si>
    <t>Rendimento Carteira</t>
  </si>
  <si>
    <t>Sugestão de Investimento (30%)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</si>
  <si>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</si>
  <si>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</si>
  <si>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</si>
  <si>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</si>
  <si>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</si>
  <si>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</si>
  <si>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 xml:space="preserve"> 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</si>
  <si>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</si>
  <si>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</si>
  <si>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</si>
  <si>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</si>
  <si>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</si>
  <si>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</si>
  <si>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PERFIL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</si>
  <si>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</si>
  <si>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</si>
  <si>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</si>
  <si>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</si>
  <si>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</si>
  <si>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</si>
  <si>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</si>
  <si>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</si>
  <si>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</si>
  <si>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</si>
  <si>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</si>
  <si>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</si>
  <si>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</si>
  <si>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Conservador</t>
  </si>
  <si>
    <t>Moderado-TIJOLO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</si>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</sst>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&quot;R$&quot;\ #,##0.00"/>
    <numFmt numFmtId="181" formatCode="&quot;R$&quot;\ #,##0.00;[Red]\-&quot;R$&quot;\ #,##0.00"/>
  </numFmts>
  <fonts count="31">
    <font>
      <sz val="11"/>
      <color theme="1"/>
      <name val="Aptos Narrow"/>
      <charset val="134"/>
      <scheme val="minor"/>
    </font>
    <font>
      <sz val="11"/>
      <color theme="0"/>
      <name val="Aptos Narrow"/>
      <charset val="134"/>
      <scheme val="minor"/>
    </font>
    <font>
      <sz val="11"/>
      <color rgb="FF9C5700"/>
      <name val="Aptos Narrow"/>
      <charset val="134"/>
      <scheme val="minor"/>
    </font>
    <font>
      <b/>
      <sz val="18"/>
      <color theme="0"/>
      <name val="Segoe UI Semibold"/>
      <charset val="134"/>
    </font>
    <font>
      <sz val="11"/>
      <color theme="1"/>
      <name val="Segoe UI Semibold"/>
      <charset val="134"/>
    </font>
    <font>
      <sz val="12"/>
      <color theme="1"/>
      <name val="Segoe UI"/>
      <charset val="134"/>
    </font>
    <font>
      <sz val="11"/>
      <color theme="1"/>
      <name val="Segoe UI"/>
      <charset val="134"/>
    </font>
    <font>
      <b/>
      <sz val="20"/>
      <color theme="0"/>
      <name val="Segoe UI Semibold"/>
      <charset val="134"/>
    </font>
    <font>
      <b/>
      <sz val="11"/>
      <color theme="1"/>
      <name val="Segoe UI"/>
      <charset val="134"/>
    </font>
    <font>
      <b/>
      <sz val="12"/>
      <color theme="1"/>
      <name val="Segoe UI"/>
      <charset val="134"/>
    </font>
    <font>
      <b/>
      <sz val="12"/>
      <color theme="0"/>
      <name val="Segoe UI Semibold"/>
      <charset val="134"/>
    </font>
    <font>
      <b/>
      <sz val="11"/>
      <color theme="1"/>
      <name val="Aptos Narrow"/>
      <charset val="134"/>
      <scheme val="minor"/>
    </font>
    <font>
      <sz val="10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349986266670736"/>
      </left>
      <right style="medium">
        <color auto="1"/>
      </right>
      <top/>
      <bottom style="thin">
        <color theme="0" tint="-0.349986266670736"/>
      </bottom>
      <diagonal/>
    </border>
    <border>
      <left style="medium">
        <color auto="1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medium">
        <color auto="1"/>
      </right>
      <top style="thin">
        <color theme="0" tint="-0.349986266670736"/>
      </top>
      <bottom style="thin">
        <color theme="0" tint="-0.349986266670736"/>
      </bottom>
      <diagonal/>
    </border>
    <border>
      <left style="medium">
        <color auto="1"/>
      </left>
      <right style="thin">
        <color theme="0" tint="-0.349986266670736"/>
      </right>
      <top style="thin">
        <color theme="0" tint="-0.349986266670736"/>
      </top>
      <bottom style="medium">
        <color auto="1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medium">
        <color auto="1"/>
      </bottom>
      <diagonal/>
    </border>
    <border>
      <left style="thin">
        <color theme="0" tint="-0.349986266670736"/>
      </left>
      <right style="medium">
        <color auto="1"/>
      </right>
      <top style="thin">
        <color theme="0" tint="-0.349986266670736"/>
      </top>
      <bottom style="medium">
        <color auto="1"/>
      </bottom>
      <diagonal/>
    </border>
    <border>
      <left style="medium">
        <color auto="1"/>
      </left>
      <right style="hair">
        <color theme="0" tint="-0.14996795556505"/>
      </right>
      <top/>
      <bottom style="hair">
        <color theme="0" tint="-0.14996795556505"/>
      </bottom>
      <diagonal/>
    </border>
    <border>
      <left style="hair">
        <color theme="0" tint="-0.14996795556505"/>
      </left>
      <right style="hair">
        <color theme="0" tint="-0.14996795556505"/>
      </right>
      <top/>
      <bottom style="hair">
        <color theme="0" tint="-0.14996795556505"/>
      </bottom>
      <diagonal/>
    </border>
    <border>
      <left style="hair">
        <color theme="0" tint="-0.14996795556505"/>
      </left>
      <right style="medium">
        <color auto="1"/>
      </right>
      <top/>
      <bottom style="hair">
        <color theme="0" tint="-0.14996795556505"/>
      </bottom>
      <diagonal/>
    </border>
    <border>
      <left style="medium">
        <color auto="1"/>
      </left>
      <right style="hair">
        <color theme="0" tint="-0.14996795556505"/>
      </right>
      <top style="hair">
        <color theme="0" tint="-0.14996795556505"/>
      </top>
      <bottom style="hair">
        <color theme="0" tint="-0.14996795556505"/>
      </bottom>
      <diagonal/>
    </border>
    <border>
      <left style="hair">
        <color theme="0" tint="-0.14996795556505"/>
      </left>
      <right style="hair">
        <color theme="0" tint="-0.14996795556505"/>
      </right>
      <top style="hair">
        <color theme="0" tint="-0.14996795556505"/>
      </top>
      <bottom style="hair">
        <color theme="0" tint="-0.14996795556505"/>
      </bottom>
      <diagonal/>
    </border>
    <border>
      <left style="hair">
        <color theme="0" tint="-0.14996795556505"/>
      </left>
      <right style="medium">
        <color auto="1"/>
      </right>
      <top style="hair">
        <color theme="0" tint="-0.14996795556505"/>
      </top>
      <bottom style="hair">
        <color theme="0" tint="-0.14996795556505"/>
      </bottom>
      <diagonal/>
    </border>
    <border>
      <left style="medium">
        <color auto="1"/>
      </left>
      <right style="hair">
        <color theme="0" tint="-0.14996795556505"/>
      </right>
      <top style="hair">
        <color theme="0" tint="-0.14996795556505"/>
      </top>
      <bottom style="medium">
        <color auto="1"/>
      </bottom>
      <diagonal/>
    </border>
    <border>
      <left style="hair">
        <color theme="0" tint="-0.14996795556505"/>
      </left>
      <right style="hair">
        <color theme="0" tint="-0.14996795556505"/>
      </right>
      <top style="hair">
        <color theme="0" tint="-0.14996795556505"/>
      </top>
      <bottom style="medium">
        <color auto="1"/>
      </bottom>
      <diagonal/>
    </border>
    <border>
      <left style="hair">
        <color theme="0" tint="-0.14996795556505"/>
      </left>
      <right style="medium">
        <color auto="1"/>
      </right>
      <top style="hair">
        <color theme="0" tint="-0.14996795556505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2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12" fillId="0" borderId="0" applyFon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0" borderId="2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1" borderId="26" applyNumberFormat="0" applyAlignment="0" applyProtection="0">
      <alignment vertical="center"/>
    </xf>
    <xf numFmtId="0" fontId="22" fillId="12" borderId="27" applyNumberFormat="0" applyAlignment="0" applyProtection="0">
      <alignment vertical="center"/>
    </xf>
    <xf numFmtId="0" fontId="23" fillId="12" borderId="26" applyNumberFormat="0" applyAlignment="0" applyProtection="0">
      <alignment vertical="center"/>
    </xf>
    <xf numFmtId="0" fontId="24" fillId="13" borderId="28" applyNumberFormat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/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</cellStyleXfs>
  <cellXfs count="5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3" borderId="0" xfId="24"/>
    <xf numFmtId="9" fontId="2" fillId="3" borderId="0" xfId="3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9" fontId="0" fillId="4" borderId="0" xfId="0" applyNumberFormat="1" applyFill="1" applyAlignment="1">
      <alignment horizontal="center"/>
    </xf>
    <xf numFmtId="0" fontId="3" fillId="5" borderId="2" xfId="0" applyFont="1" applyFill="1" applyBorder="1" applyAlignment="1">
      <alignment horizontal="right" vertical="center"/>
    </xf>
    <xf numFmtId="0" fontId="4" fillId="5" borderId="3" xfId="0" applyFont="1" applyFill="1" applyBorder="1" applyAlignment="1">
      <alignment horizontal="right"/>
    </xf>
    <xf numFmtId="0" fontId="3" fillId="5" borderId="4" xfId="0" applyFont="1" applyFill="1" applyBorder="1" applyAlignment="1">
      <alignment horizontal="right" vertical="center"/>
    </xf>
    <xf numFmtId="0" fontId="5" fillId="6" borderId="5" xfId="0" applyFont="1" applyFill="1" applyBorder="1" applyAlignment="1">
      <alignment horizontal="left" indent="3"/>
    </xf>
    <xf numFmtId="0" fontId="5" fillId="6" borderId="6" xfId="0" applyFont="1" applyFill="1" applyBorder="1" applyAlignment="1">
      <alignment horizontal="left" indent="3"/>
    </xf>
    <xf numFmtId="180" fontId="6" fillId="0" borderId="7" xfId="2" applyNumberFormat="1" applyFont="1" applyBorder="1" applyAlignment="1">
      <alignment horizontal="center"/>
    </xf>
    <xf numFmtId="0" fontId="5" fillId="6" borderId="8" xfId="0" applyFont="1" applyFill="1" applyBorder="1" applyAlignment="1">
      <alignment horizontal="left" indent="3"/>
    </xf>
    <xf numFmtId="0" fontId="5" fillId="6" borderId="9" xfId="0" applyFont="1" applyFill="1" applyBorder="1" applyAlignment="1">
      <alignment horizontal="left" indent="3"/>
    </xf>
    <xf numFmtId="10" fontId="6" fillId="0" borderId="10" xfId="0" applyNumberFormat="1" applyFont="1" applyBorder="1" applyAlignment="1">
      <alignment horizontal="center"/>
    </xf>
    <xf numFmtId="0" fontId="5" fillId="6" borderId="11" xfId="0" applyFont="1" applyFill="1" applyBorder="1" applyAlignment="1">
      <alignment horizontal="left" indent="3"/>
    </xf>
    <xf numFmtId="0" fontId="5" fillId="6" borderId="12" xfId="0" applyFont="1" applyFill="1" applyBorder="1" applyAlignment="1">
      <alignment horizontal="left" indent="3"/>
    </xf>
    <xf numFmtId="180" fontId="6" fillId="6" borderId="13" xfId="0" applyNumberFormat="1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180" fontId="8" fillId="0" borderId="7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0" fontId="8" fillId="0" borderId="10" xfId="0" applyNumberFormat="1" applyFont="1" applyBorder="1" applyAlignment="1">
      <alignment horizontal="center"/>
    </xf>
    <xf numFmtId="0" fontId="9" fillId="8" borderId="8" xfId="0" applyFont="1" applyFill="1" applyBorder="1" applyAlignment="1">
      <alignment horizontal="left" indent="3"/>
    </xf>
    <xf numFmtId="0" fontId="9" fillId="8" borderId="9" xfId="0" applyFont="1" applyFill="1" applyBorder="1" applyAlignment="1">
      <alignment horizontal="left" indent="3"/>
    </xf>
    <xf numFmtId="181" fontId="8" fillId="8" borderId="10" xfId="0" applyNumberFormat="1" applyFont="1" applyFill="1" applyBorder="1" applyAlignment="1">
      <alignment horizontal="center"/>
    </xf>
    <xf numFmtId="0" fontId="9" fillId="8" borderId="11" xfId="0" applyFont="1" applyFill="1" applyBorder="1" applyAlignment="1">
      <alignment horizontal="left" indent="3"/>
    </xf>
    <xf numFmtId="0" fontId="9" fillId="8" borderId="12" xfId="0" applyFont="1" applyFill="1" applyBorder="1" applyAlignment="1">
      <alignment horizontal="left" indent="3"/>
    </xf>
    <xf numFmtId="181" fontId="8" fillId="8" borderId="13" xfId="0" applyNumberFormat="1" applyFont="1" applyFill="1" applyBorder="1" applyAlignment="1">
      <alignment horizontal="center"/>
    </xf>
    <xf numFmtId="9" fontId="0" fillId="0" borderId="0" xfId="0" applyNumberFormat="1"/>
    <xf numFmtId="0" fontId="10" fillId="7" borderId="4" xfId="0" applyFont="1" applyFill="1" applyBorder="1" applyAlignment="1">
      <alignment horizontal="center" vertical="center"/>
    </xf>
    <xf numFmtId="0" fontId="1" fillId="0" borderId="0" xfId="0" applyFont="1"/>
    <xf numFmtId="0" fontId="5" fillId="8" borderId="14" xfId="0" applyFont="1" applyFill="1" applyBorder="1" applyAlignment="1">
      <alignment horizontal="left" indent="3"/>
    </xf>
    <xf numFmtId="180" fontId="6" fillId="8" borderId="15" xfId="0" applyNumberFormat="1" applyFont="1" applyFill="1" applyBorder="1" applyAlignment="1">
      <alignment horizontal="center"/>
    </xf>
    <xf numFmtId="180" fontId="6" fillId="8" borderId="16" xfId="0" applyNumberFormat="1" applyFont="1" applyFill="1" applyBorder="1" applyAlignment="1">
      <alignment horizontal="center"/>
    </xf>
    <xf numFmtId="0" fontId="5" fillId="8" borderId="17" xfId="0" applyFont="1" applyFill="1" applyBorder="1" applyAlignment="1">
      <alignment horizontal="left" indent="3"/>
    </xf>
    <xf numFmtId="180" fontId="6" fillId="8" borderId="18" xfId="0" applyNumberFormat="1" applyFont="1" applyFill="1" applyBorder="1" applyAlignment="1">
      <alignment horizontal="center"/>
    </xf>
    <xf numFmtId="180" fontId="6" fillId="8" borderId="19" xfId="0" applyNumberFormat="1" applyFont="1" applyFill="1" applyBorder="1" applyAlignment="1">
      <alignment horizontal="center"/>
    </xf>
    <xf numFmtId="0" fontId="5" fillId="8" borderId="20" xfId="0" applyFont="1" applyFill="1" applyBorder="1" applyAlignment="1">
      <alignment horizontal="left" indent="3"/>
    </xf>
    <xf numFmtId="180" fontId="6" fillId="8" borderId="21" xfId="0" applyNumberFormat="1" applyFont="1" applyFill="1" applyBorder="1" applyAlignment="1">
      <alignment horizontal="center"/>
    </xf>
    <xf numFmtId="180" fontId="6" fillId="8" borderId="22" xfId="0" applyNumberFormat="1" applyFont="1" applyFill="1" applyBorder="1" applyAlignment="1">
      <alignment horizontal="center"/>
    </xf>
    <xf numFmtId="0" fontId="2" fillId="3" borderId="0" xfId="24" applyAlignment="1">
      <alignment horizontal="center"/>
    </xf>
    <xf numFmtId="0" fontId="11" fillId="6" borderId="0" xfId="0" applyFont="1" applyFill="1"/>
    <xf numFmtId="180" fontId="11" fillId="6" borderId="0" xfId="2" applyNumberFormat="1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180" fontId="0" fillId="6" borderId="0" xfId="0" applyNumberFormat="1" applyFill="1" applyAlignment="1">
      <alignment horizontal="center"/>
    </xf>
    <xf numFmtId="0" fontId="11" fillId="9" borderId="0" xfId="0" applyFont="1" applyFill="1"/>
    <xf numFmtId="180" fontId="11" fillId="9" borderId="0" xfId="0" applyNumberFormat="1" applyFont="1" applyFill="1" applyAlignment="1">
      <alignment horizont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2" defaultPivotStyle="PivotStyleLight16"/>
  <colors>
    <mruColors>
      <color rgb="00E2BD7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0fc5173-c0ee-40ac-b351-3a9028c35f05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>
      <xdr:nvGraphicFramePr>
        <xdr:cNvPr id="6" name="Gráfico 5"/>
        <xdr:cNvGraphicFramePr/>
      </xdr:nvGraphicFramePr>
      <xdr:xfrm>
        <a:off x="316865" y="8648065"/>
        <a:ext cx="5887720" cy="2166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382905</xdr:colOff>
      <xdr:row>0</xdr:row>
      <xdr:rowOff>60325</xdr:rowOff>
    </xdr:from>
    <xdr:to>
      <xdr:col>4</xdr:col>
      <xdr:colOff>97790</xdr:colOff>
      <xdr:row>9</xdr:row>
      <xdr:rowOff>193675</xdr:rowOff>
    </xdr:to>
    <xdr:pic>
      <xdr:nvPicPr>
        <xdr:cNvPr id="2" name="Imagem 1" descr="MeuPatrimônio"/>
        <xdr:cNvPicPr>
          <a:picLocks noChangeAspect="1"/>
        </xdr:cNvPicPr>
      </xdr:nvPicPr>
      <xdr:blipFill>
        <a:blip r:embed="rId2"/>
        <a:srcRect l="818" t="25264" r="-818" b="28867"/>
        <a:stretch>
          <a:fillRect/>
        </a:stretch>
      </xdr:blipFill>
      <xdr:spPr>
        <a:xfrm>
          <a:off x="382905" y="60325"/>
          <a:ext cx="6170295" cy="167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F42"/>
  <sheetViews>
    <sheetView showGridLines="0" showRowColHeaders="0" tabSelected="1" zoomScale="115" zoomScaleNormal="115" workbookViewId="0">
      <selection activeCell="D14" sqref="D14"/>
    </sheetView>
  </sheetViews>
  <sheetFormatPr defaultColWidth="0" defaultRowHeight="13.5" outlineLevelCol="5"/>
  <cols>
    <col min="1" max="1" width="5.45" customWidth="1"/>
    <col min="2" max="2" width="46.8166666666667" customWidth="1"/>
    <col min="3" max="3" width="17.45" customWidth="1"/>
    <col min="4" max="4" width="15" customWidth="1"/>
    <col min="5" max="8" width="3.54166666666667" customWidth="1"/>
    <col min="9" max="16384" width="8.725" hidden="1"/>
  </cols>
  <sheetData>
    <row r="10" ht="23" customHeight="1"/>
    <row r="11" ht="26.25" spans="2:4">
      <c r="B11" s="13" t="s">
        <v>0</v>
      </c>
      <c r="C11" s="14"/>
      <c r="D11" s="15"/>
    </row>
    <row r="12" ht="17.25" spans="2:4">
      <c r="B12" s="16" t="s">
        <v>1</v>
      </c>
      <c r="C12" s="17"/>
      <c r="D12" s="18">
        <v>2000</v>
      </c>
    </row>
    <row r="13" ht="17.25" spans="2:4">
      <c r="B13" s="19" t="s">
        <v>2</v>
      </c>
      <c r="C13" s="20"/>
      <c r="D13" s="21">
        <v>0.006</v>
      </c>
    </row>
    <row r="14" ht="18" spans="2:4">
      <c r="B14" s="22" t="s">
        <v>3</v>
      </c>
      <c r="C14" s="23"/>
      <c r="D14" s="24">
        <f>D12*30%</f>
        <v>600</v>
      </c>
    </row>
    <row r="15" ht="14.25"/>
    <row r="16" ht="28.5" customHeight="1" spans="2:4">
      <c r="B16" s="25" t="s">
        <v>4</v>
      </c>
      <c r="C16" s="26"/>
      <c r="D16" s="27"/>
    </row>
    <row r="17" ht="17.25" spans="2:4">
      <c r="B17" s="16" t="s">
        <v>5</v>
      </c>
      <c r="C17" s="17"/>
      <c r="D17" s="28">
        <v>200</v>
      </c>
    </row>
    <row r="18" ht="17.25" spans="2:4">
      <c r="B18" s="19" t="s">
        <v>6</v>
      </c>
      <c r="C18" s="20"/>
      <c r="D18" s="29">
        <v>5</v>
      </c>
    </row>
    <row r="19" ht="17.25" spans="2:4">
      <c r="B19" s="19" t="s">
        <v>7</v>
      </c>
      <c r="C19" s="20"/>
      <c r="D19" s="30">
        <v>0.01079</v>
      </c>
    </row>
    <row r="20" ht="17.25" spans="2:4">
      <c r="B20" s="31" t="s">
        <v>8</v>
      </c>
      <c r="C20" s="32"/>
      <c r="D20" s="33">
        <f>FV(taxa_mensal,qtd_anos*12,aporte*-1)</f>
        <v>16755.3827996975</v>
      </c>
    </row>
    <row r="21" ht="18" spans="2:6">
      <c r="B21" s="34" t="s">
        <v>9</v>
      </c>
      <c r="C21" s="35"/>
      <c r="D21" s="36">
        <f>patrimonio*rendimento_carteira</f>
        <v>100.532296798185</v>
      </c>
      <c r="F21" s="37"/>
    </row>
    <row r="23" ht="30.75" spans="2:4">
      <c r="B23" s="25" t="s">
        <v>10</v>
      </c>
      <c r="C23" s="26"/>
      <c r="D23" s="38" t="s">
        <v>11</v>
      </c>
    </row>
    <row r="24" ht="17.25" spans="1:4">
      <c r="A24" s="39">
        <v>2</v>
      </c>
      <c r="B24" s="40" t="s">
        <v>12</v>
      </c>
      <c r="C24" s="41">
        <f>FV($D$19,$A24*12,$D$17*-1)</f>
        <v>5445.52545952903</v>
      </c>
      <c r="D24" s="42">
        <f>C24*rendimento_carteira</f>
        <v>32.6731527571742</v>
      </c>
    </row>
    <row r="25" ht="17.25" spans="1:4">
      <c r="A25" s="39">
        <v>5</v>
      </c>
      <c r="B25" s="43" t="s">
        <v>13</v>
      </c>
      <c r="C25" s="44">
        <f>FV($D$19,$A25*12,$D$17*-1)</f>
        <v>16755.3827996975</v>
      </c>
      <c r="D25" s="45">
        <f>C25*rendimento_carteira</f>
        <v>100.532296798185</v>
      </c>
    </row>
    <row r="26" ht="17.25" spans="1:4">
      <c r="A26" s="39">
        <v>10</v>
      </c>
      <c r="B26" s="43" t="s">
        <v>14</v>
      </c>
      <c r="C26" s="44">
        <f>FV($D$19,$A26*12,$D$17*-1)</f>
        <v>48656.8425060342</v>
      </c>
      <c r="D26" s="45">
        <f>C26*rendimento_carteira</f>
        <v>291.941055036205</v>
      </c>
    </row>
    <row r="27" ht="17.25" spans="1:4">
      <c r="A27" s="39">
        <v>20</v>
      </c>
      <c r="B27" s="43" t="s">
        <v>15</v>
      </c>
      <c r="C27" s="44">
        <f>FV($D$19,$A27*12,$D$17*-1)</f>
        <v>225039.680019415</v>
      </c>
      <c r="D27" s="45">
        <f>C27*rendimento_carteira</f>
        <v>1350.23808011649</v>
      </c>
    </row>
    <row r="28" ht="18" spans="1:4">
      <c r="A28" s="39">
        <v>30</v>
      </c>
      <c r="B28" s="46" t="s">
        <v>16</v>
      </c>
      <c r="C28" s="47">
        <f>FV($D$19,$A28*12,$D$17*-1)</f>
        <v>864433.931000934</v>
      </c>
      <c r="D28" s="48">
        <f>C28*rendimento_carteira</f>
        <v>5186.60358600561</v>
      </c>
    </row>
    <row r="32" spans="2:4">
      <c r="B32" s="5" t="s">
        <v>17</v>
      </c>
      <c r="C32" s="49" t="s">
        <v>18</v>
      </c>
      <c r="D32" s="5"/>
    </row>
    <row r="33" spans="2:4">
      <c r="B33" s="50" t="s">
        <v>19</v>
      </c>
      <c r="C33" s="51">
        <f>aporte</f>
        <v>200</v>
      </c>
      <c r="D33" s="50"/>
    </row>
    <row r="35" spans="2:4">
      <c r="B35" s="52" t="s">
        <v>20</v>
      </c>
      <c r="C35" s="52" t="s">
        <v>21</v>
      </c>
      <c r="D35" s="52" t="s">
        <v>22</v>
      </c>
    </row>
    <row r="36" spans="2:4">
      <c r="B36" s="3" t="s">
        <v>23</v>
      </c>
      <c r="C36" s="4">
        <f>VLOOKUP($C$32&amp;"-"&amp;B36,Planilha2!$A:$D,4,FALSE)</f>
        <v>0.5</v>
      </c>
      <c r="D36" s="53">
        <f>C36*$C$33</f>
        <v>100</v>
      </c>
    </row>
    <row r="37" spans="2:4">
      <c r="B37" s="3" t="s">
        <v>24</v>
      </c>
      <c r="C37" s="4">
        <f>VLOOKUP($C$32&amp;"-"&amp;B37,Planilha2!$A:$D,4,FALSE)</f>
        <v>0.1</v>
      </c>
      <c r="D37" s="53">
        <f t="shared" ref="D37:D41" si="0">C37*$C$33</f>
        <v>20</v>
      </c>
    </row>
    <row r="38" spans="2:4">
      <c r="B38" s="3" t="s">
        <v>25</v>
      </c>
      <c r="C38" s="4">
        <f>VLOOKUP($C$32&amp;"-"&amp;B38,Planilha2!$A:$D,4,FALSE)</f>
        <v>0.05</v>
      </c>
      <c r="D38" s="53">
        <f t="shared" si="0"/>
        <v>10</v>
      </c>
    </row>
    <row r="39" spans="2:4">
      <c r="B39" s="3" t="s">
        <v>26</v>
      </c>
      <c r="C39" s="4">
        <f>VLOOKUP($C$32&amp;"-"&amp;B39,Planilha2!$A:$D,4,FALSE)</f>
        <v>0.05</v>
      </c>
      <c r="D39" s="53">
        <f t="shared" si="0"/>
        <v>10</v>
      </c>
    </row>
    <row r="40" spans="2:4">
      <c r="B40" s="3" t="s">
        <v>27</v>
      </c>
      <c r="C40" s="4">
        <f>VLOOKUP($C$32&amp;"-"&amp;B40,Planilha2!$A:$D,4,FALSE)</f>
        <v>0.2</v>
      </c>
      <c r="D40" s="53">
        <f t="shared" si="0"/>
        <v>40</v>
      </c>
    </row>
    <row r="41" spans="2:4">
      <c r="B41" s="3" t="s">
        <v>28</v>
      </c>
      <c r="C41" s="4">
        <f>VLOOKUP($C$32&amp;"-"&amp;B41,Planilha2!$A:$D,4,FALSE)</f>
        <v>0.1</v>
      </c>
      <c r="D41" s="53">
        <f t="shared" si="0"/>
        <v>20</v>
      </c>
    </row>
    <row r="42" spans="2:4">
      <c r="B42" s="54"/>
      <c r="C42" s="54"/>
      <c r="D42" s="55">
        <f>SUM(D36:D41)</f>
        <v>200</v>
      </c>
    </row>
  </sheetData>
  <mergeCells count="10">
    <mergeCell ref="B12:C12"/>
    <mergeCell ref="B13:C13"/>
    <mergeCell ref="B14:C14"/>
    <mergeCell ref="B16:D16"/>
    <mergeCell ref="B17:C17"/>
    <mergeCell ref="B18:C18"/>
    <mergeCell ref="B19:C19"/>
    <mergeCell ref="B20:C20"/>
    <mergeCell ref="B21:C21"/>
    <mergeCell ref="B23:C23"/>
  </mergeCells>
  <dataValidations count="1">
    <dataValidation type="list" allowBlank="1" showInputMessage="1" showErrorMessage="1" sqref="C32">
      <formula1>"Conservador, Moderado, Agressivo"</formula1>
    </dataValidation>
  </dataValidations>
  <pageMargins left="0.511811024" right="0.511811024" top="0.787401575" bottom="0.787401575" header="0.31496062" footer="0.31496062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21"/>
  <sheetViews>
    <sheetView showGridLines="0" zoomScale="115" zoomScaleNormal="115" workbookViewId="0">
      <selection activeCell="B2" sqref="B2"/>
    </sheetView>
  </sheetViews>
  <sheetFormatPr defaultColWidth="9" defaultRowHeight="13.5" outlineLevelCol="7"/>
  <cols>
    <col min="1" max="1" width="29.1833333333333" customWidth="1"/>
    <col min="2" max="2" width="11.5416666666667" customWidth="1"/>
    <col min="3" max="3" width="17.725" customWidth="1"/>
    <col min="7" max="7" width="15.3666666666667" customWidth="1"/>
  </cols>
  <sheetData>
    <row r="2" spans="1:4">
      <c r="A2" s="1" t="s">
        <v>29</v>
      </c>
      <c r="B2" s="1" t="s">
        <v>17</v>
      </c>
      <c r="C2" s="2" t="s">
        <v>20</v>
      </c>
      <c r="D2" s="2" t="s">
        <v>30</v>
      </c>
    </row>
    <row r="3" spans="1:8">
      <c r="A3" t="str">
        <f>B3&amp;"-"&amp;C3</f>
        <v>Conservador-PAPEL</v>
      </c>
      <c r="B3" t="s">
        <v>31</v>
      </c>
      <c r="C3" s="3" t="s">
        <v>23</v>
      </c>
      <c r="D3" s="4">
        <v>0.3</v>
      </c>
      <c r="H3" t="s">
        <v>30</v>
      </c>
    </row>
    <row r="4" spans="1:8">
      <c r="A4" t="str">
        <f t="shared" ref="A4:A20" si="0">B4&amp;"-"&amp;C4</f>
        <v>Conservador-TIJOLO</v>
      </c>
      <c r="B4" t="s">
        <v>31</v>
      </c>
      <c r="C4" s="3" t="s">
        <v>24</v>
      </c>
      <c r="D4" s="4">
        <v>0.5</v>
      </c>
      <c r="G4" s="5" t="s">
        <v>32</v>
      </c>
      <c r="H4" s="6">
        <f>VLOOKUP(G4,$A:$D,4,FALSE)</f>
        <v>0.35</v>
      </c>
    </row>
    <row r="5" spans="1:4">
      <c r="A5" t="str">
        <f t="shared" si="0"/>
        <v>Conservador-HÍBRIDOS</v>
      </c>
      <c r="B5" t="s">
        <v>31</v>
      </c>
      <c r="C5" s="3" t="s">
        <v>25</v>
      </c>
      <c r="D5" s="4">
        <v>0.1</v>
      </c>
    </row>
    <row r="6" spans="1:4">
      <c r="A6" t="str">
        <f t="shared" si="0"/>
        <v>Conservador-FOFs</v>
      </c>
      <c r="B6" t="s">
        <v>31</v>
      </c>
      <c r="C6" s="3" t="s">
        <v>26</v>
      </c>
      <c r="D6" s="4">
        <v>0.1</v>
      </c>
    </row>
    <row r="7" spans="1:4">
      <c r="A7" t="str">
        <f t="shared" si="0"/>
        <v>Conservador-DESENVOLVIMENTO</v>
      </c>
      <c r="B7" t="s">
        <v>31</v>
      </c>
      <c r="C7" s="3" t="s">
        <v>27</v>
      </c>
      <c r="D7" s="4">
        <v>0</v>
      </c>
    </row>
    <row r="8" ht="14.25" spans="1:4">
      <c r="A8" s="7" t="str">
        <f t="shared" si="0"/>
        <v>Conservador-HOTELARIAS</v>
      </c>
      <c r="B8" s="7" t="s">
        <v>31</v>
      </c>
      <c r="C8" s="8" t="s">
        <v>28</v>
      </c>
      <c r="D8" s="9">
        <v>0</v>
      </c>
    </row>
    <row r="9" spans="1:4">
      <c r="A9" t="str">
        <f t="shared" si="0"/>
        <v>Moderado-PAPEL</v>
      </c>
      <c r="B9" t="s">
        <v>33</v>
      </c>
      <c r="C9" s="3" t="s">
        <v>23</v>
      </c>
      <c r="D9" s="4">
        <v>0.32</v>
      </c>
    </row>
    <row r="10" spans="1:4">
      <c r="A10" s="10" t="str">
        <f t="shared" si="0"/>
        <v>Moderado-TIJOLO</v>
      </c>
      <c r="B10" s="10" t="s">
        <v>33</v>
      </c>
      <c r="C10" s="11" t="s">
        <v>24</v>
      </c>
      <c r="D10" s="12">
        <v>0.35</v>
      </c>
    </row>
    <row r="11" spans="1:4">
      <c r="A11" t="str">
        <f t="shared" si="0"/>
        <v>Moderado-HÍBRIDOS</v>
      </c>
      <c r="B11" t="s">
        <v>33</v>
      </c>
      <c r="C11" s="3" t="s">
        <v>25</v>
      </c>
      <c r="D11" s="4">
        <v>0.08</v>
      </c>
    </row>
    <row r="12" spans="1:4">
      <c r="A12" t="str">
        <f t="shared" si="0"/>
        <v>Moderado-FOFs</v>
      </c>
      <c r="B12" t="s">
        <v>33</v>
      </c>
      <c r="C12" s="3" t="s">
        <v>26</v>
      </c>
      <c r="D12" s="4">
        <v>0.05</v>
      </c>
    </row>
    <row r="13" spans="1:4">
      <c r="A13" t="str">
        <f t="shared" si="0"/>
        <v>Moderado-DESENVOLVIMENTO</v>
      </c>
      <c r="B13" t="s">
        <v>33</v>
      </c>
      <c r="C13" s="3" t="s">
        <v>27</v>
      </c>
      <c r="D13" s="4">
        <v>0.1</v>
      </c>
    </row>
    <row r="14" ht="14.25" spans="1:4">
      <c r="A14" s="7" t="str">
        <f t="shared" si="0"/>
        <v>Moderado-HOTELARIAS</v>
      </c>
      <c r="B14" s="7" t="s">
        <v>33</v>
      </c>
      <c r="C14" s="8" t="s">
        <v>28</v>
      </c>
      <c r="D14" s="9">
        <v>0.1</v>
      </c>
    </row>
    <row r="15" spans="1:4">
      <c r="A15" t="str">
        <f t="shared" si="0"/>
        <v>Agressivo-PAPEL</v>
      </c>
      <c r="B15" t="s">
        <v>18</v>
      </c>
      <c r="C15" s="3" t="s">
        <v>23</v>
      </c>
      <c r="D15" s="4">
        <v>0.5</v>
      </c>
    </row>
    <row r="16" spans="1:4">
      <c r="A16" t="str">
        <f t="shared" si="0"/>
        <v>Agressivo-TIJOLO</v>
      </c>
      <c r="B16" t="s">
        <v>18</v>
      </c>
      <c r="C16" s="3" t="s">
        <v>24</v>
      </c>
      <c r="D16" s="4">
        <v>0.1</v>
      </c>
    </row>
    <row r="17" spans="1:4">
      <c r="A17" t="str">
        <f t="shared" si="0"/>
        <v>Agressivo-HÍBRIDOS</v>
      </c>
      <c r="B17" t="s">
        <v>18</v>
      </c>
      <c r="C17" s="3" t="s">
        <v>25</v>
      </c>
      <c r="D17" s="4">
        <v>0.05</v>
      </c>
    </row>
    <row r="18" spans="1:4">
      <c r="A18" t="str">
        <f t="shared" si="0"/>
        <v>Agressivo-FOFs</v>
      </c>
      <c r="B18" t="s">
        <v>18</v>
      </c>
      <c r="C18" s="3" t="s">
        <v>26</v>
      </c>
      <c r="D18" s="4">
        <v>0.05</v>
      </c>
    </row>
    <row r="19" spans="1:4">
      <c r="A19" t="str">
        <f t="shared" si="0"/>
        <v>Agressivo-DESENVOLVIMENTO</v>
      </c>
      <c r="B19" t="s">
        <v>18</v>
      </c>
      <c r="C19" s="3" t="s">
        <v>27</v>
      </c>
      <c r="D19" s="4">
        <v>0.2</v>
      </c>
    </row>
    <row r="20" spans="1:4">
      <c r="A20" t="str">
        <f t="shared" si="0"/>
        <v>Agressivo-HOTELARIAS</v>
      </c>
      <c r="B20" t="s">
        <v>18</v>
      </c>
      <c r="C20" s="3" t="s">
        <v>28</v>
      </c>
      <c r="D20" s="4">
        <v>0.1</v>
      </c>
    </row>
    <row r="21" spans="4:4">
      <c r="D21" s="3"/>
    </row>
  </sheetData>
  <pageMargins left="0.511811024" right="0.511811024" top="0.787401575" bottom="0.787401575" header="0.31496062" footer="0.31496062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o "   m a : c o n t e n t T y p e I D = " 0 x 0 1 0 1 0 0 0 1 E 4 8 B 5 8 A 6 8 B E 6 4 E 9 1 2 0 D 3 4 7 E 3 E 0 6 B 3 A "   m a : c o n t e n t T y p e V e r s i o n = " 1 9 "   m a : c o n t e n t T y p e D e s c r i p t i o n = " C r i e   u m   n o v o   d o c u m e n t o . "   m a : c o n t e n t T y p e S c o p e = " "   m a : v e r s i o n I D = " 2 f 9 0 0 4 6 e c 7 7 3 2 8 b 7 f 8 6 4 1 7 d 2 e 0 3 b 3 d 3 3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c 8 1 5 0 0 6 a c 2 d 4 f 0 5 e e 9 7 f d d 5 7 e 4 0 d 8 e 3 8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8 5 1 b 3 5 d 3 - 0 4 5 6 - 4 d 6 a - b c 2 f - d a 9 2 7 e 9 1 d 1 5 8 "   x m l n s : n s 3 = " 1 9 4 8 3 5 7 1 - f 9 2 2 - 4 e 8 e - 9 c 1 c - 2 6 f 0 a 2 2 5 2 1 3 2 " >  
 < x s d : i m p o r t   n a m e s p a c e = " 8 5 1 b 3 5 d 3 - 0 4 5 6 - 4 d 6 a - b c 2 f - d a 9 2 7 e 9 1 d 1 5 8 " / >  
 < x s d : i m p o r t   n a m e s p a c e = " 1 9 4 8 3 5 7 1 - f 9 2 2 - 4 e 8 e - 9 c 1 c - 2 6 f 0 a 2 2 5 2 1 3 2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2 : M e d i a S e r v i c e A u t o T a g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x s d : e l e m e n t   r e f = " n s 2 : M e d i a S e r v i c e L o c a t i o n "   m i n O c c u r s = " 0 " / >  
 < x s d : e l e m e n t   r e f = " n s 2 : M e d i a S e r v i c e O b j e c t D e t e c t o r V e r s i o n s "   m i n O c c u r s = " 0 " / >  
 < x s d : e l e m e n t   r e f = " n s 2 : M e d i a S e r v i c e S e a r c h P r o p e r t i e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8 5 1 b 3 5 d 3 - 0 4 5 6 - 4 d 6 a - b c 2 f - d a 9 2 7 e 9 1 d 1 5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2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3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A u t o T a g s "   m a : i n d e x = " 1 4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5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6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7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8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l c f 7 6 f 1 5 5 c e d 4 d d c b 4 0 9 7 1 3 4 f f 3 c 3 3 2 f "   m a : i n d e x = " 2 0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M a r c a � � e s   d e   i m a g e m "   m a : r e a d O n l y = " f a l s e "   m a : f i e l d I d = " { 5 c f 7 6 f 1 5 - 5 c e d - 4 d d c - b 4 0 9 - 7 1 3 4 f f 3 c 3 3 2 f } "   m a : t a x o n o m y M u l t i = " t r u e "   m a : s s p I d = " 4 4 a 7 f b d 4 - 9 d a e - 4 3 7 1 - b b 8 c - f 6 5 8 c f c 5 c b 1 c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2 2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L o c a t i o n "   m a : i n d e x = " 2 3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b j e c t D e t e c t o r V e r s i o n s "   m a : i n d e x = " 2 4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e a r c h P r o p e r t i e s "   m a : i n d e x = " 2 5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1 9 4 8 3 5 7 1 - f 9 2 2 - 4 e 8 e - 9 c 1 c - 2 6 f 0 a 2 2 5 2 1 3 2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C o m p a r t i l h a d o   c o m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D e t a l h e s   d e   C o m p a r t i l h a d o   C o m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2 1 "   n i l l a b l e = " t r u e "   m a : d i s p l a y N a m e = " T a x o n o m y   C a t c h   A l l   C o l u m n "   m a : h i d d e n = " t r u e "   m a : l i s t = " { a 4 c a 5 b 0 e - b f 3 4 - 4 f b 2 - b c 2 1 - 1 6 5 7 b 4 1 9 a 5 5 6 } "   m a : i n t e r n a l N a m e = " T a x C a t c h A l l "   m a : s h o w F i e l d = " C a t c h A l l D a t a "   m a : w e b = " 1 9 4 8 3 5 7 1 - f 9 2 2 - 4 e 8 e - 9 c 1 c - 2 6 f 0 a 2 2 5 2 1 3 2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T i p o   d e   C o n t e � d o " / >  
 < x s d : e l e m e n t   r e f = " d c : t i t l e "   m i n O c c u r s = " 0 "   m a x O c c u r s = " 1 "   m a : i n d e x = " 4 "   m a : d i s p l a y N a m e = " T � t u l o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8 5 1 b 3 5 d 3 - 0 4 5 6 - 4 d 6 a - b c 2 f - d a 9 2 7 e 9 1 d 1 5 8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1 9 4 8 3 5 7 1 - f 9 2 2 - 4 e 8 e - 9 c 1 c - 2 6 f 0 a 2 2 5 2 1 3 2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62BBC473-00BC-48E4-BFA3-FE8E2B1F0015}">
  <ds:schemaRefs/>
</ds:datastoreItem>
</file>

<file path=customXml/itemProps2.xml><?xml version="1.0" encoding="utf-8"?>
<ds:datastoreItem xmlns:ds="http://schemas.openxmlformats.org/officeDocument/2006/customXml" ds:itemID="{C32110DE-3D77-470C-9CED-65521C30E3F6}">
  <ds:schemaRefs/>
</ds:datastoreItem>
</file>

<file path=customXml/itemProps3.xml><?xml version="1.0" encoding="utf-8"?>
<ds:datastoreItem xmlns:ds="http://schemas.openxmlformats.org/officeDocument/2006/customXml" ds:itemID="{54D0D6DD-E6DB-45C8-8F90-E314C090C08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</vt:lpstr>
      <vt:lpstr>Planilha2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eikya</cp:lastModifiedBy>
  <dcterms:created xsi:type="dcterms:W3CDTF">2025-04-16T18:38:00Z</dcterms:created>
  <dcterms:modified xsi:type="dcterms:W3CDTF">2025-06-30T14:18:24Z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ICV">
    <vt:lpwstr>DAED564C3E2B4870A6B2863518033B63_12</vt:lpwstr>
  </property>
  <property fmtid="{D5CDD505-2E9C-101B-9397-08002B2CF9AE}" pid="4" name="KSOProductBuildVer">
    <vt:lpwstr>1046-12.2.0.21546</vt:lpwstr>
  </property>
</Properties>
</file>