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91902\Desktop\Data Analysis using Excel\Data Analysis with CHandoo\Lec 01\"/>
    </mc:Choice>
  </mc:AlternateContent>
  <xr:revisionPtr revIDLastSave="0" documentId="13_ncr:1_{0248B9CE-B074-49CA-906D-EB591B157DB7}" xr6:coauthVersionLast="47" xr6:coauthVersionMax="47" xr10:uidLastSave="{00000000-0000-0000-0000-000000000000}"/>
  <bookViews>
    <workbookView xWindow="-108" yWindow="-108" windowWidth="23256" windowHeight="12456" activeTab="10" xr2:uid="{26D4546B-D2A1-4444-8EAF-A6228F96F0C1}"/>
  </bookViews>
  <sheets>
    <sheet name="Data" sheetId="1" r:id="rId1"/>
    <sheet name="1" sheetId="2" r:id="rId2"/>
    <sheet name="2" sheetId="3" r:id="rId3"/>
    <sheet name="3" sheetId="4" r:id="rId4"/>
    <sheet name="4" sheetId="6" r:id="rId5"/>
    <sheet name="5" sheetId="5" r:id="rId6"/>
    <sheet name="6" sheetId="7" r:id="rId7"/>
    <sheet name="7" sheetId="8" r:id="rId8"/>
    <sheet name="8" sheetId="9" r:id="rId9"/>
    <sheet name="9" sheetId="10" r:id="rId10"/>
    <sheet name="10" sheetId="11" r:id="rId11"/>
  </sheets>
  <definedNames>
    <definedName name="_xlnm._FilterDatabase" localSheetId="0" hidden="1">Data!$C$11:$G$11</definedName>
    <definedName name="_xlchart.v1.0" hidden="1">'6'!$T$8:$T$307</definedName>
    <definedName name="_xlchart.v1.1" hidden="1">'6'!$R$8:$R$307</definedName>
    <definedName name="_xlchart.v1.2" hidden="1">'6'!$T$8:$T$307</definedName>
    <definedName name="_xlchart.v1.3" hidden="1">'6'!$U$8:$U$307</definedName>
    <definedName name="_xlchart.v1.4" hidden="1">'6'!$T$8:$T$307</definedName>
    <definedName name="_xlcn.WorksheetConnection_beginnerDAcourseTemplate.xlsxData1" hidden="1">Data[]</definedName>
    <definedName name="Slicer_Geography">#N/A</definedName>
    <definedName name="Slicer_Geography1">#N/A</definedName>
    <definedName name="Slicer_Sales_Person">#N/A</definedName>
  </definedNames>
  <calcPr calcId="191029"/>
  <pivotCaches>
    <pivotCache cacheId="31" r:id="rId12"/>
    <pivotCache cacheId="85" r:id="rId13"/>
    <pivotCache cacheId="86" r:id="rId14"/>
    <pivotCache cacheId="88" r:id="rId15"/>
    <pivotCache cacheId="98" r:id="rId16"/>
  </pivotCaches>
  <extLst>
    <ext xmlns:x14="http://schemas.microsoft.com/office/spreadsheetml/2009/9/main" uri="{876F7934-8845-4945-9796-88D515C7AA90}">
      <x14:pivotCaches>
        <pivotCache cacheId="63" r:id="rId17"/>
        <pivotCache cacheId="9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Templat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0" l="1"/>
  <c r="I11" i="10"/>
  <c r="I12" i="10"/>
  <c r="I13" i="10"/>
  <c r="I14" i="10"/>
  <c r="I15" i="10"/>
  <c r="I16" i="10"/>
  <c r="I17" i="10"/>
  <c r="I18" i="10"/>
  <c r="I9" i="10"/>
  <c r="H10" i="10"/>
  <c r="H11" i="10"/>
  <c r="H12" i="10"/>
  <c r="H13" i="10"/>
  <c r="H14" i="10"/>
  <c r="H15" i="10"/>
  <c r="H16" i="10"/>
  <c r="H17" i="10"/>
  <c r="H18" i="10"/>
  <c r="H9" i="10"/>
  <c r="G10" i="10"/>
  <c r="G11" i="10"/>
  <c r="G12" i="10"/>
  <c r="G13" i="10"/>
  <c r="G14" i="10"/>
  <c r="G15" i="10"/>
  <c r="G16" i="10"/>
  <c r="G17" i="10"/>
  <c r="G18" i="10"/>
  <c r="G9" i="10"/>
  <c r="D14" i="10"/>
  <c r="C14" i="10"/>
  <c r="D13" i="10"/>
  <c r="C13" i="10"/>
  <c r="D12" i="10"/>
  <c r="D11" i="10"/>
  <c r="C12" i="10"/>
  <c r="C11" i="10"/>
  <c r="C8"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E9" i="4" l="1"/>
  <c r="E7" i="4"/>
  <c r="E10" i="4"/>
  <c r="E11" i="4"/>
  <c r="E6" i="4"/>
  <c r="E8" i="4"/>
  <c r="D9" i="4"/>
  <c r="D7" i="4"/>
  <c r="D10" i="4"/>
  <c r="D11" i="4"/>
  <c r="D6" i="4"/>
  <c r="D8" i="4"/>
  <c r="E16" i="2"/>
  <c r="D13" i="2"/>
  <c r="D12" i="2"/>
  <c r="C13" i="2"/>
  <c r="D8" i="2"/>
  <c r="D9" i="2"/>
  <c r="C12" i="2"/>
  <c r="C9" i="2"/>
  <c r="C8" i="2"/>
  <c r="D7" i="2"/>
  <c r="C7" i="2"/>
  <c r="D6" i="2"/>
  <c r="C6" i="2"/>
  <c r="C10" i="2" l="1"/>
  <c r="D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DF75A2-E1A6-4AA6-A2DF-DE3491C940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F5DC4D-F0AF-48FC-B192-CE0BD52CEFCC}" name="WorksheetConnection_beginner-DA-courseTemplate.xlsx!Data" type="102" refreshedVersion="8" minRefreshableVersion="5">
    <extLst>
      <ext xmlns:x15="http://schemas.microsoft.com/office/spreadsheetml/2010/11/main" uri="{DE250136-89BD-433C-8126-D09CA5730AF9}">
        <x15:connection id="Data" autoDelete="1">
          <x15:rangePr sourceName="_xlcn.WorksheetConnection_beginnerDAcourseTemplate.xlsxData1"/>
        </x15:connection>
      </ext>
    </extLst>
  </connection>
</connections>
</file>

<file path=xl/sharedStrings.xml><?xml version="1.0" encoding="utf-8"?>
<sst xmlns="http://schemas.openxmlformats.org/spreadsheetml/2006/main" count="5701" uniqueCount="106">
  <si>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</si>
  <si>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</si>
  <si>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</si>
  <si>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</si>
  <si>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</si>
  <si>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</si>
  <si>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</si>
  <si>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</si>
  <si>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</si>
  <si>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</si>
  <si>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</si>
  <si>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</si>
  <si>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</si>
  <si>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</si>
  <si>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</si>
  <si>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</si>
  <si>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</si>
  <si>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</si>
  <si>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</si>
  <si>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</si>
  <si>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</si>
  <si>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</si>
  <si>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</si>
  <si>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</si>
  <si>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</si>
  <si>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</si>
  <si>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</si>
  <si>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</si>
  <si>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</si>
  <si>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</si>
  <si>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</si>
  <si>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</si>
  <si>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</si>
  <si>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</si>
  <si>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</si>
  <si>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</si>
  <si>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</si>
  <si>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</si>
  <si>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</si>
  <si>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</si>
  <si>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</si>
  <si>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</si>
  <si>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</si>
  <si>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</si>
  <si>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</si>
  <si>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</si>
  <si>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</si>
  <si>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</si>
  <si>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</si>
  <si>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</si>
  <si>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</si>
  <si>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</si>
  <si>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</si>
  <si>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</si>
  <si>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</si>
  <si>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</si>
  <si>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</si>
  <si>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</si>
  <si>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</si>
  <si>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</si>
  <si>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</si>
  <si>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</si>
  <si>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Third Q</t>
  </si>
  <si>
    <t>Distinct Count of Products</t>
  </si>
  <si>
    <t>Product List</t>
  </si>
  <si>
    <t>1 Quick Statistics</t>
  </si>
  <si>
    <t>2 Exploratory Data Analysis with Conditional Formatting</t>
  </si>
  <si>
    <t>Above Average Values</t>
  </si>
  <si>
    <t>Use of Color Scales and Data Bars</t>
  </si>
  <si>
    <t>Top 10 Values</t>
  </si>
  <si>
    <t>Repeated No of Units</t>
  </si>
  <si>
    <t>3 Sales by Country (With Formulas)</t>
  </si>
  <si>
    <t>Country</t>
  </si>
  <si>
    <t>4 Sales by Country with Pivots</t>
  </si>
  <si>
    <t>Row Labels</t>
  </si>
  <si>
    <t>Grand Total</t>
  </si>
  <si>
    <t>Sum of Amount</t>
  </si>
  <si>
    <t>Sum of Units</t>
  </si>
  <si>
    <t>5 Top 5 products by $ per unit</t>
  </si>
  <si>
    <t>Sales per unit</t>
  </si>
  <si>
    <t>Product Name</t>
  </si>
  <si>
    <t>6 Are there any anamolies in the Data?</t>
  </si>
  <si>
    <t>7 Best Sales Person by Country</t>
  </si>
  <si>
    <t>Sales Person by Country</t>
  </si>
  <si>
    <t>Top Sales Person</t>
  </si>
  <si>
    <t>Poorly Performing Sales Person</t>
  </si>
  <si>
    <t>8 Profits by Product</t>
  </si>
  <si>
    <t>Cost Per Unit</t>
  </si>
  <si>
    <t>Cost</t>
  </si>
  <si>
    <t>Sum of Cost</t>
  </si>
  <si>
    <t>Total Profit</t>
  </si>
  <si>
    <t>Products</t>
  </si>
  <si>
    <t>9 Dynamic Country Level Sales Report</t>
  </si>
  <si>
    <t>Pick a Country</t>
  </si>
  <si>
    <t>Countries</t>
  </si>
  <si>
    <t>Quick Summary</t>
  </si>
  <si>
    <t>Number of Transactions</t>
  </si>
  <si>
    <t>Total</t>
  </si>
  <si>
    <t xml:space="preserve">Sales </t>
  </si>
  <si>
    <t>Profit</t>
  </si>
  <si>
    <t>Quantity</t>
  </si>
  <si>
    <t>By Sales Person</t>
  </si>
  <si>
    <t>Target Completion</t>
  </si>
  <si>
    <t>10 Which Products to discontinue?</t>
  </si>
  <si>
    <t>Least Selling Products</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</si>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</sst>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
    <numFmt numFmtId="169" formatCode="[$$-409]#,##0.00"/>
    <numFmt numFmtId="170" formatCode="\$#,##0;\(\$#,##0\);\$#,##0"/>
    <numFmt numFmtId="171"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
      <sz val="48"/>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style="thin">
        <color theme="0" tint="-0.34998626667073579"/>
      </top>
      <bottom style="thin">
        <color theme="0" tint="-0.34998626667073579"/>
      </bottom>
      <diagonal/>
    </border>
    <border>
      <left/>
      <right/>
      <top style="thin">
        <color auto="1"/>
      </top>
      <bottom style="thin">
        <color auto="1"/>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166" fontId="0" fillId="0" borderId="2" xfId="0" applyNumberFormat="1" applyBorder="1"/>
    <xf numFmtId="0" fontId="0" fillId="4" borderId="2" xfId="0" applyFill="1" applyBorder="1"/>
    <xf numFmtId="0" fontId="3" fillId="4" borderId="2" xfId="0" applyFont="1" applyFill="1" applyBorder="1"/>
    <xf numFmtId="0" fontId="4" fillId="4" borderId="0" xfId="0" applyFont="1" applyFill="1"/>
    <xf numFmtId="0" fontId="5" fillId="0" borderId="0" xfId="0" applyFont="1"/>
    <xf numFmtId="166" fontId="0" fillId="0" borderId="0" xfId="0" applyNumberFormat="1"/>
    <xf numFmtId="0" fontId="2" fillId="5" borderId="3" xfId="0" applyFont="1" applyFill="1" applyBorder="1"/>
    <xf numFmtId="0" fontId="0" fillId="0" borderId="3" xfId="0" applyBorder="1"/>
    <xf numFmtId="166" fontId="0" fillId="0" borderId="3" xfId="0" applyNumberFormat="1" applyBorder="1"/>
    <xf numFmtId="3" fontId="0" fillId="0" borderId="3" xfId="0" applyNumberFormat="1" applyBorder="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horizontal="left" indent="1"/>
    </xf>
    <xf numFmtId="0" fontId="0" fillId="0" borderId="0" xfId="0" applyAlignment="1">
      <alignment horizontal="center"/>
    </xf>
    <xf numFmtId="0" fontId="2" fillId="0" borderId="0" xfId="0" applyFont="1" applyAlignment="1"/>
    <xf numFmtId="170" fontId="0" fillId="0" borderId="0" xfId="0" applyNumberFormat="1"/>
    <xf numFmtId="0" fontId="0" fillId="6" borderId="0" xfId="0" applyFill="1"/>
    <xf numFmtId="0" fontId="2" fillId="6" borderId="0" xfId="0" applyFont="1" applyFill="1"/>
    <xf numFmtId="0" fontId="0" fillId="0" borderId="4" xfId="0" applyBorder="1"/>
    <xf numFmtId="169" fontId="0" fillId="0" borderId="3" xfId="0" applyNumberFormat="1" applyBorder="1"/>
    <xf numFmtId="4" fontId="0" fillId="0" borderId="3" xfId="0" applyNumberFormat="1" applyBorder="1"/>
    <xf numFmtId="0" fontId="2" fillId="6" borderId="3" xfId="0" applyFont="1" applyFill="1" applyBorder="1"/>
    <xf numFmtId="166" fontId="0" fillId="0" borderId="4" xfId="0" applyNumberFormat="1" applyBorder="1"/>
    <xf numFmtId="171" fontId="0" fillId="0" borderId="0" xfId="0" applyNumberFormat="1"/>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409]#,##0"/>
    </dxf>
    <dxf>
      <numFmt numFmtId="169" formatCode="[$$-409]#,##0.0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9" formatCode="[$$-409]#,##0.00"/>
    </dxf>
    <dxf>
      <numFmt numFmtId="166" formatCode="[$$-409]#,##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Anamolies in The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'6'!$T$8:$T$307</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'6'!$U$8:$U$307</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BE6B-43FE-A776-D48732208C2D}"/>
            </c:ext>
          </c:extLst>
        </c:ser>
        <c:dLbls>
          <c:showLegendKey val="0"/>
          <c:showVal val="0"/>
          <c:showCatName val="0"/>
          <c:showSerName val="0"/>
          <c:showPercent val="0"/>
          <c:showBubbleSize val="0"/>
        </c:dLbls>
        <c:axId val="1067028144"/>
        <c:axId val="1067013584"/>
      </c:scatterChart>
      <c:valAx>
        <c:axId val="1067028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13584"/>
        <c:crosses val="autoZero"/>
        <c:crossBetween val="midCat"/>
      </c:valAx>
      <c:valAx>
        <c:axId val="1067013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2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data id="1">
      <cx:strDim type="cat">
        <cx:f>_xlchart.v1.1</cx:f>
      </cx:strDim>
      <cx:numDim type="val">
        <cx:f>_xlchart.v1.3</cx:f>
      </cx:numDim>
    </cx:data>
  </cx:chartData>
  <cx:chart>
    <cx:title pos="t" align="ctr" overlay="0">
      <cx:tx>
        <cx:txData>
          <cx:v>Country Wise Sales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Country Wise Sales Distribution</a:t>
          </a:r>
        </a:p>
      </cx:txPr>
    </cx:title>
    <cx:plotArea>
      <cx:plotAreaRegion>
        <cx:series layoutId="boxWhisker" uniqueId="{DFB6517A-B68B-4921-8AC9-D201257813E4}">
          <cx:dataId val="0"/>
          <cx:layoutPr>
            <cx:visibility meanLine="0" meanMarker="1" nonoutliers="0" outliers="1"/>
            <cx:statistics quartileMethod="exclusive"/>
          </cx:layoutPr>
        </cx:series>
        <cx:series layoutId="boxWhisker" uniqueId="{E30CF828-8E45-4D01-9C82-1346B73B518F}">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Overall Sales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Overall Sales Distribution</a:t>
          </a:r>
        </a:p>
      </cx:txPr>
    </cx:title>
    <cx:plotArea>
      <cx:plotAreaRegion>
        <cx:series layoutId="boxWhisker" uniqueId="{46D4DC7B-70DC-49A0-980D-58AB3AA16D1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7620</xdr:colOff>
      <xdr:row>3</xdr:row>
      <xdr:rowOff>175260</xdr:rowOff>
    </xdr:from>
    <xdr:to>
      <xdr:col>12</xdr:col>
      <xdr:colOff>0</xdr:colOff>
      <xdr:row>17</xdr:row>
      <xdr:rowOff>81915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A136C8FE-62CD-7A98-631C-F19FFA80111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562600" y="1318260"/>
              <a:ext cx="24307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2</xdr:row>
      <xdr:rowOff>179070</xdr:rowOff>
    </xdr:from>
    <xdr:to>
      <xdr:col>8</xdr:col>
      <xdr:colOff>335280</xdr:colOff>
      <xdr:row>17</xdr:row>
      <xdr:rowOff>179070</xdr:rowOff>
    </xdr:to>
    <xdr:graphicFrame macro="">
      <xdr:nvGraphicFramePr>
        <xdr:cNvPr id="2" name="Chart 1">
          <a:extLst>
            <a:ext uri="{FF2B5EF4-FFF2-40B4-BE49-F238E27FC236}">
              <a16:creationId xmlns:a16="http://schemas.microsoft.com/office/drawing/2014/main" id="{F15BF0C5-CC5E-0163-49D6-37FF23DF1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22</xdr:row>
      <xdr:rowOff>3810</xdr:rowOff>
    </xdr:from>
    <xdr:to>
      <xdr:col>8</xdr:col>
      <xdr:colOff>312420</xdr:colOff>
      <xdr:row>39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C011217-8AA4-8E69-71F7-F10D9E0550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7220" y="4621530"/>
              <a:ext cx="4572000" cy="3105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38100</xdr:colOff>
      <xdr:row>42</xdr:row>
      <xdr:rowOff>3810</xdr:rowOff>
    </xdr:from>
    <xdr:to>
      <xdr:col>8</xdr:col>
      <xdr:colOff>320040</xdr:colOff>
      <xdr:row>57</xdr:row>
      <xdr:rowOff>3810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2231C79-9B86-5659-2F26-47635A033D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7700" y="8279130"/>
              <a:ext cx="45491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xdr:row>
      <xdr:rowOff>7620</xdr:rowOff>
    </xdr:from>
    <xdr:to>
      <xdr:col>10</xdr:col>
      <xdr:colOff>0</xdr:colOff>
      <xdr:row>15</xdr:row>
      <xdr:rowOff>97155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6586AA72-11D2-6B44-C14F-26D4BE423FF5}"/>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676900" y="967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15240</xdr:colOff>
      <xdr:row>3</xdr:row>
      <xdr:rowOff>121920</xdr:rowOff>
    </xdr:from>
    <xdr:to>
      <xdr:col>12</xdr:col>
      <xdr:colOff>15240</xdr:colOff>
      <xdr:row>17</xdr:row>
      <xdr:rowOff>28575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937DCDBD-8442-639F-BC28-E04E1D8F4FB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77418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lie Fernandes" refreshedDate="44838.39647349537" createdVersion="8" refreshedVersion="8" minRefreshableVersion="3" recordCount="300" xr:uid="{1803E352-E112-45D4-9650-6DF0C902A923}">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1436172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28654745374" backgroundQuery="1" createdVersion="8" refreshedVersion="8" minRefreshableVersion="3" recordCount="0" supportSubquery="1" supportAdvancedDrill="1" xr:uid="{A79606DC-9ACE-44DB-A67A-159164BC1827}">
  <cacheSource type="external" connectionId="1"/>
  <cacheFields count="4">
    <cacheField name="[Data].[Product].[Product]" caption="Product" numFmtId="0" hierarchy="2" level="1">
      <sharedItems count="5">
        <s v="85% Dark Bars"/>
        <s v="After Nines"/>
        <s v="Baker's Choco Chips"/>
        <s v="Peanut Butter Cubes"/>
        <s v="Raspberry Choco"/>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3"/>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31139236112" backgroundQuery="1" createdVersion="8" refreshedVersion="8" minRefreshableVersion="3" recordCount="0" supportSubquery="1" supportAdvancedDrill="1" xr:uid="{AD9E622F-8157-45EA-A2F0-35EF74BFA58F}">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caption="Total 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60896296296" backgroundQuery="1" createdVersion="8" refreshedVersion="8" minRefreshableVersion="3" recordCount="0" supportSubquery="1" supportAdvancedDrill="1" xr:uid="{83368C6B-99FD-4EE8-A31C-5F10A7619E21}">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78574074077" backgroundQuery="1" createdVersion="8" refreshedVersion="8" minRefreshableVersion="3" recordCount="0" supportSubquery="1" supportAdvancedDrill="1" xr:uid="{E203B944-C5AE-428E-8BCE-93E12CE11080}">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31131134261" backgroundQuery="1" createdVersion="3" refreshedVersion="8" minRefreshableVersion="3" recordCount="0" supportSubquery="1" supportAdvancedDrill="1" xr:uid="{0254E110-D9CB-4CB6-A31E-B4C915AB26AD}">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2487133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38.478560532407" backgroundQuery="1" createdVersion="3" refreshedVersion="8" minRefreshableVersion="3" recordCount="0" supportSubquery="1" supportAdvancedDrill="1" xr:uid="{13EBBC0D-F76A-4AA1-93D0-A8897E439FC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234873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99A0B-CBC7-49AB-B436-9821AE58794D}" name="PivotTable2"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C5:E11" firstHeaderRow="0" firstDataRow="1" firstDataCol="1"/>
  <pivotFields count="5">
    <pivotField showAll="0">
      <items count="11">
        <item h="1" x="7"/>
        <item h="1" x="1"/>
        <item h="1" x="3"/>
        <item h="1" x="5"/>
        <item h="1" x="4"/>
        <item h="1" x="6"/>
        <item h="1" x="8"/>
        <item h="1" x="2"/>
        <item h="1"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5"/>
    </i>
    <i>
      <x v="2"/>
    </i>
    <i>
      <x v="3"/>
    </i>
    <i>
      <x v="1"/>
    </i>
    <i>
      <x v="4"/>
    </i>
    <i>
      <x/>
    </i>
  </rowItems>
  <colFields count="1">
    <field x="-2"/>
  </colFields>
  <colItems count="2">
    <i>
      <x/>
    </i>
    <i i="1">
      <x v="1"/>
    </i>
  </colItems>
  <dataFields count="2">
    <dataField name="Sum of Amount" fld="3" baseField="0" baseItem="0"/>
    <dataField name="Sum of Units" fld="4" baseField="0"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2B4F4-EBE6-477C-B207-8343E113C9B8}"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2:D8"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numFmtId="169"/>
  </dataFields>
  <formats count="2">
    <format dxfId="11">
      <pivotArea dataOnly="0" outline="0" fieldPosition="0">
        <references count="1">
          <reference field="4294967294" count="1">
            <x v="2"/>
          </reference>
        </references>
      </pivotArea>
    </format>
    <format dxfId="10">
      <pivotArea outline="0" collapsedLevelsAreSubtotals="1" fieldPosition="0">
        <references count="1">
          <reference field="4294967294" count="1" selected="0">
            <x v="2"/>
          </reference>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Templat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EC1BD-F8A4-4A08-80B4-48D7CF8BD05B}"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by Country">
  <location ref="D4:E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BBAA1F-E526-44AB-A849-E83D1F245C22}"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by Country">
  <location ref="A4:B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16DE8A-3E9F-4D46-9501-96554FB3971F}" name="PivotTable7"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3:D26" firstHeaderRow="0" firstDataRow="1" firstDataCol="1"/>
  <pivotFields count="4">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Templat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FD785D-A92E-4911-A60E-8750EA6E11C8}" name="PivotTable9"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27"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Templat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EF9C0-9DEE-4C7E-8868-8D98E0BEB1A6}" name="PivotTable8"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F52" firstHeaderRow="0" firstDataRow="1" firstDataCol="1"/>
  <pivotFields count="4">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Templat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84EEFBC-C6E9-4A5D-A067-ED699F01A573}" sourceName="Sales Person">
  <pivotTables>
    <pivotTable tabId="6" name="PivotTable2"/>
  </pivotTables>
  <data>
    <tabular pivotCacheId="2143617229">
      <items count="10">
        <i x="7"/>
        <i x="1"/>
        <i x="3"/>
        <i x="5"/>
        <i x="4"/>
        <i x="6"/>
        <i x="8"/>
        <i x="2"/>
        <i x="9"/>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6045D9C-0552-44AB-8D0E-0F7007C26E8B}" sourceName="[Data].[Geography]">
  <pivotTables>
    <pivotTable tabId="9" name="PivotTable7"/>
  </pivotTables>
  <data>
    <olap pivotCacheId="142487133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C2040EC-C0C3-43AC-8910-802D5FE83EB0}" sourceName="[Data].[Geography]">
  <pivotTables>
    <pivotTable tabId="11" name="PivotTable9"/>
  </pivotTables>
  <data>
    <olap pivotCacheId="203234873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78125DD-3981-4CC8-84EE-66400DFED872}" cache="Slicer_Sales_Person" caption="Sales Person" startItem="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D22D81B-EFFB-4871-9A9F-A28CEB8651B5}"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BA11575-23B1-4155-B9BC-91FBC333E71F}"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E33FA5-AA47-43C6-8942-30058E594610}" name="Data" displayName="Data" ref="C11:I311" totalsRowShown="0" headerRowDxfId="28">
  <autoFilter ref="C11:I311" xr:uid="{F0E33FA5-AA47-43C6-8942-30058E594610}"/>
  <tableColumns count="7">
    <tableColumn id="1" xr3:uid="{EDFDF510-0DB6-4A31-B20C-DDFF8847FA9F}" name="Sales Person"/>
    <tableColumn id="2" xr3:uid="{26D745B4-71E9-44B0-8F8C-451E605BBB09}" name="Geography"/>
    <tableColumn id="3" xr3:uid="{E4EB9009-944B-4E6B-A2E6-3F4D7DD65162}" name="Product"/>
    <tableColumn id="4" xr3:uid="{66C70538-23CC-4889-8ED1-789A3567E260}" name="Amount" dataDxfId="27"/>
    <tableColumn id="5" xr3:uid="{42D00599-8254-41C9-9527-4D178B2ACFAB}" name="Units" dataDxfId="26"/>
    <tableColumn id="6" xr3:uid="{6C8DB85C-5593-4974-A921-E2247DE84103}" name="Cost Per Unit" dataDxfId="6">
      <calculatedColumnFormula>VLOOKUP(Data[[#This Row],[Product]],products[],2,FALSE)</calculatedColumnFormula>
    </tableColumn>
    <tableColumn id="7" xr3:uid="{445E0006-57AB-4D7E-8FE1-EF2DDD4949F3}" name="Cost" dataDxfId="5">
      <calculatedColumnFormula>Data[Cost Per Unit]*Data[Units]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5BB88F-7267-4599-B43B-8FCBBB3EF38F}" name="Data4" displayName="Data4" ref="B6:F306" totalsRowShown="0" headerRowDxfId="25">
  <sortState xmlns:xlrd2="http://schemas.microsoft.com/office/spreadsheetml/2017/richdata2" ref="B7:F306">
    <sortCondition descending="1" ref="E6:E306"/>
  </sortState>
  <tableColumns count="5">
    <tableColumn id="1" xr3:uid="{AAB5B118-E5DF-449F-83E4-1525FDD28615}" name="Sales Person"/>
    <tableColumn id="2" xr3:uid="{B44FCAA7-0DCC-4D48-8A12-1FE23CB66970}" name="Geography"/>
    <tableColumn id="3" xr3:uid="{AC9DC924-DCA0-417E-B805-DC389ABB1161}" name="Product"/>
    <tableColumn id="4" xr3:uid="{AA627BD2-3B0C-4883-82F9-4288AB9FC82A}" name="Amount" dataDxfId="24"/>
    <tableColumn id="5" xr3:uid="{D635D445-650F-4A27-BF42-C25841094258}" name="Units"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0F6550-0268-48E5-A2A6-4ED4201482B1}" name="Data5" displayName="Data5" ref="H6:L306" totalsRowShown="0" headerRowDxfId="22">
  <sortState xmlns:xlrd2="http://schemas.microsoft.com/office/spreadsheetml/2017/richdata2" ref="H7:L306">
    <sortCondition sortBy="cellColor" ref="K6:K306" dxfId="21"/>
  </sortState>
  <tableColumns count="5">
    <tableColumn id="1" xr3:uid="{5E37744F-3894-40FC-A56E-83AAC4A8DEBB}" name="Sales Person"/>
    <tableColumn id="2" xr3:uid="{57315FAD-8352-48D2-A915-EA872AF06780}" name="Geography"/>
    <tableColumn id="3" xr3:uid="{F1B4C419-B419-4126-BCDA-02A4CDCEBDCA}" name="Product"/>
    <tableColumn id="4" xr3:uid="{2DA4BA77-66AD-4B1D-879C-1B812710A79C}" name="Amount" dataDxfId="20"/>
    <tableColumn id="5" xr3:uid="{A3F49D75-C05F-4FA4-80ED-CCFFE14E675A}" name="Units"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2996F9-784F-400D-AAB3-AF0BEC769F5A}" name="Data7" displayName="Data7" ref="N6:R306" totalsRowShown="0" headerRowDxfId="18">
  <sortState xmlns:xlrd2="http://schemas.microsoft.com/office/spreadsheetml/2017/richdata2" ref="N7:R306">
    <sortCondition sortBy="cellColor" ref="Q6:Q306" dxfId="17"/>
  </sortState>
  <tableColumns count="5">
    <tableColumn id="1" xr3:uid="{3FC44D2D-07BA-4077-87F3-396B3571DFC1}" name="Sales Person"/>
    <tableColumn id="2" xr3:uid="{43D65D63-2490-4086-A2DC-3DAC82C53FFF}" name="Geography"/>
    <tableColumn id="3" xr3:uid="{3F259395-897B-4E52-A617-A5C0D89BA111}" name="Product"/>
    <tableColumn id="4" xr3:uid="{CC937CFF-2282-4250-91A0-2C2AC26D0B40}" name="Amount" dataDxfId="16"/>
    <tableColumn id="5" xr3:uid="{21560A6A-1A38-47E0-8DFA-B2780326EC4C}" name="Units"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71B189-FCDD-4A42-90F6-1DEF046CB833}" name="Data8" displayName="Data8" ref="T6:X306" totalsRowShown="0" headerRowDxfId="14">
  <autoFilter ref="T6:X306" xr:uid="{8271B189-FCDD-4A42-90F6-1DEF046CB833}"/>
  <tableColumns count="5">
    <tableColumn id="1" xr3:uid="{CF0289DD-C7BE-4CC3-BA44-942ACC6A0831}" name="Sales Person"/>
    <tableColumn id="2" xr3:uid="{0B02E1BE-BD48-4E1F-87E7-5AE87BB28428}" name="Geography"/>
    <tableColumn id="3" xr3:uid="{BDA8A3E3-8BA7-4D44-91BB-A100B0A58654}" name="Product"/>
    <tableColumn id="4" xr3:uid="{3C81265E-E167-47D3-85AA-E032881993AB}" name="Amount" dataDxfId="13"/>
    <tableColumn id="5" xr3:uid="{C8B7C870-3A55-4DE3-AC71-CF8D4D3B1D5B}" name="Units" dataDxfId="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F577F8-187C-43C3-8D72-E36A2D2A4947}" name="Data6" displayName="Data6" ref="Q7:U307" totalsRowShown="0" headerRowDxfId="9">
  <autoFilter ref="Q7:U307" xr:uid="{F6F577F8-187C-43C3-8D72-E36A2D2A4947}"/>
  <tableColumns count="5">
    <tableColumn id="1" xr3:uid="{2F1C27C1-C929-4407-A29A-13ABA67E6C10}" name="Sales Person"/>
    <tableColumn id="2" xr3:uid="{631C5BB1-569B-4FFF-88C4-7B3F0ED2E76B}" name="Geography"/>
    <tableColumn id="3" xr3:uid="{41FCC7FE-531F-466C-8DA6-FA4F01570B90}" name="Product"/>
    <tableColumn id="4" xr3:uid="{9CCCB428-AF30-437B-9451-3527CA492ADE}" name="Amount" dataDxfId="8"/>
    <tableColumn id="5" xr3:uid="{266CADD2-F319-4DDE-BA9F-70B7B1952516}" name="Units"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A294" zoomScale="145" zoomScaleNormal="145" workbookViewId="0">
      <selection activeCell="C12" sqref="C12:C3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4.109375" bestFit="1"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11" spans="1:26" x14ac:dyDescent="0.3">
      <c r="C11" s="6" t="s">
        <v>11</v>
      </c>
      <c r="D11" s="6" t="s">
        <v>12</v>
      </c>
      <c r="E11" s="6" t="s">
        <v>0</v>
      </c>
      <c r="F11" s="10" t="s">
        <v>1</v>
      </c>
      <c r="G11" s="10" t="s">
        <v>50</v>
      </c>
      <c r="H11" s="6" t="s">
        <v>87</v>
      </c>
      <c r="I11" s="6" t="s">
        <v>88</v>
      </c>
      <c r="J11" s="9" t="s">
        <v>43</v>
      </c>
      <c r="K11" s="2"/>
      <c r="Y11" t="s">
        <v>0</v>
      </c>
      <c r="Z11" t="s">
        <v>51</v>
      </c>
    </row>
    <row r="12" spans="1:26" x14ac:dyDescent="0.3">
      <c r="C12" t="s">
        <v>40</v>
      </c>
      <c r="D12" t="s">
        <v>37</v>
      </c>
      <c r="E12" t="s">
        <v>30</v>
      </c>
      <c r="F12" s="4">
        <v>1624</v>
      </c>
      <c r="G12" s="5">
        <v>114</v>
      </c>
      <c r="H12">
        <f>VLOOKUP(Data[[#This Row],[Product]],products[],2,FALSE)</f>
        <v>14.49</v>
      </c>
      <c r="I12">
        <f>Data[Cost Per Unit]*Data[Units]</f>
        <v>1651.8600000000001</v>
      </c>
      <c r="J12" s="7">
        <v>1</v>
      </c>
      <c r="K12" s="8" t="s">
        <v>44</v>
      </c>
      <c r="Y12" t="s">
        <v>13</v>
      </c>
      <c r="Z12" s="11">
        <v>9.33</v>
      </c>
    </row>
    <row r="13" spans="1:26" x14ac:dyDescent="0.3">
      <c r="C13" t="s">
        <v>8</v>
      </c>
      <c r="D13" t="s">
        <v>35</v>
      </c>
      <c r="E13" t="s">
        <v>32</v>
      </c>
      <c r="F13" s="4">
        <v>6706</v>
      </c>
      <c r="G13" s="5">
        <v>459</v>
      </c>
      <c r="H13">
        <f>VLOOKUP(Data[[#This Row],[Product]],products[],2,FALSE)</f>
        <v>8.65</v>
      </c>
      <c r="I13">
        <f>Data[Cost Per Unit]*Data[Units]</f>
        <v>3970.3500000000004</v>
      </c>
      <c r="J13" s="7">
        <v>2</v>
      </c>
      <c r="K13" s="8" t="s">
        <v>53</v>
      </c>
      <c r="Y13" t="s">
        <v>14</v>
      </c>
      <c r="Z13" s="11">
        <v>11.7</v>
      </c>
    </row>
    <row r="14" spans="1:26" x14ac:dyDescent="0.3">
      <c r="C14" t="s">
        <v>9</v>
      </c>
      <c r="D14" t="s">
        <v>35</v>
      </c>
      <c r="E14" t="s">
        <v>4</v>
      </c>
      <c r="F14" s="4">
        <v>959</v>
      </c>
      <c r="G14" s="5">
        <v>147</v>
      </c>
      <c r="H14">
        <f>VLOOKUP(Data[[#This Row],[Product]],products[],2,FALSE)</f>
        <v>11.88</v>
      </c>
      <c r="I14">
        <f>Data[Cost Per Unit]*Data[Units]</f>
        <v>1746.3600000000001</v>
      </c>
      <c r="J14" s="7">
        <v>3</v>
      </c>
      <c r="K14" s="8" t="s">
        <v>45</v>
      </c>
      <c r="Y14" t="s">
        <v>4</v>
      </c>
      <c r="Z14" s="11">
        <v>11.88</v>
      </c>
    </row>
    <row r="15" spans="1:26" x14ac:dyDescent="0.3">
      <c r="C15" t="s">
        <v>41</v>
      </c>
      <c r="D15" t="s">
        <v>36</v>
      </c>
      <c r="E15" t="s">
        <v>18</v>
      </c>
      <c r="F15" s="4">
        <v>9632</v>
      </c>
      <c r="G15" s="5">
        <v>288</v>
      </c>
      <c r="H15">
        <f>VLOOKUP(Data[[#This Row],[Product]],products[],2,FALSE)</f>
        <v>6.47</v>
      </c>
      <c r="I15">
        <f>Data[Cost Per Unit]*Data[Units]</f>
        <v>1863.36</v>
      </c>
      <c r="J15" s="7">
        <v>4</v>
      </c>
      <c r="K15" s="8" t="s">
        <v>46</v>
      </c>
      <c r="Y15" t="s">
        <v>15</v>
      </c>
      <c r="Z15" s="11">
        <v>11.73</v>
      </c>
    </row>
    <row r="16" spans="1:26" x14ac:dyDescent="0.3">
      <c r="C16" t="s">
        <v>6</v>
      </c>
      <c r="D16" t="s">
        <v>39</v>
      </c>
      <c r="E16" t="s">
        <v>25</v>
      </c>
      <c r="F16" s="4">
        <v>2100</v>
      </c>
      <c r="G16" s="5">
        <v>414</v>
      </c>
      <c r="H16">
        <f>VLOOKUP(Data[[#This Row],[Product]],products[],2,FALSE)</f>
        <v>13.15</v>
      </c>
      <c r="I16">
        <f>Data[Cost Per Unit]*Data[Units]</f>
        <v>5444.1</v>
      </c>
      <c r="J16" s="7">
        <v>5</v>
      </c>
      <c r="K16" s="8" t="s">
        <v>54</v>
      </c>
      <c r="Y16" t="s">
        <v>16</v>
      </c>
      <c r="Z16" s="11">
        <v>8.7899999999999991</v>
      </c>
    </row>
    <row r="17" spans="3:26" x14ac:dyDescent="0.3">
      <c r="C17" t="s">
        <v>40</v>
      </c>
      <c r="D17" t="s">
        <v>35</v>
      </c>
      <c r="E17" t="s">
        <v>33</v>
      </c>
      <c r="F17" s="4">
        <v>8869</v>
      </c>
      <c r="G17" s="5">
        <v>432</v>
      </c>
      <c r="H17">
        <f>VLOOKUP(Data[[#This Row],[Product]],products[],2,FALSE)</f>
        <v>12.37</v>
      </c>
      <c r="I17">
        <f>Data[Cost Per Unit]*Data[Units]</f>
        <v>5343.8399999999992</v>
      </c>
      <c r="J17" s="7">
        <v>6</v>
      </c>
      <c r="K17" s="8" t="s">
        <v>55</v>
      </c>
      <c r="Y17" t="s">
        <v>17</v>
      </c>
      <c r="Z17" s="11">
        <v>3.11</v>
      </c>
    </row>
    <row r="18" spans="3:26" x14ac:dyDescent="0.3">
      <c r="C18" t="s">
        <v>6</v>
      </c>
      <c r="D18" t="s">
        <v>38</v>
      </c>
      <c r="E18" t="s">
        <v>31</v>
      </c>
      <c r="F18" s="4">
        <v>2681</v>
      </c>
      <c r="G18" s="5">
        <v>54</v>
      </c>
      <c r="H18">
        <f>VLOOKUP(Data[[#This Row],[Product]],products[],2,FALSE)</f>
        <v>5.79</v>
      </c>
      <c r="I18">
        <f>Data[Cost Per Unit]*Data[Units]</f>
        <v>312.66000000000003</v>
      </c>
      <c r="J18" s="7">
        <v>7</v>
      </c>
      <c r="K18" s="8" t="s">
        <v>49</v>
      </c>
      <c r="Y18" t="s">
        <v>18</v>
      </c>
      <c r="Z18" s="11">
        <v>6.47</v>
      </c>
    </row>
    <row r="19" spans="3:26" x14ac:dyDescent="0.3">
      <c r="C19" t="s">
        <v>8</v>
      </c>
      <c r="D19" t="s">
        <v>35</v>
      </c>
      <c r="E19" t="s">
        <v>22</v>
      </c>
      <c r="F19" s="4">
        <v>5012</v>
      </c>
      <c r="G19" s="5">
        <v>210</v>
      </c>
      <c r="H19">
        <f>VLOOKUP(Data[[#This Row],[Product]],products[],2,FALSE)</f>
        <v>9.77</v>
      </c>
      <c r="I19">
        <f>Data[Cost Per Unit]*Data[Units]</f>
        <v>2051.6999999999998</v>
      </c>
      <c r="J19" s="7">
        <v>8</v>
      </c>
      <c r="K19" s="8" t="s">
        <v>52</v>
      </c>
      <c r="Y19" t="s">
        <v>19</v>
      </c>
      <c r="Z19" s="11">
        <v>7.64</v>
      </c>
    </row>
    <row r="20" spans="3:26" x14ac:dyDescent="0.3">
      <c r="C20" t="s">
        <v>7</v>
      </c>
      <c r="D20" t="s">
        <v>38</v>
      </c>
      <c r="E20" t="s">
        <v>14</v>
      </c>
      <c r="F20" s="4">
        <v>1281</v>
      </c>
      <c r="G20" s="5">
        <v>75</v>
      </c>
      <c r="H20">
        <f>VLOOKUP(Data[[#This Row],[Product]],products[],2,FALSE)</f>
        <v>11.7</v>
      </c>
      <c r="I20">
        <f>Data[Cost Per Unit]*Data[Units]</f>
        <v>877.5</v>
      </c>
      <c r="J20" s="7">
        <v>9</v>
      </c>
      <c r="K20" s="8" t="s">
        <v>47</v>
      </c>
      <c r="Y20" t="s">
        <v>20</v>
      </c>
      <c r="Z20" s="11">
        <v>10.62</v>
      </c>
    </row>
    <row r="21" spans="3:26" x14ac:dyDescent="0.3">
      <c r="C21" t="s">
        <v>5</v>
      </c>
      <c r="D21" t="s">
        <v>37</v>
      </c>
      <c r="E21" t="s">
        <v>14</v>
      </c>
      <c r="F21" s="4">
        <v>4991</v>
      </c>
      <c r="G21" s="5">
        <v>12</v>
      </c>
      <c r="H21">
        <f>VLOOKUP(Data[[#This Row],[Product]],products[],2,FALSE)</f>
        <v>11.7</v>
      </c>
      <c r="I21">
        <f>Data[Cost Per Unit]*Data[Units]</f>
        <v>140.39999999999998</v>
      </c>
      <c r="J21" s="7">
        <v>10</v>
      </c>
      <c r="K21" s="8" t="s">
        <v>48</v>
      </c>
      <c r="Y21" t="s">
        <v>21</v>
      </c>
      <c r="Z21" s="11">
        <v>9</v>
      </c>
    </row>
    <row r="22" spans="3:26" x14ac:dyDescent="0.3">
      <c r="C22" t="s">
        <v>2</v>
      </c>
      <c r="D22" t="s">
        <v>39</v>
      </c>
      <c r="E22" t="s">
        <v>25</v>
      </c>
      <c r="F22" s="4">
        <v>1785</v>
      </c>
      <c r="G22" s="5">
        <v>462</v>
      </c>
      <c r="H22">
        <f>VLOOKUP(Data[[#This Row],[Product]],products[],2,FALSE)</f>
        <v>13.15</v>
      </c>
      <c r="I22">
        <f>Data[Cost Per Unit]*Data[Units]</f>
        <v>6075.3</v>
      </c>
      <c r="Y22" t="s">
        <v>22</v>
      </c>
      <c r="Z22" s="11">
        <v>9.77</v>
      </c>
    </row>
    <row r="23" spans="3:26" x14ac:dyDescent="0.3">
      <c r="C23" t="s">
        <v>3</v>
      </c>
      <c r="D23" t="s">
        <v>37</v>
      </c>
      <c r="E23" t="s">
        <v>17</v>
      </c>
      <c r="F23" s="4">
        <v>3983</v>
      </c>
      <c r="G23" s="5">
        <v>144</v>
      </c>
      <c r="H23">
        <f>VLOOKUP(Data[[#This Row],[Product]],products[],2,FALSE)</f>
        <v>3.11</v>
      </c>
      <c r="I23">
        <f>Data[Cost Per Unit]*Data[Units]</f>
        <v>447.84</v>
      </c>
      <c r="Y23" t="s">
        <v>23</v>
      </c>
      <c r="Z23" s="11">
        <v>6.49</v>
      </c>
    </row>
    <row r="24" spans="3:26" x14ac:dyDescent="0.3">
      <c r="C24" t="s">
        <v>9</v>
      </c>
      <c r="D24" t="s">
        <v>38</v>
      </c>
      <c r="E24" t="s">
        <v>16</v>
      </c>
      <c r="F24" s="4">
        <v>2646</v>
      </c>
      <c r="G24" s="5">
        <v>120</v>
      </c>
      <c r="H24">
        <f>VLOOKUP(Data[[#This Row],[Product]],products[],2,FALSE)</f>
        <v>8.7899999999999991</v>
      </c>
      <c r="I24">
        <f>Data[Cost Per Unit]*Data[Units]</f>
        <v>1054.8</v>
      </c>
      <c r="Y24" t="s">
        <v>24</v>
      </c>
      <c r="Z24" s="11">
        <v>4.97</v>
      </c>
    </row>
    <row r="25" spans="3:26" x14ac:dyDescent="0.3">
      <c r="C25" t="s">
        <v>2</v>
      </c>
      <c r="D25" t="s">
        <v>34</v>
      </c>
      <c r="E25" t="s">
        <v>13</v>
      </c>
      <c r="F25" s="4">
        <v>252</v>
      </c>
      <c r="G25" s="5">
        <v>54</v>
      </c>
      <c r="H25">
        <f>VLOOKUP(Data[[#This Row],[Product]],products[],2,FALSE)</f>
        <v>9.33</v>
      </c>
      <c r="I25">
        <f>Data[Cost Per Unit]*Data[Units]</f>
        <v>503.82</v>
      </c>
      <c r="Y25" t="s">
        <v>25</v>
      </c>
      <c r="Z25" s="11">
        <v>13.15</v>
      </c>
    </row>
    <row r="26" spans="3:26" x14ac:dyDescent="0.3">
      <c r="C26" t="s">
        <v>3</v>
      </c>
      <c r="D26" t="s">
        <v>35</v>
      </c>
      <c r="E26" t="s">
        <v>25</v>
      </c>
      <c r="F26" s="4">
        <v>2464</v>
      </c>
      <c r="G26" s="5">
        <v>234</v>
      </c>
      <c r="H26">
        <f>VLOOKUP(Data[[#This Row],[Product]],products[],2,FALSE)</f>
        <v>13.15</v>
      </c>
      <c r="I26">
        <f>Data[Cost Per Unit]*Data[Units]</f>
        <v>3077.1</v>
      </c>
      <c r="Y26" t="s">
        <v>26</v>
      </c>
      <c r="Z26" s="11">
        <v>5.6</v>
      </c>
    </row>
    <row r="27" spans="3:26" x14ac:dyDescent="0.3">
      <c r="C27" t="s">
        <v>3</v>
      </c>
      <c r="D27" t="s">
        <v>35</v>
      </c>
      <c r="E27" t="s">
        <v>29</v>
      </c>
      <c r="F27" s="4">
        <v>2114</v>
      </c>
      <c r="G27" s="5">
        <v>66</v>
      </c>
      <c r="H27">
        <f>VLOOKUP(Data[[#This Row],[Product]],products[],2,FALSE)</f>
        <v>7.16</v>
      </c>
      <c r="I27">
        <f>Data[Cost Per Unit]*Data[Units]</f>
        <v>472.56</v>
      </c>
      <c r="Y27" t="s">
        <v>27</v>
      </c>
      <c r="Z27" s="11">
        <v>16.73</v>
      </c>
    </row>
    <row r="28" spans="3:26" x14ac:dyDescent="0.3">
      <c r="C28" t="s">
        <v>6</v>
      </c>
      <c r="D28" t="s">
        <v>37</v>
      </c>
      <c r="E28" t="s">
        <v>31</v>
      </c>
      <c r="F28" s="4">
        <v>7693</v>
      </c>
      <c r="G28" s="5">
        <v>87</v>
      </c>
      <c r="H28">
        <f>VLOOKUP(Data[[#This Row],[Product]],products[],2,FALSE)</f>
        <v>5.79</v>
      </c>
      <c r="I28">
        <f>Data[Cost Per Unit]*Data[Units]</f>
        <v>503.73</v>
      </c>
      <c r="Y28" t="s">
        <v>28</v>
      </c>
      <c r="Z28" s="11">
        <v>10.38</v>
      </c>
    </row>
    <row r="29" spans="3:26" x14ac:dyDescent="0.3">
      <c r="C29" t="s">
        <v>5</v>
      </c>
      <c r="D29" t="s">
        <v>34</v>
      </c>
      <c r="E29" t="s">
        <v>20</v>
      </c>
      <c r="F29" s="4">
        <v>15610</v>
      </c>
      <c r="G29" s="5">
        <v>339</v>
      </c>
      <c r="H29">
        <f>VLOOKUP(Data[[#This Row],[Product]],products[],2,FALSE)</f>
        <v>10.62</v>
      </c>
      <c r="I29">
        <f>Data[Cost Per Unit]*Data[Units]</f>
        <v>3600.18</v>
      </c>
      <c r="Y29" t="s">
        <v>29</v>
      </c>
      <c r="Z29" s="11">
        <v>7.16</v>
      </c>
    </row>
    <row r="30" spans="3:26" x14ac:dyDescent="0.3">
      <c r="C30" t="s">
        <v>41</v>
      </c>
      <c r="D30" t="s">
        <v>34</v>
      </c>
      <c r="E30" t="s">
        <v>22</v>
      </c>
      <c r="F30" s="4">
        <v>336</v>
      </c>
      <c r="G30" s="5">
        <v>144</v>
      </c>
      <c r="H30">
        <f>VLOOKUP(Data[[#This Row],[Product]],products[],2,FALSE)</f>
        <v>9.77</v>
      </c>
      <c r="I30">
        <f>Data[Cost Per Unit]*Data[Units]</f>
        <v>1406.8799999999999</v>
      </c>
      <c r="Y30" t="s">
        <v>30</v>
      </c>
      <c r="Z30" s="11">
        <v>14.49</v>
      </c>
    </row>
    <row r="31" spans="3:26" x14ac:dyDescent="0.3">
      <c r="C31" t="s">
        <v>2</v>
      </c>
      <c r="D31" t="s">
        <v>39</v>
      </c>
      <c r="E31" t="s">
        <v>20</v>
      </c>
      <c r="F31" s="4">
        <v>9443</v>
      </c>
      <c r="G31" s="5">
        <v>162</v>
      </c>
      <c r="H31">
        <f>VLOOKUP(Data[[#This Row],[Product]],products[],2,FALSE)</f>
        <v>10.62</v>
      </c>
      <c r="I31">
        <f>Data[Cost Per Unit]*Data[Units]</f>
        <v>1720.4399999999998</v>
      </c>
      <c r="Y31" t="s">
        <v>31</v>
      </c>
      <c r="Z31" s="11">
        <v>5.79</v>
      </c>
    </row>
    <row r="32" spans="3:26" x14ac:dyDescent="0.3">
      <c r="C32" t="s">
        <v>9</v>
      </c>
      <c r="D32" t="s">
        <v>34</v>
      </c>
      <c r="E32" t="s">
        <v>23</v>
      </c>
      <c r="F32" s="4">
        <v>8155</v>
      </c>
      <c r="G32" s="5">
        <v>90</v>
      </c>
      <c r="H32">
        <f>VLOOKUP(Data[[#This Row],[Product]],products[],2,FALSE)</f>
        <v>6.49</v>
      </c>
      <c r="I32">
        <f>Data[Cost Per Unit]*Data[Units]</f>
        <v>584.1</v>
      </c>
      <c r="Y32" t="s">
        <v>32</v>
      </c>
      <c r="Z32" s="11">
        <v>8.65</v>
      </c>
    </row>
    <row r="33" spans="3:26" x14ac:dyDescent="0.3">
      <c r="C33" t="s">
        <v>8</v>
      </c>
      <c r="D33" t="s">
        <v>38</v>
      </c>
      <c r="E33" t="s">
        <v>23</v>
      </c>
      <c r="F33" s="4">
        <v>1701</v>
      </c>
      <c r="G33" s="5">
        <v>234</v>
      </c>
      <c r="H33">
        <f>VLOOKUP(Data[[#This Row],[Product]],products[],2,FALSE)</f>
        <v>6.49</v>
      </c>
      <c r="I33">
        <f>Data[Cost Per Unit]*Data[Units]</f>
        <v>1518.66</v>
      </c>
      <c r="Y33" t="s">
        <v>33</v>
      </c>
      <c r="Z33" s="11">
        <v>12.37</v>
      </c>
    </row>
    <row r="34" spans="3:26" x14ac:dyDescent="0.3">
      <c r="C34" t="s">
        <v>10</v>
      </c>
      <c r="D34" t="s">
        <v>38</v>
      </c>
      <c r="E34" t="s">
        <v>22</v>
      </c>
      <c r="F34" s="4">
        <v>2205</v>
      </c>
      <c r="G34" s="5">
        <v>141</v>
      </c>
      <c r="H34">
        <f>VLOOKUP(Data[[#This Row],[Product]],products[],2,FALSE)</f>
        <v>9.77</v>
      </c>
      <c r="I34">
        <f>Data[Cost Per Unit]*Data[Units]</f>
        <v>1377.57</v>
      </c>
    </row>
    <row r="35" spans="3:26" x14ac:dyDescent="0.3">
      <c r="C35" t="s">
        <v>8</v>
      </c>
      <c r="D35" t="s">
        <v>37</v>
      </c>
      <c r="E35" t="s">
        <v>19</v>
      </c>
      <c r="F35" s="4">
        <v>1771</v>
      </c>
      <c r="G35" s="5">
        <v>204</v>
      </c>
      <c r="H35">
        <f>VLOOKUP(Data[[#This Row],[Product]],products[],2,FALSE)</f>
        <v>7.64</v>
      </c>
      <c r="I35">
        <f>Data[Cost Per Unit]*Data[Units]</f>
        <v>1558.56</v>
      </c>
    </row>
    <row r="36" spans="3:26" x14ac:dyDescent="0.3">
      <c r="C36" t="s">
        <v>41</v>
      </c>
      <c r="D36" t="s">
        <v>35</v>
      </c>
      <c r="E36" t="s">
        <v>15</v>
      </c>
      <c r="F36" s="4">
        <v>2114</v>
      </c>
      <c r="G36" s="5">
        <v>186</v>
      </c>
      <c r="H36">
        <f>VLOOKUP(Data[[#This Row],[Product]],products[],2,FALSE)</f>
        <v>11.73</v>
      </c>
      <c r="I36">
        <f>Data[Cost Per Unit]*Data[Units]</f>
        <v>2181.7800000000002</v>
      </c>
    </row>
    <row r="37" spans="3:26" x14ac:dyDescent="0.3">
      <c r="C37" t="s">
        <v>41</v>
      </c>
      <c r="D37" t="s">
        <v>36</v>
      </c>
      <c r="E37" t="s">
        <v>13</v>
      </c>
      <c r="F37" s="4">
        <v>10311</v>
      </c>
      <c r="G37" s="5">
        <v>231</v>
      </c>
      <c r="H37">
        <f>VLOOKUP(Data[[#This Row],[Product]],products[],2,FALSE)</f>
        <v>9.33</v>
      </c>
      <c r="I37">
        <f>Data[Cost Per Unit]*Data[Units]</f>
        <v>2155.23</v>
      </c>
    </row>
    <row r="38" spans="3:26" x14ac:dyDescent="0.3">
      <c r="C38" t="s">
        <v>3</v>
      </c>
      <c r="D38" t="s">
        <v>39</v>
      </c>
      <c r="E38" t="s">
        <v>16</v>
      </c>
      <c r="F38" s="4">
        <v>21</v>
      </c>
      <c r="G38" s="5">
        <v>168</v>
      </c>
      <c r="H38">
        <f>VLOOKUP(Data[[#This Row],[Product]],products[],2,FALSE)</f>
        <v>8.7899999999999991</v>
      </c>
      <c r="I38">
        <f>Data[Cost Per Unit]*Data[Units]</f>
        <v>1476.7199999999998</v>
      </c>
    </row>
    <row r="39" spans="3:26" x14ac:dyDescent="0.3">
      <c r="C39" t="s">
        <v>10</v>
      </c>
      <c r="D39" t="s">
        <v>35</v>
      </c>
      <c r="E39" t="s">
        <v>20</v>
      </c>
      <c r="F39" s="4">
        <v>1974</v>
      </c>
      <c r="G39" s="5">
        <v>195</v>
      </c>
      <c r="H39">
        <f>VLOOKUP(Data[[#This Row],[Product]],products[],2,FALSE)</f>
        <v>10.62</v>
      </c>
      <c r="I39">
        <f>Data[Cost Per Unit]*Data[Units]</f>
        <v>2070.8999999999996</v>
      </c>
    </row>
    <row r="40" spans="3:26" x14ac:dyDescent="0.3">
      <c r="C40" t="s">
        <v>5</v>
      </c>
      <c r="D40" t="s">
        <v>36</v>
      </c>
      <c r="E40" t="s">
        <v>23</v>
      </c>
      <c r="F40" s="4">
        <v>6314</v>
      </c>
      <c r="G40" s="5">
        <v>15</v>
      </c>
      <c r="H40">
        <f>VLOOKUP(Data[[#This Row],[Product]],products[],2,FALSE)</f>
        <v>6.49</v>
      </c>
      <c r="I40">
        <f>Data[Cost Per Unit]*Data[Units]</f>
        <v>97.350000000000009</v>
      </c>
    </row>
    <row r="41" spans="3:26" x14ac:dyDescent="0.3">
      <c r="C41" t="s">
        <v>10</v>
      </c>
      <c r="D41" t="s">
        <v>37</v>
      </c>
      <c r="E41" t="s">
        <v>23</v>
      </c>
      <c r="F41" s="4">
        <v>4683</v>
      </c>
      <c r="G41" s="5">
        <v>30</v>
      </c>
      <c r="H41">
        <f>VLOOKUP(Data[[#This Row],[Product]],products[],2,FALSE)</f>
        <v>6.49</v>
      </c>
      <c r="I41">
        <f>Data[Cost Per Unit]*Data[Units]</f>
        <v>194.70000000000002</v>
      </c>
    </row>
    <row r="42" spans="3:26" x14ac:dyDescent="0.3">
      <c r="C42" t="s">
        <v>41</v>
      </c>
      <c r="D42" t="s">
        <v>37</v>
      </c>
      <c r="E42" t="s">
        <v>24</v>
      </c>
      <c r="F42" s="4">
        <v>6398</v>
      </c>
      <c r="G42" s="5">
        <v>102</v>
      </c>
      <c r="H42">
        <f>VLOOKUP(Data[[#This Row],[Product]],products[],2,FALSE)</f>
        <v>4.97</v>
      </c>
      <c r="I42">
        <f>Data[Cost Per Unit]*Data[Units]</f>
        <v>506.94</v>
      </c>
    </row>
    <row r="43" spans="3:26" x14ac:dyDescent="0.3">
      <c r="C43" t="s">
        <v>2</v>
      </c>
      <c r="D43" t="s">
        <v>35</v>
      </c>
      <c r="E43" t="s">
        <v>19</v>
      </c>
      <c r="F43" s="4">
        <v>553</v>
      </c>
      <c r="G43" s="5">
        <v>15</v>
      </c>
      <c r="H43">
        <f>VLOOKUP(Data[[#This Row],[Product]],products[],2,FALSE)</f>
        <v>7.64</v>
      </c>
      <c r="I43">
        <f>Data[Cost Per Unit]*Data[Units]</f>
        <v>114.6</v>
      </c>
    </row>
    <row r="44" spans="3:26" x14ac:dyDescent="0.3">
      <c r="C44" t="s">
        <v>8</v>
      </c>
      <c r="D44" t="s">
        <v>39</v>
      </c>
      <c r="E44" t="s">
        <v>30</v>
      </c>
      <c r="F44" s="4">
        <v>7021</v>
      </c>
      <c r="G44" s="5">
        <v>183</v>
      </c>
      <c r="H44">
        <f>VLOOKUP(Data[[#This Row],[Product]],products[],2,FALSE)</f>
        <v>14.49</v>
      </c>
      <c r="I44">
        <f>Data[Cost Per Unit]*Data[Units]</f>
        <v>2651.67</v>
      </c>
    </row>
    <row r="45" spans="3:26" x14ac:dyDescent="0.3">
      <c r="C45" t="s">
        <v>40</v>
      </c>
      <c r="D45" t="s">
        <v>39</v>
      </c>
      <c r="E45" t="s">
        <v>22</v>
      </c>
      <c r="F45" s="4">
        <v>5817</v>
      </c>
      <c r="G45" s="5">
        <v>12</v>
      </c>
      <c r="H45">
        <f>VLOOKUP(Data[[#This Row],[Product]],products[],2,FALSE)</f>
        <v>9.77</v>
      </c>
      <c r="I45">
        <f>Data[Cost Per Unit]*Data[Units]</f>
        <v>117.24</v>
      </c>
    </row>
    <row r="46" spans="3:26" x14ac:dyDescent="0.3">
      <c r="C46" t="s">
        <v>41</v>
      </c>
      <c r="D46" t="s">
        <v>39</v>
      </c>
      <c r="E46" t="s">
        <v>14</v>
      </c>
      <c r="F46" s="4">
        <v>3976</v>
      </c>
      <c r="G46" s="5">
        <v>72</v>
      </c>
      <c r="H46">
        <f>VLOOKUP(Data[[#This Row],[Product]],products[],2,FALSE)</f>
        <v>11.7</v>
      </c>
      <c r="I46">
        <f>Data[Cost Per Unit]*Data[Units]</f>
        <v>842.4</v>
      </c>
    </row>
    <row r="47" spans="3:26" x14ac:dyDescent="0.3">
      <c r="C47" t="s">
        <v>6</v>
      </c>
      <c r="D47" t="s">
        <v>38</v>
      </c>
      <c r="E47" t="s">
        <v>27</v>
      </c>
      <c r="F47" s="4">
        <v>1134</v>
      </c>
      <c r="G47" s="5">
        <v>282</v>
      </c>
      <c r="H47">
        <f>VLOOKUP(Data[[#This Row],[Product]],products[],2,FALSE)</f>
        <v>16.73</v>
      </c>
      <c r="I47">
        <f>Data[Cost Per Unit]*Data[Units]</f>
        <v>4717.8599999999997</v>
      </c>
    </row>
    <row r="48" spans="3:26" x14ac:dyDescent="0.3">
      <c r="C48" t="s">
        <v>2</v>
      </c>
      <c r="D48" t="s">
        <v>39</v>
      </c>
      <c r="E48" t="s">
        <v>28</v>
      </c>
      <c r="F48" s="4">
        <v>6027</v>
      </c>
      <c r="G48" s="5">
        <v>144</v>
      </c>
      <c r="H48">
        <f>VLOOKUP(Data[[#This Row],[Product]],products[],2,FALSE)</f>
        <v>10.38</v>
      </c>
      <c r="I48">
        <f>Data[Cost Per Unit]*Data[Units]</f>
        <v>1494.72</v>
      </c>
    </row>
    <row r="49" spans="3:9" x14ac:dyDescent="0.3">
      <c r="C49" t="s">
        <v>6</v>
      </c>
      <c r="D49" t="s">
        <v>37</v>
      </c>
      <c r="E49" t="s">
        <v>16</v>
      </c>
      <c r="F49" s="4">
        <v>1904</v>
      </c>
      <c r="G49" s="5">
        <v>405</v>
      </c>
      <c r="H49">
        <f>VLOOKUP(Data[[#This Row],[Product]],products[],2,FALSE)</f>
        <v>8.7899999999999991</v>
      </c>
      <c r="I49">
        <f>Data[Cost Per Unit]*Data[Units]</f>
        <v>3559.95</v>
      </c>
    </row>
    <row r="50" spans="3:9" x14ac:dyDescent="0.3">
      <c r="C50" t="s">
        <v>7</v>
      </c>
      <c r="D50" t="s">
        <v>34</v>
      </c>
      <c r="E50" t="s">
        <v>32</v>
      </c>
      <c r="F50" s="4">
        <v>3262</v>
      </c>
      <c r="G50" s="5">
        <v>75</v>
      </c>
      <c r="H50">
        <f>VLOOKUP(Data[[#This Row],[Product]],products[],2,FALSE)</f>
        <v>8.65</v>
      </c>
      <c r="I50">
        <f>Data[Cost Per Unit]*Data[Units]</f>
        <v>648.75</v>
      </c>
    </row>
    <row r="51" spans="3:9" x14ac:dyDescent="0.3">
      <c r="C51" t="s">
        <v>40</v>
      </c>
      <c r="D51" t="s">
        <v>34</v>
      </c>
      <c r="E51" t="s">
        <v>27</v>
      </c>
      <c r="F51" s="4">
        <v>2289</v>
      </c>
      <c r="G51" s="5">
        <v>135</v>
      </c>
      <c r="H51">
        <f>VLOOKUP(Data[[#This Row],[Product]],products[],2,FALSE)</f>
        <v>16.73</v>
      </c>
      <c r="I51">
        <f>Data[Cost Per Unit]*Data[Units]</f>
        <v>2258.5500000000002</v>
      </c>
    </row>
    <row r="52" spans="3:9" x14ac:dyDescent="0.3">
      <c r="C52" t="s">
        <v>5</v>
      </c>
      <c r="D52" t="s">
        <v>34</v>
      </c>
      <c r="E52" t="s">
        <v>27</v>
      </c>
      <c r="F52" s="4">
        <v>6986</v>
      </c>
      <c r="G52" s="5">
        <v>21</v>
      </c>
      <c r="H52">
        <f>VLOOKUP(Data[[#This Row],[Product]],products[],2,FALSE)</f>
        <v>16.73</v>
      </c>
      <c r="I52">
        <f>Data[Cost Per Unit]*Data[Units]</f>
        <v>351.33</v>
      </c>
    </row>
    <row r="53" spans="3:9" x14ac:dyDescent="0.3">
      <c r="C53" t="s">
        <v>2</v>
      </c>
      <c r="D53" t="s">
        <v>38</v>
      </c>
      <c r="E53" t="s">
        <v>23</v>
      </c>
      <c r="F53" s="4">
        <v>4417</v>
      </c>
      <c r="G53" s="5">
        <v>153</v>
      </c>
      <c r="H53">
        <f>VLOOKUP(Data[[#This Row],[Product]],products[],2,FALSE)</f>
        <v>6.49</v>
      </c>
      <c r="I53">
        <f>Data[Cost Per Unit]*Data[Units]</f>
        <v>992.97</v>
      </c>
    </row>
    <row r="54" spans="3:9" x14ac:dyDescent="0.3">
      <c r="C54" t="s">
        <v>6</v>
      </c>
      <c r="D54" t="s">
        <v>34</v>
      </c>
      <c r="E54" t="s">
        <v>15</v>
      </c>
      <c r="F54" s="4">
        <v>1442</v>
      </c>
      <c r="G54" s="5">
        <v>15</v>
      </c>
      <c r="H54">
        <f>VLOOKUP(Data[[#This Row],[Product]],products[],2,FALSE)</f>
        <v>11.73</v>
      </c>
      <c r="I54">
        <f>Data[Cost Per Unit]*Data[Units]</f>
        <v>175.95000000000002</v>
      </c>
    </row>
    <row r="55" spans="3:9" x14ac:dyDescent="0.3">
      <c r="C55" t="s">
        <v>3</v>
      </c>
      <c r="D55" t="s">
        <v>35</v>
      </c>
      <c r="E55" t="s">
        <v>14</v>
      </c>
      <c r="F55" s="4">
        <v>2415</v>
      </c>
      <c r="G55" s="5">
        <v>255</v>
      </c>
      <c r="H55">
        <f>VLOOKUP(Data[[#This Row],[Product]],products[],2,FALSE)</f>
        <v>11.7</v>
      </c>
      <c r="I55">
        <f>Data[Cost Per Unit]*Data[Units]</f>
        <v>2983.5</v>
      </c>
    </row>
    <row r="56" spans="3:9" x14ac:dyDescent="0.3">
      <c r="C56" t="s">
        <v>2</v>
      </c>
      <c r="D56" t="s">
        <v>37</v>
      </c>
      <c r="E56" t="s">
        <v>19</v>
      </c>
      <c r="F56" s="4">
        <v>238</v>
      </c>
      <c r="G56" s="5">
        <v>18</v>
      </c>
      <c r="H56">
        <f>VLOOKUP(Data[[#This Row],[Product]],products[],2,FALSE)</f>
        <v>7.64</v>
      </c>
      <c r="I56">
        <f>Data[Cost Per Unit]*Data[Units]</f>
        <v>137.51999999999998</v>
      </c>
    </row>
    <row r="57" spans="3:9" x14ac:dyDescent="0.3">
      <c r="C57" t="s">
        <v>6</v>
      </c>
      <c r="D57" t="s">
        <v>37</v>
      </c>
      <c r="E57" t="s">
        <v>23</v>
      </c>
      <c r="F57" s="4">
        <v>4949</v>
      </c>
      <c r="G57" s="5">
        <v>189</v>
      </c>
      <c r="H57">
        <f>VLOOKUP(Data[[#This Row],[Product]],products[],2,FALSE)</f>
        <v>6.49</v>
      </c>
      <c r="I57">
        <f>Data[Cost Per Unit]*Data[Units]</f>
        <v>1226.6100000000001</v>
      </c>
    </row>
    <row r="58" spans="3:9" x14ac:dyDescent="0.3">
      <c r="C58" t="s">
        <v>5</v>
      </c>
      <c r="D58" t="s">
        <v>38</v>
      </c>
      <c r="E58" t="s">
        <v>32</v>
      </c>
      <c r="F58" s="4">
        <v>5075</v>
      </c>
      <c r="G58" s="5">
        <v>21</v>
      </c>
      <c r="H58">
        <f>VLOOKUP(Data[[#This Row],[Product]],products[],2,FALSE)</f>
        <v>8.65</v>
      </c>
      <c r="I58">
        <f>Data[Cost Per Unit]*Data[Units]</f>
        <v>181.65</v>
      </c>
    </row>
    <row r="59" spans="3:9" x14ac:dyDescent="0.3">
      <c r="C59" t="s">
        <v>3</v>
      </c>
      <c r="D59" t="s">
        <v>36</v>
      </c>
      <c r="E59" t="s">
        <v>16</v>
      </c>
      <c r="F59" s="4">
        <v>9198</v>
      </c>
      <c r="G59" s="5">
        <v>36</v>
      </c>
      <c r="H59">
        <f>VLOOKUP(Data[[#This Row],[Product]],products[],2,FALSE)</f>
        <v>8.7899999999999991</v>
      </c>
      <c r="I59">
        <f>Data[Cost Per Unit]*Data[Units]</f>
        <v>316.43999999999994</v>
      </c>
    </row>
    <row r="60" spans="3:9" x14ac:dyDescent="0.3">
      <c r="C60" t="s">
        <v>6</v>
      </c>
      <c r="D60" t="s">
        <v>34</v>
      </c>
      <c r="E60" t="s">
        <v>29</v>
      </c>
      <c r="F60" s="4">
        <v>3339</v>
      </c>
      <c r="G60" s="5">
        <v>75</v>
      </c>
      <c r="H60">
        <f>VLOOKUP(Data[[#This Row],[Product]],products[],2,FALSE)</f>
        <v>7.16</v>
      </c>
      <c r="I60">
        <f>Data[Cost Per Unit]*Data[Units]</f>
        <v>537</v>
      </c>
    </row>
    <row r="61" spans="3:9" x14ac:dyDescent="0.3">
      <c r="C61" t="s">
        <v>40</v>
      </c>
      <c r="D61" t="s">
        <v>34</v>
      </c>
      <c r="E61" t="s">
        <v>17</v>
      </c>
      <c r="F61" s="4">
        <v>5019</v>
      </c>
      <c r="G61" s="5">
        <v>156</v>
      </c>
      <c r="H61">
        <f>VLOOKUP(Data[[#This Row],[Product]],products[],2,FALSE)</f>
        <v>3.11</v>
      </c>
      <c r="I61">
        <f>Data[Cost Per Unit]*Data[Units]</f>
        <v>485.15999999999997</v>
      </c>
    </row>
    <row r="62" spans="3:9" x14ac:dyDescent="0.3">
      <c r="C62" t="s">
        <v>5</v>
      </c>
      <c r="D62" t="s">
        <v>36</v>
      </c>
      <c r="E62" t="s">
        <v>16</v>
      </c>
      <c r="F62" s="4">
        <v>16184</v>
      </c>
      <c r="G62" s="5">
        <v>39</v>
      </c>
      <c r="H62">
        <f>VLOOKUP(Data[[#This Row],[Product]],products[],2,FALSE)</f>
        <v>8.7899999999999991</v>
      </c>
      <c r="I62">
        <f>Data[Cost Per Unit]*Data[Units]</f>
        <v>342.80999999999995</v>
      </c>
    </row>
    <row r="63" spans="3:9" x14ac:dyDescent="0.3">
      <c r="C63" t="s">
        <v>6</v>
      </c>
      <c r="D63" t="s">
        <v>36</v>
      </c>
      <c r="E63" t="s">
        <v>21</v>
      </c>
      <c r="F63" s="4">
        <v>497</v>
      </c>
      <c r="G63" s="5">
        <v>63</v>
      </c>
      <c r="H63">
        <f>VLOOKUP(Data[[#This Row],[Product]],products[],2,FALSE)</f>
        <v>9</v>
      </c>
      <c r="I63">
        <f>Data[Cost Per Unit]*Data[Units]</f>
        <v>567</v>
      </c>
    </row>
    <row r="64" spans="3:9" x14ac:dyDescent="0.3">
      <c r="C64" t="s">
        <v>2</v>
      </c>
      <c r="D64" t="s">
        <v>36</v>
      </c>
      <c r="E64" t="s">
        <v>29</v>
      </c>
      <c r="F64" s="4">
        <v>8211</v>
      </c>
      <c r="G64" s="5">
        <v>75</v>
      </c>
      <c r="H64">
        <f>VLOOKUP(Data[[#This Row],[Product]],products[],2,FALSE)</f>
        <v>7.16</v>
      </c>
      <c r="I64">
        <f>Data[Cost Per Unit]*Data[Units]</f>
        <v>537</v>
      </c>
    </row>
    <row r="65" spans="3:9" x14ac:dyDescent="0.3">
      <c r="C65" t="s">
        <v>2</v>
      </c>
      <c r="D65" t="s">
        <v>38</v>
      </c>
      <c r="E65" t="s">
        <v>28</v>
      </c>
      <c r="F65" s="4">
        <v>6580</v>
      </c>
      <c r="G65" s="5">
        <v>183</v>
      </c>
      <c r="H65">
        <f>VLOOKUP(Data[[#This Row],[Product]],products[],2,FALSE)</f>
        <v>10.38</v>
      </c>
      <c r="I65">
        <f>Data[Cost Per Unit]*Data[Units]</f>
        <v>1899.5400000000002</v>
      </c>
    </row>
    <row r="66" spans="3:9" x14ac:dyDescent="0.3">
      <c r="C66" t="s">
        <v>41</v>
      </c>
      <c r="D66" t="s">
        <v>35</v>
      </c>
      <c r="E66" t="s">
        <v>13</v>
      </c>
      <c r="F66" s="4">
        <v>4760</v>
      </c>
      <c r="G66" s="5">
        <v>69</v>
      </c>
      <c r="H66">
        <f>VLOOKUP(Data[[#This Row],[Product]],products[],2,FALSE)</f>
        <v>9.33</v>
      </c>
      <c r="I66">
        <f>Data[Cost Per Unit]*Data[Units]</f>
        <v>643.77</v>
      </c>
    </row>
    <row r="67" spans="3:9" x14ac:dyDescent="0.3">
      <c r="C67" t="s">
        <v>40</v>
      </c>
      <c r="D67" t="s">
        <v>36</v>
      </c>
      <c r="E67" t="s">
        <v>25</v>
      </c>
      <c r="F67" s="4">
        <v>5439</v>
      </c>
      <c r="G67" s="5">
        <v>30</v>
      </c>
      <c r="H67">
        <f>VLOOKUP(Data[[#This Row],[Product]],products[],2,FALSE)</f>
        <v>13.15</v>
      </c>
      <c r="I67">
        <f>Data[Cost Per Unit]*Data[Units]</f>
        <v>394.5</v>
      </c>
    </row>
    <row r="68" spans="3:9" x14ac:dyDescent="0.3">
      <c r="C68" t="s">
        <v>41</v>
      </c>
      <c r="D68" t="s">
        <v>34</v>
      </c>
      <c r="E68" t="s">
        <v>17</v>
      </c>
      <c r="F68" s="4">
        <v>1463</v>
      </c>
      <c r="G68" s="5">
        <v>39</v>
      </c>
      <c r="H68">
        <f>VLOOKUP(Data[[#This Row],[Product]],products[],2,FALSE)</f>
        <v>3.11</v>
      </c>
      <c r="I68">
        <f>Data[Cost Per Unit]*Data[Units]</f>
        <v>121.28999999999999</v>
      </c>
    </row>
    <row r="69" spans="3:9" x14ac:dyDescent="0.3">
      <c r="C69" t="s">
        <v>3</v>
      </c>
      <c r="D69" t="s">
        <v>34</v>
      </c>
      <c r="E69" t="s">
        <v>32</v>
      </c>
      <c r="F69" s="4">
        <v>7777</v>
      </c>
      <c r="G69" s="5">
        <v>504</v>
      </c>
      <c r="H69">
        <f>VLOOKUP(Data[[#This Row],[Product]],products[],2,FALSE)</f>
        <v>8.65</v>
      </c>
      <c r="I69">
        <f>Data[Cost Per Unit]*Data[Units]</f>
        <v>4359.6000000000004</v>
      </c>
    </row>
    <row r="70" spans="3:9" x14ac:dyDescent="0.3">
      <c r="C70" t="s">
        <v>9</v>
      </c>
      <c r="D70" t="s">
        <v>37</v>
      </c>
      <c r="E70" t="s">
        <v>29</v>
      </c>
      <c r="F70" s="4">
        <v>1085</v>
      </c>
      <c r="G70" s="5">
        <v>273</v>
      </c>
      <c r="H70">
        <f>VLOOKUP(Data[[#This Row],[Product]],products[],2,FALSE)</f>
        <v>7.16</v>
      </c>
      <c r="I70">
        <f>Data[Cost Per Unit]*Data[Units]</f>
        <v>1954.68</v>
      </c>
    </row>
    <row r="71" spans="3:9" x14ac:dyDescent="0.3">
      <c r="C71" t="s">
        <v>5</v>
      </c>
      <c r="D71" t="s">
        <v>37</v>
      </c>
      <c r="E71" t="s">
        <v>31</v>
      </c>
      <c r="F71" s="4">
        <v>182</v>
      </c>
      <c r="G71" s="5">
        <v>48</v>
      </c>
      <c r="H71">
        <f>VLOOKUP(Data[[#This Row],[Product]],products[],2,FALSE)</f>
        <v>5.79</v>
      </c>
      <c r="I71">
        <f>Data[Cost Per Unit]*Data[Units]</f>
        <v>277.92</v>
      </c>
    </row>
    <row r="72" spans="3:9" x14ac:dyDescent="0.3">
      <c r="C72" t="s">
        <v>6</v>
      </c>
      <c r="D72" t="s">
        <v>34</v>
      </c>
      <c r="E72" t="s">
        <v>27</v>
      </c>
      <c r="F72" s="4">
        <v>4242</v>
      </c>
      <c r="G72" s="5">
        <v>207</v>
      </c>
      <c r="H72">
        <f>VLOOKUP(Data[[#This Row],[Product]],products[],2,FALSE)</f>
        <v>16.73</v>
      </c>
      <c r="I72">
        <f>Data[Cost Per Unit]*Data[Units]</f>
        <v>3463.11</v>
      </c>
    </row>
    <row r="73" spans="3:9" x14ac:dyDescent="0.3">
      <c r="C73" t="s">
        <v>6</v>
      </c>
      <c r="D73" t="s">
        <v>36</v>
      </c>
      <c r="E73" t="s">
        <v>32</v>
      </c>
      <c r="F73" s="4">
        <v>6118</v>
      </c>
      <c r="G73" s="5">
        <v>9</v>
      </c>
      <c r="H73">
        <f>VLOOKUP(Data[[#This Row],[Product]],products[],2,FALSE)</f>
        <v>8.65</v>
      </c>
      <c r="I73">
        <f>Data[Cost Per Unit]*Data[Units]</f>
        <v>77.850000000000009</v>
      </c>
    </row>
    <row r="74" spans="3:9" x14ac:dyDescent="0.3">
      <c r="C74" t="s">
        <v>10</v>
      </c>
      <c r="D74" t="s">
        <v>36</v>
      </c>
      <c r="E74" t="s">
        <v>23</v>
      </c>
      <c r="F74" s="4">
        <v>2317</v>
      </c>
      <c r="G74" s="5">
        <v>261</v>
      </c>
      <c r="H74">
        <f>VLOOKUP(Data[[#This Row],[Product]],products[],2,FALSE)</f>
        <v>6.49</v>
      </c>
      <c r="I74">
        <f>Data[Cost Per Unit]*Data[Units]</f>
        <v>1693.89</v>
      </c>
    </row>
    <row r="75" spans="3:9" x14ac:dyDescent="0.3">
      <c r="C75" t="s">
        <v>6</v>
      </c>
      <c r="D75" t="s">
        <v>38</v>
      </c>
      <c r="E75" t="s">
        <v>16</v>
      </c>
      <c r="F75" s="4">
        <v>938</v>
      </c>
      <c r="G75" s="5">
        <v>6</v>
      </c>
      <c r="H75">
        <f>VLOOKUP(Data[[#This Row],[Product]],products[],2,FALSE)</f>
        <v>8.7899999999999991</v>
      </c>
      <c r="I75">
        <f>Data[Cost Per Unit]*Data[Units]</f>
        <v>52.739999999999995</v>
      </c>
    </row>
    <row r="76" spans="3:9" x14ac:dyDescent="0.3">
      <c r="C76" t="s">
        <v>8</v>
      </c>
      <c r="D76" t="s">
        <v>37</v>
      </c>
      <c r="E76" t="s">
        <v>15</v>
      </c>
      <c r="F76" s="4">
        <v>9709</v>
      </c>
      <c r="G76" s="5">
        <v>30</v>
      </c>
      <c r="H76">
        <f>VLOOKUP(Data[[#This Row],[Product]],products[],2,FALSE)</f>
        <v>11.73</v>
      </c>
      <c r="I76">
        <f>Data[Cost Per Unit]*Data[Units]</f>
        <v>351.90000000000003</v>
      </c>
    </row>
    <row r="77" spans="3:9" x14ac:dyDescent="0.3">
      <c r="C77" t="s">
        <v>7</v>
      </c>
      <c r="D77" t="s">
        <v>34</v>
      </c>
      <c r="E77" t="s">
        <v>20</v>
      </c>
      <c r="F77" s="4">
        <v>2205</v>
      </c>
      <c r="G77" s="5">
        <v>138</v>
      </c>
      <c r="H77">
        <f>VLOOKUP(Data[[#This Row],[Product]],products[],2,FALSE)</f>
        <v>10.62</v>
      </c>
      <c r="I77">
        <f>Data[Cost Per Unit]*Data[Units]</f>
        <v>1465.56</v>
      </c>
    </row>
    <row r="78" spans="3:9" x14ac:dyDescent="0.3">
      <c r="C78" t="s">
        <v>7</v>
      </c>
      <c r="D78" t="s">
        <v>37</v>
      </c>
      <c r="E78" t="s">
        <v>17</v>
      </c>
      <c r="F78" s="4">
        <v>4487</v>
      </c>
      <c r="G78" s="5">
        <v>111</v>
      </c>
      <c r="H78">
        <f>VLOOKUP(Data[[#This Row],[Product]],products[],2,FALSE)</f>
        <v>3.11</v>
      </c>
      <c r="I78">
        <f>Data[Cost Per Unit]*Data[Units]</f>
        <v>345.21</v>
      </c>
    </row>
    <row r="79" spans="3:9" x14ac:dyDescent="0.3">
      <c r="C79" t="s">
        <v>5</v>
      </c>
      <c r="D79" t="s">
        <v>35</v>
      </c>
      <c r="E79" t="s">
        <v>18</v>
      </c>
      <c r="F79" s="4">
        <v>2415</v>
      </c>
      <c r="G79" s="5">
        <v>15</v>
      </c>
      <c r="H79">
        <f>VLOOKUP(Data[[#This Row],[Product]],products[],2,FALSE)</f>
        <v>6.47</v>
      </c>
      <c r="I79">
        <f>Data[Cost Per Unit]*Data[Units]</f>
        <v>97.05</v>
      </c>
    </row>
    <row r="80" spans="3:9" x14ac:dyDescent="0.3">
      <c r="C80" t="s">
        <v>40</v>
      </c>
      <c r="D80" t="s">
        <v>34</v>
      </c>
      <c r="E80" t="s">
        <v>19</v>
      </c>
      <c r="F80" s="4">
        <v>4018</v>
      </c>
      <c r="G80" s="5">
        <v>162</v>
      </c>
      <c r="H80">
        <f>VLOOKUP(Data[[#This Row],[Product]],products[],2,FALSE)</f>
        <v>7.64</v>
      </c>
      <c r="I80">
        <f>Data[Cost Per Unit]*Data[Units]</f>
        <v>1237.6799999999998</v>
      </c>
    </row>
    <row r="81" spans="3:9" x14ac:dyDescent="0.3">
      <c r="C81" t="s">
        <v>5</v>
      </c>
      <c r="D81" t="s">
        <v>34</v>
      </c>
      <c r="E81" t="s">
        <v>19</v>
      </c>
      <c r="F81" s="4">
        <v>861</v>
      </c>
      <c r="G81" s="5">
        <v>195</v>
      </c>
      <c r="H81">
        <f>VLOOKUP(Data[[#This Row],[Product]],products[],2,FALSE)</f>
        <v>7.64</v>
      </c>
      <c r="I81">
        <f>Data[Cost Per Unit]*Data[Units]</f>
        <v>1489.8</v>
      </c>
    </row>
    <row r="82" spans="3:9" x14ac:dyDescent="0.3">
      <c r="C82" t="s">
        <v>10</v>
      </c>
      <c r="D82" t="s">
        <v>38</v>
      </c>
      <c r="E82" t="s">
        <v>14</v>
      </c>
      <c r="F82" s="4">
        <v>5586</v>
      </c>
      <c r="G82" s="5">
        <v>525</v>
      </c>
      <c r="H82">
        <f>VLOOKUP(Data[[#This Row],[Product]],products[],2,FALSE)</f>
        <v>11.7</v>
      </c>
      <c r="I82">
        <f>Data[Cost Per Unit]*Data[Units]</f>
        <v>6142.5</v>
      </c>
    </row>
    <row r="83" spans="3:9" x14ac:dyDescent="0.3">
      <c r="C83" t="s">
        <v>7</v>
      </c>
      <c r="D83" t="s">
        <v>34</v>
      </c>
      <c r="E83" t="s">
        <v>33</v>
      </c>
      <c r="F83" s="4">
        <v>2226</v>
      </c>
      <c r="G83" s="5">
        <v>48</v>
      </c>
      <c r="H83">
        <f>VLOOKUP(Data[[#This Row],[Product]],products[],2,FALSE)</f>
        <v>12.37</v>
      </c>
      <c r="I83">
        <f>Data[Cost Per Unit]*Data[Units]</f>
        <v>593.76</v>
      </c>
    </row>
    <row r="84" spans="3:9" x14ac:dyDescent="0.3">
      <c r="C84" t="s">
        <v>9</v>
      </c>
      <c r="D84" t="s">
        <v>34</v>
      </c>
      <c r="E84" t="s">
        <v>28</v>
      </c>
      <c r="F84" s="4">
        <v>14329</v>
      </c>
      <c r="G84" s="5">
        <v>150</v>
      </c>
      <c r="H84">
        <f>VLOOKUP(Data[[#This Row],[Product]],products[],2,FALSE)</f>
        <v>10.38</v>
      </c>
      <c r="I84">
        <f>Data[Cost Per Unit]*Data[Units]</f>
        <v>1557.0000000000002</v>
      </c>
    </row>
    <row r="85" spans="3:9" x14ac:dyDescent="0.3">
      <c r="C85" t="s">
        <v>9</v>
      </c>
      <c r="D85" t="s">
        <v>34</v>
      </c>
      <c r="E85" t="s">
        <v>20</v>
      </c>
      <c r="F85" s="4">
        <v>8463</v>
      </c>
      <c r="G85" s="5">
        <v>492</v>
      </c>
      <c r="H85">
        <f>VLOOKUP(Data[[#This Row],[Product]],products[],2,FALSE)</f>
        <v>10.62</v>
      </c>
      <c r="I85">
        <f>Data[Cost Per Unit]*Data[Units]</f>
        <v>5225.04</v>
      </c>
    </row>
    <row r="86" spans="3:9" x14ac:dyDescent="0.3">
      <c r="C86" t="s">
        <v>5</v>
      </c>
      <c r="D86" t="s">
        <v>34</v>
      </c>
      <c r="E86" t="s">
        <v>29</v>
      </c>
      <c r="F86" s="4">
        <v>2891</v>
      </c>
      <c r="G86" s="5">
        <v>102</v>
      </c>
      <c r="H86">
        <f>VLOOKUP(Data[[#This Row],[Product]],products[],2,FALSE)</f>
        <v>7.16</v>
      </c>
      <c r="I86">
        <f>Data[Cost Per Unit]*Data[Units]</f>
        <v>730.32</v>
      </c>
    </row>
    <row r="87" spans="3:9" x14ac:dyDescent="0.3">
      <c r="C87" t="s">
        <v>3</v>
      </c>
      <c r="D87" t="s">
        <v>36</v>
      </c>
      <c r="E87" t="s">
        <v>23</v>
      </c>
      <c r="F87" s="4">
        <v>3773</v>
      </c>
      <c r="G87" s="5">
        <v>165</v>
      </c>
      <c r="H87">
        <f>VLOOKUP(Data[[#This Row],[Product]],products[],2,FALSE)</f>
        <v>6.49</v>
      </c>
      <c r="I87">
        <f>Data[Cost Per Unit]*Data[Units]</f>
        <v>1070.8500000000001</v>
      </c>
    </row>
    <row r="88" spans="3:9" x14ac:dyDescent="0.3">
      <c r="C88" t="s">
        <v>41</v>
      </c>
      <c r="D88" t="s">
        <v>36</v>
      </c>
      <c r="E88" t="s">
        <v>28</v>
      </c>
      <c r="F88" s="4">
        <v>854</v>
      </c>
      <c r="G88" s="5">
        <v>309</v>
      </c>
      <c r="H88">
        <f>VLOOKUP(Data[[#This Row],[Product]],products[],2,FALSE)</f>
        <v>10.38</v>
      </c>
      <c r="I88">
        <f>Data[Cost Per Unit]*Data[Units]</f>
        <v>3207.42</v>
      </c>
    </row>
    <row r="89" spans="3:9" x14ac:dyDescent="0.3">
      <c r="C89" t="s">
        <v>6</v>
      </c>
      <c r="D89" t="s">
        <v>36</v>
      </c>
      <c r="E89" t="s">
        <v>17</v>
      </c>
      <c r="F89" s="4">
        <v>4970</v>
      </c>
      <c r="G89" s="5">
        <v>156</v>
      </c>
      <c r="H89">
        <f>VLOOKUP(Data[[#This Row],[Product]],products[],2,FALSE)</f>
        <v>3.11</v>
      </c>
      <c r="I89">
        <f>Data[Cost Per Unit]*Data[Units]</f>
        <v>485.15999999999997</v>
      </c>
    </row>
    <row r="90" spans="3:9" x14ac:dyDescent="0.3">
      <c r="C90" t="s">
        <v>9</v>
      </c>
      <c r="D90" t="s">
        <v>35</v>
      </c>
      <c r="E90" t="s">
        <v>26</v>
      </c>
      <c r="F90" s="4">
        <v>98</v>
      </c>
      <c r="G90" s="5">
        <v>159</v>
      </c>
      <c r="H90">
        <f>VLOOKUP(Data[[#This Row],[Product]],products[],2,FALSE)</f>
        <v>5.6</v>
      </c>
      <c r="I90">
        <f>Data[Cost Per Unit]*Data[Units]</f>
        <v>890.4</v>
      </c>
    </row>
    <row r="91" spans="3:9" x14ac:dyDescent="0.3">
      <c r="C91" t="s">
        <v>5</v>
      </c>
      <c r="D91" t="s">
        <v>35</v>
      </c>
      <c r="E91" t="s">
        <v>15</v>
      </c>
      <c r="F91" s="4">
        <v>13391</v>
      </c>
      <c r="G91" s="5">
        <v>201</v>
      </c>
      <c r="H91">
        <f>VLOOKUP(Data[[#This Row],[Product]],products[],2,FALSE)</f>
        <v>11.73</v>
      </c>
      <c r="I91">
        <f>Data[Cost Per Unit]*Data[Units]</f>
        <v>2357.73</v>
      </c>
    </row>
    <row r="92" spans="3:9" x14ac:dyDescent="0.3">
      <c r="C92" t="s">
        <v>8</v>
      </c>
      <c r="D92" t="s">
        <v>39</v>
      </c>
      <c r="E92" t="s">
        <v>31</v>
      </c>
      <c r="F92" s="4">
        <v>8890</v>
      </c>
      <c r="G92" s="5">
        <v>210</v>
      </c>
      <c r="H92">
        <f>VLOOKUP(Data[[#This Row],[Product]],products[],2,FALSE)</f>
        <v>5.79</v>
      </c>
      <c r="I92">
        <f>Data[Cost Per Unit]*Data[Units]</f>
        <v>1215.9000000000001</v>
      </c>
    </row>
    <row r="93" spans="3:9" x14ac:dyDescent="0.3">
      <c r="C93" t="s">
        <v>2</v>
      </c>
      <c r="D93" t="s">
        <v>38</v>
      </c>
      <c r="E93" t="s">
        <v>13</v>
      </c>
      <c r="F93" s="4">
        <v>56</v>
      </c>
      <c r="G93" s="5">
        <v>51</v>
      </c>
      <c r="H93">
        <f>VLOOKUP(Data[[#This Row],[Product]],products[],2,FALSE)</f>
        <v>9.33</v>
      </c>
      <c r="I93">
        <f>Data[Cost Per Unit]*Data[Units]</f>
        <v>475.83</v>
      </c>
    </row>
    <row r="94" spans="3:9" x14ac:dyDescent="0.3">
      <c r="C94" t="s">
        <v>3</v>
      </c>
      <c r="D94" t="s">
        <v>36</v>
      </c>
      <c r="E94" t="s">
        <v>25</v>
      </c>
      <c r="F94" s="4">
        <v>3339</v>
      </c>
      <c r="G94" s="5">
        <v>39</v>
      </c>
      <c r="H94">
        <f>VLOOKUP(Data[[#This Row],[Product]],products[],2,FALSE)</f>
        <v>13.15</v>
      </c>
      <c r="I94">
        <f>Data[Cost Per Unit]*Data[Units]</f>
        <v>512.85</v>
      </c>
    </row>
    <row r="95" spans="3:9" x14ac:dyDescent="0.3">
      <c r="C95" t="s">
        <v>10</v>
      </c>
      <c r="D95" t="s">
        <v>35</v>
      </c>
      <c r="E95" t="s">
        <v>18</v>
      </c>
      <c r="F95" s="4">
        <v>3808</v>
      </c>
      <c r="G95" s="5">
        <v>279</v>
      </c>
      <c r="H95">
        <f>VLOOKUP(Data[[#This Row],[Product]],products[],2,FALSE)</f>
        <v>6.47</v>
      </c>
      <c r="I95">
        <f>Data[Cost Per Unit]*Data[Units]</f>
        <v>1805.1299999999999</v>
      </c>
    </row>
    <row r="96" spans="3:9" x14ac:dyDescent="0.3">
      <c r="C96" t="s">
        <v>10</v>
      </c>
      <c r="D96" t="s">
        <v>38</v>
      </c>
      <c r="E96" t="s">
        <v>13</v>
      </c>
      <c r="F96" s="4">
        <v>63</v>
      </c>
      <c r="G96" s="5">
        <v>123</v>
      </c>
      <c r="H96">
        <f>VLOOKUP(Data[[#This Row],[Product]],products[],2,FALSE)</f>
        <v>9.33</v>
      </c>
      <c r="I96">
        <f>Data[Cost Per Unit]*Data[Units]</f>
        <v>1147.5899999999999</v>
      </c>
    </row>
    <row r="97" spans="3:9" x14ac:dyDescent="0.3">
      <c r="C97" t="s">
        <v>2</v>
      </c>
      <c r="D97" t="s">
        <v>39</v>
      </c>
      <c r="E97" t="s">
        <v>27</v>
      </c>
      <c r="F97" s="4">
        <v>7812</v>
      </c>
      <c r="G97" s="5">
        <v>81</v>
      </c>
      <c r="H97">
        <f>VLOOKUP(Data[[#This Row],[Product]],products[],2,FALSE)</f>
        <v>16.73</v>
      </c>
      <c r="I97">
        <f>Data[Cost Per Unit]*Data[Units]</f>
        <v>1355.13</v>
      </c>
    </row>
    <row r="98" spans="3:9" x14ac:dyDescent="0.3">
      <c r="C98" t="s">
        <v>40</v>
      </c>
      <c r="D98" t="s">
        <v>37</v>
      </c>
      <c r="E98" t="s">
        <v>19</v>
      </c>
      <c r="F98" s="4">
        <v>7693</v>
      </c>
      <c r="G98" s="5">
        <v>21</v>
      </c>
      <c r="H98">
        <f>VLOOKUP(Data[[#This Row],[Product]],products[],2,FALSE)</f>
        <v>7.64</v>
      </c>
      <c r="I98">
        <f>Data[Cost Per Unit]*Data[Units]</f>
        <v>160.44</v>
      </c>
    </row>
    <row r="99" spans="3:9" x14ac:dyDescent="0.3">
      <c r="C99" t="s">
        <v>3</v>
      </c>
      <c r="D99" t="s">
        <v>36</v>
      </c>
      <c r="E99" t="s">
        <v>28</v>
      </c>
      <c r="F99" s="4">
        <v>973</v>
      </c>
      <c r="G99" s="5">
        <v>162</v>
      </c>
      <c r="H99">
        <f>VLOOKUP(Data[[#This Row],[Product]],products[],2,FALSE)</f>
        <v>10.38</v>
      </c>
      <c r="I99">
        <f>Data[Cost Per Unit]*Data[Units]</f>
        <v>1681.5600000000002</v>
      </c>
    </row>
    <row r="100" spans="3:9" x14ac:dyDescent="0.3">
      <c r="C100" t="s">
        <v>10</v>
      </c>
      <c r="D100" t="s">
        <v>35</v>
      </c>
      <c r="E100" t="s">
        <v>21</v>
      </c>
      <c r="F100" s="4">
        <v>567</v>
      </c>
      <c r="G100" s="5">
        <v>228</v>
      </c>
      <c r="H100">
        <f>VLOOKUP(Data[[#This Row],[Product]],products[],2,FALSE)</f>
        <v>9</v>
      </c>
      <c r="I100">
        <f>Data[Cost Per Unit]*Data[Units]</f>
        <v>2052</v>
      </c>
    </row>
    <row r="101" spans="3:9" x14ac:dyDescent="0.3">
      <c r="C101" t="s">
        <v>10</v>
      </c>
      <c r="D101" t="s">
        <v>36</v>
      </c>
      <c r="E101" t="s">
        <v>29</v>
      </c>
      <c r="F101" s="4">
        <v>2471</v>
      </c>
      <c r="G101" s="5">
        <v>342</v>
      </c>
      <c r="H101">
        <f>VLOOKUP(Data[[#This Row],[Product]],products[],2,FALSE)</f>
        <v>7.16</v>
      </c>
      <c r="I101">
        <f>Data[Cost Per Unit]*Data[Units]</f>
        <v>2448.7200000000003</v>
      </c>
    </row>
    <row r="102" spans="3:9" x14ac:dyDescent="0.3">
      <c r="C102" t="s">
        <v>5</v>
      </c>
      <c r="D102" t="s">
        <v>38</v>
      </c>
      <c r="E102" t="s">
        <v>13</v>
      </c>
      <c r="F102" s="4">
        <v>7189</v>
      </c>
      <c r="G102" s="5">
        <v>54</v>
      </c>
      <c r="H102">
        <f>VLOOKUP(Data[[#This Row],[Product]],products[],2,FALSE)</f>
        <v>9.33</v>
      </c>
      <c r="I102">
        <f>Data[Cost Per Unit]*Data[Units]</f>
        <v>503.82</v>
      </c>
    </row>
    <row r="103" spans="3:9" x14ac:dyDescent="0.3">
      <c r="C103" t="s">
        <v>41</v>
      </c>
      <c r="D103" t="s">
        <v>35</v>
      </c>
      <c r="E103" t="s">
        <v>28</v>
      </c>
      <c r="F103" s="4">
        <v>7455</v>
      </c>
      <c r="G103" s="5">
        <v>216</v>
      </c>
      <c r="H103">
        <f>VLOOKUP(Data[[#This Row],[Product]],products[],2,FALSE)</f>
        <v>10.38</v>
      </c>
      <c r="I103">
        <f>Data[Cost Per Unit]*Data[Units]</f>
        <v>2242.0800000000004</v>
      </c>
    </row>
    <row r="104" spans="3:9" x14ac:dyDescent="0.3">
      <c r="C104" t="s">
        <v>3</v>
      </c>
      <c r="D104" t="s">
        <v>34</v>
      </c>
      <c r="E104" t="s">
        <v>26</v>
      </c>
      <c r="F104" s="4">
        <v>3108</v>
      </c>
      <c r="G104" s="5">
        <v>54</v>
      </c>
      <c r="H104">
        <f>VLOOKUP(Data[[#This Row],[Product]],products[],2,FALSE)</f>
        <v>5.6</v>
      </c>
      <c r="I104">
        <f>Data[Cost Per Unit]*Data[Units]</f>
        <v>302.39999999999998</v>
      </c>
    </row>
    <row r="105" spans="3:9" x14ac:dyDescent="0.3">
      <c r="C105" t="s">
        <v>6</v>
      </c>
      <c r="D105" t="s">
        <v>38</v>
      </c>
      <c r="E105" t="s">
        <v>25</v>
      </c>
      <c r="F105" s="4">
        <v>469</v>
      </c>
      <c r="G105" s="5">
        <v>75</v>
      </c>
      <c r="H105">
        <f>VLOOKUP(Data[[#This Row],[Product]],products[],2,FALSE)</f>
        <v>13.15</v>
      </c>
      <c r="I105">
        <f>Data[Cost Per Unit]*Data[Units]</f>
        <v>986.25</v>
      </c>
    </row>
    <row r="106" spans="3:9" x14ac:dyDescent="0.3">
      <c r="C106" t="s">
        <v>9</v>
      </c>
      <c r="D106" t="s">
        <v>37</v>
      </c>
      <c r="E106" t="s">
        <v>23</v>
      </c>
      <c r="F106" s="4">
        <v>2737</v>
      </c>
      <c r="G106" s="5">
        <v>93</v>
      </c>
      <c r="H106">
        <f>VLOOKUP(Data[[#This Row],[Product]],products[],2,FALSE)</f>
        <v>6.49</v>
      </c>
      <c r="I106">
        <f>Data[Cost Per Unit]*Data[Units]</f>
        <v>603.57000000000005</v>
      </c>
    </row>
    <row r="107" spans="3:9" x14ac:dyDescent="0.3">
      <c r="C107" t="s">
        <v>9</v>
      </c>
      <c r="D107" t="s">
        <v>37</v>
      </c>
      <c r="E107" t="s">
        <v>25</v>
      </c>
      <c r="F107" s="4">
        <v>4305</v>
      </c>
      <c r="G107" s="5">
        <v>156</v>
      </c>
      <c r="H107">
        <f>VLOOKUP(Data[[#This Row],[Product]],products[],2,FALSE)</f>
        <v>13.15</v>
      </c>
      <c r="I107">
        <f>Data[Cost Per Unit]*Data[Units]</f>
        <v>2051.4</v>
      </c>
    </row>
    <row r="108" spans="3:9" x14ac:dyDescent="0.3">
      <c r="C108" t="s">
        <v>9</v>
      </c>
      <c r="D108" t="s">
        <v>38</v>
      </c>
      <c r="E108" t="s">
        <v>17</v>
      </c>
      <c r="F108" s="4">
        <v>2408</v>
      </c>
      <c r="G108" s="5">
        <v>9</v>
      </c>
      <c r="H108">
        <f>VLOOKUP(Data[[#This Row],[Product]],products[],2,FALSE)</f>
        <v>3.11</v>
      </c>
      <c r="I108">
        <f>Data[Cost Per Unit]*Data[Units]</f>
        <v>27.99</v>
      </c>
    </row>
    <row r="109" spans="3:9" x14ac:dyDescent="0.3">
      <c r="C109" t="s">
        <v>3</v>
      </c>
      <c r="D109" t="s">
        <v>36</v>
      </c>
      <c r="E109" t="s">
        <v>19</v>
      </c>
      <c r="F109" s="4">
        <v>1281</v>
      </c>
      <c r="G109" s="5">
        <v>18</v>
      </c>
      <c r="H109">
        <f>VLOOKUP(Data[[#This Row],[Product]],products[],2,FALSE)</f>
        <v>7.64</v>
      </c>
      <c r="I109">
        <f>Data[Cost Per Unit]*Data[Units]</f>
        <v>137.51999999999998</v>
      </c>
    </row>
    <row r="110" spans="3:9" x14ac:dyDescent="0.3">
      <c r="C110" t="s">
        <v>40</v>
      </c>
      <c r="D110" t="s">
        <v>35</v>
      </c>
      <c r="E110" t="s">
        <v>32</v>
      </c>
      <c r="F110" s="4">
        <v>12348</v>
      </c>
      <c r="G110" s="5">
        <v>234</v>
      </c>
      <c r="H110">
        <f>VLOOKUP(Data[[#This Row],[Product]],products[],2,FALSE)</f>
        <v>8.65</v>
      </c>
      <c r="I110">
        <f>Data[Cost Per Unit]*Data[Units]</f>
        <v>2024.1000000000001</v>
      </c>
    </row>
    <row r="111" spans="3:9" x14ac:dyDescent="0.3">
      <c r="C111" t="s">
        <v>3</v>
      </c>
      <c r="D111" t="s">
        <v>34</v>
      </c>
      <c r="E111" t="s">
        <v>28</v>
      </c>
      <c r="F111" s="4">
        <v>3689</v>
      </c>
      <c r="G111" s="5">
        <v>312</v>
      </c>
      <c r="H111">
        <f>VLOOKUP(Data[[#This Row],[Product]],products[],2,FALSE)</f>
        <v>10.38</v>
      </c>
      <c r="I111">
        <f>Data[Cost Per Unit]*Data[Units]</f>
        <v>3238.5600000000004</v>
      </c>
    </row>
    <row r="112" spans="3:9" x14ac:dyDescent="0.3">
      <c r="C112" t="s">
        <v>7</v>
      </c>
      <c r="D112" t="s">
        <v>36</v>
      </c>
      <c r="E112" t="s">
        <v>19</v>
      </c>
      <c r="F112" s="4">
        <v>2870</v>
      </c>
      <c r="G112" s="5">
        <v>300</v>
      </c>
      <c r="H112">
        <f>VLOOKUP(Data[[#This Row],[Product]],products[],2,FALSE)</f>
        <v>7.64</v>
      </c>
      <c r="I112">
        <f>Data[Cost Per Unit]*Data[Units]</f>
        <v>2292</v>
      </c>
    </row>
    <row r="113" spans="3:9" x14ac:dyDescent="0.3">
      <c r="C113" t="s">
        <v>2</v>
      </c>
      <c r="D113" t="s">
        <v>36</v>
      </c>
      <c r="E113" t="s">
        <v>27</v>
      </c>
      <c r="F113" s="4">
        <v>798</v>
      </c>
      <c r="G113" s="5">
        <v>519</v>
      </c>
      <c r="H113">
        <f>VLOOKUP(Data[[#This Row],[Product]],products[],2,FALSE)</f>
        <v>16.73</v>
      </c>
      <c r="I113">
        <f>Data[Cost Per Unit]*Data[Units]</f>
        <v>8682.8700000000008</v>
      </c>
    </row>
    <row r="114" spans="3:9" x14ac:dyDescent="0.3">
      <c r="C114" t="s">
        <v>41</v>
      </c>
      <c r="D114" t="s">
        <v>37</v>
      </c>
      <c r="E114" t="s">
        <v>21</v>
      </c>
      <c r="F114" s="4">
        <v>2933</v>
      </c>
      <c r="G114" s="5">
        <v>9</v>
      </c>
      <c r="H114">
        <f>VLOOKUP(Data[[#This Row],[Product]],products[],2,FALSE)</f>
        <v>9</v>
      </c>
      <c r="I114">
        <f>Data[Cost Per Unit]*Data[Units]</f>
        <v>81</v>
      </c>
    </row>
    <row r="115" spans="3:9" x14ac:dyDescent="0.3">
      <c r="C115" t="s">
        <v>5</v>
      </c>
      <c r="D115" t="s">
        <v>35</v>
      </c>
      <c r="E115" t="s">
        <v>4</v>
      </c>
      <c r="F115" s="4">
        <v>2744</v>
      </c>
      <c r="G115" s="5">
        <v>9</v>
      </c>
      <c r="H115">
        <f>VLOOKUP(Data[[#This Row],[Product]],products[],2,FALSE)</f>
        <v>11.88</v>
      </c>
      <c r="I115">
        <f>Data[Cost Per Unit]*Data[Units]</f>
        <v>106.92</v>
      </c>
    </row>
    <row r="116" spans="3:9" x14ac:dyDescent="0.3">
      <c r="C116" t="s">
        <v>40</v>
      </c>
      <c r="D116" t="s">
        <v>36</v>
      </c>
      <c r="E116" t="s">
        <v>33</v>
      </c>
      <c r="F116" s="4">
        <v>9772</v>
      </c>
      <c r="G116" s="5">
        <v>90</v>
      </c>
      <c r="H116">
        <f>VLOOKUP(Data[[#This Row],[Product]],products[],2,FALSE)</f>
        <v>12.37</v>
      </c>
      <c r="I116">
        <f>Data[Cost Per Unit]*Data[Units]</f>
        <v>1113.3</v>
      </c>
    </row>
    <row r="117" spans="3:9" x14ac:dyDescent="0.3">
      <c r="C117" t="s">
        <v>7</v>
      </c>
      <c r="D117" t="s">
        <v>34</v>
      </c>
      <c r="E117" t="s">
        <v>25</v>
      </c>
      <c r="F117" s="4">
        <v>1568</v>
      </c>
      <c r="G117" s="5">
        <v>96</v>
      </c>
      <c r="H117">
        <f>VLOOKUP(Data[[#This Row],[Product]],products[],2,FALSE)</f>
        <v>13.15</v>
      </c>
      <c r="I117">
        <f>Data[Cost Per Unit]*Data[Units]</f>
        <v>1262.4000000000001</v>
      </c>
    </row>
    <row r="118" spans="3:9" x14ac:dyDescent="0.3">
      <c r="C118" t="s">
        <v>2</v>
      </c>
      <c r="D118" t="s">
        <v>36</v>
      </c>
      <c r="E118" t="s">
        <v>16</v>
      </c>
      <c r="F118" s="4">
        <v>11417</v>
      </c>
      <c r="G118" s="5">
        <v>21</v>
      </c>
      <c r="H118">
        <f>VLOOKUP(Data[[#This Row],[Product]],products[],2,FALSE)</f>
        <v>8.7899999999999991</v>
      </c>
      <c r="I118">
        <f>Data[Cost Per Unit]*Data[Units]</f>
        <v>184.58999999999997</v>
      </c>
    </row>
    <row r="119" spans="3:9" x14ac:dyDescent="0.3">
      <c r="C119" t="s">
        <v>40</v>
      </c>
      <c r="D119" t="s">
        <v>34</v>
      </c>
      <c r="E119" t="s">
        <v>26</v>
      </c>
      <c r="F119" s="4">
        <v>6748</v>
      </c>
      <c r="G119" s="5">
        <v>48</v>
      </c>
      <c r="H119">
        <f>VLOOKUP(Data[[#This Row],[Product]],products[],2,FALSE)</f>
        <v>5.6</v>
      </c>
      <c r="I119">
        <f>Data[Cost Per Unit]*Data[Units]</f>
        <v>268.79999999999995</v>
      </c>
    </row>
    <row r="120" spans="3:9" x14ac:dyDescent="0.3">
      <c r="C120" t="s">
        <v>10</v>
      </c>
      <c r="D120" t="s">
        <v>36</v>
      </c>
      <c r="E120" t="s">
        <v>27</v>
      </c>
      <c r="F120" s="4">
        <v>1407</v>
      </c>
      <c r="G120" s="5">
        <v>72</v>
      </c>
      <c r="H120">
        <f>VLOOKUP(Data[[#This Row],[Product]],products[],2,FALSE)</f>
        <v>16.73</v>
      </c>
      <c r="I120">
        <f>Data[Cost Per Unit]*Data[Units]</f>
        <v>1204.56</v>
      </c>
    </row>
    <row r="121" spans="3:9" x14ac:dyDescent="0.3">
      <c r="C121" t="s">
        <v>8</v>
      </c>
      <c r="D121" t="s">
        <v>35</v>
      </c>
      <c r="E121" t="s">
        <v>29</v>
      </c>
      <c r="F121" s="4">
        <v>2023</v>
      </c>
      <c r="G121" s="5">
        <v>168</v>
      </c>
      <c r="H121">
        <f>VLOOKUP(Data[[#This Row],[Product]],products[],2,FALSE)</f>
        <v>7.16</v>
      </c>
      <c r="I121">
        <f>Data[Cost Per Unit]*Data[Units]</f>
        <v>1202.8800000000001</v>
      </c>
    </row>
    <row r="122" spans="3:9" x14ac:dyDescent="0.3">
      <c r="C122" t="s">
        <v>5</v>
      </c>
      <c r="D122" t="s">
        <v>39</v>
      </c>
      <c r="E122" t="s">
        <v>26</v>
      </c>
      <c r="F122" s="4">
        <v>5236</v>
      </c>
      <c r="G122" s="5">
        <v>51</v>
      </c>
      <c r="H122">
        <f>VLOOKUP(Data[[#This Row],[Product]],products[],2,FALSE)</f>
        <v>5.6</v>
      </c>
      <c r="I122">
        <f>Data[Cost Per Unit]*Data[Units]</f>
        <v>285.59999999999997</v>
      </c>
    </row>
    <row r="123" spans="3:9" x14ac:dyDescent="0.3">
      <c r="C123" t="s">
        <v>41</v>
      </c>
      <c r="D123" t="s">
        <v>36</v>
      </c>
      <c r="E123" t="s">
        <v>19</v>
      </c>
      <c r="F123" s="4">
        <v>1925</v>
      </c>
      <c r="G123" s="5">
        <v>192</v>
      </c>
      <c r="H123">
        <f>VLOOKUP(Data[[#This Row],[Product]],products[],2,FALSE)</f>
        <v>7.64</v>
      </c>
      <c r="I123">
        <f>Data[Cost Per Unit]*Data[Units]</f>
        <v>1466.8799999999999</v>
      </c>
    </row>
    <row r="124" spans="3:9" x14ac:dyDescent="0.3">
      <c r="C124" t="s">
        <v>7</v>
      </c>
      <c r="D124" t="s">
        <v>37</v>
      </c>
      <c r="E124" t="s">
        <v>14</v>
      </c>
      <c r="F124" s="4">
        <v>6608</v>
      </c>
      <c r="G124" s="5">
        <v>225</v>
      </c>
      <c r="H124">
        <f>VLOOKUP(Data[[#This Row],[Product]],products[],2,FALSE)</f>
        <v>11.7</v>
      </c>
      <c r="I124">
        <f>Data[Cost Per Unit]*Data[Units]</f>
        <v>2632.5</v>
      </c>
    </row>
    <row r="125" spans="3:9" x14ac:dyDescent="0.3">
      <c r="C125" t="s">
        <v>6</v>
      </c>
      <c r="D125" t="s">
        <v>34</v>
      </c>
      <c r="E125" t="s">
        <v>26</v>
      </c>
      <c r="F125" s="4">
        <v>8008</v>
      </c>
      <c r="G125" s="5">
        <v>456</v>
      </c>
      <c r="H125">
        <f>VLOOKUP(Data[[#This Row],[Product]],products[],2,FALSE)</f>
        <v>5.6</v>
      </c>
      <c r="I125">
        <f>Data[Cost Per Unit]*Data[Units]</f>
        <v>2553.6</v>
      </c>
    </row>
    <row r="126" spans="3:9" x14ac:dyDescent="0.3">
      <c r="C126" t="s">
        <v>10</v>
      </c>
      <c r="D126" t="s">
        <v>34</v>
      </c>
      <c r="E126" t="s">
        <v>25</v>
      </c>
      <c r="F126" s="4">
        <v>1428</v>
      </c>
      <c r="G126" s="5">
        <v>93</v>
      </c>
      <c r="H126">
        <f>VLOOKUP(Data[[#This Row],[Product]],products[],2,FALSE)</f>
        <v>13.15</v>
      </c>
      <c r="I126">
        <f>Data[Cost Per Unit]*Data[Units]</f>
        <v>1222.95</v>
      </c>
    </row>
    <row r="127" spans="3:9" x14ac:dyDescent="0.3">
      <c r="C127" t="s">
        <v>6</v>
      </c>
      <c r="D127" t="s">
        <v>34</v>
      </c>
      <c r="E127" t="s">
        <v>4</v>
      </c>
      <c r="F127" s="4">
        <v>525</v>
      </c>
      <c r="G127" s="5">
        <v>48</v>
      </c>
      <c r="H127">
        <f>VLOOKUP(Data[[#This Row],[Product]],products[],2,FALSE)</f>
        <v>11.88</v>
      </c>
      <c r="I127">
        <f>Data[Cost Per Unit]*Data[Units]</f>
        <v>570.24</v>
      </c>
    </row>
    <row r="128" spans="3:9" x14ac:dyDescent="0.3">
      <c r="C128" t="s">
        <v>6</v>
      </c>
      <c r="D128" t="s">
        <v>37</v>
      </c>
      <c r="E128" t="s">
        <v>18</v>
      </c>
      <c r="F128" s="4">
        <v>1505</v>
      </c>
      <c r="G128" s="5">
        <v>102</v>
      </c>
      <c r="H128">
        <f>VLOOKUP(Data[[#This Row],[Product]],products[],2,FALSE)</f>
        <v>6.47</v>
      </c>
      <c r="I128">
        <f>Data[Cost Per Unit]*Data[Units]</f>
        <v>659.93999999999994</v>
      </c>
    </row>
    <row r="129" spans="3:9" x14ac:dyDescent="0.3">
      <c r="C129" t="s">
        <v>7</v>
      </c>
      <c r="D129" t="s">
        <v>35</v>
      </c>
      <c r="E129" t="s">
        <v>30</v>
      </c>
      <c r="F129" s="4">
        <v>6755</v>
      </c>
      <c r="G129" s="5">
        <v>252</v>
      </c>
      <c r="H129">
        <f>VLOOKUP(Data[[#This Row],[Product]],products[],2,FALSE)</f>
        <v>14.49</v>
      </c>
      <c r="I129">
        <f>Data[Cost Per Unit]*Data[Units]</f>
        <v>3651.48</v>
      </c>
    </row>
    <row r="130" spans="3:9" x14ac:dyDescent="0.3">
      <c r="C130" t="s">
        <v>2</v>
      </c>
      <c r="D130" t="s">
        <v>37</v>
      </c>
      <c r="E130" t="s">
        <v>18</v>
      </c>
      <c r="F130" s="4">
        <v>11571</v>
      </c>
      <c r="G130" s="5">
        <v>138</v>
      </c>
      <c r="H130">
        <f>VLOOKUP(Data[[#This Row],[Product]],products[],2,FALSE)</f>
        <v>6.47</v>
      </c>
      <c r="I130">
        <f>Data[Cost Per Unit]*Data[Units]</f>
        <v>892.86</v>
      </c>
    </row>
    <row r="131" spans="3:9" x14ac:dyDescent="0.3">
      <c r="C131" t="s">
        <v>40</v>
      </c>
      <c r="D131" t="s">
        <v>38</v>
      </c>
      <c r="E131" t="s">
        <v>25</v>
      </c>
      <c r="F131" s="4">
        <v>2541</v>
      </c>
      <c r="G131" s="5">
        <v>90</v>
      </c>
      <c r="H131">
        <f>VLOOKUP(Data[[#This Row],[Product]],products[],2,FALSE)</f>
        <v>13.15</v>
      </c>
      <c r="I131">
        <f>Data[Cost Per Unit]*Data[Units]</f>
        <v>1183.5</v>
      </c>
    </row>
    <row r="132" spans="3:9" x14ac:dyDescent="0.3">
      <c r="C132" t="s">
        <v>41</v>
      </c>
      <c r="D132" t="s">
        <v>37</v>
      </c>
      <c r="E132" t="s">
        <v>30</v>
      </c>
      <c r="F132" s="4">
        <v>1526</v>
      </c>
      <c r="G132" s="5">
        <v>240</v>
      </c>
      <c r="H132">
        <f>VLOOKUP(Data[[#This Row],[Product]],products[],2,FALSE)</f>
        <v>14.49</v>
      </c>
      <c r="I132">
        <f>Data[Cost Per Unit]*Data[Units]</f>
        <v>3477.6</v>
      </c>
    </row>
    <row r="133" spans="3:9" x14ac:dyDescent="0.3">
      <c r="C133" t="s">
        <v>40</v>
      </c>
      <c r="D133" t="s">
        <v>38</v>
      </c>
      <c r="E133" t="s">
        <v>4</v>
      </c>
      <c r="F133" s="4">
        <v>6125</v>
      </c>
      <c r="G133" s="5">
        <v>102</v>
      </c>
      <c r="H133">
        <f>VLOOKUP(Data[[#This Row],[Product]],products[],2,FALSE)</f>
        <v>11.88</v>
      </c>
      <c r="I133">
        <f>Data[Cost Per Unit]*Data[Units]</f>
        <v>1211.76</v>
      </c>
    </row>
    <row r="134" spans="3:9" x14ac:dyDescent="0.3">
      <c r="C134" t="s">
        <v>41</v>
      </c>
      <c r="D134" t="s">
        <v>35</v>
      </c>
      <c r="E134" t="s">
        <v>27</v>
      </c>
      <c r="F134" s="4">
        <v>847</v>
      </c>
      <c r="G134" s="5">
        <v>129</v>
      </c>
      <c r="H134">
        <f>VLOOKUP(Data[[#This Row],[Product]],products[],2,FALSE)</f>
        <v>16.73</v>
      </c>
      <c r="I134">
        <f>Data[Cost Per Unit]*Data[Units]</f>
        <v>2158.17</v>
      </c>
    </row>
    <row r="135" spans="3:9" x14ac:dyDescent="0.3">
      <c r="C135" t="s">
        <v>8</v>
      </c>
      <c r="D135" t="s">
        <v>35</v>
      </c>
      <c r="E135" t="s">
        <v>27</v>
      </c>
      <c r="F135" s="4">
        <v>4753</v>
      </c>
      <c r="G135" s="5">
        <v>300</v>
      </c>
      <c r="H135">
        <f>VLOOKUP(Data[[#This Row],[Product]],products[],2,FALSE)</f>
        <v>16.73</v>
      </c>
      <c r="I135">
        <f>Data[Cost Per Unit]*Data[Units]</f>
        <v>5019</v>
      </c>
    </row>
    <row r="136" spans="3:9" x14ac:dyDescent="0.3">
      <c r="C136" t="s">
        <v>6</v>
      </c>
      <c r="D136" t="s">
        <v>38</v>
      </c>
      <c r="E136" t="s">
        <v>33</v>
      </c>
      <c r="F136" s="4">
        <v>959</v>
      </c>
      <c r="G136" s="5">
        <v>135</v>
      </c>
      <c r="H136">
        <f>VLOOKUP(Data[[#This Row],[Product]],products[],2,FALSE)</f>
        <v>12.37</v>
      </c>
      <c r="I136">
        <f>Data[Cost Per Unit]*Data[Units]</f>
        <v>1669.9499999999998</v>
      </c>
    </row>
    <row r="137" spans="3:9" x14ac:dyDescent="0.3">
      <c r="C137" t="s">
        <v>7</v>
      </c>
      <c r="D137" t="s">
        <v>35</v>
      </c>
      <c r="E137" t="s">
        <v>24</v>
      </c>
      <c r="F137" s="4">
        <v>2793</v>
      </c>
      <c r="G137" s="5">
        <v>114</v>
      </c>
      <c r="H137">
        <f>VLOOKUP(Data[[#This Row],[Product]],products[],2,FALSE)</f>
        <v>4.97</v>
      </c>
      <c r="I137">
        <f>Data[Cost Per Unit]*Data[Units]</f>
        <v>566.57999999999993</v>
      </c>
    </row>
    <row r="138" spans="3:9" x14ac:dyDescent="0.3">
      <c r="C138" t="s">
        <v>7</v>
      </c>
      <c r="D138" t="s">
        <v>35</v>
      </c>
      <c r="E138" t="s">
        <v>14</v>
      </c>
      <c r="F138" s="4">
        <v>4606</v>
      </c>
      <c r="G138" s="5">
        <v>63</v>
      </c>
      <c r="H138">
        <f>VLOOKUP(Data[[#This Row],[Product]],products[],2,FALSE)</f>
        <v>11.7</v>
      </c>
      <c r="I138">
        <f>Data[Cost Per Unit]*Data[Units]</f>
        <v>737.09999999999991</v>
      </c>
    </row>
    <row r="139" spans="3:9" x14ac:dyDescent="0.3">
      <c r="C139" t="s">
        <v>7</v>
      </c>
      <c r="D139" t="s">
        <v>36</v>
      </c>
      <c r="E139" t="s">
        <v>29</v>
      </c>
      <c r="F139" s="4">
        <v>5551</v>
      </c>
      <c r="G139" s="5">
        <v>252</v>
      </c>
      <c r="H139">
        <f>VLOOKUP(Data[[#This Row],[Product]],products[],2,FALSE)</f>
        <v>7.16</v>
      </c>
      <c r="I139">
        <f>Data[Cost Per Unit]*Data[Units]</f>
        <v>1804.32</v>
      </c>
    </row>
    <row r="140" spans="3:9" x14ac:dyDescent="0.3">
      <c r="C140" t="s">
        <v>10</v>
      </c>
      <c r="D140" t="s">
        <v>36</v>
      </c>
      <c r="E140" t="s">
        <v>32</v>
      </c>
      <c r="F140" s="4">
        <v>6657</v>
      </c>
      <c r="G140" s="5">
        <v>303</v>
      </c>
      <c r="H140">
        <f>VLOOKUP(Data[[#This Row],[Product]],products[],2,FALSE)</f>
        <v>8.65</v>
      </c>
      <c r="I140">
        <f>Data[Cost Per Unit]*Data[Units]</f>
        <v>2620.9500000000003</v>
      </c>
    </row>
    <row r="141" spans="3:9" x14ac:dyDescent="0.3">
      <c r="C141" t="s">
        <v>7</v>
      </c>
      <c r="D141" t="s">
        <v>39</v>
      </c>
      <c r="E141" t="s">
        <v>17</v>
      </c>
      <c r="F141" s="4">
        <v>4438</v>
      </c>
      <c r="G141" s="5">
        <v>246</v>
      </c>
      <c r="H141">
        <f>VLOOKUP(Data[[#This Row],[Product]],products[],2,FALSE)</f>
        <v>3.11</v>
      </c>
      <c r="I141">
        <f>Data[Cost Per Unit]*Data[Units]</f>
        <v>765.06</v>
      </c>
    </row>
    <row r="142" spans="3:9" x14ac:dyDescent="0.3">
      <c r="C142" t="s">
        <v>8</v>
      </c>
      <c r="D142" t="s">
        <v>38</v>
      </c>
      <c r="E142" t="s">
        <v>22</v>
      </c>
      <c r="F142" s="4">
        <v>168</v>
      </c>
      <c r="G142" s="5">
        <v>84</v>
      </c>
      <c r="H142">
        <f>VLOOKUP(Data[[#This Row],[Product]],products[],2,FALSE)</f>
        <v>9.77</v>
      </c>
      <c r="I142">
        <f>Data[Cost Per Unit]*Data[Units]</f>
        <v>820.68</v>
      </c>
    </row>
    <row r="143" spans="3:9" x14ac:dyDescent="0.3">
      <c r="C143" t="s">
        <v>7</v>
      </c>
      <c r="D143" t="s">
        <v>34</v>
      </c>
      <c r="E143" t="s">
        <v>17</v>
      </c>
      <c r="F143" s="4">
        <v>7777</v>
      </c>
      <c r="G143" s="5">
        <v>39</v>
      </c>
      <c r="H143">
        <f>VLOOKUP(Data[[#This Row],[Product]],products[],2,FALSE)</f>
        <v>3.11</v>
      </c>
      <c r="I143">
        <f>Data[Cost Per Unit]*Data[Units]</f>
        <v>121.28999999999999</v>
      </c>
    </row>
    <row r="144" spans="3:9" x14ac:dyDescent="0.3">
      <c r="C144" t="s">
        <v>5</v>
      </c>
      <c r="D144" t="s">
        <v>36</v>
      </c>
      <c r="E144" t="s">
        <v>17</v>
      </c>
      <c r="F144" s="4">
        <v>3339</v>
      </c>
      <c r="G144" s="5">
        <v>348</v>
      </c>
      <c r="H144">
        <f>VLOOKUP(Data[[#This Row],[Product]],products[],2,FALSE)</f>
        <v>3.11</v>
      </c>
      <c r="I144">
        <f>Data[Cost Per Unit]*Data[Units]</f>
        <v>1082.28</v>
      </c>
    </row>
    <row r="145" spans="3:9" x14ac:dyDescent="0.3">
      <c r="C145" t="s">
        <v>7</v>
      </c>
      <c r="D145" t="s">
        <v>37</v>
      </c>
      <c r="E145" t="s">
        <v>33</v>
      </c>
      <c r="F145" s="4">
        <v>6391</v>
      </c>
      <c r="G145" s="5">
        <v>48</v>
      </c>
      <c r="H145">
        <f>VLOOKUP(Data[[#This Row],[Product]],products[],2,FALSE)</f>
        <v>12.37</v>
      </c>
      <c r="I145">
        <f>Data[Cost Per Unit]*Data[Units]</f>
        <v>593.76</v>
      </c>
    </row>
    <row r="146" spans="3:9" x14ac:dyDescent="0.3">
      <c r="C146" t="s">
        <v>5</v>
      </c>
      <c r="D146" t="s">
        <v>37</v>
      </c>
      <c r="E146" t="s">
        <v>22</v>
      </c>
      <c r="F146" s="4">
        <v>518</v>
      </c>
      <c r="G146" s="5">
        <v>75</v>
      </c>
      <c r="H146">
        <f>VLOOKUP(Data[[#This Row],[Product]],products[],2,FALSE)</f>
        <v>9.77</v>
      </c>
      <c r="I146">
        <f>Data[Cost Per Unit]*Data[Units]</f>
        <v>732.75</v>
      </c>
    </row>
    <row r="147" spans="3:9" x14ac:dyDescent="0.3">
      <c r="C147" t="s">
        <v>7</v>
      </c>
      <c r="D147" t="s">
        <v>38</v>
      </c>
      <c r="E147" t="s">
        <v>28</v>
      </c>
      <c r="F147" s="4">
        <v>5677</v>
      </c>
      <c r="G147" s="5">
        <v>258</v>
      </c>
      <c r="H147">
        <f>VLOOKUP(Data[[#This Row],[Product]],products[],2,FALSE)</f>
        <v>10.38</v>
      </c>
      <c r="I147">
        <f>Data[Cost Per Unit]*Data[Units]</f>
        <v>2678.0400000000004</v>
      </c>
    </row>
    <row r="148" spans="3:9" x14ac:dyDescent="0.3">
      <c r="C148" t="s">
        <v>6</v>
      </c>
      <c r="D148" t="s">
        <v>39</v>
      </c>
      <c r="E148" t="s">
        <v>17</v>
      </c>
      <c r="F148" s="4">
        <v>6048</v>
      </c>
      <c r="G148" s="5">
        <v>27</v>
      </c>
      <c r="H148">
        <f>VLOOKUP(Data[[#This Row],[Product]],products[],2,FALSE)</f>
        <v>3.11</v>
      </c>
      <c r="I148">
        <f>Data[Cost Per Unit]*Data[Units]</f>
        <v>83.97</v>
      </c>
    </row>
    <row r="149" spans="3:9" x14ac:dyDescent="0.3">
      <c r="C149" t="s">
        <v>8</v>
      </c>
      <c r="D149" t="s">
        <v>38</v>
      </c>
      <c r="E149" t="s">
        <v>32</v>
      </c>
      <c r="F149" s="4">
        <v>3752</v>
      </c>
      <c r="G149" s="5">
        <v>213</v>
      </c>
      <c r="H149">
        <f>VLOOKUP(Data[[#This Row],[Product]],products[],2,FALSE)</f>
        <v>8.65</v>
      </c>
      <c r="I149">
        <f>Data[Cost Per Unit]*Data[Units]</f>
        <v>1842.45</v>
      </c>
    </row>
    <row r="150" spans="3:9" x14ac:dyDescent="0.3">
      <c r="C150" t="s">
        <v>5</v>
      </c>
      <c r="D150" t="s">
        <v>35</v>
      </c>
      <c r="E150" t="s">
        <v>29</v>
      </c>
      <c r="F150" s="4">
        <v>4480</v>
      </c>
      <c r="G150" s="5">
        <v>357</v>
      </c>
      <c r="H150">
        <f>VLOOKUP(Data[[#This Row],[Product]],products[],2,FALSE)</f>
        <v>7.16</v>
      </c>
      <c r="I150">
        <f>Data[Cost Per Unit]*Data[Units]</f>
        <v>2556.12</v>
      </c>
    </row>
    <row r="151" spans="3:9" x14ac:dyDescent="0.3">
      <c r="C151" t="s">
        <v>9</v>
      </c>
      <c r="D151" t="s">
        <v>37</v>
      </c>
      <c r="E151" t="s">
        <v>4</v>
      </c>
      <c r="F151" s="4">
        <v>259</v>
      </c>
      <c r="G151" s="5">
        <v>207</v>
      </c>
      <c r="H151">
        <f>VLOOKUP(Data[[#This Row],[Product]],products[],2,FALSE)</f>
        <v>11.88</v>
      </c>
      <c r="I151">
        <f>Data[Cost Per Unit]*Data[Units]</f>
        <v>2459.1600000000003</v>
      </c>
    </row>
    <row r="152" spans="3:9" x14ac:dyDescent="0.3">
      <c r="C152" t="s">
        <v>8</v>
      </c>
      <c r="D152" t="s">
        <v>37</v>
      </c>
      <c r="E152" t="s">
        <v>30</v>
      </c>
      <c r="F152" s="4">
        <v>42</v>
      </c>
      <c r="G152" s="5">
        <v>150</v>
      </c>
      <c r="H152">
        <f>VLOOKUP(Data[[#This Row],[Product]],products[],2,FALSE)</f>
        <v>14.49</v>
      </c>
      <c r="I152">
        <f>Data[Cost Per Unit]*Data[Units]</f>
        <v>2173.5</v>
      </c>
    </row>
    <row r="153" spans="3:9" x14ac:dyDescent="0.3">
      <c r="C153" t="s">
        <v>41</v>
      </c>
      <c r="D153" t="s">
        <v>36</v>
      </c>
      <c r="E153" t="s">
        <v>26</v>
      </c>
      <c r="F153" s="4">
        <v>98</v>
      </c>
      <c r="G153" s="5">
        <v>204</v>
      </c>
      <c r="H153">
        <f>VLOOKUP(Data[[#This Row],[Product]],products[],2,FALSE)</f>
        <v>5.6</v>
      </c>
      <c r="I153">
        <f>Data[Cost Per Unit]*Data[Units]</f>
        <v>1142.3999999999999</v>
      </c>
    </row>
    <row r="154" spans="3:9" x14ac:dyDescent="0.3">
      <c r="C154" t="s">
        <v>7</v>
      </c>
      <c r="D154" t="s">
        <v>35</v>
      </c>
      <c r="E154" t="s">
        <v>27</v>
      </c>
      <c r="F154" s="4">
        <v>2478</v>
      </c>
      <c r="G154" s="5">
        <v>21</v>
      </c>
      <c r="H154">
        <f>VLOOKUP(Data[[#This Row],[Product]],products[],2,FALSE)</f>
        <v>16.73</v>
      </c>
      <c r="I154">
        <f>Data[Cost Per Unit]*Data[Units]</f>
        <v>351.33</v>
      </c>
    </row>
    <row r="155" spans="3:9" x14ac:dyDescent="0.3">
      <c r="C155" t="s">
        <v>41</v>
      </c>
      <c r="D155" t="s">
        <v>34</v>
      </c>
      <c r="E155" t="s">
        <v>33</v>
      </c>
      <c r="F155" s="4">
        <v>7847</v>
      </c>
      <c r="G155" s="5">
        <v>174</v>
      </c>
      <c r="H155">
        <f>VLOOKUP(Data[[#This Row],[Product]],products[],2,FALSE)</f>
        <v>12.37</v>
      </c>
      <c r="I155">
        <f>Data[Cost Per Unit]*Data[Units]</f>
        <v>2152.3799999999997</v>
      </c>
    </row>
    <row r="156" spans="3:9" x14ac:dyDescent="0.3">
      <c r="C156" t="s">
        <v>2</v>
      </c>
      <c r="D156" t="s">
        <v>37</v>
      </c>
      <c r="E156" t="s">
        <v>17</v>
      </c>
      <c r="F156" s="4">
        <v>9926</v>
      </c>
      <c r="G156" s="5">
        <v>201</v>
      </c>
      <c r="H156">
        <f>VLOOKUP(Data[[#This Row],[Product]],products[],2,FALSE)</f>
        <v>3.11</v>
      </c>
      <c r="I156">
        <f>Data[Cost Per Unit]*Data[Units]</f>
        <v>625.11</v>
      </c>
    </row>
    <row r="157" spans="3:9" x14ac:dyDescent="0.3">
      <c r="C157" t="s">
        <v>8</v>
      </c>
      <c r="D157" t="s">
        <v>38</v>
      </c>
      <c r="E157" t="s">
        <v>13</v>
      </c>
      <c r="F157" s="4">
        <v>819</v>
      </c>
      <c r="G157" s="5">
        <v>510</v>
      </c>
      <c r="H157">
        <f>VLOOKUP(Data[[#This Row],[Product]],products[],2,FALSE)</f>
        <v>9.33</v>
      </c>
      <c r="I157">
        <f>Data[Cost Per Unit]*Data[Units]</f>
        <v>4758.3</v>
      </c>
    </row>
    <row r="158" spans="3:9" x14ac:dyDescent="0.3">
      <c r="C158" t="s">
        <v>6</v>
      </c>
      <c r="D158" t="s">
        <v>39</v>
      </c>
      <c r="E158" t="s">
        <v>29</v>
      </c>
      <c r="F158" s="4">
        <v>3052</v>
      </c>
      <c r="G158" s="5">
        <v>378</v>
      </c>
      <c r="H158">
        <f>VLOOKUP(Data[[#This Row],[Product]],products[],2,FALSE)</f>
        <v>7.16</v>
      </c>
      <c r="I158">
        <f>Data[Cost Per Unit]*Data[Units]</f>
        <v>2706.48</v>
      </c>
    </row>
    <row r="159" spans="3:9" x14ac:dyDescent="0.3">
      <c r="C159" t="s">
        <v>9</v>
      </c>
      <c r="D159" t="s">
        <v>34</v>
      </c>
      <c r="E159" t="s">
        <v>21</v>
      </c>
      <c r="F159" s="4">
        <v>6832</v>
      </c>
      <c r="G159" s="5">
        <v>27</v>
      </c>
      <c r="H159">
        <f>VLOOKUP(Data[[#This Row],[Product]],products[],2,FALSE)</f>
        <v>9</v>
      </c>
      <c r="I159">
        <f>Data[Cost Per Unit]*Data[Units]</f>
        <v>243</v>
      </c>
    </row>
    <row r="160" spans="3:9" x14ac:dyDescent="0.3">
      <c r="C160" t="s">
        <v>2</v>
      </c>
      <c r="D160" t="s">
        <v>39</v>
      </c>
      <c r="E160" t="s">
        <v>16</v>
      </c>
      <c r="F160" s="4">
        <v>2016</v>
      </c>
      <c r="G160" s="5">
        <v>117</v>
      </c>
      <c r="H160">
        <f>VLOOKUP(Data[[#This Row],[Product]],products[],2,FALSE)</f>
        <v>8.7899999999999991</v>
      </c>
      <c r="I160">
        <f>Data[Cost Per Unit]*Data[Units]</f>
        <v>1028.4299999999998</v>
      </c>
    </row>
    <row r="161" spans="3:9" x14ac:dyDescent="0.3">
      <c r="C161" t="s">
        <v>6</v>
      </c>
      <c r="D161" t="s">
        <v>38</v>
      </c>
      <c r="E161" t="s">
        <v>21</v>
      </c>
      <c r="F161" s="4">
        <v>7322</v>
      </c>
      <c r="G161" s="5">
        <v>36</v>
      </c>
      <c r="H161">
        <f>VLOOKUP(Data[[#This Row],[Product]],products[],2,FALSE)</f>
        <v>9</v>
      </c>
      <c r="I161">
        <f>Data[Cost Per Unit]*Data[Units]</f>
        <v>324</v>
      </c>
    </row>
    <row r="162" spans="3:9" x14ac:dyDescent="0.3">
      <c r="C162" t="s">
        <v>8</v>
      </c>
      <c r="D162" t="s">
        <v>35</v>
      </c>
      <c r="E162" t="s">
        <v>33</v>
      </c>
      <c r="F162" s="4">
        <v>357</v>
      </c>
      <c r="G162" s="5">
        <v>126</v>
      </c>
      <c r="H162">
        <f>VLOOKUP(Data[[#This Row],[Product]],products[],2,FALSE)</f>
        <v>12.37</v>
      </c>
      <c r="I162">
        <f>Data[Cost Per Unit]*Data[Units]</f>
        <v>1558.62</v>
      </c>
    </row>
    <row r="163" spans="3:9" x14ac:dyDescent="0.3">
      <c r="C163" t="s">
        <v>9</v>
      </c>
      <c r="D163" t="s">
        <v>39</v>
      </c>
      <c r="E163" t="s">
        <v>25</v>
      </c>
      <c r="F163" s="4">
        <v>3192</v>
      </c>
      <c r="G163" s="5">
        <v>72</v>
      </c>
      <c r="H163">
        <f>VLOOKUP(Data[[#This Row],[Product]],products[],2,FALSE)</f>
        <v>13.15</v>
      </c>
      <c r="I163">
        <f>Data[Cost Per Unit]*Data[Units]</f>
        <v>946.80000000000007</v>
      </c>
    </row>
    <row r="164" spans="3:9" x14ac:dyDescent="0.3">
      <c r="C164" t="s">
        <v>7</v>
      </c>
      <c r="D164" t="s">
        <v>36</v>
      </c>
      <c r="E164" t="s">
        <v>22</v>
      </c>
      <c r="F164" s="4">
        <v>8435</v>
      </c>
      <c r="G164" s="5">
        <v>42</v>
      </c>
      <c r="H164">
        <f>VLOOKUP(Data[[#This Row],[Product]],products[],2,FALSE)</f>
        <v>9.77</v>
      </c>
      <c r="I164">
        <f>Data[Cost Per Unit]*Data[Units]</f>
        <v>410.34</v>
      </c>
    </row>
    <row r="165" spans="3:9" x14ac:dyDescent="0.3">
      <c r="C165" t="s">
        <v>40</v>
      </c>
      <c r="D165" t="s">
        <v>39</v>
      </c>
      <c r="E165" t="s">
        <v>29</v>
      </c>
      <c r="F165" s="4">
        <v>0</v>
      </c>
      <c r="G165" s="5">
        <v>135</v>
      </c>
      <c r="H165">
        <f>VLOOKUP(Data[[#This Row],[Product]],products[],2,FALSE)</f>
        <v>7.16</v>
      </c>
      <c r="I165">
        <f>Data[Cost Per Unit]*Data[Units]</f>
        <v>966.6</v>
      </c>
    </row>
    <row r="166" spans="3:9" x14ac:dyDescent="0.3">
      <c r="C166" t="s">
        <v>7</v>
      </c>
      <c r="D166" t="s">
        <v>34</v>
      </c>
      <c r="E166" t="s">
        <v>24</v>
      </c>
      <c r="F166" s="4">
        <v>8862</v>
      </c>
      <c r="G166" s="5">
        <v>189</v>
      </c>
      <c r="H166">
        <f>VLOOKUP(Data[[#This Row],[Product]],products[],2,FALSE)</f>
        <v>4.97</v>
      </c>
      <c r="I166">
        <f>Data[Cost Per Unit]*Data[Units]</f>
        <v>939.32999999999993</v>
      </c>
    </row>
    <row r="167" spans="3:9" x14ac:dyDescent="0.3">
      <c r="C167" t="s">
        <v>6</v>
      </c>
      <c r="D167" t="s">
        <v>37</v>
      </c>
      <c r="E167" t="s">
        <v>28</v>
      </c>
      <c r="F167" s="4">
        <v>3556</v>
      </c>
      <c r="G167" s="5">
        <v>459</v>
      </c>
      <c r="H167">
        <f>VLOOKUP(Data[[#This Row],[Product]],products[],2,FALSE)</f>
        <v>10.38</v>
      </c>
      <c r="I167">
        <f>Data[Cost Per Unit]*Data[Units]</f>
        <v>4764.42</v>
      </c>
    </row>
    <row r="168" spans="3:9" x14ac:dyDescent="0.3">
      <c r="C168" t="s">
        <v>5</v>
      </c>
      <c r="D168" t="s">
        <v>34</v>
      </c>
      <c r="E168" t="s">
        <v>15</v>
      </c>
      <c r="F168" s="4">
        <v>7280</v>
      </c>
      <c r="G168" s="5">
        <v>201</v>
      </c>
      <c r="H168">
        <f>VLOOKUP(Data[[#This Row],[Product]],products[],2,FALSE)</f>
        <v>11.73</v>
      </c>
      <c r="I168">
        <f>Data[Cost Per Unit]*Data[Units]</f>
        <v>2357.73</v>
      </c>
    </row>
    <row r="169" spans="3:9" x14ac:dyDescent="0.3">
      <c r="C169" t="s">
        <v>6</v>
      </c>
      <c r="D169" t="s">
        <v>34</v>
      </c>
      <c r="E169" t="s">
        <v>30</v>
      </c>
      <c r="F169" s="4">
        <v>3402</v>
      </c>
      <c r="G169" s="5">
        <v>366</v>
      </c>
      <c r="H169">
        <f>VLOOKUP(Data[[#This Row],[Product]],products[],2,FALSE)</f>
        <v>14.49</v>
      </c>
      <c r="I169">
        <f>Data[Cost Per Unit]*Data[Units]</f>
        <v>5303.34</v>
      </c>
    </row>
    <row r="170" spans="3:9" x14ac:dyDescent="0.3">
      <c r="C170" t="s">
        <v>3</v>
      </c>
      <c r="D170" t="s">
        <v>37</v>
      </c>
      <c r="E170" t="s">
        <v>29</v>
      </c>
      <c r="F170" s="4">
        <v>4592</v>
      </c>
      <c r="G170" s="5">
        <v>324</v>
      </c>
      <c r="H170">
        <f>VLOOKUP(Data[[#This Row],[Product]],products[],2,FALSE)</f>
        <v>7.16</v>
      </c>
      <c r="I170">
        <f>Data[Cost Per Unit]*Data[Units]</f>
        <v>2319.84</v>
      </c>
    </row>
    <row r="171" spans="3:9" x14ac:dyDescent="0.3">
      <c r="C171" t="s">
        <v>9</v>
      </c>
      <c r="D171" t="s">
        <v>35</v>
      </c>
      <c r="E171" t="s">
        <v>15</v>
      </c>
      <c r="F171" s="4">
        <v>7833</v>
      </c>
      <c r="G171" s="5">
        <v>243</v>
      </c>
      <c r="H171">
        <f>VLOOKUP(Data[[#This Row],[Product]],products[],2,FALSE)</f>
        <v>11.73</v>
      </c>
      <c r="I171">
        <f>Data[Cost Per Unit]*Data[Units]</f>
        <v>2850.3900000000003</v>
      </c>
    </row>
    <row r="172" spans="3:9" x14ac:dyDescent="0.3">
      <c r="C172" t="s">
        <v>2</v>
      </c>
      <c r="D172" t="s">
        <v>39</v>
      </c>
      <c r="E172" t="s">
        <v>21</v>
      </c>
      <c r="F172" s="4">
        <v>7651</v>
      </c>
      <c r="G172" s="5">
        <v>213</v>
      </c>
      <c r="H172">
        <f>VLOOKUP(Data[[#This Row],[Product]],products[],2,FALSE)</f>
        <v>9</v>
      </c>
      <c r="I172">
        <f>Data[Cost Per Unit]*Data[Units]</f>
        <v>1917</v>
      </c>
    </row>
    <row r="173" spans="3:9" x14ac:dyDescent="0.3">
      <c r="C173" t="s">
        <v>40</v>
      </c>
      <c r="D173" t="s">
        <v>35</v>
      </c>
      <c r="E173" t="s">
        <v>30</v>
      </c>
      <c r="F173" s="4">
        <v>2275</v>
      </c>
      <c r="G173" s="5">
        <v>447</v>
      </c>
      <c r="H173">
        <f>VLOOKUP(Data[[#This Row],[Product]],products[],2,FALSE)</f>
        <v>14.49</v>
      </c>
      <c r="I173">
        <f>Data[Cost Per Unit]*Data[Units]</f>
        <v>6477.03</v>
      </c>
    </row>
    <row r="174" spans="3:9" x14ac:dyDescent="0.3">
      <c r="C174" t="s">
        <v>40</v>
      </c>
      <c r="D174" t="s">
        <v>38</v>
      </c>
      <c r="E174" t="s">
        <v>13</v>
      </c>
      <c r="F174" s="4">
        <v>5670</v>
      </c>
      <c r="G174" s="5">
        <v>297</v>
      </c>
      <c r="H174">
        <f>VLOOKUP(Data[[#This Row],[Product]],products[],2,FALSE)</f>
        <v>9.33</v>
      </c>
      <c r="I174">
        <f>Data[Cost Per Unit]*Data[Units]</f>
        <v>2771.01</v>
      </c>
    </row>
    <row r="175" spans="3:9" x14ac:dyDescent="0.3">
      <c r="C175" t="s">
        <v>7</v>
      </c>
      <c r="D175" t="s">
        <v>35</v>
      </c>
      <c r="E175" t="s">
        <v>16</v>
      </c>
      <c r="F175" s="4">
        <v>2135</v>
      </c>
      <c r="G175" s="5">
        <v>27</v>
      </c>
      <c r="H175">
        <f>VLOOKUP(Data[[#This Row],[Product]],products[],2,FALSE)</f>
        <v>8.7899999999999991</v>
      </c>
      <c r="I175">
        <f>Data[Cost Per Unit]*Data[Units]</f>
        <v>237.32999999999998</v>
      </c>
    </row>
    <row r="176" spans="3:9" x14ac:dyDescent="0.3">
      <c r="C176" t="s">
        <v>40</v>
      </c>
      <c r="D176" t="s">
        <v>34</v>
      </c>
      <c r="E176" t="s">
        <v>23</v>
      </c>
      <c r="F176" s="4">
        <v>2779</v>
      </c>
      <c r="G176" s="5">
        <v>75</v>
      </c>
      <c r="H176">
        <f>VLOOKUP(Data[[#This Row],[Product]],products[],2,FALSE)</f>
        <v>6.49</v>
      </c>
      <c r="I176">
        <f>Data[Cost Per Unit]*Data[Units]</f>
        <v>486.75</v>
      </c>
    </row>
    <row r="177" spans="3:9" x14ac:dyDescent="0.3">
      <c r="C177" t="s">
        <v>10</v>
      </c>
      <c r="D177" t="s">
        <v>39</v>
      </c>
      <c r="E177" t="s">
        <v>33</v>
      </c>
      <c r="F177" s="4">
        <v>12950</v>
      </c>
      <c r="G177" s="5">
        <v>30</v>
      </c>
      <c r="H177">
        <f>VLOOKUP(Data[[#This Row],[Product]],products[],2,FALSE)</f>
        <v>12.37</v>
      </c>
      <c r="I177">
        <f>Data[Cost Per Unit]*Data[Units]</f>
        <v>371.09999999999997</v>
      </c>
    </row>
    <row r="178" spans="3:9" x14ac:dyDescent="0.3">
      <c r="C178" t="s">
        <v>7</v>
      </c>
      <c r="D178" t="s">
        <v>36</v>
      </c>
      <c r="E178" t="s">
        <v>18</v>
      </c>
      <c r="F178" s="4">
        <v>2646</v>
      </c>
      <c r="G178" s="5">
        <v>177</v>
      </c>
      <c r="H178">
        <f>VLOOKUP(Data[[#This Row],[Product]],products[],2,FALSE)</f>
        <v>6.47</v>
      </c>
      <c r="I178">
        <f>Data[Cost Per Unit]*Data[Units]</f>
        <v>1145.19</v>
      </c>
    </row>
    <row r="179" spans="3:9" x14ac:dyDescent="0.3">
      <c r="C179" t="s">
        <v>40</v>
      </c>
      <c r="D179" t="s">
        <v>34</v>
      </c>
      <c r="E179" t="s">
        <v>33</v>
      </c>
      <c r="F179" s="4">
        <v>3794</v>
      </c>
      <c r="G179" s="5">
        <v>159</v>
      </c>
      <c r="H179">
        <f>VLOOKUP(Data[[#This Row],[Product]],products[],2,FALSE)</f>
        <v>12.37</v>
      </c>
      <c r="I179">
        <f>Data[Cost Per Unit]*Data[Units]</f>
        <v>1966.83</v>
      </c>
    </row>
    <row r="180" spans="3:9" x14ac:dyDescent="0.3">
      <c r="C180" t="s">
        <v>3</v>
      </c>
      <c r="D180" t="s">
        <v>35</v>
      </c>
      <c r="E180" t="s">
        <v>33</v>
      </c>
      <c r="F180" s="4">
        <v>819</v>
      </c>
      <c r="G180" s="5">
        <v>306</v>
      </c>
      <c r="H180">
        <f>VLOOKUP(Data[[#This Row],[Product]],products[],2,FALSE)</f>
        <v>12.37</v>
      </c>
      <c r="I180">
        <f>Data[Cost Per Unit]*Data[Units]</f>
        <v>3785.22</v>
      </c>
    </row>
    <row r="181" spans="3:9" x14ac:dyDescent="0.3">
      <c r="C181" t="s">
        <v>3</v>
      </c>
      <c r="D181" t="s">
        <v>34</v>
      </c>
      <c r="E181" t="s">
        <v>20</v>
      </c>
      <c r="F181" s="4">
        <v>2583</v>
      </c>
      <c r="G181" s="5">
        <v>18</v>
      </c>
      <c r="H181">
        <f>VLOOKUP(Data[[#This Row],[Product]],products[],2,FALSE)</f>
        <v>10.62</v>
      </c>
      <c r="I181">
        <f>Data[Cost Per Unit]*Data[Units]</f>
        <v>191.16</v>
      </c>
    </row>
    <row r="182" spans="3:9" x14ac:dyDescent="0.3">
      <c r="C182" t="s">
        <v>7</v>
      </c>
      <c r="D182" t="s">
        <v>35</v>
      </c>
      <c r="E182" t="s">
        <v>19</v>
      </c>
      <c r="F182" s="4">
        <v>4585</v>
      </c>
      <c r="G182" s="5">
        <v>240</v>
      </c>
      <c r="H182">
        <f>VLOOKUP(Data[[#This Row],[Product]],products[],2,FALSE)</f>
        <v>7.64</v>
      </c>
      <c r="I182">
        <f>Data[Cost Per Unit]*Data[Units]</f>
        <v>1833.6</v>
      </c>
    </row>
    <row r="183" spans="3:9" x14ac:dyDescent="0.3">
      <c r="C183" t="s">
        <v>5</v>
      </c>
      <c r="D183" t="s">
        <v>34</v>
      </c>
      <c r="E183" t="s">
        <v>33</v>
      </c>
      <c r="F183" s="4">
        <v>1652</v>
      </c>
      <c r="G183" s="5">
        <v>93</v>
      </c>
      <c r="H183">
        <f>VLOOKUP(Data[[#This Row],[Product]],products[],2,FALSE)</f>
        <v>12.37</v>
      </c>
      <c r="I183">
        <f>Data[Cost Per Unit]*Data[Units]</f>
        <v>1150.4099999999999</v>
      </c>
    </row>
    <row r="184" spans="3:9" x14ac:dyDescent="0.3">
      <c r="C184" t="s">
        <v>10</v>
      </c>
      <c r="D184" t="s">
        <v>34</v>
      </c>
      <c r="E184" t="s">
        <v>26</v>
      </c>
      <c r="F184" s="4">
        <v>4991</v>
      </c>
      <c r="G184" s="5">
        <v>9</v>
      </c>
      <c r="H184">
        <f>VLOOKUP(Data[[#This Row],[Product]],products[],2,FALSE)</f>
        <v>5.6</v>
      </c>
      <c r="I184">
        <f>Data[Cost Per Unit]*Data[Units]</f>
        <v>50.4</v>
      </c>
    </row>
    <row r="185" spans="3:9" x14ac:dyDescent="0.3">
      <c r="C185" t="s">
        <v>8</v>
      </c>
      <c r="D185" t="s">
        <v>34</v>
      </c>
      <c r="E185" t="s">
        <v>16</v>
      </c>
      <c r="F185" s="4">
        <v>2009</v>
      </c>
      <c r="G185" s="5">
        <v>219</v>
      </c>
      <c r="H185">
        <f>VLOOKUP(Data[[#This Row],[Product]],products[],2,FALSE)</f>
        <v>8.7899999999999991</v>
      </c>
      <c r="I185">
        <f>Data[Cost Per Unit]*Data[Units]</f>
        <v>1925.0099999999998</v>
      </c>
    </row>
    <row r="186" spans="3:9" x14ac:dyDescent="0.3">
      <c r="C186" t="s">
        <v>2</v>
      </c>
      <c r="D186" t="s">
        <v>39</v>
      </c>
      <c r="E186" t="s">
        <v>22</v>
      </c>
      <c r="F186" s="4">
        <v>1568</v>
      </c>
      <c r="G186" s="5">
        <v>141</v>
      </c>
      <c r="H186">
        <f>VLOOKUP(Data[[#This Row],[Product]],products[],2,FALSE)</f>
        <v>9.77</v>
      </c>
      <c r="I186">
        <f>Data[Cost Per Unit]*Data[Units]</f>
        <v>1377.57</v>
      </c>
    </row>
    <row r="187" spans="3:9" x14ac:dyDescent="0.3">
      <c r="C187" t="s">
        <v>41</v>
      </c>
      <c r="D187" t="s">
        <v>37</v>
      </c>
      <c r="E187" t="s">
        <v>20</v>
      </c>
      <c r="F187" s="4">
        <v>3388</v>
      </c>
      <c r="G187" s="5">
        <v>123</v>
      </c>
      <c r="H187">
        <f>VLOOKUP(Data[[#This Row],[Product]],products[],2,FALSE)</f>
        <v>10.62</v>
      </c>
      <c r="I187">
        <f>Data[Cost Per Unit]*Data[Units]</f>
        <v>1306.26</v>
      </c>
    </row>
    <row r="188" spans="3:9" x14ac:dyDescent="0.3">
      <c r="C188" t="s">
        <v>40</v>
      </c>
      <c r="D188" t="s">
        <v>38</v>
      </c>
      <c r="E188" t="s">
        <v>24</v>
      </c>
      <c r="F188" s="4">
        <v>623</v>
      </c>
      <c r="G188" s="5">
        <v>51</v>
      </c>
      <c r="H188">
        <f>VLOOKUP(Data[[#This Row],[Product]],products[],2,FALSE)</f>
        <v>4.97</v>
      </c>
      <c r="I188">
        <f>Data[Cost Per Unit]*Data[Units]</f>
        <v>253.47</v>
      </c>
    </row>
    <row r="189" spans="3:9" x14ac:dyDescent="0.3">
      <c r="C189" t="s">
        <v>6</v>
      </c>
      <c r="D189" t="s">
        <v>36</v>
      </c>
      <c r="E189" t="s">
        <v>4</v>
      </c>
      <c r="F189" s="4">
        <v>10073</v>
      </c>
      <c r="G189" s="5">
        <v>120</v>
      </c>
      <c r="H189">
        <f>VLOOKUP(Data[[#This Row],[Product]],products[],2,FALSE)</f>
        <v>11.88</v>
      </c>
      <c r="I189">
        <f>Data[Cost Per Unit]*Data[Units]</f>
        <v>1425.6000000000001</v>
      </c>
    </row>
    <row r="190" spans="3:9" x14ac:dyDescent="0.3">
      <c r="C190" t="s">
        <v>8</v>
      </c>
      <c r="D190" t="s">
        <v>39</v>
      </c>
      <c r="E190" t="s">
        <v>26</v>
      </c>
      <c r="F190" s="4">
        <v>1561</v>
      </c>
      <c r="G190" s="5">
        <v>27</v>
      </c>
      <c r="H190">
        <f>VLOOKUP(Data[[#This Row],[Product]],products[],2,FALSE)</f>
        <v>5.6</v>
      </c>
      <c r="I190">
        <f>Data[Cost Per Unit]*Data[Units]</f>
        <v>151.19999999999999</v>
      </c>
    </row>
    <row r="191" spans="3:9" x14ac:dyDescent="0.3">
      <c r="C191" t="s">
        <v>9</v>
      </c>
      <c r="D191" t="s">
        <v>36</v>
      </c>
      <c r="E191" t="s">
        <v>27</v>
      </c>
      <c r="F191" s="4">
        <v>11522</v>
      </c>
      <c r="G191" s="5">
        <v>204</v>
      </c>
      <c r="H191">
        <f>VLOOKUP(Data[[#This Row],[Product]],products[],2,FALSE)</f>
        <v>16.73</v>
      </c>
      <c r="I191">
        <f>Data[Cost Per Unit]*Data[Units]</f>
        <v>3412.92</v>
      </c>
    </row>
    <row r="192" spans="3:9" x14ac:dyDescent="0.3">
      <c r="C192" t="s">
        <v>6</v>
      </c>
      <c r="D192" t="s">
        <v>38</v>
      </c>
      <c r="E192" t="s">
        <v>13</v>
      </c>
      <c r="F192" s="4">
        <v>2317</v>
      </c>
      <c r="G192" s="5">
        <v>123</v>
      </c>
      <c r="H192">
        <f>VLOOKUP(Data[[#This Row],[Product]],products[],2,FALSE)</f>
        <v>9.33</v>
      </c>
      <c r="I192">
        <f>Data[Cost Per Unit]*Data[Units]</f>
        <v>1147.5899999999999</v>
      </c>
    </row>
    <row r="193" spans="3:9" x14ac:dyDescent="0.3">
      <c r="C193" t="s">
        <v>10</v>
      </c>
      <c r="D193" t="s">
        <v>37</v>
      </c>
      <c r="E193" t="s">
        <v>28</v>
      </c>
      <c r="F193" s="4">
        <v>3059</v>
      </c>
      <c r="G193" s="5">
        <v>27</v>
      </c>
      <c r="H193">
        <f>VLOOKUP(Data[[#This Row],[Product]],products[],2,FALSE)</f>
        <v>10.38</v>
      </c>
      <c r="I193">
        <f>Data[Cost Per Unit]*Data[Units]</f>
        <v>280.26000000000005</v>
      </c>
    </row>
    <row r="194" spans="3:9" x14ac:dyDescent="0.3">
      <c r="C194" t="s">
        <v>41</v>
      </c>
      <c r="D194" t="s">
        <v>37</v>
      </c>
      <c r="E194" t="s">
        <v>26</v>
      </c>
      <c r="F194" s="4">
        <v>2324</v>
      </c>
      <c r="G194" s="5">
        <v>177</v>
      </c>
      <c r="H194">
        <f>VLOOKUP(Data[[#This Row],[Product]],products[],2,FALSE)</f>
        <v>5.6</v>
      </c>
      <c r="I194">
        <f>Data[Cost Per Unit]*Data[Units]</f>
        <v>991.19999999999993</v>
      </c>
    </row>
    <row r="195" spans="3:9" x14ac:dyDescent="0.3">
      <c r="C195" t="s">
        <v>3</v>
      </c>
      <c r="D195" t="s">
        <v>39</v>
      </c>
      <c r="E195" t="s">
        <v>26</v>
      </c>
      <c r="F195" s="4">
        <v>4956</v>
      </c>
      <c r="G195" s="5">
        <v>171</v>
      </c>
      <c r="H195">
        <f>VLOOKUP(Data[[#This Row],[Product]],products[],2,FALSE)</f>
        <v>5.6</v>
      </c>
      <c r="I195">
        <f>Data[Cost Per Unit]*Data[Units]</f>
        <v>957.59999999999991</v>
      </c>
    </row>
    <row r="196" spans="3:9" x14ac:dyDescent="0.3">
      <c r="C196" t="s">
        <v>10</v>
      </c>
      <c r="D196" t="s">
        <v>34</v>
      </c>
      <c r="E196" t="s">
        <v>19</v>
      </c>
      <c r="F196" s="4">
        <v>5355</v>
      </c>
      <c r="G196" s="5">
        <v>204</v>
      </c>
      <c r="H196">
        <f>VLOOKUP(Data[[#This Row],[Product]],products[],2,FALSE)</f>
        <v>7.64</v>
      </c>
      <c r="I196">
        <f>Data[Cost Per Unit]*Data[Units]</f>
        <v>1558.56</v>
      </c>
    </row>
    <row r="197" spans="3:9" x14ac:dyDescent="0.3">
      <c r="C197" t="s">
        <v>3</v>
      </c>
      <c r="D197" t="s">
        <v>34</v>
      </c>
      <c r="E197" t="s">
        <v>14</v>
      </c>
      <c r="F197" s="4">
        <v>7259</v>
      </c>
      <c r="G197" s="5">
        <v>276</v>
      </c>
      <c r="H197">
        <f>VLOOKUP(Data[[#This Row],[Product]],products[],2,FALSE)</f>
        <v>11.7</v>
      </c>
      <c r="I197">
        <f>Data[Cost Per Unit]*Data[Units]</f>
        <v>3229.2</v>
      </c>
    </row>
    <row r="198" spans="3:9" x14ac:dyDescent="0.3">
      <c r="C198" t="s">
        <v>8</v>
      </c>
      <c r="D198" t="s">
        <v>37</v>
      </c>
      <c r="E198" t="s">
        <v>26</v>
      </c>
      <c r="F198" s="4">
        <v>6279</v>
      </c>
      <c r="G198" s="5">
        <v>45</v>
      </c>
      <c r="H198">
        <f>VLOOKUP(Data[[#This Row],[Product]],products[],2,FALSE)</f>
        <v>5.6</v>
      </c>
      <c r="I198">
        <f>Data[Cost Per Unit]*Data[Units]</f>
        <v>251.99999999999997</v>
      </c>
    </row>
    <row r="199" spans="3:9" x14ac:dyDescent="0.3">
      <c r="C199" t="s">
        <v>40</v>
      </c>
      <c r="D199" t="s">
        <v>38</v>
      </c>
      <c r="E199" t="s">
        <v>29</v>
      </c>
      <c r="F199" s="4">
        <v>2541</v>
      </c>
      <c r="G199" s="5">
        <v>45</v>
      </c>
      <c r="H199">
        <f>VLOOKUP(Data[[#This Row],[Product]],products[],2,FALSE)</f>
        <v>7.16</v>
      </c>
      <c r="I199">
        <f>Data[Cost Per Unit]*Data[Units]</f>
        <v>322.2</v>
      </c>
    </row>
    <row r="200" spans="3:9" x14ac:dyDescent="0.3">
      <c r="C200" t="s">
        <v>6</v>
      </c>
      <c r="D200" t="s">
        <v>35</v>
      </c>
      <c r="E200" t="s">
        <v>27</v>
      </c>
      <c r="F200" s="4">
        <v>3864</v>
      </c>
      <c r="G200" s="5">
        <v>177</v>
      </c>
      <c r="H200">
        <f>VLOOKUP(Data[[#This Row],[Product]],products[],2,FALSE)</f>
        <v>16.73</v>
      </c>
      <c r="I200">
        <f>Data[Cost Per Unit]*Data[Units]</f>
        <v>2961.21</v>
      </c>
    </row>
    <row r="201" spans="3:9" x14ac:dyDescent="0.3">
      <c r="C201" t="s">
        <v>5</v>
      </c>
      <c r="D201" t="s">
        <v>36</v>
      </c>
      <c r="E201" t="s">
        <v>13</v>
      </c>
      <c r="F201" s="4">
        <v>6146</v>
      </c>
      <c r="G201" s="5">
        <v>63</v>
      </c>
      <c r="H201">
        <f>VLOOKUP(Data[[#This Row],[Product]],products[],2,FALSE)</f>
        <v>9.33</v>
      </c>
      <c r="I201">
        <f>Data[Cost Per Unit]*Data[Units]</f>
        <v>587.79</v>
      </c>
    </row>
    <row r="202" spans="3:9" x14ac:dyDescent="0.3">
      <c r="C202" t="s">
        <v>9</v>
      </c>
      <c r="D202" t="s">
        <v>39</v>
      </c>
      <c r="E202" t="s">
        <v>18</v>
      </c>
      <c r="F202" s="4">
        <v>2639</v>
      </c>
      <c r="G202" s="5">
        <v>204</v>
      </c>
      <c r="H202">
        <f>VLOOKUP(Data[[#This Row],[Product]],products[],2,FALSE)</f>
        <v>6.47</v>
      </c>
      <c r="I202">
        <f>Data[Cost Per Unit]*Data[Units]</f>
        <v>1319.8799999999999</v>
      </c>
    </row>
    <row r="203" spans="3:9" x14ac:dyDescent="0.3">
      <c r="C203" t="s">
        <v>8</v>
      </c>
      <c r="D203" t="s">
        <v>37</v>
      </c>
      <c r="E203" t="s">
        <v>22</v>
      </c>
      <c r="F203" s="4">
        <v>1890</v>
      </c>
      <c r="G203" s="5">
        <v>195</v>
      </c>
      <c r="H203">
        <f>VLOOKUP(Data[[#This Row],[Product]],products[],2,FALSE)</f>
        <v>9.77</v>
      </c>
      <c r="I203">
        <f>Data[Cost Per Unit]*Data[Units]</f>
        <v>1905.1499999999999</v>
      </c>
    </row>
    <row r="204" spans="3:9" x14ac:dyDescent="0.3">
      <c r="C204" t="s">
        <v>7</v>
      </c>
      <c r="D204" t="s">
        <v>34</v>
      </c>
      <c r="E204" t="s">
        <v>14</v>
      </c>
      <c r="F204" s="4">
        <v>1932</v>
      </c>
      <c r="G204" s="5">
        <v>369</v>
      </c>
      <c r="H204">
        <f>VLOOKUP(Data[[#This Row],[Product]],products[],2,FALSE)</f>
        <v>11.7</v>
      </c>
      <c r="I204">
        <f>Data[Cost Per Unit]*Data[Units]</f>
        <v>4317.3</v>
      </c>
    </row>
    <row r="205" spans="3:9" x14ac:dyDescent="0.3">
      <c r="C205" t="s">
        <v>3</v>
      </c>
      <c r="D205" t="s">
        <v>34</v>
      </c>
      <c r="E205" t="s">
        <v>25</v>
      </c>
      <c r="F205" s="4">
        <v>6300</v>
      </c>
      <c r="G205" s="5">
        <v>42</v>
      </c>
      <c r="H205">
        <f>VLOOKUP(Data[[#This Row],[Product]],products[],2,FALSE)</f>
        <v>13.15</v>
      </c>
      <c r="I205">
        <f>Data[Cost Per Unit]*Data[Units]</f>
        <v>552.30000000000007</v>
      </c>
    </row>
    <row r="206" spans="3:9" x14ac:dyDescent="0.3">
      <c r="C206" t="s">
        <v>6</v>
      </c>
      <c r="D206" t="s">
        <v>37</v>
      </c>
      <c r="E206" t="s">
        <v>30</v>
      </c>
      <c r="F206" s="4">
        <v>560</v>
      </c>
      <c r="G206" s="5">
        <v>81</v>
      </c>
      <c r="H206">
        <f>VLOOKUP(Data[[#This Row],[Product]],products[],2,FALSE)</f>
        <v>14.49</v>
      </c>
      <c r="I206">
        <f>Data[Cost Per Unit]*Data[Units]</f>
        <v>1173.69</v>
      </c>
    </row>
    <row r="207" spans="3:9" x14ac:dyDescent="0.3">
      <c r="C207" t="s">
        <v>9</v>
      </c>
      <c r="D207" t="s">
        <v>37</v>
      </c>
      <c r="E207" t="s">
        <v>26</v>
      </c>
      <c r="F207" s="4">
        <v>2856</v>
      </c>
      <c r="G207" s="5">
        <v>246</v>
      </c>
      <c r="H207">
        <f>VLOOKUP(Data[[#This Row],[Product]],products[],2,FALSE)</f>
        <v>5.6</v>
      </c>
      <c r="I207">
        <f>Data[Cost Per Unit]*Data[Units]</f>
        <v>1377.6</v>
      </c>
    </row>
    <row r="208" spans="3:9" x14ac:dyDescent="0.3">
      <c r="C208" t="s">
        <v>9</v>
      </c>
      <c r="D208" t="s">
        <v>34</v>
      </c>
      <c r="E208" t="s">
        <v>17</v>
      </c>
      <c r="F208" s="4">
        <v>707</v>
      </c>
      <c r="G208" s="5">
        <v>174</v>
      </c>
      <c r="H208">
        <f>VLOOKUP(Data[[#This Row],[Product]],products[],2,FALSE)</f>
        <v>3.11</v>
      </c>
      <c r="I208">
        <f>Data[Cost Per Unit]*Data[Units]</f>
        <v>541.14</v>
      </c>
    </row>
    <row r="209" spans="3:9" x14ac:dyDescent="0.3">
      <c r="C209" t="s">
        <v>8</v>
      </c>
      <c r="D209" t="s">
        <v>35</v>
      </c>
      <c r="E209" t="s">
        <v>30</v>
      </c>
      <c r="F209" s="4">
        <v>3598</v>
      </c>
      <c r="G209" s="5">
        <v>81</v>
      </c>
      <c r="H209">
        <f>VLOOKUP(Data[[#This Row],[Product]],products[],2,FALSE)</f>
        <v>14.49</v>
      </c>
      <c r="I209">
        <f>Data[Cost Per Unit]*Data[Units]</f>
        <v>1173.69</v>
      </c>
    </row>
    <row r="210" spans="3:9" x14ac:dyDescent="0.3">
      <c r="C210" t="s">
        <v>40</v>
      </c>
      <c r="D210" t="s">
        <v>35</v>
      </c>
      <c r="E210" t="s">
        <v>22</v>
      </c>
      <c r="F210" s="4">
        <v>6853</v>
      </c>
      <c r="G210" s="5">
        <v>372</v>
      </c>
      <c r="H210">
        <f>VLOOKUP(Data[[#This Row],[Product]],products[],2,FALSE)</f>
        <v>9.77</v>
      </c>
      <c r="I210">
        <f>Data[Cost Per Unit]*Data[Units]</f>
        <v>3634.44</v>
      </c>
    </row>
    <row r="211" spans="3:9" x14ac:dyDescent="0.3">
      <c r="C211" t="s">
        <v>40</v>
      </c>
      <c r="D211" t="s">
        <v>35</v>
      </c>
      <c r="E211" t="s">
        <v>16</v>
      </c>
      <c r="F211" s="4">
        <v>4725</v>
      </c>
      <c r="G211" s="5">
        <v>174</v>
      </c>
      <c r="H211">
        <f>VLOOKUP(Data[[#This Row],[Product]],products[],2,FALSE)</f>
        <v>8.7899999999999991</v>
      </c>
      <c r="I211">
        <f>Data[Cost Per Unit]*Data[Units]</f>
        <v>1529.4599999999998</v>
      </c>
    </row>
    <row r="212" spans="3:9" x14ac:dyDescent="0.3">
      <c r="C212" t="s">
        <v>41</v>
      </c>
      <c r="D212" t="s">
        <v>36</v>
      </c>
      <c r="E212" t="s">
        <v>32</v>
      </c>
      <c r="F212" s="4">
        <v>10304</v>
      </c>
      <c r="G212" s="5">
        <v>84</v>
      </c>
      <c r="H212">
        <f>VLOOKUP(Data[[#This Row],[Product]],products[],2,FALSE)</f>
        <v>8.65</v>
      </c>
      <c r="I212">
        <f>Data[Cost Per Unit]*Data[Units]</f>
        <v>726.6</v>
      </c>
    </row>
    <row r="213" spans="3:9" x14ac:dyDescent="0.3">
      <c r="C213" t="s">
        <v>41</v>
      </c>
      <c r="D213" t="s">
        <v>34</v>
      </c>
      <c r="E213" t="s">
        <v>16</v>
      </c>
      <c r="F213" s="4">
        <v>1274</v>
      </c>
      <c r="G213" s="5">
        <v>225</v>
      </c>
      <c r="H213">
        <f>VLOOKUP(Data[[#This Row],[Product]],products[],2,FALSE)</f>
        <v>8.7899999999999991</v>
      </c>
      <c r="I213">
        <f>Data[Cost Per Unit]*Data[Units]</f>
        <v>1977.7499999999998</v>
      </c>
    </row>
    <row r="214" spans="3:9" x14ac:dyDescent="0.3">
      <c r="C214" t="s">
        <v>5</v>
      </c>
      <c r="D214" t="s">
        <v>36</v>
      </c>
      <c r="E214" t="s">
        <v>30</v>
      </c>
      <c r="F214" s="4">
        <v>1526</v>
      </c>
      <c r="G214" s="5">
        <v>105</v>
      </c>
      <c r="H214">
        <f>VLOOKUP(Data[[#This Row],[Product]],products[],2,FALSE)</f>
        <v>14.49</v>
      </c>
      <c r="I214">
        <f>Data[Cost Per Unit]*Data[Units]</f>
        <v>1521.45</v>
      </c>
    </row>
    <row r="215" spans="3:9" x14ac:dyDescent="0.3">
      <c r="C215" t="s">
        <v>40</v>
      </c>
      <c r="D215" t="s">
        <v>39</v>
      </c>
      <c r="E215" t="s">
        <v>28</v>
      </c>
      <c r="F215" s="4">
        <v>3101</v>
      </c>
      <c r="G215" s="5">
        <v>225</v>
      </c>
      <c r="H215">
        <f>VLOOKUP(Data[[#This Row],[Product]],products[],2,FALSE)</f>
        <v>10.38</v>
      </c>
      <c r="I215">
        <f>Data[Cost Per Unit]*Data[Units]</f>
        <v>2335.5</v>
      </c>
    </row>
    <row r="216" spans="3:9" x14ac:dyDescent="0.3">
      <c r="C216" t="s">
        <v>2</v>
      </c>
      <c r="D216" t="s">
        <v>37</v>
      </c>
      <c r="E216" t="s">
        <v>14</v>
      </c>
      <c r="F216" s="4">
        <v>1057</v>
      </c>
      <c r="G216" s="5">
        <v>54</v>
      </c>
      <c r="H216">
        <f>VLOOKUP(Data[[#This Row],[Product]],products[],2,FALSE)</f>
        <v>11.7</v>
      </c>
      <c r="I216">
        <f>Data[Cost Per Unit]*Data[Units]</f>
        <v>631.79999999999995</v>
      </c>
    </row>
    <row r="217" spans="3:9" x14ac:dyDescent="0.3">
      <c r="C217" t="s">
        <v>7</v>
      </c>
      <c r="D217" t="s">
        <v>37</v>
      </c>
      <c r="E217" t="s">
        <v>26</v>
      </c>
      <c r="F217" s="4">
        <v>5306</v>
      </c>
      <c r="G217" s="5">
        <v>0</v>
      </c>
      <c r="H217">
        <f>VLOOKUP(Data[[#This Row],[Product]],products[],2,FALSE)</f>
        <v>5.6</v>
      </c>
      <c r="I217">
        <f>Data[Cost Per Unit]*Data[Units]</f>
        <v>0</v>
      </c>
    </row>
    <row r="218" spans="3:9" x14ac:dyDescent="0.3">
      <c r="C218" t="s">
        <v>5</v>
      </c>
      <c r="D218" t="s">
        <v>39</v>
      </c>
      <c r="E218" t="s">
        <v>24</v>
      </c>
      <c r="F218" s="4">
        <v>4018</v>
      </c>
      <c r="G218" s="5">
        <v>171</v>
      </c>
      <c r="H218">
        <f>VLOOKUP(Data[[#This Row],[Product]],products[],2,FALSE)</f>
        <v>4.97</v>
      </c>
      <c r="I218">
        <f>Data[Cost Per Unit]*Data[Units]</f>
        <v>849.87</v>
      </c>
    </row>
    <row r="219" spans="3:9" x14ac:dyDescent="0.3">
      <c r="C219" t="s">
        <v>9</v>
      </c>
      <c r="D219" t="s">
        <v>34</v>
      </c>
      <c r="E219" t="s">
        <v>16</v>
      </c>
      <c r="F219" s="4">
        <v>938</v>
      </c>
      <c r="G219" s="5">
        <v>189</v>
      </c>
      <c r="H219">
        <f>VLOOKUP(Data[[#This Row],[Product]],products[],2,FALSE)</f>
        <v>8.7899999999999991</v>
      </c>
      <c r="I219">
        <f>Data[Cost Per Unit]*Data[Units]</f>
        <v>1661.31</v>
      </c>
    </row>
    <row r="220" spans="3:9" x14ac:dyDescent="0.3">
      <c r="C220" t="s">
        <v>7</v>
      </c>
      <c r="D220" t="s">
        <v>38</v>
      </c>
      <c r="E220" t="s">
        <v>18</v>
      </c>
      <c r="F220" s="4">
        <v>1778</v>
      </c>
      <c r="G220" s="5">
        <v>270</v>
      </c>
      <c r="H220">
        <f>VLOOKUP(Data[[#This Row],[Product]],products[],2,FALSE)</f>
        <v>6.47</v>
      </c>
      <c r="I220">
        <f>Data[Cost Per Unit]*Data[Units]</f>
        <v>1746.8999999999999</v>
      </c>
    </row>
    <row r="221" spans="3:9" x14ac:dyDescent="0.3">
      <c r="C221" t="s">
        <v>6</v>
      </c>
      <c r="D221" t="s">
        <v>39</v>
      </c>
      <c r="E221" t="s">
        <v>30</v>
      </c>
      <c r="F221" s="4">
        <v>1638</v>
      </c>
      <c r="G221" s="5">
        <v>63</v>
      </c>
      <c r="H221">
        <f>VLOOKUP(Data[[#This Row],[Product]],products[],2,FALSE)</f>
        <v>14.49</v>
      </c>
      <c r="I221">
        <f>Data[Cost Per Unit]*Data[Units]</f>
        <v>912.87</v>
      </c>
    </row>
    <row r="222" spans="3:9" x14ac:dyDescent="0.3">
      <c r="C222" t="s">
        <v>41</v>
      </c>
      <c r="D222" t="s">
        <v>38</v>
      </c>
      <c r="E222" t="s">
        <v>25</v>
      </c>
      <c r="F222" s="4">
        <v>154</v>
      </c>
      <c r="G222" s="5">
        <v>21</v>
      </c>
      <c r="H222">
        <f>VLOOKUP(Data[[#This Row],[Product]],products[],2,FALSE)</f>
        <v>13.15</v>
      </c>
      <c r="I222">
        <f>Data[Cost Per Unit]*Data[Units]</f>
        <v>276.15000000000003</v>
      </c>
    </row>
    <row r="223" spans="3:9" x14ac:dyDescent="0.3">
      <c r="C223" t="s">
        <v>7</v>
      </c>
      <c r="D223" t="s">
        <v>37</v>
      </c>
      <c r="E223" t="s">
        <v>22</v>
      </c>
      <c r="F223" s="4">
        <v>9835</v>
      </c>
      <c r="G223" s="5">
        <v>207</v>
      </c>
      <c r="H223">
        <f>VLOOKUP(Data[[#This Row],[Product]],products[],2,FALSE)</f>
        <v>9.77</v>
      </c>
      <c r="I223">
        <f>Data[Cost Per Unit]*Data[Units]</f>
        <v>2022.3899999999999</v>
      </c>
    </row>
    <row r="224" spans="3:9" x14ac:dyDescent="0.3">
      <c r="C224" t="s">
        <v>9</v>
      </c>
      <c r="D224" t="s">
        <v>37</v>
      </c>
      <c r="E224" t="s">
        <v>20</v>
      </c>
      <c r="F224" s="4">
        <v>7273</v>
      </c>
      <c r="G224" s="5">
        <v>96</v>
      </c>
      <c r="H224">
        <f>VLOOKUP(Data[[#This Row],[Product]],products[],2,FALSE)</f>
        <v>10.62</v>
      </c>
      <c r="I224">
        <f>Data[Cost Per Unit]*Data[Units]</f>
        <v>1019.52</v>
      </c>
    </row>
    <row r="225" spans="3:9" x14ac:dyDescent="0.3">
      <c r="C225" t="s">
        <v>5</v>
      </c>
      <c r="D225" t="s">
        <v>39</v>
      </c>
      <c r="E225" t="s">
        <v>22</v>
      </c>
      <c r="F225" s="4">
        <v>6909</v>
      </c>
      <c r="G225" s="5">
        <v>81</v>
      </c>
      <c r="H225">
        <f>VLOOKUP(Data[[#This Row],[Product]],products[],2,FALSE)</f>
        <v>9.77</v>
      </c>
      <c r="I225">
        <f>Data[Cost Per Unit]*Data[Units]</f>
        <v>791.37</v>
      </c>
    </row>
    <row r="226" spans="3:9" x14ac:dyDescent="0.3">
      <c r="C226" t="s">
        <v>9</v>
      </c>
      <c r="D226" t="s">
        <v>39</v>
      </c>
      <c r="E226" t="s">
        <v>24</v>
      </c>
      <c r="F226" s="4">
        <v>3920</v>
      </c>
      <c r="G226" s="5">
        <v>306</v>
      </c>
      <c r="H226">
        <f>VLOOKUP(Data[[#This Row],[Product]],products[],2,FALSE)</f>
        <v>4.97</v>
      </c>
      <c r="I226">
        <f>Data[Cost Per Unit]*Data[Units]</f>
        <v>1520.82</v>
      </c>
    </row>
    <row r="227" spans="3:9" x14ac:dyDescent="0.3">
      <c r="C227" t="s">
        <v>10</v>
      </c>
      <c r="D227" t="s">
        <v>39</v>
      </c>
      <c r="E227" t="s">
        <v>21</v>
      </c>
      <c r="F227" s="4">
        <v>4858</v>
      </c>
      <c r="G227" s="5">
        <v>279</v>
      </c>
      <c r="H227">
        <f>VLOOKUP(Data[[#This Row],[Product]],products[],2,FALSE)</f>
        <v>9</v>
      </c>
      <c r="I227">
        <f>Data[Cost Per Unit]*Data[Units]</f>
        <v>2511</v>
      </c>
    </row>
    <row r="228" spans="3:9" x14ac:dyDescent="0.3">
      <c r="C228" t="s">
        <v>2</v>
      </c>
      <c r="D228" t="s">
        <v>38</v>
      </c>
      <c r="E228" t="s">
        <v>4</v>
      </c>
      <c r="F228" s="4">
        <v>3549</v>
      </c>
      <c r="G228" s="5">
        <v>3</v>
      </c>
      <c r="H228">
        <f>VLOOKUP(Data[[#This Row],[Product]],products[],2,FALSE)</f>
        <v>11.88</v>
      </c>
      <c r="I228">
        <f>Data[Cost Per Unit]*Data[Units]</f>
        <v>35.64</v>
      </c>
    </row>
    <row r="229" spans="3:9" x14ac:dyDescent="0.3">
      <c r="C229" t="s">
        <v>7</v>
      </c>
      <c r="D229" t="s">
        <v>39</v>
      </c>
      <c r="E229" t="s">
        <v>27</v>
      </c>
      <c r="F229" s="4">
        <v>966</v>
      </c>
      <c r="G229" s="5">
        <v>198</v>
      </c>
      <c r="H229">
        <f>VLOOKUP(Data[[#This Row],[Product]],products[],2,FALSE)</f>
        <v>16.73</v>
      </c>
      <c r="I229">
        <f>Data[Cost Per Unit]*Data[Units]</f>
        <v>3312.54</v>
      </c>
    </row>
    <row r="230" spans="3:9" x14ac:dyDescent="0.3">
      <c r="C230" t="s">
        <v>5</v>
      </c>
      <c r="D230" t="s">
        <v>39</v>
      </c>
      <c r="E230" t="s">
        <v>18</v>
      </c>
      <c r="F230" s="4">
        <v>385</v>
      </c>
      <c r="G230" s="5">
        <v>249</v>
      </c>
      <c r="H230">
        <f>VLOOKUP(Data[[#This Row],[Product]],products[],2,FALSE)</f>
        <v>6.47</v>
      </c>
      <c r="I230">
        <f>Data[Cost Per Unit]*Data[Units]</f>
        <v>1611.03</v>
      </c>
    </row>
    <row r="231" spans="3:9" x14ac:dyDescent="0.3">
      <c r="C231" t="s">
        <v>6</v>
      </c>
      <c r="D231" t="s">
        <v>34</v>
      </c>
      <c r="E231" t="s">
        <v>16</v>
      </c>
      <c r="F231" s="4">
        <v>2219</v>
      </c>
      <c r="G231" s="5">
        <v>75</v>
      </c>
      <c r="H231">
        <f>VLOOKUP(Data[[#This Row],[Product]],products[],2,FALSE)</f>
        <v>8.7899999999999991</v>
      </c>
      <c r="I231">
        <f>Data[Cost Per Unit]*Data[Units]</f>
        <v>659.24999999999989</v>
      </c>
    </row>
    <row r="232" spans="3:9" x14ac:dyDescent="0.3">
      <c r="C232" t="s">
        <v>9</v>
      </c>
      <c r="D232" t="s">
        <v>36</v>
      </c>
      <c r="E232" t="s">
        <v>32</v>
      </c>
      <c r="F232" s="4">
        <v>2954</v>
      </c>
      <c r="G232" s="5">
        <v>189</v>
      </c>
      <c r="H232">
        <f>VLOOKUP(Data[[#This Row],[Product]],products[],2,FALSE)</f>
        <v>8.65</v>
      </c>
      <c r="I232">
        <f>Data[Cost Per Unit]*Data[Units]</f>
        <v>1634.8500000000001</v>
      </c>
    </row>
    <row r="233" spans="3:9" x14ac:dyDescent="0.3">
      <c r="C233" t="s">
        <v>7</v>
      </c>
      <c r="D233" t="s">
        <v>36</v>
      </c>
      <c r="E233" t="s">
        <v>32</v>
      </c>
      <c r="F233" s="4">
        <v>280</v>
      </c>
      <c r="G233" s="5">
        <v>87</v>
      </c>
      <c r="H233">
        <f>VLOOKUP(Data[[#This Row],[Product]],products[],2,FALSE)</f>
        <v>8.65</v>
      </c>
      <c r="I233">
        <f>Data[Cost Per Unit]*Data[Units]</f>
        <v>752.55000000000007</v>
      </c>
    </row>
    <row r="234" spans="3:9" x14ac:dyDescent="0.3">
      <c r="C234" t="s">
        <v>41</v>
      </c>
      <c r="D234" t="s">
        <v>36</v>
      </c>
      <c r="E234" t="s">
        <v>30</v>
      </c>
      <c r="F234" s="4">
        <v>6118</v>
      </c>
      <c r="G234" s="5">
        <v>174</v>
      </c>
      <c r="H234">
        <f>VLOOKUP(Data[[#This Row],[Product]],products[],2,FALSE)</f>
        <v>14.49</v>
      </c>
      <c r="I234">
        <f>Data[Cost Per Unit]*Data[Units]</f>
        <v>2521.2600000000002</v>
      </c>
    </row>
    <row r="235" spans="3:9" x14ac:dyDescent="0.3">
      <c r="C235" t="s">
        <v>2</v>
      </c>
      <c r="D235" t="s">
        <v>39</v>
      </c>
      <c r="E235" t="s">
        <v>15</v>
      </c>
      <c r="F235" s="4">
        <v>4802</v>
      </c>
      <c r="G235" s="5">
        <v>36</v>
      </c>
      <c r="H235">
        <f>VLOOKUP(Data[[#This Row],[Product]],products[],2,FALSE)</f>
        <v>11.73</v>
      </c>
      <c r="I235">
        <f>Data[Cost Per Unit]*Data[Units]</f>
        <v>422.28000000000003</v>
      </c>
    </row>
    <row r="236" spans="3:9" x14ac:dyDescent="0.3">
      <c r="C236" t="s">
        <v>9</v>
      </c>
      <c r="D236" t="s">
        <v>38</v>
      </c>
      <c r="E236" t="s">
        <v>24</v>
      </c>
      <c r="F236" s="4">
        <v>4137</v>
      </c>
      <c r="G236" s="5">
        <v>60</v>
      </c>
      <c r="H236">
        <f>VLOOKUP(Data[[#This Row],[Product]],products[],2,FALSE)</f>
        <v>4.97</v>
      </c>
      <c r="I236">
        <f>Data[Cost Per Unit]*Data[Units]</f>
        <v>298.2</v>
      </c>
    </row>
    <row r="237" spans="3:9" x14ac:dyDescent="0.3">
      <c r="C237" t="s">
        <v>3</v>
      </c>
      <c r="D237" t="s">
        <v>35</v>
      </c>
      <c r="E237" t="s">
        <v>23</v>
      </c>
      <c r="F237" s="4">
        <v>2023</v>
      </c>
      <c r="G237" s="5">
        <v>78</v>
      </c>
      <c r="H237">
        <f>VLOOKUP(Data[[#This Row],[Product]],products[],2,FALSE)</f>
        <v>6.49</v>
      </c>
      <c r="I237">
        <f>Data[Cost Per Unit]*Data[Units]</f>
        <v>506.22</v>
      </c>
    </row>
    <row r="238" spans="3:9" x14ac:dyDescent="0.3">
      <c r="C238" t="s">
        <v>9</v>
      </c>
      <c r="D238" t="s">
        <v>36</v>
      </c>
      <c r="E238" t="s">
        <v>30</v>
      </c>
      <c r="F238" s="4">
        <v>9051</v>
      </c>
      <c r="G238" s="5">
        <v>57</v>
      </c>
      <c r="H238">
        <f>VLOOKUP(Data[[#This Row],[Product]],products[],2,FALSE)</f>
        <v>14.49</v>
      </c>
      <c r="I238">
        <f>Data[Cost Per Unit]*Data[Units]</f>
        <v>825.93000000000006</v>
      </c>
    </row>
    <row r="239" spans="3:9" x14ac:dyDescent="0.3">
      <c r="C239" t="s">
        <v>9</v>
      </c>
      <c r="D239" t="s">
        <v>37</v>
      </c>
      <c r="E239" t="s">
        <v>28</v>
      </c>
      <c r="F239" s="4">
        <v>2919</v>
      </c>
      <c r="G239" s="5">
        <v>45</v>
      </c>
      <c r="H239">
        <f>VLOOKUP(Data[[#This Row],[Product]],products[],2,FALSE)</f>
        <v>10.38</v>
      </c>
      <c r="I239">
        <f>Data[Cost Per Unit]*Data[Units]</f>
        <v>467.1</v>
      </c>
    </row>
    <row r="240" spans="3:9" x14ac:dyDescent="0.3">
      <c r="C240" t="s">
        <v>41</v>
      </c>
      <c r="D240" t="s">
        <v>38</v>
      </c>
      <c r="E240" t="s">
        <v>22</v>
      </c>
      <c r="F240" s="4">
        <v>5915</v>
      </c>
      <c r="G240" s="5">
        <v>3</v>
      </c>
      <c r="H240">
        <f>VLOOKUP(Data[[#This Row],[Product]],products[],2,FALSE)</f>
        <v>9.77</v>
      </c>
      <c r="I240">
        <f>Data[Cost Per Unit]*Data[Units]</f>
        <v>29.31</v>
      </c>
    </row>
    <row r="241" spans="3:9" x14ac:dyDescent="0.3">
      <c r="C241" t="s">
        <v>10</v>
      </c>
      <c r="D241" t="s">
        <v>35</v>
      </c>
      <c r="E241" t="s">
        <v>15</v>
      </c>
      <c r="F241" s="4">
        <v>2562</v>
      </c>
      <c r="G241" s="5">
        <v>6</v>
      </c>
      <c r="H241">
        <f>VLOOKUP(Data[[#This Row],[Product]],products[],2,FALSE)</f>
        <v>11.73</v>
      </c>
      <c r="I241">
        <f>Data[Cost Per Unit]*Data[Units]</f>
        <v>70.38</v>
      </c>
    </row>
    <row r="242" spans="3:9" x14ac:dyDescent="0.3">
      <c r="C242" t="s">
        <v>5</v>
      </c>
      <c r="D242" t="s">
        <v>37</v>
      </c>
      <c r="E242" t="s">
        <v>25</v>
      </c>
      <c r="F242" s="4">
        <v>8813</v>
      </c>
      <c r="G242" s="5">
        <v>21</v>
      </c>
      <c r="H242">
        <f>VLOOKUP(Data[[#This Row],[Product]],products[],2,FALSE)</f>
        <v>13.15</v>
      </c>
      <c r="I242">
        <f>Data[Cost Per Unit]*Data[Units]</f>
        <v>276.15000000000003</v>
      </c>
    </row>
    <row r="243" spans="3:9" x14ac:dyDescent="0.3">
      <c r="C243" t="s">
        <v>5</v>
      </c>
      <c r="D243" t="s">
        <v>36</v>
      </c>
      <c r="E243" t="s">
        <v>18</v>
      </c>
      <c r="F243" s="4">
        <v>6111</v>
      </c>
      <c r="G243" s="5">
        <v>3</v>
      </c>
      <c r="H243">
        <f>VLOOKUP(Data[[#This Row],[Product]],products[],2,FALSE)</f>
        <v>6.47</v>
      </c>
      <c r="I243">
        <f>Data[Cost Per Unit]*Data[Units]</f>
        <v>19.41</v>
      </c>
    </row>
    <row r="244" spans="3:9" x14ac:dyDescent="0.3">
      <c r="C244" t="s">
        <v>8</v>
      </c>
      <c r="D244" t="s">
        <v>34</v>
      </c>
      <c r="E244" t="s">
        <v>31</v>
      </c>
      <c r="F244" s="4">
        <v>3507</v>
      </c>
      <c r="G244" s="5">
        <v>288</v>
      </c>
      <c r="H244">
        <f>VLOOKUP(Data[[#This Row],[Product]],products[],2,FALSE)</f>
        <v>5.79</v>
      </c>
      <c r="I244">
        <f>Data[Cost Per Unit]*Data[Units]</f>
        <v>1667.52</v>
      </c>
    </row>
    <row r="245" spans="3:9" x14ac:dyDescent="0.3">
      <c r="C245" t="s">
        <v>6</v>
      </c>
      <c r="D245" t="s">
        <v>36</v>
      </c>
      <c r="E245" t="s">
        <v>13</v>
      </c>
      <c r="F245" s="4">
        <v>4319</v>
      </c>
      <c r="G245" s="5">
        <v>30</v>
      </c>
      <c r="H245">
        <f>VLOOKUP(Data[[#This Row],[Product]],products[],2,FALSE)</f>
        <v>9.33</v>
      </c>
      <c r="I245">
        <f>Data[Cost Per Unit]*Data[Units]</f>
        <v>279.89999999999998</v>
      </c>
    </row>
    <row r="246" spans="3:9" x14ac:dyDescent="0.3">
      <c r="C246" t="s">
        <v>40</v>
      </c>
      <c r="D246" t="s">
        <v>38</v>
      </c>
      <c r="E246" t="s">
        <v>26</v>
      </c>
      <c r="F246" s="4">
        <v>609</v>
      </c>
      <c r="G246" s="5">
        <v>87</v>
      </c>
      <c r="H246">
        <f>VLOOKUP(Data[[#This Row],[Product]],products[],2,FALSE)</f>
        <v>5.6</v>
      </c>
      <c r="I246">
        <f>Data[Cost Per Unit]*Data[Units]</f>
        <v>487.2</v>
      </c>
    </row>
    <row r="247" spans="3:9" x14ac:dyDescent="0.3">
      <c r="C247" t="s">
        <v>40</v>
      </c>
      <c r="D247" t="s">
        <v>39</v>
      </c>
      <c r="E247" t="s">
        <v>27</v>
      </c>
      <c r="F247" s="4">
        <v>6370</v>
      </c>
      <c r="G247" s="5">
        <v>30</v>
      </c>
      <c r="H247">
        <f>VLOOKUP(Data[[#This Row],[Product]],products[],2,FALSE)</f>
        <v>16.73</v>
      </c>
      <c r="I247">
        <f>Data[Cost Per Unit]*Data[Units]</f>
        <v>501.90000000000003</v>
      </c>
    </row>
    <row r="248" spans="3:9" x14ac:dyDescent="0.3">
      <c r="C248" t="s">
        <v>5</v>
      </c>
      <c r="D248" t="s">
        <v>38</v>
      </c>
      <c r="E248" t="s">
        <v>19</v>
      </c>
      <c r="F248" s="4">
        <v>5474</v>
      </c>
      <c r="G248" s="5">
        <v>168</v>
      </c>
      <c r="H248">
        <f>VLOOKUP(Data[[#This Row],[Product]],products[],2,FALSE)</f>
        <v>7.64</v>
      </c>
      <c r="I248">
        <f>Data[Cost Per Unit]*Data[Units]</f>
        <v>1283.52</v>
      </c>
    </row>
    <row r="249" spans="3:9" x14ac:dyDescent="0.3">
      <c r="C249" t="s">
        <v>40</v>
      </c>
      <c r="D249" t="s">
        <v>36</v>
      </c>
      <c r="E249" t="s">
        <v>27</v>
      </c>
      <c r="F249" s="4">
        <v>3164</v>
      </c>
      <c r="G249" s="5">
        <v>306</v>
      </c>
      <c r="H249">
        <f>VLOOKUP(Data[[#This Row],[Product]],products[],2,FALSE)</f>
        <v>16.73</v>
      </c>
      <c r="I249">
        <f>Data[Cost Per Unit]*Data[Units]</f>
        <v>5119.38</v>
      </c>
    </row>
    <row r="250" spans="3:9" x14ac:dyDescent="0.3">
      <c r="C250" t="s">
        <v>6</v>
      </c>
      <c r="D250" t="s">
        <v>35</v>
      </c>
      <c r="E250" t="s">
        <v>4</v>
      </c>
      <c r="F250" s="4">
        <v>1302</v>
      </c>
      <c r="G250" s="5">
        <v>402</v>
      </c>
      <c r="H250">
        <f>VLOOKUP(Data[[#This Row],[Product]],products[],2,FALSE)</f>
        <v>11.88</v>
      </c>
      <c r="I250">
        <f>Data[Cost Per Unit]*Data[Units]</f>
        <v>4775.76</v>
      </c>
    </row>
    <row r="251" spans="3:9" x14ac:dyDescent="0.3">
      <c r="C251" t="s">
        <v>3</v>
      </c>
      <c r="D251" t="s">
        <v>37</v>
      </c>
      <c r="E251" t="s">
        <v>28</v>
      </c>
      <c r="F251" s="4">
        <v>7308</v>
      </c>
      <c r="G251" s="5">
        <v>327</v>
      </c>
      <c r="H251">
        <f>VLOOKUP(Data[[#This Row],[Product]],products[],2,FALSE)</f>
        <v>10.38</v>
      </c>
      <c r="I251">
        <f>Data[Cost Per Unit]*Data[Units]</f>
        <v>3394.26</v>
      </c>
    </row>
    <row r="252" spans="3:9" x14ac:dyDescent="0.3">
      <c r="C252" t="s">
        <v>40</v>
      </c>
      <c r="D252" t="s">
        <v>37</v>
      </c>
      <c r="E252" t="s">
        <v>27</v>
      </c>
      <c r="F252" s="4">
        <v>6132</v>
      </c>
      <c r="G252" s="5">
        <v>93</v>
      </c>
      <c r="H252">
        <f>VLOOKUP(Data[[#This Row],[Product]],products[],2,FALSE)</f>
        <v>16.73</v>
      </c>
      <c r="I252">
        <f>Data[Cost Per Unit]*Data[Units]</f>
        <v>1555.89</v>
      </c>
    </row>
    <row r="253" spans="3:9" x14ac:dyDescent="0.3">
      <c r="C253" t="s">
        <v>10</v>
      </c>
      <c r="D253" t="s">
        <v>35</v>
      </c>
      <c r="E253" t="s">
        <v>14</v>
      </c>
      <c r="F253" s="4">
        <v>3472</v>
      </c>
      <c r="G253" s="5">
        <v>96</v>
      </c>
      <c r="H253">
        <f>VLOOKUP(Data[[#This Row],[Product]],products[],2,FALSE)</f>
        <v>11.7</v>
      </c>
      <c r="I253">
        <f>Data[Cost Per Unit]*Data[Units]</f>
        <v>1123.1999999999998</v>
      </c>
    </row>
    <row r="254" spans="3:9" x14ac:dyDescent="0.3">
      <c r="C254" t="s">
        <v>8</v>
      </c>
      <c r="D254" t="s">
        <v>39</v>
      </c>
      <c r="E254" t="s">
        <v>18</v>
      </c>
      <c r="F254" s="4">
        <v>9660</v>
      </c>
      <c r="G254" s="5">
        <v>27</v>
      </c>
      <c r="H254">
        <f>VLOOKUP(Data[[#This Row],[Product]],products[],2,FALSE)</f>
        <v>6.47</v>
      </c>
      <c r="I254">
        <f>Data[Cost Per Unit]*Data[Units]</f>
        <v>174.69</v>
      </c>
    </row>
    <row r="255" spans="3:9" x14ac:dyDescent="0.3">
      <c r="C255" t="s">
        <v>9</v>
      </c>
      <c r="D255" t="s">
        <v>38</v>
      </c>
      <c r="E255" t="s">
        <v>26</v>
      </c>
      <c r="F255" s="4">
        <v>2436</v>
      </c>
      <c r="G255" s="5">
        <v>99</v>
      </c>
      <c r="H255">
        <f>VLOOKUP(Data[[#This Row],[Product]],products[],2,FALSE)</f>
        <v>5.6</v>
      </c>
      <c r="I255">
        <f>Data[Cost Per Unit]*Data[Units]</f>
        <v>554.4</v>
      </c>
    </row>
    <row r="256" spans="3:9" x14ac:dyDescent="0.3">
      <c r="C256" t="s">
        <v>9</v>
      </c>
      <c r="D256" t="s">
        <v>38</v>
      </c>
      <c r="E256" t="s">
        <v>33</v>
      </c>
      <c r="F256" s="4">
        <v>9506</v>
      </c>
      <c r="G256" s="5">
        <v>87</v>
      </c>
      <c r="H256">
        <f>VLOOKUP(Data[[#This Row],[Product]],products[],2,FALSE)</f>
        <v>12.37</v>
      </c>
      <c r="I256">
        <f>Data[Cost Per Unit]*Data[Units]</f>
        <v>1076.1899999999998</v>
      </c>
    </row>
    <row r="257" spans="3:9" x14ac:dyDescent="0.3">
      <c r="C257" t="s">
        <v>10</v>
      </c>
      <c r="D257" t="s">
        <v>37</v>
      </c>
      <c r="E257" t="s">
        <v>21</v>
      </c>
      <c r="F257" s="4">
        <v>245</v>
      </c>
      <c r="G257" s="5">
        <v>288</v>
      </c>
      <c r="H257">
        <f>VLOOKUP(Data[[#This Row],[Product]],products[],2,FALSE)</f>
        <v>9</v>
      </c>
      <c r="I257">
        <f>Data[Cost Per Unit]*Data[Units]</f>
        <v>2592</v>
      </c>
    </row>
    <row r="258" spans="3:9" x14ac:dyDescent="0.3">
      <c r="C258" t="s">
        <v>8</v>
      </c>
      <c r="D258" t="s">
        <v>35</v>
      </c>
      <c r="E258" t="s">
        <v>20</v>
      </c>
      <c r="F258" s="4">
        <v>2702</v>
      </c>
      <c r="G258" s="5">
        <v>363</v>
      </c>
      <c r="H258">
        <f>VLOOKUP(Data[[#This Row],[Product]],products[],2,FALSE)</f>
        <v>10.62</v>
      </c>
      <c r="I258">
        <f>Data[Cost Per Unit]*Data[Units]</f>
        <v>3855.0599999999995</v>
      </c>
    </row>
    <row r="259" spans="3:9" x14ac:dyDescent="0.3">
      <c r="C259" t="s">
        <v>10</v>
      </c>
      <c r="D259" t="s">
        <v>34</v>
      </c>
      <c r="E259" t="s">
        <v>17</v>
      </c>
      <c r="F259" s="4">
        <v>700</v>
      </c>
      <c r="G259" s="5">
        <v>87</v>
      </c>
      <c r="H259">
        <f>VLOOKUP(Data[[#This Row],[Product]],products[],2,FALSE)</f>
        <v>3.11</v>
      </c>
      <c r="I259">
        <f>Data[Cost Per Unit]*Data[Units]</f>
        <v>270.57</v>
      </c>
    </row>
    <row r="260" spans="3:9" x14ac:dyDescent="0.3">
      <c r="C260" t="s">
        <v>6</v>
      </c>
      <c r="D260" t="s">
        <v>34</v>
      </c>
      <c r="E260" t="s">
        <v>17</v>
      </c>
      <c r="F260" s="4">
        <v>3759</v>
      </c>
      <c r="G260" s="5">
        <v>150</v>
      </c>
      <c r="H260">
        <f>VLOOKUP(Data[[#This Row],[Product]],products[],2,FALSE)</f>
        <v>3.11</v>
      </c>
      <c r="I260">
        <f>Data[Cost Per Unit]*Data[Units]</f>
        <v>466.5</v>
      </c>
    </row>
    <row r="261" spans="3:9" x14ac:dyDescent="0.3">
      <c r="C261" t="s">
        <v>2</v>
      </c>
      <c r="D261" t="s">
        <v>35</v>
      </c>
      <c r="E261" t="s">
        <v>17</v>
      </c>
      <c r="F261" s="4">
        <v>1589</v>
      </c>
      <c r="G261" s="5">
        <v>303</v>
      </c>
      <c r="H261">
        <f>VLOOKUP(Data[[#This Row],[Product]],products[],2,FALSE)</f>
        <v>3.11</v>
      </c>
      <c r="I261">
        <f>Data[Cost Per Unit]*Data[Units]</f>
        <v>942.32999999999993</v>
      </c>
    </row>
    <row r="262" spans="3:9" x14ac:dyDescent="0.3">
      <c r="C262" t="s">
        <v>7</v>
      </c>
      <c r="D262" t="s">
        <v>35</v>
      </c>
      <c r="E262" t="s">
        <v>28</v>
      </c>
      <c r="F262" s="4">
        <v>5194</v>
      </c>
      <c r="G262" s="5">
        <v>288</v>
      </c>
      <c r="H262">
        <f>VLOOKUP(Data[[#This Row],[Product]],products[],2,FALSE)</f>
        <v>10.38</v>
      </c>
      <c r="I262">
        <f>Data[Cost Per Unit]*Data[Units]</f>
        <v>2989.44</v>
      </c>
    </row>
    <row r="263" spans="3:9" x14ac:dyDescent="0.3">
      <c r="C263" t="s">
        <v>10</v>
      </c>
      <c r="D263" t="s">
        <v>36</v>
      </c>
      <c r="E263" t="s">
        <v>13</v>
      </c>
      <c r="F263" s="4">
        <v>945</v>
      </c>
      <c r="G263" s="5">
        <v>75</v>
      </c>
      <c r="H263">
        <f>VLOOKUP(Data[[#This Row],[Product]],products[],2,FALSE)</f>
        <v>9.33</v>
      </c>
      <c r="I263">
        <f>Data[Cost Per Unit]*Data[Units]</f>
        <v>699.75</v>
      </c>
    </row>
    <row r="264" spans="3:9" x14ac:dyDescent="0.3">
      <c r="C264" t="s">
        <v>40</v>
      </c>
      <c r="D264" t="s">
        <v>38</v>
      </c>
      <c r="E264" t="s">
        <v>31</v>
      </c>
      <c r="F264" s="4">
        <v>1988</v>
      </c>
      <c r="G264" s="5">
        <v>39</v>
      </c>
      <c r="H264">
        <f>VLOOKUP(Data[[#This Row],[Product]],products[],2,FALSE)</f>
        <v>5.79</v>
      </c>
      <c r="I264">
        <f>Data[Cost Per Unit]*Data[Units]</f>
        <v>225.81</v>
      </c>
    </row>
    <row r="265" spans="3:9" x14ac:dyDescent="0.3">
      <c r="C265" t="s">
        <v>6</v>
      </c>
      <c r="D265" t="s">
        <v>34</v>
      </c>
      <c r="E265" t="s">
        <v>32</v>
      </c>
      <c r="F265" s="4">
        <v>6734</v>
      </c>
      <c r="G265" s="5">
        <v>123</v>
      </c>
      <c r="H265">
        <f>VLOOKUP(Data[[#This Row],[Product]],products[],2,FALSE)</f>
        <v>8.65</v>
      </c>
      <c r="I265">
        <f>Data[Cost Per Unit]*Data[Units]</f>
        <v>1063.95</v>
      </c>
    </row>
    <row r="266" spans="3:9" x14ac:dyDescent="0.3">
      <c r="C266" t="s">
        <v>40</v>
      </c>
      <c r="D266" t="s">
        <v>36</v>
      </c>
      <c r="E266" t="s">
        <v>4</v>
      </c>
      <c r="F266" s="4">
        <v>217</v>
      </c>
      <c r="G266" s="5">
        <v>36</v>
      </c>
      <c r="H266">
        <f>VLOOKUP(Data[[#This Row],[Product]],products[],2,FALSE)</f>
        <v>11.88</v>
      </c>
      <c r="I266">
        <f>Data[Cost Per Unit]*Data[Units]</f>
        <v>427.68</v>
      </c>
    </row>
    <row r="267" spans="3:9" x14ac:dyDescent="0.3">
      <c r="C267" t="s">
        <v>5</v>
      </c>
      <c r="D267" t="s">
        <v>34</v>
      </c>
      <c r="E267" t="s">
        <v>22</v>
      </c>
      <c r="F267" s="4">
        <v>6279</v>
      </c>
      <c r="G267" s="5">
        <v>237</v>
      </c>
      <c r="H267">
        <f>VLOOKUP(Data[[#This Row],[Product]],products[],2,FALSE)</f>
        <v>9.77</v>
      </c>
      <c r="I267">
        <f>Data[Cost Per Unit]*Data[Units]</f>
        <v>2315.4899999999998</v>
      </c>
    </row>
    <row r="268" spans="3:9" x14ac:dyDescent="0.3">
      <c r="C268" t="s">
        <v>40</v>
      </c>
      <c r="D268" t="s">
        <v>36</v>
      </c>
      <c r="E268" t="s">
        <v>13</v>
      </c>
      <c r="F268" s="4">
        <v>4424</v>
      </c>
      <c r="G268" s="5">
        <v>201</v>
      </c>
      <c r="H268">
        <f>VLOOKUP(Data[[#This Row],[Product]],products[],2,FALSE)</f>
        <v>9.33</v>
      </c>
      <c r="I268">
        <f>Data[Cost Per Unit]*Data[Units]</f>
        <v>1875.33</v>
      </c>
    </row>
    <row r="269" spans="3:9" x14ac:dyDescent="0.3">
      <c r="C269" t="s">
        <v>2</v>
      </c>
      <c r="D269" t="s">
        <v>36</v>
      </c>
      <c r="E269" t="s">
        <v>17</v>
      </c>
      <c r="F269" s="4">
        <v>189</v>
      </c>
      <c r="G269" s="5">
        <v>48</v>
      </c>
      <c r="H269">
        <f>VLOOKUP(Data[[#This Row],[Product]],products[],2,FALSE)</f>
        <v>3.11</v>
      </c>
      <c r="I269">
        <f>Data[Cost Per Unit]*Data[Units]</f>
        <v>149.28</v>
      </c>
    </row>
    <row r="270" spans="3:9" x14ac:dyDescent="0.3">
      <c r="C270" t="s">
        <v>5</v>
      </c>
      <c r="D270" t="s">
        <v>35</v>
      </c>
      <c r="E270" t="s">
        <v>22</v>
      </c>
      <c r="F270" s="4">
        <v>490</v>
      </c>
      <c r="G270" s="5">
        <v>84</v>
      </c>
      <c r="H270">
        <f>VLOOKUP(Data[[#This Row],[Product]],products[],2,FALSE)</f>
        <v>9.77</v>
      </c>
      <c r="I270">
        <f>Data[Cost Per Unit]*Data[Units]</f>
        <v>820.68</v>
      </c>
    </row>
    <row r="271" spans="3:9" x14ac:dyDescent="0.3">
      <c r="C271" t="s">
        <v>8</v>
      </c>
      <c r="D271" t="s">
        <v>37</v>
      </c>
      <c r="E271" t="s">
        <v>21</v>
      </c>
      <c r="F271" s="4">
        <v>434</v>
      </c>
      <c r="G271" s="5">
        <v>87</v>
      </c>
      <c r="H271">
        <f>VLOOKUP(Data[[#This Row],[Product]],products[],2,FALSE)</f>
        <v>9</v>
      </c>
      <c r="I271">
        <f>Data[Cost Per Unit]*Data[Units]</f>
        <v>783</v>
      </c>
    </row>
    <row r="272" spans="3:9" x14ac:dyDescent="0.3">
      <c r="C272" t="s">
        <v>7</v>
      </c>
      <c r="D272" t="s">
        <v>38</v>
      </c>
      <c r="E272" t="s">
        <v>30</v>
      </c>
      <c r="F272" s="4">
        <v>10129</v>
      </c>
      <c r="G272" s="5">
        <v>312</v>
      </c>
      <c r="H272">
        <f>VLOOKUP(Data[[#This Row],[Product]],products[],2,FALSE)</f>
        <v>14.49</v>
      </c>
      <c r="I272">
        <f>Data[Cost Per Unit]*Data[Units]</f>
        <v>4520.88</v>
      </c>
    </row>
    <row r="273" spans="3:9" x14ac:dyDescent="0.3">
      <c r="C273" t="s">
        <v>3</v>
      </c>
      <c r="D273" t="s">
        <v>39</v>
      </c>
      <c r="E273" t="s">
        <v>28</v>
      </c>
      <c r="F273" s="4">
        <v>1652</v>
      </c>
      <c r="G273" s="5">
        <v>102</v>
      </c>
      <c r="H273">
        <f>VLOOKUP(Data[[#This Row],[Product]],products[],2,FALSE)</f>
        <v>10.38</v>
      </c>
      <c r="I273">
        <f>Data[Cost Per Unit]*Data[Units]</f>
        <v>1058.76</v>
      </c>
    </row>
    <row r="274" spans="3:9" x14ac:dyDescent="0.3">
      <c r="C274" t="s">
        <v>8</v>
      </c>
      <c r="D274" t="s">
        <v>38</v>
      </c>
      <c r="E274" t="s">
        <v>21</v>
      </c>
      <c r="F274" s="4">
        <v>6433</v>
      </c>
      <c r="G274" s="5">
        <v>78</v>
      </c>
      <c r="H274">
        <f>VLOOKUP(Data[[#This Row],[Product]],products[],2,FALSE)</f>
        <v>9</v>
      </c>
      <c r="I274">
        <f>Data[Cost Per Unit]*Data[Units]</f>
        <v>702</v>
      </c>
    </row>
    <row r="275" spans="3:9" x14ac:dyDescent="0.3">
      <c r="C275" t="s">
        <v>3</v>
      </c>
      <c r="D275" t="s">
        <v>34</v>
      </c>
      <c r="E275" t="s">
        <v>23</v>
      </c>
      <c r="F275" s="4">
        <v>2212</v>
      </c>
      <c r="G275" s="5">
        <v>117</v>
      </c>
      <c r="H275">
        <f>VLOOKUP(Data[[#This Row],[Product]],products[],2,FALSE)</f>
        <v>6.49</v>
      </c>
      <c r="I275">
        <f>Data[Cost Per Unit]*Data[Units]</f>
        <v>759.33</v>
      </c>
    </row>
    <row r="276" spans="3:9" x14ac:dyDescent="0.3">
      <c r="C276" t="s">
        <v>41</v>
      </c>
      <c r="D276" t="s">
        <v>35</v>
      </c>
      <c r="E276" t="s">
        <v>19</v>
      </c>
      <c r="F276" s="4">
        <v>609</v>
      </c>
      <c r="G276" s="5">
        <v>99</v>
      </c>
      <c r="H276">
        <f>VLOOKUP(Data[[#This Row],[Product]],products[],2,FALSE)</f>
        <v>7.64</v>
      </c>
      <c r="I276">
        <f>Data[Cost Per Unit]*Data[Units]</f>
        <v>756.36</v>
      </c>
    </row>
    <row r="277" spans="3:9" x14ac:dyDescent="0.3">
      <c r="C277" t="s">
        <v>40</v>
      </c>
      <c r="D277" t="s">
        <v>35</v>
      </c>
      <c r="E277" t="s">
        <v>24</v>
      </c>
      <c r="F277" s="4">
        <v>1638</v>
      </c>
      <c r="G277" s="5">
        <v>48</v>
      </c>
      <c r="H277">
        <f>VLOOKUP(Data[[#This Row],[Product]],products[],2,FALSE)</f>
        <v>4.97</v>
      </c>
      <c r="I277">
        <f>Data[Cost Per Unit]*Data[Units]</f>
        <v>238.56</v>
      </c>
    </row>
    <row r="278" spans="3:9" x14ac:dyDescent="0.3">
      <c r="C278" t="s">
        <v>7</v>
      </c>
      <c r="D278" t="s">
        <v>34</v>
      </c>
      <c r="E278" t="s">
        <v>15</v>
      </c>
      <c r="F278" s="4">
        <v>3829</v>
      </c>
      <c r="G278" s="5">
        <v>24</v>
      </c>
      <c r="H278">
        <f>VLOOKUP(Data[[#This Row],[Product]],products[],2,FALSE)</f>
        <v>11.73</v>
      </c>
      <c r="I278">
        <f>Data[Cost Per Unit]*Data[Units]</f>
        <v>281.52</v>
      </c>
    </row>
    <row r="279" spans="3:9" x14ac:dyDescent="0.3">
      <c r="C279" t="s">
        <v>40</v>
      </c>
      <c r="D279" t="s">
        <v>39</v>
      </c>
      <c r="E279" t="s">
        <v>15</v>
      </c>
      <c r="F279" s="4">
        <v>5775</v>
      </c>
      <c r="G279" s="5">
        <v>42</v>
      </c>
      <c r="H279">
        <f>VLOOKUP(Data[[#This Row],[Product]],products[],2,FALSE)</f>
        <v>11.73</v>
      </c>
      <c r="I279">
        <f>Data[Cost Per Unit]*Data[Units]</f>
        <v>492.66</v>
      </c>
    </row>
    <row r="280" spans="3:9" x14ac:dyDescent="0.3">
      <c r="C280" t="s">
        <v>6</v>
      </c>
      <c r="D280" t="s">
        <v>35</v>
      </c>
      <c r="E280" t="s">
        <v>20</v>
      </c>
      <c r="F280" s="4">
        <v>1071</v>
      </c>
      <c r="G280" s="5">
        <v>270</v>
      </c>
      <c r="H280">
        <f>VLOOKUP(Data[[#This Row],[Product]],products[],2,FALSE)</f>
        <v>10.62</v>
      </c>
      <c r="I280">
        <f>Data[Cost Per Unit]*Data[Units]</f>
        <v>2867.3999999999996</v>
      </c>
    </row>
    <row r="281" spans="3:9" x14ac:dyDescent="0.3">
      <c r="C281" t="s">
        <v>8</v>
      </c>
      <c r="D281" t="s">
        <v>36</v>
      </c>
      <c r="E281" t="s">
        <v>23</v>
      </c>
      <c r="F281" s="4">
        <v>5019</v>
      </c>
      <c r="G281" s="5">
        <v>150</v>
      </c>
      <c r="H281">
        <f>VLOOKUP(Data[[#This Row],[Product]],products[],2,FALSE)</f>
        <v>6.49</v>
      </c>
      <c r="I281">
        <f>Data[Cost Per Unit]*Data[Units]</f>
        <v>973.5</v>
      </c>
    </row>
    <row r="282" spans="3:9" x14ac:dyDescent="0.3">
      <c r="C282" t="s">
        <v>2</v>
      </c>
      <c r="D282" t="s">
        <v>37</v>
      </c>
      <c r="E282" t="s">
        <v>15</v>
      </c>
      <c r="F282" s="4">
        <v>2863</v>
      </c>
      <c r="G282" s="5">
        <v>42</v>
      </c>
      <c r="H282">
        <f>VLOOKUP(Data[[#This Row],[Product]],products[],2,FALSE)</f>
        <v>11.73</v>
      </c>
      <c r="I282">
        <f>Data[Cost Per Unit]*Data[Units]</f>
        <v>492.66</v>
      </c>
    </row>
    <row r="283" spans="3:9" x14ac:dyDescent="0.3">
      <c r="C283" t="s">
        <v>40</v>
      </c>
      <c r="D283" t="s">
        <v>35</v>
      </c>
      <c r="E283" t="s">
        <v>29</v>
      </c>
      <c r="F283" s="4">
        <v>1617</v>
      </c>
      <c r="G283" s="5">
        <v>126</v>
      </c>
      <c r="H283">
        <f>VLOOKUP(Data[[#This Row],[Product]],products[],2,FALSE)</f>
        <v>7.16</v>
      </c>
      <c r="I283">
        <f>Data[Cost Per Unit]*Data[Units]</f>
        <v>902.16</v>
      </c>
    </row>
    <row r="284" spans="3:9" x14ac:dyDescent="0.3">
      <c r="C284" t="s">
        <v>6</v>
      </c>
      <c r="D284" t="s">
        <v>37</v>
      </c>
      <c r="E284" t="s">
        <v>26</v>
      </c>
      <c r="F284" s="4">
        <v>6818</v>
      </c>
      <c r="G284" s="5">
        <v>6</v>
      </c>
      <c r="H284">
        <f>VLOOKUP(Data[[#This Row],[Product]],products[],2,FALSE)</f>
        <v>5.6</v>
      </c>
      <c r="I284">
        <f>Data[Cost Per Unit]*Data[Units]</f>
        <v>33.599999999999994</v>
      </c>
    </row>
    <row r="285" spans="3:9" x14ac:dyDescent="0.3">
      <c r="C285" t="s">
        <v>3</v>
      </c>
      <c r="D285" t="s">
        <v>35</v>
      </c>
      <c r="E285" t="s">
        <v>15</v>
      </c>
      <c r="F285" s="4">
        <v>6657</v>
      </c>
      <c r="G285" s="5">
        <v>276</v>
      </c>
      <c r="H285">
        <f>VLOOKUP(Data[[#This Row],[Product]],products[],2,FALSE)</f>
        <v>11.73</v>
      </c>
      <c r="I285">
        <f>Data[Cost Per Unit]*Data[Units]</f>
        <v>3237.48</v>
      </c>
    </row>
    <row r="286" spans="3:9" x14ac:dyDescent="0.3">
      <c r="C286" t="s">
        <v>3</v>
      </c>
      <c r="D286" t="s">
        <v>34</v>
      </c>
      <c r="E286" t="s">
        <v>17</v>
      </c>
      <c r="F286" s="4">
        <v>2919</v>
      </c>
      <c r="G286" s="5">
        <v>93</v>
      </c>
      <c r="H286">
        <f>VLOOKUP(Data[[#This Row],[Product]],products[],2,FALSE)</f>
        <v>3.11</v>
      </c>
      <c r="I286">
        <f>Data[Cost Per Unit]*Data[Units]</f>
        <v>289.22999999999996</v>
      </c>
    </row>
    <row r="287" spans="3:9" x14ac:dyDescent="0.3">
      <c r="C287" t="s">
        <v>2</v>
      </c>
      <c r="D287" t="s">
        <v>36</v>
      </c>
      <c r="E287" t="s">
        <v>31</v>
      </c>
      <c r="F287" s="4">
        <v>3094</v>
      </c>
      <c r="G287" s="5">
        <v>246</v>
      </c>
      <c r="H287">
        <f>VLOOKUP(Data[[#This Row],[Product]],products[],2,FALSE)</f>
        <v>5.79</v>
      </c>
      <c r="I287">
        <f>Data[Cost Per Unit]*Data[Units]</f>
        <v>1424.34</v>
      </c>
    </row>
    <row r="288" spans="3:9" x14ac:dyDescent="0.3">
      <c r="C288" t="s">
        <v>6</v>
      </c>
      <c r="D288" t="s">
        <v>39</v>
      </c>
      <c r="E288" t="s">
        <v>24</v>
      </c>
      <c r="F288" s="4">
        <v>2989</v>
      </c>
      <c r="G288" s="5">
        <v>3</v>
      </c>
      <c r="H288">
        <f>VLOOKUP(Data[[#This Row],[Product]],products[],2,FALSE)</f>
        <v>4.97</v>
      </c>
      <c r="I288">
        <f>Data[Cost Per Unit]*Data[Units]</f>
        <v>14.91</v>
      </c>
    </row>
    <row r="289" spans="3:9" x14ac:dyDescent="0.3">
      <c r="C289" t="s">
        <v>8</v>
      </c>
      <c r="D289" t="s">
        <v>38</v>
      </c>
      <c r="E289" t="s">
        <v>27</v>
      </c>
      <c r="F289" s="4">
        <v>2268</v>
      </c>
      <c r="G289" s="5">
        <v>63</v>
      </c>
      <c r="H289">
        <f>VLOOKUP(Data[[#This Row],[Product]],products[],2,FALSE)</f>
        <v>16.73</v>
      </c>
      <c r="I289">
        <f>Data[Cost Per Unit]*Data[Units]</f>
        <v>1053.99</v>
      </c>
    </row>
    <row r="290" spans="3:9" x14ac:dyDescent="0.3">
      <c r="C290" t="s">
        <v>5</v>
      </c>
      <c r="D290" t="s">
        <v>35</v>
      </c>
      <c r="E290" t="s">
        <v>31</v>
      </c>
      <c r="F290" s="4">
        <v>4753</v>
      </c>
      <c r="G290" s="5">
        <v>246</v>
      </c>
      <c r="H290">
        <f>VLOOKUP(Data[[#This Row],[Product]],products[],2,FALSE)</f>
        <v>5.79</v>
      </c>
      <c r="I290">
        <f>Data[Cost Per Unit]*Data[Units]</f>
        <v>1424.34</v>
      </c>
    </row>
    <row r="291" spans="3:9" x14ac:dyDescent="0.3">
      <c r="C291" t="s">
        <v>2</v>
      </c>
      <c r="D291" t="s">
        <v>34</v>
      </c>
      <c r="E291" t="s">
        <v>19</v>
      </c>
      <c r="F291" s="4">
        <v>7511</v>
      </c>
      <c r="G291" s="5">
        <v>120</v>
      </c>
      <c r="H291">
        <f>VLOOKUP(Data[[#This Row],[Product]],products[],2,FALSE)</f>
        <v>7.64</v>
      </c>
      <c r="I291">
        <f>Data[Cost Per Unit]*Data[Units]</f>
        <v>916.8</v>
      </c>
    </row>
    <row r="292" spans="3:9" x14ac:dyDescent="0.3">
      <c r="C292" t="s">
        <v>2</v>
      </c>
      <c r="D292" t="s">
        <v>38</v>
      </c>
      <c r="E292" t="s">
        <v>31</v>
      </c>
      <c r="F292" s="4">
        <v>4326</v>
      </c>
      <c r="G292" s="5">
        <v>348</v>
      </c>
      <c r="H292">
        <f>VLOOKUP(Data[[#This Row],[Product]],products[],2,FALSE)</f>
        <v>5.79</v>
      </c>
      <c r="I292">
        <f>Data[Cost Per Unit]*Data[Units]</f>
        <v>2014.92</v>
      </c>
    </row>
    <row r="293" spans="3:9" x14ac:dyDescent="0.3">
      <c r="C293" t="s">
        <v>41</v>
      </c>
      <c r="D293" t="s">
        <v>34</v>
      </c>
      <c r="E293" t="s">
        <v>23</v>
      </c>
      <c r="F293" s="4">
        <v>4935</v>
      </c>
      <c r="G293" s="5">
        <v>126</v>
      </c>
      <c r="H293">
        <f>VLOOKUP(Data[[#This Row],[Product]],products[],2,FALSE)</f>
        <v>6.49</v>
      </c>
      <c r="I293">
        <f>Data[Cost Per Unit]*Data[Units]</f>
        <v>817.74</v>
      </c>
    </row>
    <row r="294" spans="3:9" x14ac:dyDescent="0.3">
      <c r="C294" t="s">
        <v>6</v>
      </c>
      <c r="D294" t="s">
        <v>35</v>
      </c>
      <c r="E294" t="s">
        <v>30</v>
      </c>
      <c r="F294" s="4">
        <v>4781</v>
      </c>
      <c r="G294" s="5">
        <v>123</v>
      </c>
      <c r="H294">
        <f>VLOOKUP(Data[[#This Row],[Product]],products[],2,FALSE)</f>
        <v>14.49</v>
      </c>
      <c r="I294">
        <f>Data[Cost Per Unit]*Data[Units]</f>
        <v>1782.27</v>
      </c>
    </row>
    <row r="295" spans="3:9" x14ac:dyDescent="0.3">
      <c r="C295" t="s">
        <v>5</v>
      </c>
      <c r="D295" t="s">
        <v>38</v>
      </c>
      <c r="E295" t="s">
        <v>25</v>
      </c>
      <c r="F295" s="4">
        <v>7483</v>
      </c>
      <c r="G295" s="5">
        <v>45</v>
      </c>
      <c r="H295">
        <f>VLOOKUP(Data[[#This Row],[Product]],products[],2,FALSE)</f>
        <v>13.15</v>
      </c>
      <c r="I295">
        <f>Data[Cost Per Unit]*Data[Units]</f>
        <v>591.75</v>
      </c>
    </row>
    <row r="296" spans="3:9" x14ac:dyDescent="0.3">
      <c r="C296" t="s">
        <v>10</v>
      </c>
      <c r="D296" t="s">
        <v>38</v>
      </c>
      <c r="E296" t="s">
        <v>4</v>
      </c>
      <c r="F296" s="4">
        <v>6860</v>
      </c>
      <c r="G296" s="5">
        <v>126</v>
      </c>
      <c r="H296">
        <f>VLOOKUP(Data[[#This Row],[Product]],products[],2,FALSE)</f>
        <v>11.88</v>
      </c>
      <c r="I296">
        <f>Data[Cost Per Unit]*Data[Units]</f>
        <v>1496.88</v>
      </c>
    </row>
    <row r="297" spans="3:9" x14ac:dyDescent="0.3">
      <c r="C297" t="s">
        <v>40</v>
      </c>
      <c r="D297" t="s">
        <v>37</v>
      </c>
      <c r="E297" t="s">
        <v>29</v>
      </c>
      <c r="F297" s="4">
        <v>9002</v>
      </c>
      <c r="G297" s="5">
        <v>72</v>
      </c>
      <c r="H297">
        <f>VLOOKUP(Data[[#This Row],[Product]],products[],2,FALSE)</f>
        <v>7.16</v>
      </c>
      <c r="I297">
        <f>Data[Cost Per Unit]*Data[Units]</f>
        <v>515.52</v>
      </c>
    </row>
    <row r="298" spans="3:9" x14ac:dyDescent="0.3">
      <c r="C298" t="s">
        <v>6</v>
      </c>
      <c r="D298" t="s">
        <v>36</v>
      </c>
      <c r="E298" t="s">
        <v>29</v>
      </c>
      <c r="F298" s="4">
        <v>1400</v>
      </c>
      <c r="G298" s="5">
        <v>135</v>
      </c>
      <c r="H298">
        <f>VLOOKUP(Data[[#This Row],[Product]],products[],2,FALSE)</f>
        <v>7.16</v>
      </c>
      <c r="I298">
        <f>Data[Cost Per Unit]*Data[Units]</f>
        <v>966.6</v>
      </c>
    </row>
    <row r="299" spans="3:9" x14ac:dyDescent="0.3">
      <c r="C299" t="s">
        <v>10</v>
      </c>
      <c r="D299" t="s">
        <v>34</v>
      </c>
      <c r="E299" t="s">
        <v>22</v>
      </c>
      <c r="F299" s="4">
        <v>4053</v>
      </c>
      <c r="G299" s="5">
        <v>24</v>
      </c>
      <c r="H299">
        <f>VLOOKUP(Data[[#This Row],[Product]],products[],2,FALSE)</f>
        <v>9.77</v>
      </c>
      <c r="I299">
        <f>Data[Cost Per Unit]*Data[Units]</f>
        <v>234.48</v>
      </c>
    </row>
    <row r="300" spans="3:9" x14ac:dyDescent="0.3">
      <c r="C300" t="s">
        <v>7</v>
      </c>
      <c r="D300" t="s">
        <v>36</v>
      </c>
      <c r="E300" t="s">
        <v>31</v>
      </c>
      <c r="F300" s="4">
        <v>2149</v>
      </c>
      <c r="G300" s="5">
        <v>117</v>
      </c>
      <c r="H300">
        <f>VLOOKUP(Data[[#This Row],[Product]],products[],2,FALSE)</f>
        <v>5.79</v>
      </c>
      <c r="I300">
        <f>Data[Cost Per Unit]*Data[Units]</f>
        <v>677.43</v>
      </c>
    </row>
    <row r="301" spans="3:9" x14ac:dyDescent="0.3">
      <c r="C301" t="s">
        <v>3</v>
      </c>
      <c r="D301" t="s">
        <v>39</v>
      </c>
      <c r="E301" t="s">
        <v>29</v>
      </c>
      <c r="F301" s="4">
        <v>3640</v>
      </c>
      <c r="G301" s="5">
        <v>51</v>
      </c>
      <c r="H301">
        <f>VLOOKUP(Data[[#This Row],[Product]],products[],2,FALSE)</f>
        <v>7.16</v>
      </c>
      <c r="I301">
        <f>Data[Cost Per Unit]*Data[Units]</f>
        <v>365.16</v>
      </c>
    </row>
    <row r="302" spans="3:9" x14ac:dyDescent="0.3">
      <c r="C302" t="s">
        <v>2</v>
      </c>
      <c r="D302" t="s">
        <v>39</v>
      </c>
      <c r="E302" t="s">
        <v>23</v>
      </c>
      <c r="F302" s="4">
        <v>630</v>
      </c>
      <c r="G302" s="5">
        <v>36</v>
      </c>
      <c r="H302">
        <f>VLOOKUP(Data[[#This Row],[Product]],products[],2,FALSE)</f>
        <v>6.49</v>
      </c>
      <c r="I302">
        <f>Data[Cost Per Unit]*Data[Units]</f>
        <v>233.64000000000001</v>
      </c>
    </row>
    <row r="303" spans="3:9" x14ac:dyDescent="0.3">
      <c r="C303" t="s">
        <v>9</v>
      </c>
      <c r="D303" t="s">
        <v>35</v>
      </c>
      <c r="E303" t="s">
        <v>27</v>
      </c>
      <c r="F303" s="4">
        <v>2429</v>
      </c>
      <c r="G303" s="5">
        <v>144</v>
      </c>
      <c r="H303">
        <f>VLOOKUP(Data[[#This Row],[Product]],products[],2,FALSE)</f>
        <v>16.73</v>
      </c>
      <c r="I303">
        <f>Data[Cost Per Unit]*Data[Units]</f>
        <v>2409.12</v>
      </c>
    </row>
    <row r="304" spans="3:9" x14ac:dyDescent="0.3">
      <c r="C304" t="s">
        <v>9</v>
      </c>
      <c r="D304" t="s">
        <v>36</v>
      </c>
      <c r="E304" t="s">
        <v>25</v>
      </c>
      <c r="F304" s="4">
        <v>2142</v>
      </c>
      <c r="G304" s="5">
        <v>114</v>
      </c>
      <c r="H304">
        <f>VLOOKUP(Data[[#This Row],[Product]],products[],2,FALSE)</f>
        <v>13.15</v>
      </c>
      <c r="I304">
        <f>Data[Cost Per Unit]*Data[Units]</f>
        <v>1499.1000000000001</v>
      </c>
    </row>
    <row r="305" spans="3:9" x14ac:dyDescent="0.3">
      <c r="C305" t="s">
        <v>7</v>
      </c>
      <c r="D305" t="s">
        <v>37</v>
      </c>
      <c r="E305" t="s">
        <v>30</v>
      </c>
      <c r="F305" s="4">
        <v>6454</v>
      </c>
      <c r="G305" s="5">
        <v>54</v>
      </c>
      <c r="H305">
        <f>VLOOKUP(Data[[#This Row],[Product]],products[],2,FALSE)</f>
        <v>14.49</v>
      </c>
      <c r="I305">
        <f>Data[Cost Per Unit]*Data[Units]</f>
        <v>782.46</v>
      </c>
    </row>
    <row r="306" spans="3:9" x14ac:dyDescent="0.3">
      <c r="C306" t="s">
        <v>7</v>
      </c>
      <c r="D306" t="s">
        <v>37</v>
      </c>
      <c r="E306" t="s">
        <v>16</v>
      </c>
      <c r="F306" s="4">
        <v>4487</v>
      </c>
      <c r="G306" s="5">
        <v>333</v>
      </c>
      <c r="H306">
        <f>VLOOKUP(Data[[#This Row],[Product]],products[],2,FALSE)</f>
        <v>8.7899999999999991</v>
      </c>
      <c r="I306">
        <f>Data[Cost Per Unit]*Data[Units]</f>
        <v>2927.0699999999997</v>
      </c>
    </row>
    <row r="307" spans="3:9" x14ac:dyDescent="0.3">
      <c r="C307" t="s">
        <v>3</v>
      </c>
      <c r="D307" t="s">
        <v>37</v>
      </c>
      <c r="E307" t="s">
        <v>4</v>
      </c>
      <c r="F307" s="4">
        <v>938</v>
      </c>
      <c r="G307" s="5">
        <v>366</v>
      </c>
      <c r="H307">
        <f>VLOOKUP(Data[[#This Row],[Product]],products[],2,FALSE)</f>
        <v>11.88</v>
      </c>
      <c r="I307">
        <f>Data[Cost Per Unit]*Data[Units]</f>
        <v>4348.08</v>
      </c>
    </row>
    <row r="308" spans="3:9" x14ac:dyDescent="0.3">
      <c r="C308" t="s">
        <v>3</v>
      </c>
      <c r="D308" t="s">
        <v>38</v>
      </c>
      <c r="E308" t="s">
        <v>26</v>
      </c>
      <c r="F308" s="4">
        <v>8841</v>
      </c>
      <c r="G308" s="5">
        <v>303</v>
      </c>
      <c r="H308">
        <f>VLOOKUP(Data[[#This Row],[Product]],products[],2,FALSE)</f>
        <v>5.6</v>
      </c>
      <c r="I308">
        <f>Data[Cost Per Unit]*Data[Units]</f>
        <v>1696.8</v>
      </c>
    </row>
    <row r="309" spans="3:9" x14ac:dyDescent="0.3">
      <c r="C309" t="s">
        <v>2</v>
      </c>
      <c r="D309" t="s">
        <v>39</v>
      </c>
      <c r="E309" t="s">
        <v>33</v>
      </c>
      <c r="F309" s="4">
        <v>4018</v>
      </c>
      <c r="G309" s="5">
        <v>126</v>
      </c>
      <c r="H309">
        <f>VLOOKUP(Data[[#This Row],[Product]],products[],2,FALSE)</f>
        <v>12.37</v>
      </c>
      <c r="I309">
        <f>Data[Cost Per Unit]*Data[Units]</f>
        <v>1558.62</v>
      </c>
    </row>
    <row r="310" spans="3:9" x14ac:dyDescent="0.3">
      <c r="C310" t="s">
        <v>41</v>
      </c>
      <c r="D310" t="s">
        <v>37</v>
      </c>
      <c r="E310" t="s">
        <v>15</v>
      </c>
      <c r="F310" s="4">
        <v>714</v>
      </c>
      <c r="G310" s="5">
        <v>231</v>
      </c>
      <c r="H310">
        <f>VLOOKUP(Data[[#This Row],[Product]],products[],2,FALSE)</f>
        <v>11.73</v>
      </c>
      <c r="I310">
        <f>Data[Cost Per Unit]*Data[Units]</f>
        <v>2709.63</v>
      </c>
    </row>
    <row r="311" spans="3:9" x14ac:dyDescent="0.3">
      <c r="C311" t="s">
        <v>9</v>
      </c>
      <c r="D311" t="s">
        <v>38</v>
      </c>
      <c r="E311" t="s">
        <v>25</v>
      </c>
      <c r="F311" s="4">
        <v>3850</v>
      </c>
      <c r="G311" s="5">
        <v>102</v>
      </c>
      <c r="H311">
        <f>VLOOKUP(Data[[#This Row],[Product]],products[],2,FALSE)</f>
        <v>13.15</v>
      </c>
      <c r="I311">
        <f>Data[Cost Per Unit]*Data[Units]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9A04B-1307-4AFA-A9F7-5877FA4BFA7A}">
  <dimension ref="A1:R18"/>
  <sheetViews>
    <sheetView workbookViewId="0">
      <selection sqref="A1:XFD1"/>
    </sheetView>
  </sheetViews>
  <sheetFormatPr defaultRowHeight="14.4" x14ac:dyDescent="0.3"/>
  <cols>
    <col min="2" max="2" width="20.77734375" bestFit="1" customWidth="1"/>
    <col min="3" max="3" width="11.44140625" bestFit="1" customWidth="1"/>
    <col min="4" max="4" width="9" bestFit="1" customWidth="1"/>
    <col min="6" max="6" width="15.109375" bestFit="1" customWidth="1"/>
    <col min="7" max="7" width="18.77734375" customWidth="1"/>
    <col min="8" max="8" width="19.5546875" customWidth="1"/>
    <col min="9" max="9" width="16.6640625" bestFit="1" customWidth="1"/>
  </cols>
  <sheetData>
    <row r="1" spans="1:18" s="16" customFormat="1" ht="61.2" x14ac:dyDescent="1.1000000000000001">
      <c r="A1" s="16" t="s">
        <v>92</v>
      </c>
    </row>
    <row r="2" spans="1:18" x14ac:dyDescent="0.3">
      <c r="P2" t="s">
        <v>94</v>
      </c>
      <c r="R2" t="s">
        <v>11</v>
      </c>
    </row>
    <row r="3" spans="1:18" x14ac:dyDescent="0.3">
      <c r="B3" s="6" t="s">
        <v>93</v>
      </c>
      <c r="C3" s="31" t="s">
        <v>34</v>
      </c>
      <c r="P3" s="20" t="s">
        <v>34</v>
      </c>
      <c r="R3" t="s">
        <v>40</v>
      </c>
    </row>
    <row r="4" spans="1:18" x14ac:dyDescent="0.3">
      <c r="P4" s="20" t="s">
        <v>36</v>
      </c>
      <c r="R4" t="s">
        <v>8</v>
      </c>
    </row>
    <row r="5" spans="1:18" x14ac:dyDescent="0.3">
      <c r="P5" s="20" t="s">
        <v>37</v>
      </c>
      <c r="R5" t="s">
        <v>9</v>
      </c>
    </row>
    <row r="6" spans="1:18" x14ac:dyDescent="0.3">
      <c r="B6" s="32" t="s">
        <v>95</v>
      </c>
      <c r="C6" s="32"/>
      <c r="D6" s="32"/>
      <c r="F6" s="32" t="s">
        <v>101</v>
      </c>
      <c r="P6" s="20" t="s">
        <v>35</v>
      </c>
      <c r="R6" t="s">
        <v>41</v>
      </c>
    </row>
    <row r="7" spans="1:18" x14ac:dyDescent="0.3">
      <c r="P7" s="20" t="s">
        <v>39</v>
      </c>
      <c r="R7" t="s">
        <v>6</v>
      </c>
    </row>
    <row r="8" spans="1:18" x14ac:dyDescent="0.3">
      <c r="B8" s="33" t="s">
        <v>96</v>
      </c>
      <c r="C8" s="33">
        <f>COUNTIFS(Data[Geography],C3)</f>
        <v>58</v>
      </c>
      <c r="D8" s="33"/>
      <c r="F8" s="32" t="s">
        <v>11</v>
      </c>
      <c r="G8" s="32" t="s">
        <v>1</v>
      </c>
      <c r="H8" s="32" t="s">
        <v>50</v>
      </c>
      <c r="I8" s="32" t="s">
        <v>102</v>
      </c>
      <c r="P8" s="20" t="s">
        <v>38</v>
      </c>
      <c r="R8" t="s">
        <v>7</v>
      </c>
    </row>
    <row r="9" spans="1:18" x14ac:dyDescent="0.3">
      <c r="F9" s="33" t="s">
        <v>40</v>
      </c>
      <c r="G9" s="37">
        <f>SUMIFS(Data[Amount],Data[Sales Person],F9,Data[Geography],$C$3)</f>
        <v>24647</v>
      </c>
      <c r="H9" s="33">
        <f>SUMIFS(Data[Units],Data[Sales Person],F9,Data[Geography],$C$3)</f>
        <v>735</v>
      </c>
      <c r="I9" s="28">
        <f>IF(G9&gt;12000,1,-1)</f>
        <v>1</v>
      </c>
      <c r="R9" t="s">
        <v>5</v>
      </c>
    </row>
    <row r="10" spans="1:18" x14ac:dyDescent="0.3">
      <c r="B10" s="36"/>
      <c r="C10" s="36" t="s">
        <v>97</v>
      </c>
      <c r="D10" s="36" t="s">
        <v>56</v>
      </c>
      <c r="F10" s="33" t="s">
        <v>8</v>
      </c>
      <c r="G10" s="37">
        <f>SUMIFS(Data[Amount],Data[Sales Person],F10,Data[Geography],$C$3)</f>
        <v>5516</v>
      </c>
      <c r="H10" s="33">
        <f>SUMIFS(Data[Units],Data[Sales Person],F10,Data[Geography],$C$3)</f>
        <v>507</v>
      </c>
      <c r="I10" s="28">
        <f t="shared" ref="I10:I18" si="0">IF(G10&gt;12000,1,-1)</f>
        <v>-1</v>
      </c>
      <c r="R10" t="s">
        <v>2</v>
      </c>
    </row>
    <row r="11" spans="1:18" x14ac:dyDescent="0.3">
      <c r="B11" s="20" t="s">
        <v>98</v>
      </c>
      <c r="C11" s="34">
        <f>SUMIFS(Data[Amount],Data[Geography],C3)</f>
        <v>252469</v>
      </c>
      <c r="D11" s="34">
        <f>AVERAGEIFS(Data[Amount],Data[Geography],$C$3)</f>
        <v>4352.9137931034484</v>
      </c>
      <c r="F11" s="33" t="s">
        <v>9</v>
      </c>
      <c r="G11" s="37">
        <f>SUMIFS(Data[Amount],Data[Sales Person],F11,Data[Geography],$C$3)</f>
        <v>39424</v>
      </c>
      <c r="H11" s="33">
        <f>SUMIFS(Data[Units],Data[Sales Person],F11,Data[Geography],$C$3)</f>
        <v>1122</v>
      </c>
      <c r="I11" s="28">
        <f t="shared" si="0"/>
        <v>1</v>
      </c>
      <c r="R11" t="s">
        <v>3</v>
      </c>
    </row>
    <row r="12" spans="1:18" x14ac:dyDescent="0.3">
      <c r="B12" s="20" t="s">
        <v>88</v>
      </c>
      <c r="C12" s="34">
        <f>SUMIFS(Data[Cost],Data[Geography],$C$3)</f>
        <v>80681.400000000038</v>
      </c>
      <c r="D12" s="34">
        <f>AVERAGEIFS(Data[Cost],Data[Geography],$C$3)</f>
        <v>1391.0586206896558</v>
      </c>
      <c r="F12" s="33" t="s">
        <v>41</v>
      </c>
      <c r="G12" s="37">
        <f>SUMIFS(Data[Amount],Data[Sales Person],F12,Data[Geography],$C$3)</f>
        <v>15855</v>
      </c>
      <c r="H12" s="33">
        <f>SUMIFS(Data[Units],Data[Sales Person],F12,Data[Geography],$C$3)</f>
        <v>708</v>
      </c>
      <c r="I12" s="28">
        <f t="shared" si="0"/>
        <v>1</v>
      </c>
      <c r="R12" t="s">
        <v>10</v>
      </c>
    </row>
    <row r="13" spans="1:18" x14ac:dyDescent="0.3">
      <c r="B13" s="20" t="s">
        <v>99</v>
      </c>
      <c r="C13" s="34">
        <f>C11-C12</f>
        <v>171787.59999999998</v>
      </c>
      <c r="D13" s="34">
        <f>D11-D12</f>
        <v>2961.8551724137924</v>
      </c>
      <c r="F13" s="33" t="s">
        <v>6</v>
      </c>
      <c r="G13" s="37">
        <f>SUMIFS(Data[Amount],Data[Sales Person],F13,Data[Geography],$C$3)</f>
        <v>33670</v>
      </c>
      <c r="H13" s="33">
        <f>SUMIFS(Data[Units],Data[Sales Person],F13,Data[Geography],$C$3)</f>
        <v>1515</v>
      </c>
      <c r="I13" s="28">
        <f t="shared" si="0"/>
        <v>1</v>
      </c>
    </row>
    <row r="14" spans="1:18" x14ac:dyDescent="0.3">
      <c r="B14" s="20" t="s">
        <v>100</v>
      </c>
      <c r="C14" s="35">
        <f>SUMIFS(Data[Units],Data[Geography],$C$3)</f>
        <v>8760</v>
      </c>
      <c r="D14" s="35">
        <f>AVERAGEIFS(Data[Units],Data[Geography],$C$3)</f>
        <v>151.0344827586207</v>
      </c>
      <c r="F14" s="33" t="s">
        <v>7</v>
      </c>
      <c r="G14" s="37">
        <f>SUMIFS(Data[Amount],Data[Sales Person],F14,Data[Geography],$C$3)</f>
        <v>31661</v>
      </c>
      <c r="H14" s="33">
        <f>SUMIFS(Data[Units],Data[Sales Person],F14,Data[Geography],$C$3)</f>
        <v>978</v>
      </c>
      <c r="I14" s="28">
        <f t="shared" si="0"/>
        <v>1</v>
      </c>
    </row>
    <row r="15" spans="1:18" x14ac:dyDescent="0.3">
      <c r="F15" s="33" t="s">
        <v>5</v>
      </c>
      <c r="G15" s="37">
        <f>SUMIFS(Data[Amount],Data[Sales Person],F15,Data[Geography],$C$3)</f>
        <v>41559</v>
      </c>
      <c r="H15" s="33">
        <f>SUMIFS(Data[Units],Data[Sales Person],F15,Data[Geography],$C$3)</f>
        <v>1188</v>
      </c>
      <c r="I15" s="28">
        <f t="shared" si="0"/>
        <v>1</v>
      </c>
    </row>
    <row r="16" spans="1:18" x14ac:dyDescent="0.3">
      <c r="F16" s="33" t="s">
        <v>2</v>
      </c>
      <c r="G16" s="37">
        <f>SUMIFS(Data[Amount],Data[Sales Person],F16,Data[Geography],$C$3)</f>
        <v>7763</v>
      </c>
      <c r="H16" s="33">
        <f>SUMIFS(Data[Units],Data[Sales Person],F16,Data[Geography],$C$3)</f>
        <v>174</v>
      </c>
      <c r="I16" s="28">
        <f t="shared" si="0"/>
        <v>-1</v>
      </c>
    </row>
    <row r="17" spans="6:9" x14ac:dyDescent="0.3">
      <c r="F17" s="33" t="s">
        <v>3</v>
      </c>
      <c r="G17" s="37">
        <f>SUMIFS(Data[Amount],Data[Sales Person],F17,Data[Geography],$C$3)</f>
        <v>35847</v>
      </c>
      <c r="H17" s="33">
        <f>SUMIFS(Data[Units],Data[Sales Person],F17,Data[Geography],$C$3)</f>
        <v>1416</v>
      </c>
      <c r="I17" s="28">
        <f t="shared" si="0"/>
        <v>1</v>
      </c>
    </row>
    <row r="18" spans="6:9" x14ac:dyDescent="0.3">
      <c r="F18" s="33" t="s">
        <v>10</v>
      </c>
      <c r="G18" s="37">
        <f>SUMIFS(Data[Amount],Data[Sales Person],F18,Data[Geography],$C$3)</f>
        <v>16527</v>
      </c>
      <c r="H18" s="33">
        <f>SUMIFS(Data[Units],Data[Sales Person],F18,Data[Geography],$C$3)</f>
        <v>417</v>
      </c>
      <c r="I18" s="28">
        <f t="shared" si="0"/>
        <v>1</v>
      </c>
    </row>
  </sheetData>
  <conditionalFormatting sqref="G9:G18">
    <cfRule type="dataBar" priority="2">
      <dataBar>
        <cfvo type="min"/>
        <cfvo type="max"/>
        <color rgb="FF638EC6"/>
      </dataBar>
      <extLst>
        <ext xmlns:x14="http://schemas.microsoft.com/office/spreadsheetml/2009/9/main" uri="{B025F937-C7B1-47D3-B67F-A62EFF666E3E}">
          <x14:id>{264507B8-FC24-4261-81DB-C7DEF56BD91E}</x14:id>
        </ext>
      </extLst>
    </cfRule>
  </conditionalFormatting>
  <dataValidations count="1">
    <dataValidation type="list" allowBlank="1" showInputMessage="1" showErrorMessage="1" sqref="C3" xr:uid="{1442FB0A-ED85-4BDB-959C-2C4628225C7F}">
      <formula1>$P$3:$P$8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64507B8-FC24-4261-81DB-C7DEF56BD91E}">
            <x14:dataBar minLength="0" maxLength="100" border="1" negativeBarBorderColorSameAsPositive="0">
              <x14:cfvo type="autoMin"/>
              <x14:cfvo type="autoMax"/>
              <x14:borderColor rgb="FF638EC6"/>
              <x14:negativeFillColor rgb="FFFF0000"/>
              <x14:negativeBorderColor rgb="FFFF0000"/>
              <x14:axisColor rgb="FF000000"/>
            </x14:dataBar>
          </x14:cfRule>
          <xm:sqref>G9:G18</xm:sqref>
        </x14:conditionalFormatting>
        <x14:conditionalFormatting xmlns:xm="http://schemas.microsoft.com/office/excel/2006/main">
          <x14:cfRule type="iconSet" priority="1" id="{9831F13A-0233-4697-93E2-96237EF5BD42}">
            <x14:iconSet iconSet="3Symbols" showValue="0" custom="1">
              <x14:cfvo type="percent">
                <xm:f>0</xm:f>
              </x14:cfvo>
              <x14:cfvo type="num" gte="0">
                <xm:f>0</xm:f>
              </x14:cfvo>
              <x14:cfvo type="num">
                <xm:f>1</xm:f>
              </x14:cfvo>
              <x14:cfIcon iconSet="3Symbols" iconId="0"/>
              <x14:cfIcon iconSet="NoIcons" iconId="0"/>
              <x14:cfIcon iconSet="3Symbols" iconId="2"/>
            </x14:iconSet>
          </x14:cfRule>
          <xm:sqref>I9:I18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BCF98-BCEF-4951-B0F3-1479710C2D42}">
  <dimension ref="A1:F52"/>
  <sheetViews>
    <sheetView tabSelected="1" workbookViewId="0">
      <selection activeCell="N6" sqref="N6"/>
    </sheetView>
  </sheetViews>
  <sheetFormatPr defaultRowHeight="14.4" x14ac:dyDescent="0.3"/>
  <cols>
    <col min="2" max="2" width="20.21875" bestFit="1" customWidth="1"/>
    <col min="3" max="3" width="14.44140625" bestFit="1" customWidth="1"/>
    <col min="4" max="4" width="11.77734375" bestFit="1" customWidth="1"/>
    <col min="5" max="5" width="10.33203125" bestFit="1" customWidth="1"/>
    <col min="6" max="7" width="7.5546875" bestFit="1" customWidth="1"/>
  </cols>
  <sheetData>
    <row r="1" spans="1:6" s="16" customFormat="1" ht="61.2" x14ac:dyDescent="1.1000000000000001">
      <c r="A1" s="16" t="s">
        <v>103</v>
      </c>
    </row>
    <row r="2" spans="1:6" x14ac:dyDescent="0.3">
      <c r="C2" s="6" t="s">
        <v>104</v>
      </c>
    </row>
    <row r="4" spans="1:6" x14ac:dyDescent="0.3">
      <c r="B4" s="23" t="s">
        <v>74</v>
      </c>
      <c r="C4" t="s">
        <v>76</v>
      </c>
      <c r="D4" t="s">
        <v>77</v>
      </c>
      <c r="E4" t="s">
        <v>90</v>
      </c>
      <c r="F4" t="s">
        <v>105</v>
      </c>
    </row>
    <row r="5" spans="1:6" x14ac:dyDescent="0.3">
      <c r="B5" s="24" t="s">
        <v>4</v>
      </c>
      <c r="C5" s="25">
        <v>33551</v>
      </c>
      <c r="D5" s="25">
        <v>1566</v>
      </c>
      <c r="E5" s="30">
        <v>14946.919999999998</v>
      </c>
      <c r="F5" s="38">
        <v>0.44549849482876808</v>
      </c>
    </row>
    <row r="6" spans="1:6" x14ac:dyDescent="0.3">
      <c r="B6" s="24" t="s">
        <v>24</v>
      </c>
      <c r="C6" s="25">
        <v>35378</v>
      </c>
      <c r="D6" s="25">
        <v>1044</v>
      </c>
      <c r="E6" s="30">
        <v>30189.32</v>
      </c>
      <c r="F6" s="38">
        <v>0.85333597150771667</v>
      </c>
    </row>
    <row r="7" spans="1:6" x14ac:dyDescent="0.3">
      <c r="B7" s="24" t="s">
        <v>21</v>
      </c>
      <c r="C7" s="25">
        <v>37772</v>
      </c>
      <c r="D7" s="25">
        <v>1308</v>
      </c>
      <c r="E7" s="30">
        <v>26000</v>
      </c>
      <c r="F7" s="38">
        <v>0.68834056973419466</v>
      </c>
    </row>
    <row r="8" spans="1:6" x14ac:dyDescent="0.3">
      <c r="B8" s="24" t="s">
        <v>31</v>
      </c>
      <c r="C8" s="25">
        <v>39263</v>
      </c>
      <c r="D8" s="25">
        <v>1683</v>
      </c>
      <c r="E8" s="30">
        <v>29518.43</v>
      </c>
      <c r="F8" s="38">
        <v>0.75181290273285284</v>
      </c>
    </row>
    <row r="9" spans="1:6" x14ac:dyDescent="0.3">
      <c r="B9" s="24" t="s">
        <v>14</v>
      </c>
      <c r="C9" s="25">
        <v>43183</v>
      </c>
      <c r="D9" s="25">
        <v>2022</v>
      </c>
      <c r="E9" s="30">
        <v>19525.600000000002</v>
      </c>
      <c r="F9" s="38">
        <v>0.45215941458444298</v>
      </c>
    </row>
    <row r="10" spans="1:6" x14ac:dyDescent="0.3">
      <c r="B10" s="24" t="s">
        <v>19</v>
      </c>
      <c r="C10" s="25">
        <v>44744</v>
      </c>
      <c r="D10" s="25">
        <v>1956</v>
      </c>
      <c r="E10" s="30">
        <v>29800.160000000003</v>
      </c>
      <c r="F10" s="38">
        <v>0.66601466118362251</v>
      </c>
    </row>
    <row r="11" spans="1:6" x14ac:dyDescent="0.3">
      <c r="B11" s="24" t="s">
        <v>13</v>
      </c>
      <c r="C11" s="25">
        <v>47271</v>
      </c>
      <c r="D11" s="25">
        <v>1881</v>
      </c>
      <c r="E11" s="30">
        <v>29721.27</v>
      </c>
      <c r="F11" s="38">
        <v>0.62874214634765502</v>
      </c>
    </row>
    <row r="12" spans="1:6" x14ac:dyDescent="0.3">
      <c r="B12" s="24" t="s">
        <v>18</v>
      </c>
      <c r="C12" s="25">
        <v>52150</v>
      </c>
      <c r="D12" s="25">
        <v>1752</v>
      </c>
      <c r="E12" s="30">
        <v>40814.559999999998</v>
      </c>
      <c r="F12" s="38">
        <v>0.78263777564717163</v>
      </c>
    </row>
    <row r="13" spans="1:6" x14ac:dyDescent="0.3">
      <c r="B13" s="24" t="s">
        <v>20</v>
      </c>
      <c r="C13" s="25">
        <v>54712</v>
      </c>
      <c r="D13" s="25">
        <v>2196</v>
      </c>
      <c r="E13" s="30">
        <v>31390.480000000003</v>
      </c>
      <c r="F13" s="38">
        <v>0.57374031291124439</v>
      </c>
    </row>
    <row r="14" spans="1:6" x14ac:dyDescent="0.3">
      <c r="B14" s="24" t="s">
        <v>23</v>
      </c>
      <c r="C14" s="25">
        <v>56644</v>
      </c>
      <c r="D14" s="25">
        <v>1812</v>
      </c>
      <c r="E14" s="30">
        <v>44884.12</v>
      </c>
      <c r="F14" s="38">
        <v>0.79238966174705183</v>
      </c>
    </row>
    <row r="15" spans="1:6" x14ac:dyDescent="0.3">
      <c r="B15" s="24" t="s">
        <v>25</v>
      </c>
      <c r="C15" s="25">
        <v>57372</v>
      </c>
      <c r="D15" s="25">
        <v>2106</v>
      </c>
      <c r="E15" s="30">
        <v>29678.099999999995</v>
      </c>
      <c r="F15" s="38">
        <v>0.51729240744614091</v>
      </c>
    </row>
    <row r="16" spans="1:6" x14ac:dyDescent="0.3">
      <c r="B16" s="24" t="s">
        <v>29</v>
      </c>
      <c r="C16" s="25">
        <v>58009</v>
      </c>
      <c r="D16" s="25">
        <v>2976</v>
      </c>
      <c r="E16" s="30">
        <v>36700.840000000004</v>
      </c>
      <c r="F16" s="38">
        <v>0.6326749297522799</v>
      </c>
    </row>
    <row r="17" spans="2:6" x14ac:dyDescent="0.3">
      <c r="B17" s="24" t="s">
        <v>16</v>
      </c>
      <c r="C17" s="25">
        <v>62111</v>
      </c>
      <c r="D17" s="25">
        <v>2154</v>
      </c>
      <c r="E17" s="30">
        <v>43177.340000000004</v>
      </c>
      <c r="F17" s="38">
        <v>0.6951641416174269</v>
      </c>
    </row>
    <row r="18" spans="2:6" x14ac:dyDescent="0.3">
      <c r="B18" s="24" t="s">
        <v>17</v>
      </c>
      <c r="C18" s="25">
        <v>63721</v>
      </c>
      <c r="D18" s="25">
        <v>2331</v>
      </c>
      <c r="E18" s="30">
        <v>56471.590000000004</v>
      </c>
      <c r="F18" s="38">
        <v>0.88623201142480512</v>
      </c>
    </row>
    <row r="19" spans="2:6" x14ac:dyDescent="0.3">
      <c r="B19" s="24" t="s">
        <v>22</v>
      </c>
      <c r="C19" s="25">
        <v>66283</v>
      </c>
      <c r="D19" s="25">
        <v>2052</v>
      </c>
      <c r="E19" s="30">
        <v>46234.960000000006</v>
      </c>
      <c r="F19" s="38">
        <v>0.69753873542235578</v>
      </c>
    </row>
    <row r="20" spans="2:6" x14ac:dyDescent="0.3">
      <c r="B20" s="24" t="s">
        <v>30</v>
      </c>
      <c r="C20" s="25">
        <v>66500</v>
      </c>
      <c r="D20" s="25">
        <v>2802</v>
      </c>
      <c r="E20" s="30">
        <v>25899.020000000011</v>
      </c>
      <c r="F20" s="38">
        <v>0.38945894736842124</v>
      </c>
    </row>
    <row r="21" spans="2:6" x14ac:dyDescent="0.3">
      <c r="B21" s="24" t="s">
        <v>15</v>
      </c>
      <c r="C21" s="25">
        <v>68971</v>
      </c>
      <c r="D21" s="25">
        <v>1533</v>
      </c>
      <c r="E21" s="30">
        <v>50988.91</v>
      </c>
      <c r="F21" s="38">
        <v>0.73928042220643464</v>
      </c>
    </row>
    <row r="22" spans="2:6" x14ac:dyDescent="0.3">
      <c r="B22" s="24" t="s">
        <v>33</v>
      </c>
      <c r="C22" s="25">
        <v>69160</v>
      </c>
      <c r="D22" s="25">
        <v>1854</v>
      </c>
      <c r="E22" s="30">
        <v>46226.020000000004</v>
      </c>
      <c r="F22" s="38">
        <v>0.6683924233661076</v>
      </c>
    </row>
    <row r="23" spans="2:6" x14ac:dyDescent="0.3">
      <c r="B23" s="24" t="s">
        <v>27</v>
      </c>
      <c r="C23" s="25">
        <v>69461</v>
      </c>
      <c r="D23" s="25">
        <v>2982</v>
      </c>
      <c r="E23" s="30">
        <v>19572.14</v>
      </c>
      <c r="F23" s="38">
        <v>0.28177164164063284</v>
      </c>
    </row>
    <row r="24" spans="2:6" x14ac:dyDescent="0.3">
      <c r="B24" s="24" t="s">
        <v>26</v>
      </c>
      <c r="C24" s="25">
        <v>70273</v>
      </c>
      <c r="D24" s="25">
        <v>2142</v>
      </c>
      <c r="E24" s="30">
        <v>58277.8</v>
      </c>
      <c r="F24" s="38">
        <v>0.82930570773981471</v>
      </c>
    </row>
    <row r="25" spans="2:6" x14ac:dyDescent="0.3">
      <c r="B25" s="24" t="s">
        <v>32</v>
      </c>
      <c r="C25" s="25">
        <v>71967</v>
      </c>
      <c r="D25" s="25">
        <v>2301</v>
      </c>
      <c r="E25" s="30">
        <v>52063.35</v>
      </c>
      <c r="F25" s="38">
        <v>0.72343365709283425</v>
      </c>
    </row>
    <row r="26" spans="2:6" x14ac:dyDescent="0.3">
      <c r="B26" s="24" t="s">
        <v>28</v>
      </c>
      <c r="C26" s="25">
        <v>72373</v>
      </c>
      <c r="D26" s="25">
        <v>3207</v>
      </c>
      <c r="E26" s="30">
        <v>39084.340000000004</v>
      </c>
      <c r="F26" s="38">
        <v>0.54004034653807365</v>
      </c>
    </row>
    <row r="27" spans="2:6" x14ac:dyDescent="0.3">
      <c r="B27" s="24" t="s">
        <v>75</v>
      </c>
      <c r="C27" s="25">
        <v>1240869</v>
      </c>
      <c r="D27" s="25">
        <v>45660</v>
      </c>
      <c r="E27" s="30">
        <v>801165.2699999999</v>
      </c>
      <c r="F27" s="38">
        <v>0.64564854952456696</v>
      </c>
    </row>
    <row r="29" spans="2:6" x14ac:dyDescent="0.3">
      <c r="C29" s="23" t="s">
        <v>74</v>
      </c>
      <c r="D29" t="s">
        <v>76</v>
      </c>
      <c r="E29" t="s">
        <v>77</v>
      </c>
      <c r="F29" t="s">
        <v>90</v>
      </c>
    </row>
    <row r="30" spans="2:6" x14ac:dyDescent="0.3">
      <c r="C30" s="24" t="s">
        <v>24</v>
      </c>
      <c r="D30" s="25">
        <v>35378</v>
      </c>
      <c r="E30" s="25">
        <v>1044</v>
      </c>
      <c r="F30" s="30">
        <v>30189.32</v>
      </c>
    </row>
    <row r="31" spans="2:6" x14ac:dyDescent="0.3">
      <c r="C31" s="24" t="s">
        <v>21</v>
      </c>
      <c r="D31" s="25">
        <v>37772</v>
      </c>
      <c r="E31" s="25">
        <v>1308</v>
      </c>
      <c r="F31" s="30">
        <v>26000</v>
      </c>
    </row>
    <row r="32" spans="2:6" x14ac:dyDescent="0.3">
      <c r="C32" s="24" t="s">
        <v>15</v>
      </c>
      <c r="D32" s="25">
        <v>68971</v>
      </c>
      <c r="E32" s="25">
        <v>1533</v>
      </c>
      <c r="F32" s="30">
        <v>50988.91</v>
      </c>
    </row>
    <row r="33" spans="3:6" x14ac:dyDescent="0.3">
      <c r="C33" s="24" t="s">
        <v>4</v>
      </c>
      <c r="D33" s="25">
        <v>33551</v>
      </c>
      <c r="E33" s="25">
        <v>1566</v>
      </c>
      <c r="F33" s="30">
        <v>14946.919999999998</v>
      </c>
    </row>
    <row r="34" spans="3:6" x14ac:dyDescent="0.3">
      <c r="C34" s="24" t="s">
        <v>31</v>
      </c>
      <c r="D34" s="25">
        <v>39263</v>
      </c>
      <c r="E34" s="25">
        <v>1683</v>
      </c>
      <c r="F34" s="30">
        <v>29518.43</v>
      </c>
    </row>
    <row r="35" spans="3:6" x14ac:dyDescent="0.3">
      <c r="C35" s="24" t="s">
        <v>18</v>
      </c>
      <c r="D35" s="25">
        <v>52150</v>
      </c>
      <c r="E35" s="25">
        <v>1752</v>
      </c>
      <c r="F35" s="30">
        <v>40814.559999999998</v>
      </c>
    </row>
    <row r="36" spans="3:6" x14ac:dyDescent="0.3">
      <c r="C36" s="24" t="s">
        <v>23</v>
      </c>
      <c r="D36" s="25">
        <v>56644</v>
      </c>
      <c r="E36" s="25">
        <v>1812</v>
      </c>
      <c r="F36" s="30">
        <v>44884.12</v>
      </c>
    </row>
    <row r="37" spans="3:6" x14ac:dyDescent="0.3">
      <c r="C37" s="24" t="s">
        <v>33</v>
      </c>
      <c r="D37" s="25">
        <v>69160</v>
      </c>
      <c r="E37" s="25">
        <v>1854</v>
      </c>
      <c r="F37" s="30">
        <v>46226.020000000004</v>
      </c>
    </row>
    <row r="38" spans="3:6" x14ac:dyDescent="0.3">
      <c r="C38" s="24" t="s">
        <v>13</v>
      </c>
      <c r="D38" s="25">
        <v>47271</v>
      </c>
      <c r="E38" s="25">
        <v>1881</v>
      </c>
      <c r="F38" s="30">
        <v>29721.27</v>
      </c>
    </row>
    <row r="39" spans="3:6" x14ac:dyDescent="0.3">
      <c r="C39" s="24" t="s">
        <v>19</v>
      </c>
      <c r="D39" s="25">
        <v>44744</v>
      </c>
      <c r="E39" s="25">
        <v>1956</v>
      </c>
      <c r="F39" s="30">
        <v>29800.160000000003</v>
      </c>
    </row>
    <row r="40" spans="3:6" x14ac:dyDescent="0.3">
      <c r="C40" s="24" t="s">
        <v>14</v>
      </c>
      <c r="D40" s="25">
        <v>43183</v>
      </c>
      <c r="E40" s="25">
        <v>2022</v>
      </c>
      <c r="F40" s="30">
        <v>19525.600000000002</v>
      </c>
    </row>
    <row r="41" spans="3:6" x14ac:dyDescent="0.3">
      <c r="C41" s="24" t="s">
        <v>22</v>
      </c>
      <c r="D41" s="25">
        <v>66283</v>
      </c>
      <c r="E41" s="25">
        <v>2052</v>
      </c>
      <c r="F41" s="30">
        <v>46234.960000000006</v>
      </c>
    </row>
    <row r="42" spans="3:6" x14ac:dyDescent="0.3">
      <c r="C42" s="24" t="s">
        <v>25</v>
      </c>
      <c r="D42" s="25">
        <v>57372</v>
      </c>
      <c r="E42" s="25">
        <v>2106</v>
      </c>
      <c r="F42" s="30">
        <v>29678.099999999995</v>
      </c>
    </row>
    <row r="43" spans="3:6" x14ac:dyDescent="0.3">
      <c r="C43" s="24" t="s">
        <v>26</v>
      </c>
      <c r="D43" s="25">
        <v>70273</v>
      </c>
      <c r="E43" s="25">
        <v>2142</v>
      </c>
      <c r="F43" s="30">
        <v>58277.8</v>
      </c>
    </row>
    <row r="44" spans="3:6" x14ac:dyDescent="0.3">
      <c r="C44" s="24" t="s">
        <v>16</v>
      </c>
      <c r="D44" s="25">
        <v>62111</v>
      </c>
      <c r="E44" s="25">
        <v>2154</v>
      </c>
      <c r="F44" s="30">
        <v>43177.340000000004</v>
      </c>
    </row>
    <row r="45" spans="3:6" x14ac:dyDescent="0.3">
      <c r="C45" s="24" t="s">
        <v>20</v>
      </c>
      <c r="D45" s="25">
        <v>54712</v>
      </c>
      <c r="E45" s="25">
        <v>2196</v>
      </c>
      <c r="F45" s="30">
        <v>31390.480000000003</v>
      </c>
    </row>
    <row r="46" spans="3:6" x14ac:dyDescent="0.3">
      <c r="C46" s="24" t="s">
        <v>32</v>
      </c>
      <c r="D46" s="25">
        <v>71967</v>
      </c>
      <c r="E46" s="25">
        <v>2301</v>
      </c>
      <c r="F46" s="30">
        <v>52063.35</v>
      </c>
    </row>
    <row r="47" spans="3:6" x14ac:dyDescent="0.3">
      <c r="C47" s="24" t="s">
        <v>17</v>
      </c>
      <c r="D47" s="25">
        <v>63721</v>
      </c>
      <c r="E47" s="25">
        <v>2331</v>
      </c>
      <c r="F47" s="30">
        <v>56471.590000000004</v>
      </c>
    </row>
    <row r="48" spans="3:6" x14ac:dyDescent="0.3">
      <c r="C48" s="24" t="s">
        <v>30</v>
      </c>
      <c r="D48" s="25">
        <v>66500</v>
      </c>
      <c r="E48" s="25">
        <v>2802</v>
      </c>
      <c r="F48" s="30">
        <v>25899.020000000011</v>
      </c>
    </row>
    <row r="49" spans="3:6" x14ac:dyDescent="0.3">
      <c r="C49" s="24" t="s">
        <v>29</v>
      </c>
      <c r="D49" s="25">
        <v>58009</v>
      </c>
      <c r="E49" s="25">
        <v>2976</v>
      </c>
      <c r="F49" s="30">
        <v>36700.840000000004</v>
      </c>
    </row>
    <row r="50" spans="3:6" x14ac:dyDescent="0.3">
      <c r="C50" s="24" t="s">
        <v>27</v>
      </c>
      <c r="D50" s="25">
        <v>69461</v>
      </c>
      <c r="E50" s="25">
        <v>2982</v>
      </c>
      <c r="F50" s="30">
        <v>19572.14</v>
      </c>
    </row>
    <row r="51" spans="3:6" x14ac:dyDescent="0.3">
      <c r="C51" s="24" t="s">
        <v>28</v>
      </c>
      <c r="D51" s="25">
        <v>72373</v>
      </c>
      <c r="E51" s="25">
        <v>3207</v>
      </c>
      <c r="F51" s="30">
        <v>39084.340000000004</v>
      </c>
    </row>
    <row r="52" spans="3:6" x14ac:dyDescent="0.3">
      <c r="C52" s="24" t="s">
        <v>75</v>
      </c>
      <c r="D52" s="25">
        <v>1240869</v>
      </c>
      <c r="E52" s="25">
        <v>45660</v>
      </c>
      <c r="F52" s="30">
        <v>801165.2699999999</v>
      </c>
    </row>
  </sheetData>
  <conditionalFormatting pivot="1" sqref="F5:F27">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F2356-CF5F-4EDB-825F-A885B4A9440C}">
  <dimension ref="A1:H27"/>
  <sheetViews>
    <sheetView showGridLines="0" workbookViewId="0">
      <selection sqref="A1:XFD1"/>
    </sheetView>
  </sheetViews>
  <sheetFormatPr defaultRowHeight="14.4" x14ac:dyDescent="0.3"/>
  <cols>
    <col min="8" max="8" width="20.21875" bestFit="1" customWidth="1"/>
  </cols>
  <sheetData>
    <row r="1" spans="1:8" s="16" customFormat="1" ht="61.2" x14ac:dyDescent="1.1000000000000001">
      <c r="A1" s="16" t="s">
        <v>65</v>
      </c>
    </row>
    <row r="5" spans="1:8" ht="18" x14ac:dyDescent="0.35">
      <c r="B5" s="12"/>
      <c r="C5" s="15" t="s">
        <v>1</v>
      </c>
      <c r="D5" s="15" t="s">
        <v>50</v>
      </c>
      <c r="H5" s="14" t="s">
        <v>64</v>
      </c>
    </row>
    <row r="6" spans="1:8" x14ac:dyDescent="0.3">
      <c r="B6" s="12" t="s">
        <v>56</v>
      </c>
      <c r="C6" s="13">
        <f>AVERAGE(Data[Amount])</f>
        <v>4136.2299999999996</v>
      </c>
      <c r="D6" s="12">
        <f>AVERAGE(Data[Units])</f>
        <v>152.19999999999999</v>
      </c>
      <c r="H6" s="12" t="s">
        <v>30</v>
      </c>
    </row>
    <row r="7" spans="1:8" x14ac:dyDescent="0.3">
      <c r="B7" s="12" t="s">
        <v>57</v>
      </c>
      <c r="C7" s="13">
        <f>MEDIAN(Data[Amount])</f>
        <v>3437</v>
      </c>
      <c r="D7" s="12">
        <f>MEDIAN(Data[Units])</f>
        <v>124.5</v>
      </c>
      <c r="H7" s="12" t="s">
        <v>32</v>
      </c>
    </row>
    <row r="8" spans="1:8" x14ac:dyDescent="0.3">
      <c r="B8" s="12" t="s">
        <v>58</v>
      </c>
      <c r="C8" s="13">
        <f>MIN(Data[Amount])</f>
        <v>0</v>
      </c>
      <c r="D8" s="12">
        <f>MIN(Data[Units])</f>
        <v>0</v>
      </c>
      <c r="H8" s="12" t="s">
        <v>4</v>
      </c>
    </row>
    <row r="9" spans="1:8" x14ac:dyDescent="0.3">
      <c r="B9" s="12" t="s">
        <v>59</v>
      </c>
      <c r="C9" s="13">
        <f>MAX(Data[Amount])</f>
        <v>16184</v>
      </c>
      <c r="D9" s="12">
        <f>MAX(Data[Units])</f>
        <v>525</v>
      </c>
      <c r="H9" s="12" t="s">
        <v>18</v>
      </c>
    </row>
    <row r="10" spans="1:8" x14ac:dyDescent="0.3">
      <c r="B10" s="12" t="s">
        <v>60</v>
      </c>
      <c r="C10" s="13">
        <f>C9-C8</f>
        <v>16184</v>
      </c>
      <c r="D10" s="12">
        <f>D9-D8</f>
        <v>525</v>
      </c>
      <c r="H10" s="12" t="s">
        <v>25</v>
      </c>
    </row>
    <row r="11" spans="1:8" x14ac:dyDescent="0.3">
      <c r="B11" s="12"/>
      <c r="C11" s="12"/>
      <c r="D11" s="12"/>
      <c r="H11" s="12" t="s">
        <v>33</v>
      </c>
    </row>
    <row r="12" spans="1:8" x14ac:dyDescent="0.3">
      <c r="B12" s="12" t="s">
        <v>61</v>
      </c>
      <c r="C12" s="13">
        <f>_xlfn.PERCENTILE.EXC(Data[Amount],0.25)</f>
        <v>1652</v>
      </c>
      <c r="D12" s="12">
        <f>_xlfn.PERCENTILE.EXC(Data[Units],0.25)</f>
        <v>54</v>
      </c>
      <c r="H12" s="12" t="s">
        <v>31</v>
      </c>
    </row>
    <row r="13" spans="1:8" x14ac:dyDescent="0.3">
      <c r="B13" s="12" t="s">
        <v>62</v>
      </c>
      <c r="C13" s="13">
        <f>_xlfn.PERCENTILE.EXC(Data[Amount],0.75)</f>
        <v>6245.75</v>
      </c>
      <c r="D13" s="12">
        <f>_xlfn.PERCENTILE.EXC(Data[Units],0.75)</f>
        <v>223.5</v>
      </c>
      <c r="H13" s="12" t="s">
        <v>22</v>
      </c>
    </row>
    <row r="14" spans="1:8" x14ac:dyDescent="0.3">
      <c r="H14" s="12" t="s">
        <v>14</v>
      </c>
    </row>
    <row r="15" spans="1:8" x14ac:dyDescent="0.3">
      <c r="H15" s="12" t="s">
        <v>17</v>
      </c>
    </row>
    <row r="16" spans="1:8" x14ac:dyDescent="0.3">
      <c r="B16" t="s">
        <v>63</v>
      </c>
      <c r="E16">
        <f>COUNTA(H6:H27)</f>
        <v>22</v>
      </c>
      <c r="H16" s="12" t="s">
        <v>16</v>
      </c>
    </row>
    <row r="17" spans="8:8" x14ac:dyDescent="0.3">
      <c r="H17" s="12" t="s">
        <v>13</v>
      </c>
    </row>
    <row r="18" spans="8:8" x14ac:dyDescent="0.3">
      <c r="H18" s="12" t="s">
        <v>29</v>
      </c>
    </row>
    <row r="19" spans="8:8" x14ac:dyDescent="0.3">
      <c r="H19" s="12" t="s">
        <v>20</v>
      </c>
    </row>
    <row r="20" spans="8:8" x14ac:dyDescent="0.3">
      <c r="H20" s="12" t="s">
        <v>23</v>
      </c>
    </row>
    <row r="21" spans="8:8" x14ac:dyDescent="0.3">
      <c r="H21" s="12" t="s">
        <v>19</v>
      </c>
    </row>
    <row r="22" spans="8:8" x14ac:dyDescent="0.3">
      <c r="H22" s="12" t="s">
        <v>15</v>
      </c>
    </row>
    <row r="23" spans="8:8" x14ac:dyDescent="0.3">
      <c r="H23" s="12" t="s">
        <v>24</v>
      </c>
    </row>
    <row r="24" spans="8:8" x14ac:dyDescent="0.3">
      <c r="H24" s="12" t="s">
        <v>27</v>
      </c>
    </row>
    <row r="25" spans="8:8" x14ac:dyDescent="0.3">
      <c r="H25" s="12" t="s">
        <v>28</v>
      </c>
    </row>
    <row r="26" spans="8:8" x14ac:dyDescent="0.3">
      <c r="H26" s="12" t="s">
        <v>21</v>
      </c>
    </row>
    <row r="27" spans="8:8" x14ac:dyDescent="0.3">
      <c r="H27" s="12"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C55C-83DA-40AE-B0B5-18CD3C8D248A}">
  <dimension ref="A1:X306"/>
  <sheetViews>
    <sheetView topLeftCell="A206" workbookViewId="0">
      <selection activeCell="B7" sqref="B7:B231"/>
    </sheetView>
  </sheetViews>
  <sheetFormatPr defaultRowHeight="14.4" x14ac:dyDescent="0.3"/>
  <cols>
    <col min="2" max="2" width="15.109375" bestFit="1" customWidth="1"/>
    <col min="3" max="3" width="11.5546875" bestFit="1" customWidth="1"/>
    <col min="4" max="4" width="26.21875" customWidth="1"/>
    <col min="5" max="5" width="8" bestFit="1" customWidth="1"/>
    <col min="6" max="6" width="10.33203125" customWidth="1"/>
    <col min="8" max="8" width="15.109375" bestFit="1" customWidth="1"/>
    <col min="9" max="9" width="12.44140625" bestFit="1" customWidth="1"/>
    <col min="10" max="10" width="20.21875" bestFit="1" customWidth="1"/>
    <col min="11" max="11" width="8" bestFit="1" customWidth="1"/>
    <col min="12" max="12" width="9.33203125" customWidth="1"/>
    <col min="14" max="14" width="18.88671875" bestFit="1" customWidth="1"/>
    <col min="15" max="15" width="12.44140625" bestFit="1" customWidth="1"/>
    <col min="16" max="16" width="20.21875" bestFit="1" customWidth="1"/>
    <col min="17" max="17" width="8" bestFit="1" customWidth="1"/>
    <col min="18" max="18" width="5.33203125" bestFit="1" customWidth="1"/>
    <col min="20" max="20" width="15.109375" bestFit="1" customWidth="1"/>
    <col min="21" max="21" width="12.44140625" bestFit="1" customWidth="1"/>
    <col min="22" max="22" width="20.21875" bestFit="1" customWidth="1"/>
    <col min="23" max="23" width="8" bestFit="1" customWidth="1"/>
    <col min="24" max="24" width="5.33203125" bestFit="1" customWidth="1"/>
  </cols>
  <sheetData>
    <row r="1" spans="1:24" s="16" customFormat="1" ht="61.2" x14ac:dyDescent="1.1000000000000001">
      <c r="A1" s="16" t="s">
        <v>66</v>
      </c>
    </row>
    <row r="3" spans="1:24" ht="21" x14ac:dyDescent="0.4">
      <c r="B3" s="17" t="s">
        <v>68</v>
      </c>
      <c r="H3" s="17" t="s">
        <v>67</v>
      </c>
      <c r="I3" s="17"/>
      <c r="J3" s="17"/>
      <c r="K3" s="17"/>
      <c r="N3" s="17" t="s">
        <v>69</v>
      </c>
      <c r="T3" s="17" t="s">
        <v>70</v>
      </c>
    </row>
    <row r="6" spans="1:24" x14ac:dyDescent="0.3">
      <c r="B6" s="6" t="s">
        <v>11</v>
      </c>
      <c r="C6" s="6" t="s">
        <v>12</v>
      </c>
      <c r="D6" s="6" t="s">
        <v>0</v>
      </c>
      <c r="E6" s="10" t="s">
        <v>1</v>
      </c>
      <c r="F6" s="10" t="s">
        <v>50</v>
      </c>
      <c r="H6" s="6" t="s">
        <v>11</v>
      </c>
      <c r="I6" s="6" t="s">
        <v>12</v>
      </c>
      <c r="J6" s="6" t="s">
        <v>0</v>
      </c>
      <c r="K6" s="10" t="s">
        <v>1</v>
      </c>
      <c r="L6" s="10" t="s">
        <v>50</v>
      </c>
      <c r="N6" s="6" t="s">
        <v>11</v>
      </c>
      <c r="O6" s="6" t="s">
        <v>12</v>
      </c>
      <c r="P6" s="6" t="s">
        <v>0</v>
      </c>
      <c r="Q6" s="10" t="s">
        <v>1</v>
      </c>
      <c r="R6" s="10" t="s">
        <v>50</v>
      </c>
      <c r="T6" s="6" t="s">
        <v>11</v>
      </c>
      <c r="U6" s="6" t="s">
        <v>12</v>
      </c>
      <c r="V6" s="6" t="s">
        <v>0</v>
      </c>
      <c r="W6" s="10" t="s">
        <v>1</v>
      </c>
      <c r="X6" s="10" t="s">
        <v>50</v>
      </c>
    </row>
    <row r="7" spans="1:24" x14ac:dyDescent="0.3">
      <c r="B7" t="s">
        <v>5</v>
      </c>
      <c r="C7" t="s">
        <v>36</v>
      </c>
      <c r="D7" t="s">
        <v>16</v>
      </c>
      <c r="E7" s="4">
        <v>16184</v>
      </c>
      <c r="F7" s="5">
        <v>39</v>
      </c>
      <c r="H7" t="s">
        <v>8</v>
      </c>
      <c r="I7" t="s">
        <v>35</v>
      </c>
      <c r="J7" t="s">
        <v>32</v>
      </c>
      <c r="K7" s="4">
        <v>6706</v>
      </c>
      <c r="L7" s="5">
        <v>459</v>
      </c>
      <c r="N7" t="s">
        <v>3</v>
      </c>
      <c r="O7" t="s">
        <v>39</v>
      </c>
      <c r="P7" t="s">
        <v>16</v>
      </c>
      <c r="Q7" s="4">
        <v>21</v>
      </c>
      <c r="R7" s="5">
        <v>168</v>
      </c>
      <c r="T7" t="s">
        <v>40</v>
      </c>
      <c r="U7" t="s">
        <v>37</v>
      </c>
      <c r="V7" t="s">
        <v>30</v>
      </c>
      <c r="W7" s="4">
        <v>1624</v>
      </c>
      <c r="X7" s="5">
        <v>114</v>
      </c>
    </row>
    <row r="8" spans="1:24" x14ac:dyDescent="0.3">
      <c r="B8" t="s">
        <v>5</v>
      </c>
      <c r="C8" t="s">
        <v>34</v>
      </c>
      <c r="D8" t="s">
        <v>20</v>
      </c>
      <c r="E8" s="4">
        <v>15610</v>
      </c>
      <c r="F8" s="5">
        <v>339</v>
      </c>
      <c r="H8" t="s">
        <v>41</v>
      </c>
      <c r="I8" t="s">
        <v>36</v>
      </c>
      <c r="J8" t="s">
        <v>18</v>
      </c>
      <c r="K8" s="4">
        <v>9632</v>
      </c>
      <c r="L8" s="5">
        <v>288</v>
      </c>
      <c r="N8" t="s">
        <v>5</v>
      </c>
      <c r="O8" t="s">
        <v>37</v>
      </c>
      <c r="P8" t="s">
        <v>31</v>
      </c>
      <c r="Q8" s="4">
        <v>182</v>
      </c>
      <c r="R8" s="5">
        <v>48</v>
      </c>
      <c r="T8" t="s">
        <v>8</v>
      </c>
      <c r="U8" t="s">
        <v>35</v>
      </c>
      <c r="V8" t="s">
        <v>32</v>
      </c>
      <c r="W8" s="4">
        <v>6706</v>
      </c>
      <c r="X8" s="5">
        <v>459</v>
      </c>
    </row>
    <row r="9" spans="1:24" x14ac:dyDescent="0.3">
      <c r="B9" t="s">
        <v>9</v>
      </c>
      <c r="C9" t="s">
        <v>34</v>
      </c>
      <c r="D9" t="s">
        <v>28</v>
      </c>
      <c r="E9" s="4">
        <v>14329</v>
      </c>
      <c r="F9" s="5">
        <v>150</v>
      </c>
      <c r="H9" t="s">
        <v>40</v>
      </c>
      <c r="I9" t="s">
        <v>35</v>
      </c>
      <c r="J9" t="s">
        <v>33</v>
      </c>
      <c r="K9" s="4">
        <v>8869</v>
      </c>
      <c r="L9" s="5">
        <v>432</v>
      </c>
      <c r="N9" t="s">
        <v>9</v>
      </c>
      <c r="O9" t="s">
        <v>35</v>
      </c>
      <c r="P9" t="s">
        <v>26</v>
      </c>
      <c r="Q9" s="4">
        <v>98</v>
      </c>
      <c r="R9" s="5">
        <v>159</v>
      </c>
      <c r="T9" t="s">
        <v>9</v>
      </c>
      <c r="U9" t="s">
        <v>35</v>
      </c>
      <c r="V9" t="s">
        <v>4</v>
      </c>
      <c r="W9" s="4">
        <v>959</v>
      </c>
      <c r="X9" s="5">
        <v>147</v>
      </c>
    </row>
    <row r="10" spans="1:24" x14ac:dyDescent="0.3">
      <c r="B10" t="s">
        <v>5</v>
      </c>
      <c r="C10" t="s">
        <v>35</v>
      </c>
      <c r="D10" t="s">
        <v>15</v>
      </c>
      <c r="E10" s="4">
        <v>13391</v>
      </c>
      <c r="F10" s="5">
        <v>201</v>
      </c>
      <c r="H10" t="s">
        <v>8</v>
      </c>
      <c r="I10" t="s">
        <v>35</v>
      </c>
      <c r="J10" t="s">
        <v>22</v>
      </c>
      <c r="K10" s="4">
        <v>5012</v>
      </c>
      <c r="L10" s="5">
        <v>210</v>
      </c>
      <c r="N10" t="s">
        <v>2</v>
      </c>
      <c r="O10" t="s">
        <v>38</v>
      </c>
      <c r="P10" t="s">
        <v>13</v>
      </c>
      <c r="Q10" s="4">
        <v>56</v>
      </c>
      <c r="R10" s="5">
        <v>51</v>
      </c>
      <c r="T10" t="s">
        <v>41</v>
      </c>
      <c r="U10" t="s">
        <v>36</v>
      </c>
      <c r="V10" t="s">
        <v>18</v>
      </c>
      <c r="W10" s="4">
        <v>9632</v>
      </c>
      <c r="X10" s="5">
        <v>288</v>
      </c>
    </row>
    <row r="11" spans="1:24" x14ac:dyDescent="0.3">
      <c r="B11" t="s">
        <v>10</v>
      </c>
      <c r="C11" t="s">
        <v>39</v>
      </c>
      <c r="D11" t="s">
        <v>33</v>
      </c>
      <c r="E11" s="4">
        <v>12950</v>
      </c>
      <c r="F11" s="5">
        <v>30</v>
      </c>
      <c r="H11" t="s">
        <v>5</v>
      </c>
      <c r="I11" t="s">
        <v>37</v>
      </c>
      <c r="J11" t="s">
        <v>14</v>
      </c>
      <c r="K11" s="4">
        <v>4991</v>
      </c>
      <c r="L11" s="5">
        <v>12</v>
      </c>
      <c r="N11" t="s">
        <v>10</v>
      </c>
      <c r="O11" t="s">
        <v>38</v>
      </c>
      <c r="P11" t="s">
        <v>13</v>
      </c>
      <c r="Q11" s="4">
        <v>63</v>
      </c>
      <c r="R11" s="5">
        <v>123</v>
      </c>
      <c r="T11" t="s">
        <v>6</v>
      </c>
      <c r="U11" t="s">
        <v>39</v>
      </c>
      <c r="V11" t="s">
        <v>25</v>
      </c>
      <c r="W11" s="4">
        <v>2100</v>
      </c>
      <c r="X11" s="5">
        <v>414</v>
      </c>
    </row>
    <row r="12" spans="1:24" x14ac:dyDescent="0.3">
      <c r="B12" t="s">
        <v>40</v>
      </c>
      <c r="C12" t="s">
        <v>35</v>
      </c>
      <c r="D12" t="s">
        <v>32</v>
      </c>
      <c r="E12" s="4">
        <v>12348</v>
      </c>
      <c r="F12" s="5">
        <v>234</v>
      </c>
      <c r="H12" t="s">
        <v>6</v>
      </c>
      <c r="I12" t="s">
        <v>37</v>
      </c>
      <c r="J12" t="s">
        <v>31</v>
      </c>
      <c r="K12" s="4">
        <v>7693</v>
      </c>
      <c r="L12" s="5">
        <v>87</v>
      </c>
      <c r="N12" t="s">
        <v>8</v>
      </c>
      <c r="O12" t="s">
        <v>38</v>
      </c>
      <c r="P12" t="s">
        <v>22</v>
      </c>
      <c r="Q12" s="4">
        <v>168</v>
      </c>
      <c r="R12" s="5">
        <v>84</v>
      </c>
      <c r="T12" t="s">
        <v>40</v>
      </c>
      <c r="U12" t="s">
        <v>35</v>
      </c>
      <c r="V12" t="s">
        <v>33</v>
      </c>
      <c r="W12" s="4">
        <v>8869</v>
      </c>
      <c r="X12" s="5">
        <v>432</v>
      </c>
    </row>
    <row r="13" spans="1:24" x14ac:dyDescent="0.3">
      <c r="B13" t="s">
        <v>2</v>
      </c>
      <c r="C13" t="s">
        <v>37</v>
      </c>
      <c r="D13" t="s">
        <v>18</v>
      </c>
      <c r="E13" s="4">
        <v>11571</v>
      </c>
      <c r="F13" s="5">
        <v>138</v>
      </c>
      <c r="H13" t="s">
        <v>5</v>
      </c>
      <c r="I13" t="s">
        <v>34</v>
      </c>
      <c r="J13" t="s">
        <v>20</v>
      </c>
      <c r="K13" s="4">
        <v>15610</v>
      </c>
      <c r="L13" s="5">
        <v>339</v>
      </c>
      <c r="N13" t="s">
        <v>8</v>
      </c>
      <c r="O13" t="s">
        <v>37</v>
      </c>
      <c r="P13" t="s">
        <v>30</v>
      </c>
      <c r="Q13" s="4">
        <v>42</v>
      </c>
      <c r="R13" s="5">
        <v>150</v>
      </c>
      <c r="T13" t="s">
        <v>6</v>
      </c>
      <c r="U13" t="s">
        <v>38</v>
      </c>
      <c r="V13" t="s">
        <v>31</v>
      </c>
      <c r="W13" s="4">
        <v>2681</v>
      </c>
      <c r="X13" s="5">
        <v>54</v>
      </c>
    </row>
    <row r="14" spans="1:24" x14ac:dyDescent="0.3">
      <c r="B14" t="s">
        <v>9</v>
      </c>
      <c r="C14" t="s">
        <v>36</v>
      </c>
      <c r="D14" t="s">
        <v>27</v>
      </c>
      <c r="E14" s="4">
        <v>11522</v>
      </c>
      <c r="F14" s="5">
        <v>204</v>
      </c>
      <c r="H14" t="s">
        <v>2</v>
      </c>
      <c r="I14" t="s">
        <v>39</v>
      </c>
      <c r="J14" t="s">
        <v>20</v>
      </c>
      <c r="K14" s="4">
        <v>9443</v>
      </c>
      <c r="L14" s="5">
        <v>162</v>
      </c>
      <c r="N14" t="s">
        <v>41</v>
      </c>
      <c r="O14" t="s">
        <v>36</v>
      </c>
      <c r="P14" t="s">
        <v>26</v>
      </c>
      <c r="Q14" s="4">
        <v>98</v>
      </c>
      <c r="R14" s="5">
        <v>204</v>
      </c>
      <c r="T14" t="s">
        <v>8</v>
      </c>
      <c r="U14" t="s">
        <v>35</v>
      </c>
      <c r="V14" t="s">
        <v>22</v>
      </c>
      <c r="W14" s="4">
        <v>5012</v>
      </c>
      <c r="X14" s="5">
        <v>210</v>
      </c>
    </row>
    <row r="15" spans="1:24" x14ac:dyDescent="0.3">
      <c r="B15" t="s">
        <v>2</v>
      </c>
      <c r="C15" t="s">
        <v>36</v>
      </c>
      <c r="D15" t="s">
        <v>16</v>
      </c>
      <c r="E15" s="4">
        <v>11417</v>
      </c>
      <c r="F15" s="5">
        <v>21</v>
      </c>
      <c r="H15" t="s">
        <v>9</v>
      </c>
      <c r="I15" t="s">
        <v>34</v>
      </c>
      <c r="J15" t="s">
        <v>23</v>
      </c>
      <c r="K15" s="4">
        <v>8155</v>
      </c>
      <c r="L15" s="5">
        <v>90</v>
      </c>
      <c r="N15" t="s">
        <v>40</v>
      </c>
      <c r="O15" t="s">
        <v>39</v>
      </c>
      <c r="P15" t="s">
        <v>29</v>
      </c>
      <c r="Q15" s="4">
        <v>0</v>
      </c>
      <c r="R15" s="5">
        <v>135</v>
      </c>
      <c r="T15" t="s">
        <v>7</v>
      </c>
      <c r="U15" t="s">
        <v>38</v>
      </c>
      <c r="V15" t="s">
        <v>14</v>
      </c>
      <c r="W15" s="4">
        <v>1281</v>
      </c>
      <c r="X15" s="5">
        <v>75</v>
      </c>
    </row>
    <row r="16" spans="1:24" x14ac:dyDescent="0.3">
      <c r="B16" t="s">
        <v>41</v>
      </c>
      <c r="C16" t="s">
        <v>36</v>
      </c>
      <c r="D16" t="s">
        <v>13</v>
      </c>
      <c r="E16" s="4">
        <v>10311</v>
      </c>
      <c r="F16" s="5">
        <v>231</v>
      </c>
      <c r="H16" t="s">
        <v>41</v>
      </c>
      <c r="I16" t="s">
        <v>36</v>
      </c>
      <c r="J16" t="s">
        <v>13</v>
      </c>
      <c r="K16" s="4">
        <v>10311</v>
      </c>
      <c r="L16" s="5">
        <v>231</v>
      </c>
      <c r="N16" t="s">
        <v>41</v>
      </c>
      <c r="O16" t="s">
        <v>38</v>
      </c>
      <c r="P16" t="s">
        <v>25</v>
      </c>
      <c r="Q16" s="4">
        <v>154</v>
      </c>
      <c r="R16" s="5">
        <v>21</v>
      </c>
      <c r="T16" t="s">
        <v>5</v>
      </c>
      <c r="U16" t="s">
        <v>37</v>
      </c>
      <c r="V16" t="s">
        <v>14</v>
      </c>
      <c r="W16" s="4">
        <v>4991</v>
      </c>
      <c r="X16" s="5">
        <v>12</v>
      </c>
    </row>
    <row r="17" spans="2:24" x14ac:dyDescent="0.3">
      <c r="B17" t="s">
        <v>41</v>
      </c>
      <c r="C17" t="s">
        <v>36</v>
      </c>
      <c r="D17" t="s">
        <v>32</v>
      </c>
      <c r="E17" s="4">
        <v>10304</v>
      </c>
      <c r="F17" s="5">
        <v>84</v>
      </c>
      <c r="H17" t="s">
        <v>5</v>
      </c>
      <c r="I17" t="s">
        <v>36</v>
      </c>
      <c r="J17" t="s">
        <v>23</v>
      </c>
      <c r="K17" s="4">
        <v>6314</v>
      </c>
      <c r="L17" s="5">
        <v>15</v>
      </c>
      <c r="N17" t="s">
        <v>5</v>
      </c>
      <c r="O17" t="s">
        <v>34</v>
      </c>
      <c r="P17" t="s">
        <v>20</v>
      </c>
      <c r="Q17" s="4">
        <v>15610</v>
      </c>
      <c r="R17" s="5">
        <v>339</v>
      </c>
      <c r="T17" t="s">
        <v>2</v>
      </c>
      <c r="U17" t="s">
        <v>39</v>
      </c>
      <c r="V17" t="s">
        <v>25</v>
      </c>
      <c r="W17" s="4">
        <v>1785</v>
      </c>
      <c r="X17" s="5">
        <v>462</v>
      </c>
    </row>
    <row r="18" spans="2:24" x14ac:dyDescent="0.3">
      <c r="B18" t="s">
        <v>7</v>
      </c>
      <c r="C18" t="s">
        <v>38</v>
      </c>
      <c r="D18" t="s">
        <v>30</v>
      </c>
      <c r="E18" s="4">
        <v>10129</v>
      </c>
      <c r="F18" s="5">
        <v>312</v>
      </c>
      <c r="H18" t="s">
        <v>10</v>
      </c>
      <c r="I18" t="s">
        <v>37</v>
      </c>
      <c r="J18" t="s">
        <v>23</v>
      </c>
      <c r="K18" s="4">
        <v>4683</v>
      </c>
      <c r="L18" s="5">
        <v>30</v>
      </c>
      <c r="N18" t="s">
        <v>41</v>
      </c>
      <c r="O18" t="s">
        <v>36</v>
      </c>
      <c r="P18" t="s">
        <v>13</v>
      </c>
      <c r="Q18" s="4">
        <v>10311</v>
      </c>
      <c r="R18" s="5">
        <v>231</v>
      </c>
      <c r="T18" t="s">
        <v>3</v>
      </c>
      <c r="U18" t="s">
        <v>37</v>
      </c>
      <c r="V18" t="s">
        <v>17</v>
      </c>
      <c r="W18" s="4">
        <v>3983</v>
      </c>
      <c r="X18" s="5">
        <v>144</v>
      </c>
    </row>
    <row r="19" spans="2:24" x14ac:dyDescent="0.3">
      <c r="B19" t="s">
        <v>6</v>
      </c>
      <c r="C19" t="s">
        <v>36</v>
      </c>
      <c r="D19" t="s">
        <v>4</v>
      </c>
      <c r="E19" s="4">
        <v>10073</v>
      </c>
      <c r="F19" s="5">
        <v>120</v>
      </c>
      <c r="H19" t="s">
        <v>41</v>
      </c>
      <c r="I19" t="s">
        <v>37</v>
      </c>
      <c r="J19" t="s">
        <v>24</v>
      </c>
      <c r="K19" s="4">
        <v>6398</v>
      </c>
      <c r="L19" s="5">
        <v>102</v>
      </c>
      <c r="N19" t="s">
        <v>5</v>
      </c>
      <c r="O19" t="s">
        <v>36</v>
      </c>
      <c r="P19" t="s">
        <v>16</v>
      </c>
      <c r="Q19" s="4">
        <v>16184</v>
      </c>
      <c r="R19" s="5">
        <v>39</v>
      </c>
      <c r="T19" t="s">
        <v>9</v>
      </c>
      <c r="U19" t="s">
        <v>38</v>
      </c>
      <c r="V19" t="s">
        <v>16</v>
      </c>
      <c r="W19" s="4">
        <v>2646</v>
      </c>
      <c r="X19" s="5">
        <v>120</v>
      </c>
    </row>
    <row r="20" spans="2:24" x14ac:dyDescent="0.3">
      <c r="B20" t="s">
        <v>2</v>
      </c>
      <c r="C20" t="s">
        <v>37</v>
      </c>
      <c r="D20" t="s">
        <v>17</v>
      </c>
      <c r="E20" s="4">
        <v>9926</v>
      </c>
      <c r="F20" s="5">
        <v>201</v>
      </c>
      <c r="H20" t="s">
        <v>8</v>
      </c>
      <c r="I20" t="s">
        <v>39</v>
      </c>
      <c r="J20" t="s">
        <v>30</v>
      </c>
      <c r="K20" s="4">
        <v>7021</v>
      </c>
      <c r="L20" s="5">
        <v>183</v>
      </c>
      <c r="N20" t="s">
        <v>9</v>
      </c>
      <c r="O20" t="s">
        <v>34</v>
      </c>
      <c r="P20" t="s">
        <v>28</v>
      </c>
      <c r="Q20" s="4">
        <v>14329</v>
      </c>
      <c r="R20" s="5">
        <v>150</v>
      </c>
      <c r="T20" t="s">
        <v>2</v>
      </c>
      <c r="U20" t="s">
        <v>34</v>
      </c>
      <c r="V20" t="s">
        <v>13</v>
      </c>
      <c r="W20" s="4">
        <v>252</v>
      </c>
      <c r="X20" s="5">
        <v>54</v>
      </c>
    </row>
    <row r="21" spans="2:24" x14ac:dyDescent="0.3">
      <c r="B21" t="s">
        <v>7</v>
      </c>
      <c r="C21" t="s">
        <v>37</v>
      </c>
      <c r="D21" t="s">
        <v>22</v>
      </c>
      <c r="E21" s="4">
        <v>9835</v>
      </c>
      <c r="F21" s="5">
        <v>207</v>
      </c>
      <c r="H21" t="s">
        <v>40</v>
      </c>
      <c r="I21" t="s">
        <v>39</v>
      </c>
      <c r="J21" t="s">
        <v>22</v>
      </c>
      <c r="K21" s="4">
        <v>5817</v>
      </c>
      <c r="L21" s="5">
        <v>12</v>
      </c>
      <c r="N21" t="s">
        <v>5</v>
      </c>
      <c r="O21" t="s">
        <v>35</v>
      </c>
      <c r="P21" t="s">
        <v>15</v>
      </c>
      <c r="Q21" s="4">
        <v>13391</v>
      </c>
      <c r="R21" s="5">
        <v>201</v>
      </c>
      <c r="T21" t="s">
        <v>3</v>
      </c>
      <c r="U21" t="s">
        <v>35</v>
      </c>
      <c r="V21" t="s">
        <v>25</v>
      </c>
      <c r="W21" s="4">
        <v>2464</v>
      </c>
      <c r="X21" s="5">
        <v>234</v>
      </c>
    </row>
    <row r="22" spans="2:24" x14ac:dyDescent="0.3">
      <c r="B22" t="s">
        <v>40</v>
      </c>
      <c r="C22" t="s">
        <v>36</v>
      </c>
      <c r="D22" t="s">
        <v>33</v>
      </c>
      <c r="E22" s="4">
        <v>9772</v>
      </c>
      <c r="F22" s="5">
        <v>90</v>
      </c>
      <c r="H22" t="s">
        <v>2</v>
      </c>
      <c r="I22" t="s">
        <v>39</v>
      </c>
      <c r="J22" t="s">
        <v>28</v>
      </c>
      <c r="K22" s="4">
        <v>6027</v>
      </c>
      <c r="L22" s="5">
        <v>144</v>
      </c>
      <c r="N22" t="s">
        <v>40</v>
      </c>
      <c r="O22" t="s">
        <v>35</v>
      </c>
      <c r="P22" t="s">
        <v>32</v>
      </c>
      <c r="Q22" s="4">
        <v>12348</v>
      </c>
      <c r="R22" s="5">
        <v>234</v>
      </c>
      <c r="T22" t="s">
        <v>3</v>
      </c>
      <c r="U22" t="s">
        <v>35</v>
      </c>
      <c r="V22" t="s">
        <v>29</v>
      </c>
      <c r="W22" s="4">
        <v>2114</v>
      </c>
      <c r="X22" s="5">
        <v>66</v>
      </c>
    </row>
    <row r="23" spans="2:24" x14ac:dyDescent="0.3">
      <c r="B23" t="s">
        <v>8</v>
      </c>
      <c r="C23" t="s">
        <v>37</v>
      </c>
      <c r="D23" t="s">
        <v>15</v>
      </c>
      <c r="E23" s="4">
        <v>9709</v>
      </c>
      <c r="F23" s="5">
        <v>30</v>
      </c>
      <c r="H23" t="s">
        <v>5</v>
      </c>
      <c r="I23" t="s">
        <v>34</v>
      </c>
      <c r="J23" t="s">
        <v>27</v>
      </c>
      <c r="K23" s="4">
        <v>6986</v>
      </c>
      <c r="L23" s="5">
        <v>21</v>
      </c>
      <c r="N23" t="s">
        <v>2</v>
      </c>
      <c r="O23" t="s">
        <v>36</v>
      </c>
      <c r="P23" t="s">
        <v>16</v>
      </c>
      <c r="Q23" s="4">
        <v>11417</v>
      </c>
      <c r="R23" s="5">
        <v>21</v>
      </c>
      <c r="T23" t="s">
        <v>6</v>
      </c>
      <c r="U23" t="s">
        <v>37</v>
      </c>
      <c r="V23" t="s">
        <v>31</v>
      </c>
      <c r="W23" s="4">
        <v>7693</v>
      </c>
      <c r="X23" s="5">
        <v>87</v>
      </c>
    </row>
    <row r="24" spans="2:24" x14ac:dyDescent="0.3">
      <c r="B24" t="s">
        <v>8</v>
      </c>
      <c r="C24" t="s">
        <v>39</v>
      </c>
      <c r="D24" t="s">
        <v>18</v>
      </c>
      <c r="E24" s="4">
        <v>9660</v>
      </c>
      <c r="F24" s="5">
        <v>27</v>
      </c>
      <c r="H24" t="s">
        <v>2</v>
      </c>
      <c r="I24" t="s">
        <v>38</v>
      </c>
      <c r="J24" t="s">
        <v>23</v>
      </c>
      <c r="K24" s="4">
        <v>4417</v>
      </c>
      <c r="L24" s="5">
        <v>153</v>
      </c>
      <c r="N24" t="s">
        <v>2</v>
      </c>
      <c r="O24" t="s">
        <v>37</v>
      </c>
      <c r="P24" t="s">
        <v>18</v>
      </c>
      <c r="Q24" s="4">
        <v>11571</v>
      </c>
      <c r="R24" s="5">
        <v>138</v>
      </c>
      <c r="T24" t="s">
        <v>5</v>
      </c>
      <c r="U24" t="s">
        <v>34</v>
      </c>
      <c r="V24" t="s">
        <v>20</v>
      </c>
      <c r="W24" s="4">
        <v>15610</v>
      </c>
      <c r="X24" s="5">
        <v>339</v>
      </c>
    </row>
    <row r="25" spans="2:24" x14ac:dyDescent="0.3">
      <c r="B25" t="s">
        <v>41</v>
      </c>
      <c r="C25" t="s">
        <v>36</v>
      </c>
      <c r="D25" t="s">
        <v>18</v>
      </c>
      <c r="E25" s="4">
        <v>9632</v>
      </c>
      <c r="F25" s="5">
        <v>288</v>
      </c>
      <c r="H25" t="s">
        <v>6</v>
      </c>
      <c r="I25" t="s">
        <v>37</v>
      </c>
      <c r="J25" t="s">
        <v>23</v>
      </c>
      <c r="K25" s="4">
        <v>4949</v>
      </c>
      <c r="L25" s="5">
        <v>189</v>
      </c>
      <c r="N25" t="s">
        <v>10</v>
      </c>
      <c r="O25" t="s">
        <v>39</v>
      </c>
      <c r="P25" t="s">
        <v>33</v>
      </c>
      <c r="Q25" s="4">
        <v>12950</v>
      </c>
      <c r="R25" s="5">
        <v>30</v>
      </c>
      <c r="T25" t="s">
        <v>41</v>
      </c>
      <c r="U25" t="s">
        <v>34</v>
      </c>
      <c r="V25" t="s">
        <v>22</v>
      </c>
      <c r="W25" s="4">
        <v>336</v>
      </c>
      <c r="X25" s="5">
        <v>144</v>
      </c>
    </row>
    <row r="26" spans="2:24" x14ac:dyDescent="0.3">
      <c r="B26" t="s">
        <v>9</v>
      </c>
      <c r="C26" t="s">
        <v>38</v>
      </c>
      <c r="D26" t="s">
        <v>33</v>
      </c>
      <c r="E26" s="4">
        <v>9506</v>
      </c>
      <c r="F26" s="5">
        <v>87</v>
      </c>
      <c r="H26" t="s">
        <v>5</v>
      </c>
      <c r="I26" t="s">
        <v>38</v>
      </c>
      <c r="J26" t="s">
        <v>32</v>
      </c>
      <c r="K26" s="4">
        <v>5075</v>
      </c>
      <c r="L26" s="5">
        <v>21</v>
      </c>
      <c r="N26" t="s">
        <v>9</v>
      </c>
      <c r="O26" t="s">
        <v>36</v>
      </c>
      <c r="P26" t="s">
        <v>27</v>
      </c>
      <c r="Q26" s="4">
        <v>11522</v>
      </c>
      <c r="R26" s="5">
        <v>204</v>
      </c>
      <c r="T26" t="s">
        <v>2</v>
      </c>
      <c r="U26" t="s">
        <v>39</v>
      </c>
      <c r="V26" t="s">
        <v>20</v>
      </c>
      <c r="W26" s="4">
        <v>9443</v>
      </c>
      <c r="X26" s="5">
        <v>162</v>
      </c>
    </row>
    <row r="27" spans="2:24" x14ac:dyDescent="0.3">
      <c r="B27" t="s">
        <v>2</v>
      </c>
      <c r="C27" t="s">
        <v>39</v>
      </c>
      <c r="D27" t="s">
        <v>20</v>
      </c>
      <c r="E27" s="4">
        <v>9443</v>
      </c>
      <c r="F27" s="5">
        <v>162</v>
      </c>
      <c r="H27" t="s">
        <v>3</v>
      </c>
      <c r="I27" t="s">
        <v>36</v>
      </c>
      <c r="J27" t="s">
        <v>16</v>
      </c>
      <c r="K27" s="4">
        <v>9198</v>
      </c>
      <c r="L27" s="5">
        <v>36</v>
      </c>
      <c r="N27" t="s">
        <v>40</v>
      </c>
      <c r="O27" t="s">
        <v>37</v>
      </c>
      <c r="P27" t="s">
        <v>30</v>
      </c>
      <c r="Q27" s="4">
        <v>1624</v>
      </c>
      <c r="R27" s="5">
        <v>114</v>
      </c>
      <c r="T27" t="s">
        <v>9</v>
      </c>
      <c r="U27" t="s">
        <v>34</v>
      </c>
      <c r="V27" t="s">
        <v>23</v>
      </c>
      <c r="W27" s="4">
        <v>8155</v>
      </c>
      <c r="X27" s="5">
        <v>90</v>
      </c>
    </row>
    <row r="28" spans="2:24" x14ac:dyDescent="0.3">
      <c r="B28" t="s">
        <v>3</v>
      </c>
      <c r="C28" t="s">
        <v>36</v>
      </c>
      <c r="D28" t="s">
        <v>16</v>
      </c>
      <c r="E28" s="4">
        <v>9198</v>
      </c>
      <c r="F28" s="5">
        <v>36</v>
      </c>
      <c r="H28" t="s">
        <v>40</v>
      </c>
      <c r="I28" t="s">
        <v>34</v>
      </c>
      <c r="J28" t="s">
        <v>17</v>
      </c>
      <c r="K28" s="4">
        <v>5019</v>
      </c>
      <c r="L28" s="5">
        <v>156</v>
      </c>
      <c r="N28" t="s">
        <v>8</v>
      </c>
      <c r="O28" t="s">
        <v>35</v>
      </c>
      <c r="P28" t="s">
        <v>32</v>
      </c>
      <c r="Q28" s="4">
        <v>6706</v>
      </c>
      <c r="R28" s="5">
        <v>459</v>
      </c>
      <c r="T28" t="s">
        <v>8</v>
      </c>
      <c r="U28" t="s">
        <v>38</v>
      </c>
      <c r="V28" t="s">
        <v>23</v>
      </c>
      <c r="W28" s="4">
        <v>1701</v>
      </c>
      <c r="X28" s="5">
        <v>234</v>
      </c>
    </row>
    <row r="29" spans="2:24" x14ac:dyDescent="0.3">
      <c r="B29" t="s">
        <v>9</v>
      </c>
      <c r="C29" t="s">
        <v>36</v>
      </c>
      <c r="D29" t="s">
        <v>30</v>
      </c>
      <c r="E29" s="4">
        <v>9051</v>
      </c>
      <c r="F29" s="5">
        <v>57</v>
      </c>
      <c r="H29" t="s">
        <v>5</v>
      </c>
      <c r="I29" t="s">
        <v>36</v>
      </c>
      <c r="J29" t="s">
        <v>16</v>
      </c>
      <c r="K29" s="4">
        <v>16184</v>
      </c>
      <c r="L29" s="5">
        <v>39</v>
      </c>
      <c r="N29" t="s">
        <v>9</v>
      </c>
      <c r="O29" t="s">
        <v>35</v>
      </c>
      <c r="P29" t="s">
        <v>4</v>
      </c>
      <c r="Q29" s="4">
        <v>959</v>
      </c>
      <c r="R29" s="5">
        <v>147</v>
      </c>
      <c r="T29" t="s">
        <v>10</v>
      </c>
      <c r="U29" t="s">
        <v>38</v>
      </c>
      <c r="V29" t="s">
        <v>22</v>
      </c>
      <c r="W29" s="4">
        <v>2205</v>
      </c>
      <c r="X29" s="5">
        <v>141</v>
      </c>
    </row>
    <row r="30" spans="2:24" x14ac:dyDescent="0.3">
      <c r="B30" t="s">
        <v>40</v>
      </c>
      <c r="C30" t="s">
        <v>37</v>
      </c>
      <c r="D30" t="s">
        <v>29</v>
      </c>
      <c r="E30" s="4">
        <v>9002</v>
      </c>
      <c r="F30" s="5">
        <v>72</v>
      </c>
      <c r="H30" t="s">
        <v>2</v>
      </c>
      <c r="I30" t="s">
        <v>36</v>
      </c>
      <c r="J30" t="s">
        <v>29</v>
      </c>
      <c r="K30" s="4">
        <v>8211</v>
      </c>
      <c r="L30" s="5">
        <v>75</v>
      </c>
      <c r="N30" t="s">
        <v>41</v>
      </c>
      <c r="O30" t="s">
        <v>36</v>
      </c>
      <c r="P30" t="s">
        <v>18</v>
      </c>
      <c r="Q30" s="4">
        <v>9632</v>
      </c>
      <c r="R30" s="5">
        <v>288</v>
      </c>
      <c r="T30" t="s">
        <v>8</v>
      </c>
      <c r="U30" t="s">
        <v>37</v>
      </c>
      <c r="V30" t="s">
        <v>19</v>
      </c>
      <c r="W30" s="4">
        <v>1771</v>
      </c>
      <c r="X30" s="5">
        <v>204</v>
      </c>
    </row>
    <row r="31" spans="2:24" x14ac:dyDescent="0.3">
      <c r="B31" t="s">
        <v>8</v>
      </c>
      <c r="C31" t="s">
        <v>39</v>
      </c>
      <c r="D31" t="s">
        <v>31</v>
      </c>
      <c r="E31" s="4">
        <v>8890</v>
      </c>
      <c r="F31" s="5">
        <v>210</v>
      </c>
      <c r="H31" t="s">
        <v>2</v>
      </c>
      <c r="I31" t="s">
        <v>38</v>
      </c>
      <c r="J31" t="s">
        <v>28</v>
      </c>
      <c r="K31" s="4">
        <v>6580</v>
      </c>
      <c r="L31" s="5">
        <v>183</v>
      </c>
      <c r="N31" t="s">
        <v>6</v>
      </c>
      <c r="O31" t="s">
        <v>39</v>
      </c>
      <c r="P31" t="s">
        <v>25</v>
      </c>
      <c r="Q31" s="4">
        <v>2100</v>
      </c>
      <c r="R31" s="5">
        <v>414</v>
      </c>
      <c r="T31" t="s">
        <v>41</v>
      </c>
      <c r="U31" t="s">
        <v>35</v>
      </c>
      <c r="V31" t="s">
        <v>15</v>
      </c>
      <c r="W31" s="4">
        <v>2114</v>
      </c>
      <c r="X31" s="5">
        <v>186</v>
      </c>
    </row>
    <row r="32" spans="2:24" x14ac:dyDescent="0.3">
      <c r="B32" t="s">
        <v>40</v>
      </c>
      <c r="C32" t="s">
        <v>35</v>
      </c>
      <c r="D32" t="s">
        <v>33</v>
      </c>
      <c r="E32" s="4">
        <v>8869</v>
      </c>
      <c r="F32" s="5">
        <v>432</v>
      </c>
      <c r="H32" t="s">
        <v>41</v>
      </c>
      <c r="I32" t="s">
        <v>35</v>
      </c>
      <c r="J32" t="s">
        <v>13</v>
      </c>
      <c r="K32" s="4">
        <v>4760</v>
      </c>
      <c r="L32" s="5">
        <v>69</v>
      </c>
      <c r="N32" t="s">
        <v>40</v>
      </c>
      <c r="O32" t="s">
        <v>35</v>
      </c>
      <c r="P32" t="s">
        <v>33</v>
      </c>
      <c r="Q32" s="4">
        <v>8869</v>
      </c>
      <c r="R32" s="5">
        <v>432</v>
      </c>
      <c r="T32" t="s">
        <v>41</v>
      </c>
      <c r="U32" t="s">
        <v>36</v>
      </c>
      <c r="V32" t="s">
        <v>13</v>
      </c>
      <c r="W32" s="4">
        <v>10311</v>
      </c>
      <c r="X32" s="5">
        <v>231</v>
      </c>
    </row>
    <row r="33" spans="2:24" x14ac:dyDescent="0.3">
      <c r="B33" t="s">
        <v>7</v>
      </c>
      <c r="C33" t="s">
        <v>34</v>
      </c>
      <c r="D33" t="s">
        <v>24</v>
      </c>
      <c r="E33" s="4">
        <v>8862</v>
      </c>
      <c r="F33" s="5">
        <v>189</v>
      </c>
      <c r="H33" t="s">
        <v>40</v>
      </c>
      <c r="I33" t="s">
        <v>36</v>
      </c>
      <c r="J33" t="s">
        <v>25</v>
      </c>
      <c r="K33" s="4">
        <v>5439</v>
      </c>
      <c r="L33" s="5">
        <v>30</v>
      </c>
      <c r="N33" t="s">
        <v>6</v>
      </c>
      <c r="O33" t="s">
        <v>38</v>
      </c>
      <c r="P33" t="s">
        <v>31</v>
      </c>
      <c r="Q33" s="4">
        <v>2681</v>
      </c>
      <c r="R33" s="5">
        <v>54</v>
      </c>
      <c r="T33" t="s">
        <v>3</v>
      </c>
      <c r="U33" t="s">
        <v>39</v>
      </c>
      <c r="V33" t="s">
        <v>16</v>
      </c>
      <c r="W33" s="4">
        <v>21</v>
      </c>
      <c r="X33" s="5">
        <v>168</v>
      </c>
    </row>
    <row r="34" spans="2:24" x14ac:dyDescent="0.3">
      <c r="B34" t="s">
        <v>3</v>
      </c>
      <c r="C34" t="s">
        <v>38</v>
      </c>
      <c r="D34" t="s">
        <v>26</v>
      </c>
      <c r="E34" s="4">
        <v>8841</v>
      </c>
      <c r="F34" s="5">
        <v>303</v>
      </c>
      <c r="H34" t="s">
        <v>3</v>
      </c>
      <c r="I34" t="s">
        <v>34</v>
      </c>
      <c r="J34" t="s">
        <v>32</v>
      </c>
      <c r="K34" s="4">
        <v>7777</v>
      </c>
      <c r="L34" s="5">
        <v>504</v>
      </c>
      <c r="N34" t="s">
        <v>8</v>
      </c>
      <c r="O34" t="s">
        <v>35</v>
      </c>
      <c r="P34" t="s">
        <v>22</v>
      </c>
      <c r="Q34" s="4">
        <v>5012</v>
      </c>
      <c r="R34" s="5">
        <v>210</v>
      </c>
      <c r="T34" t="s">
        <v>10</v>
      </c>
      <c r="U34" t="s">
        <v>35</v>
      </c>
      <c r="V34" t="s">
        <v>20</v>
      </c>
      <c r="W34" s="4">
        <v>1974</v>
      </c>
      <c r="X34" s="5">
        <v>195</v>
      </c>
    </row>
    <row r="35" spans="2:24" x14ac:dyDescent="0.3">
      <c r="B35" t="s">
        <v>5</v>
      </c>
      <c r="C35" t="s">
        <v>37</v>
      </c>
      <c r="D35" t="s">
        <v>25</v>
      </c>
      <c r="E35" s="4">
        <v>8813</v>
      </c>
      <c r="F35" s="5">
        <v>21</v>
      </c>
      <c r="H35" t="s">
        <v>6</v>
      </c>
      <c r="I35" t="s">
        <v>34</v>
      </c>
      <c r="J35" t="s">
        <v>27</v>
      </c>
      <c r="K35" s="4">
        <v>4242</v>
      </c>
      <c r="L35" s="5">
        <v>207</v>
      </c>
      <c r="N35" t="s">
        <v>7</v>
      </c>
      <c r="O35" t="s">
        <v>38</v>
      </c>
      <c r="P35" t="s">
        <v>14</v>
      </c>
      <c r="Q35" s="4">
        <v>1281</v>
      </c>
      <c r="R35" s="5">
        <v>75</v>
      </c>
      <c r="T35" t="s">
        <v>5</v>
      </c>
      <c r="U35" t="s">
        <v>36</v>
      </c>
      <c r="V35" t="s">
        <v>23</v>
      </c>
      <c r="W35" s="4">
        <v>6314</v>
      </c>
      <c r="X35" s="5">
        <v>15</v>
      </c>
    </row>
    <row r="36" spans="2:24" x14ac:dyDescent="0.3">
      <c r="B36" t="s">
        <v>9</v>
      </c>
      <c r="C36" t="s">
        <v>34</v>
      </c>
      <c r="D36" t="s">
        <v>20</v>
      </c>
      <c r="E36" s="4">
        <v>8463</v>
      </c>
      <c r="F36" s="5">
        <v>492</v>
      </c>
      <c r="H36" t="s">
        <v>6</v>
      </c>
      <c r="I36" t="s">
        <v>36</v>
      </c>
      <c r="J36" t="s">
        <v>32</v>
      </c>
      <c r="K36" s="4">
        <v>6118</v>
      </c>
      <c r="L36" s="5">
        <v>9</v>
      </c>
      <c r="N36" t="s">
        <v>5</v>
      </c>
      <c r="O36" t="s">
        <v>37</v>
      </c>
      <c r="P36" t="s">
        <v>14</v>
      </c>
      <c r="Q36" s="4">
        <v>4991</v>
      </c>
      <c r="R36" s="5">
        <v>12</v>
      </c>
      <c r="T36" t="s">
        <v>10</v>
      </c>
      <c r="U36" t="s">
        <v>37</v>
      </c>
      <c r="V36" t="s">
        <v>23</v>
      </c>
      <c r="W36" s="4">
        <v>4683</v>
      </c>
      <c r="X36" s="5">
        <v>30</v>
      </c>
    </row>
    <row r="37" spans="2:24" x14ac:dyDescent="0.3">
      <c r="B37" t="s">
        <v>7</v>
      </c>
      <c r="C37" t="s">
        <v>36</v>
      </c>
      <c r="D37" t="s">
        <v>22</v>
      </c>
      <c r="E37" s="4">
        <v>8435</v>
      </c>
      <c r="F37" s="5">
        <v>42</v>
      </c>
      <c r="H37" t="s">
        <v>8</v>
      </c>
      <c r="I37" t="s">
        <v>37</v>
      </c>
      <c r="J37" t="s">
        <v>15</v>
      </c>
      <c r="K37" s="4">
        <v>9709</v>
      </c>
      <c r="L37" s="5">
        <v>30</v>
      </c>
      <c r="N37" t="s">
        <v>2</v>
      </c>
      <c r="O37" t="s">
        <v>39</v>
      </c>
      <c r="P37" t="s">
        <v>25</v>
      </c>
      <c r="Q37" s="4">
        <v>1785</v>
      </c>
      <c r="R37" s="5">
        <v>462</v>
      </c>
      <c r="T37" t="s">
        <v>41</v>
      </c>
      <c r="U37" t="s">
        <v>37</v>
      </c>
      <c r="V37" t="s">
        <v>24</v>
      </c>
      <c r="W37" s="4">
        <v>6398</v>
      </c>
      <c r="X37" s="5">
        <v>102</v>
      </c>
    </row>
    <row r="38" spans="2:24" x14ac:dyDescent="0.3">
      <c r="B38" t="s">
        <v>2</v>
      </c>
      <c r="C38" t="s">
        <v>36</v>
      </c>
      <c r="D38" t="s">
        <v>29</v>
      </c>
      <c r="E38" s="4">
        <v>8211</v>
      </c>
      <c r="F38" s="5">
        <v>75</v>
      </c>
      <c r="H38" t="s">
        <v>7</v>
      </c>
      <c r="I38" t="s">
        <v>37</v>
      </c>
      <c r="J38" t="s">
        <v>17</v>
      </c>
      <c r="K38" s="4">
        <v>4487</v>
      </c>
      <c r="L38" s="5">
        <v>111</v>
      </c>
      <c r="N38" t="s">
        <v>3</v>
      </c>
      <c r="O38" t="s">
        <v>37</v>
      </c>
      <c r="P38" t="s">
        <v>17</v>
      </c>
      <c r="Q38" s="4">
        <v>3983</v>
      </c>
      <c r="R38" s="5">
        <v>144</v>
      </c>
      <c r="T38" t="s">
        <v>2</v>
      </c>
      <c r="U38" t="s">
        <v>35</v>
      </c>
      <c r="V38" t="s">
        <v>19</v>
      </c>
      <c r="W38" s="4">
        <v>553</v>
      </c>
      <c r="X38" s="5">
        <v>15</v>
      </c>
    </row>
    <row r="39" spans="2:24" x14ac:dyDescent="0.3">
      <c r="B39" t="s">
        <v>9</v>
      </c>
      <c r="C39" t="s">
        <v>34</v>
      </c>
      <c r="D39" t="s">
        <v>23</v>
      </c>
      <c r="E39" s="4">
        <v>8155</v>
      </c>
      <c r="F39" s="5">
        <v>90</v>
      </c>
      <c r="H39" t="s">
        <v>10</v>
      </c>
      <c r="I39" t="s">
        <v>38</v>
      </c>
      <c r="J39" t="s">
        <v>14</v>
      </c>
      <c r="K39" s="4">
        <v>5586</v>
      </c>
      <c r="L39" s="5">
        <v>525</v>
      </c>
      <c r="N39" t="s">
        <v>9</v>
      </c>
      <c r="O39" t="s">
        <v>38</v>
      </c>
      <c r="P39" t="s">
        <v>16</v>
      </c>
      <c r="Q39" s="4">
        <v>2646</v>
      </c>
      <c r="R39" s="5">
        <v>120</v>
      </c>
      <c r="T39" t="s">
        <v>8</v>
      </c>
      <c r="U39" t="s">
        <v>39</v>
      </c>
      <c r="V39" t="s">
        <v>30</v>
      </c>
      <c r="W39" s="4">
        <v>7021</v>
      </c>
      <c r="X39" s="5">
        <v>183</v>
      </c>
    </row>
    <row r="40" spans="2:24" x14ac:dyDescent="0.3">
      <c r="B40" t="s">
        <v>6</v>
      </c>
      <c r="C40" t="s">
        <v>34</v>
      </c>
      <c r="D40" t="s">
        <v>26</v>
      </c>
      <c r="E40" s="4">
        <v>8008</v>
      </c>
      <c r="F40" s="5">
        <v>456</v>
      </c>
      <c r="H40" t="s">
        <v>9</v>
      </c>
      <c r="I40" t="s">
        <v>34</v>
      </c>
      <c r="J40" t="s">
        <v>28</v>
      </c>
      <c r="K40" s="4">
        <v>14329</v>
      </c>
      <c r="L40" s="5">
        <v>150</v>
      </c>
      <c r="N40" t="s">
        <v>2</v>
      </c>
      <c r="O40" t="s">
        <v>34</v>
      </c>
      <c r="P40" t="s">
        <v>13</v>
      </c>
      <c r="Q40" s="4">
        <v>252</v>
      </c>
      <c r="R40" s="5">
        <v>54</v>
      </c>
      <c r="T40" t="s">
        <v>40</v>
      </c>
      <c r="U40" t="s">
        <v>39</v>
      </c>
      <c r="V40" t="s">
        <v>22</v>
      </c>
      <c r="W40" s="4">
        <v>5817</v>
      </c>
      <c r="X40" s="5">
        <v>12</v>
      </c>
    </row>
    <row r="41" spans="2:24" x14ac:dyDescent="0.3">
      <c r="B41" t="s">
        <v>41</v>
      </c>
      <c r="C41" t="s">
        <v>34</v>
      </c>
      <c r="D41" t="s">
        <v>33</v>
      </c>
      <c r="E41" s="4">
        <v>7847</v>
      </c>
      <c r="F41" s="5">
        <v>174</v>
      </c>
      <c r="H41" t="s">
        <v>9</v>
      </c>
      <c r="I41" t="s">
        <v>34</v>
      </c>
      <c r="J41" t="s">
        <v>20</v>
      </c>
      <c r="K41" s="4">
        <v>8463</v>
      </c>
      <c r="L41" s="5">
        <v>492</v>
      </c>
      <c r="N41" t="s">
        <v>3</v>
      </c>
      <c r="O41" t="s">
        <v>35</v>
      </c>
      <c r="P41" t="s">
        <v>25</v>
      </c>
      <c r="Q41" s="4">
        <v>2464</v>
      </c>
      <c r="R41" s="5">
        <v>234</v>
      </c>
      <c r="T41" t="s">
        <v>41</v>
      </c>
      <c r="U41" t="s">
        <v>39</v>
      </c>
      <c r="V41" t="s">
        <v>14</v>
      </c>
      <c r="W41" s="4">
        <v>3976</v>
      </c>
      <c r="X41" s="5">
        <v>72</v>
      </c>
    </row>
    <row r="42" spans="2:24" x14ac:dyDescent="0.3">
      <c r="B42" t="s">
        <v>9</v>
      </c>
      <c r="C42" t="s">
        <v>35</v>
      </c>
      <c r="D42" t="s">
        <v>15</v>
      </c>
      <c r="E42" s="4">
        <v>7833</v>
      </c>
      <c r="F42" s="5">
        <v>243</v>
      </c>
      <c r="H42" t="s">
        <v>6</v>
      </c>
      <c r="I42" t="s">
        <v>36</v>
      </c>
      <c r="J42" t="s">
        <v>17</v>
      </c>
      <c r="K42" s="4">
        <v>4970</v>
      </c>
      <c r="L42" s="5">
        <v>156</v>
      </c>
      <c r="N42" t="s">
        <v>3</v>
      </c>
      <c r="O42" t="s">
        <v>35</v>
      </c>
      <c r="P42" t="s">
        <v>29</v>
      </c>
      <c r="Q42" s="4">
        <v>2114</v>
      </c>
      <c r="R42" s="5">
        <v>66</v>
      </c>
      <c r="T42" t="s">
        <v>6</v>
      </c>
      <c r="U42" t="s">
        <v>38</v>
      </c>
      <c r="V42" t="s">
        <v>27</v>
      </c>
      <c r="W42" s="4">
        <v>1134</v>
      </c>
      <c r="X42" s="5">
        <v>282</v>
      </c>
    </row>
    <row r="43" spans="2:24" x14ac:dyDescent="0.3">
      <c r="B43" t="s">
        <v>2</v>
      </c>
      <c r="C43" t="s">
        <v>39</v>
      </c>
      <c r="D43" t="s">
        <v>27</v>
      </c>
      <c r="E43" s="4">
        <v>7812</v>
      </c>
      <c r="F43" s="5">
        <v>81</v>
      </c>
      <c r="H43" t="s">
        <v>5</v>
      </c>
      <c r="I43" t="s">
        <v>35</v>
      </c>
      <c r="J43" t="s">
        <v>15</v>
      </c>
      <c r="K43" s="4">
        <v>13391</v>
      </c>
      <c r="L43" s="5">
        <v>201</v>
      </c>
      <c r="N43" t="s">
        <v>6</v>
      </c>
      <c r="O43" t="s">
        <v>37</v>
      </c>
      <c r="P43" t="s">
        <v>31</v>
      </c>
      <c r="Q43" s="4">
        <v>7693</v>
      </c>
      <c r="R43" s="5">
        <v>87</v>
      </c>
      <c r="T43" t="s">
        <v>2</v>
      </c>
      <c r="U43" t="s">
        <v>39</v>
      </c>
      <c r="V43" t="s">
        <v>28</v>
      </c>
      <c r="W43" s="4">
        <v>6027</v>
      </c>
      <c r="X43" s="5">
        <v>144</v>
      </c>
    </row>
    <row r="44" spans="2:24" x14ac:dyDescent="0.3">
      <c r="B44" t="s">
        <v>3</v>
      </c>
      <c r="C44" t="s">
        <v>34</v>
      </c>
      <c r="D44" t="s">
        <v>32</v>
      </c>
      <c r="E44" s="4">
        <v>7777</v>
      </c>
      <c r="F44" s="5">
        <v>504</v>
      </c>
      <c r="H44" t="s">
        <v>8</v>
      </c>
      <c r="I44" t="s">
        <v>39</v>
      </c>
      <c r="J44" t="s">
        <v>31</v>
      </c>
      <c r="K44" s="4">
        <v>8890</v>
      </c>
      <c r="L44" s="5">
        <v>210</v>
      </c>
      <c r="N44" t="s">
        <v>41</v>
      </c>
      <c r="O44" t="s">
        <v>34</v>
      </c>
      <c r="P44" t="s">
        <v>22</v>
      </c>
      <c r="Q44" s="4">
        <v>336</v>
      </c>
      <c r="R44" s="5">
        <v>144</v>
      </c>
      <c r="T44" t="s">
        <v>6</v>
      </c>
      <c r="U44" t="s">
        <v>37</v>
      </c>
      <c r="V44" t="s">
        <v>16</v>
      </c>
      <c r="W44" s="4">
        <v>1904</v>
      </c>
      <c r="X44" s="5">
        <v>405</v>
      </c>
    </row>
    <row r="45" spans="2:24" x14ac:dyDescent="0.3">
      <c r="B45" t="s">
        <v>7</v>
      </c>
      <c r="C45" t="s">
        <v>34</v>
      </c>
      <c r="D45" t="s">
        <v>17</v>
      </c>
      <c r="E45" s="4">
        <v>7777</v>
      </c>
      <c r="F45" s="5">
        <v>39</v>
      </c>
      <c r="H45" t="s">
        <v>2</v>
      </c>
      <c r="I45" t="s">
        <v>39</v>
      </c>
      <c r="J45" t="s">
        <v>27</v>
      </c>
      <c r="K45" s="4">
        <v>7812</v>
      </c>
      <c r="L45" s="5">
        <v>81</v>
      </c>
      <c r="N45" t="s">
        <v>2</v>
      </c>
      <c r="O45" t="s">
        <v>39</v>
      </c>
      <c r="P45" t="s">
        <v>20</v>
      </c>
      <c r="Q45" s="4">
        <v>9443</v>
      </c>
      <c r="R45" s="5">
        <v>162</v>
      </c>
      <c r="T45" t="s">
        <v>7</v>
      </c>
      <c r="U45" t="s">
        <v>34</v>
      </c>
      <c r="V45" t="s">
        <v>32</v>
      </c>
      <c r="W45" s="4">
        <v>3262</v>
      </c>
      <c r="X45" s="5">
        <v>75</v>
      </c>
    </row>
    <row r="46" spans="2:24" x14ac:dyDescent="0.3">
      <c r="B46" t="s">
        <v>6</v>
      </c>
      <c r="C46" t="s">
        <v>37</v>
      </c>
      <c r="D46" t="s">
        <v>31</v>
      </c>
      <c r="E46" s="4">
        <v>7693</v>
      </c>
      <c r="F46" s="5">
        <v>87</v>
      </c>
      <c r="H46" t="s">
        <v>40</v>
      </c>
      <c r="I46" t="s">
        <v>37</v>
      </c>
      <c r="J46" t="s">
        <v>19</v>
      </c>
      <c r="K46" s="4">
        <v>7693</v>
      </c>
      <c r="L46" s="5">
        <v>21</v>
      </c>
      <c r="N46" t="s">
        <v>9</v>
      </c>
      <c r="O46" t="s">
        <v>34</v>
      </c>
      <c r="P46" t="s">
        <v>23</v>
      </c>
      <c r="Q46" s="4">
        <v>8155</v>
      </c>
      <c r="R46" s="5">
        <v>90</v>
      </c>
      <c r="T46" t="s">
        <v>40</v>
      </c>
      <c r="U46" t="s">
        <v>34</v>
      </c>
      <c r="V46" t="s">
        <v>27</v>
      </c>
      <c r="W46" s="4">
        <v>2289</v>
      </c>
      <c r="X46" s="5">
        <v>135</v>
      </c>
    </row>
    <row r="47" spans="2:24" x14ac:dyDescent="0.3">
      <c r="B47" t="s">
        <v>40</v>
      </c>
      <c r="C47" t="s">
        <v>37</v>
      </c>
      <c r="D47" t="s">
        <v>19</v>
      </c>
      <c r="E47" s="4">
        <v>7693</v>
      </c>
      <c r="F47" s="5">
        <v>21</v>
      </c>
      <c r="H47" t="s">
        <v>5</v>
      </c>
      <c r="I47" t="s">
        <v>38</v>
      </c>
      <c r="J47" t="s">
        <v>13</v>
      </c>
      <c r="K47" s="4">
        <v>7189</v>
      </c>
      <c r="L47" s="5">
        <v>54</v>
      </c>
      <c r="N47" t="s">
        <v>8</v>
      </c>
      <c r="O47" t="s">
        <v>38</v>
      </c>
      <c r="P47" t="s">
        <v>23</v>
      </c>
      <c r="Q47" s="4">
        <v>1701</v>
      </c>
      <c r="R47" s="5">
        <v>234</v>
      </c>
      <c r="T47" t="s">
        <v>5</v>
      </c>
      <c r="U47" t="s">
        <v>34</v>
      </c>
      <c r="V47" t="s">
        <v>27</v>
      </c>
      <c r="W47" s="4">
        <v>6986</v>
      </c>
      <c r="X47" s="5">
        <v>21</v>
      </c>
    </row>
    <row r="48" spans="2:24" x14ac:dyDescent="0.3">
      <c r="B48" t="s">
        <v>2</v>
      </c>
      <c r="C48" t="s">
        <v>39</v>
      </c>
      <c r="D48" t="s">
        <v>21</v>
      </c>
      <c r="E48" s="4">
        <v>7651</v>
      </c>
      <c r="F48" s="5">
        <v>213</v>
      </c>
      <c r="H48" t="s">
        <v>41</v>
      </c>
      <c r="I48" t="s">
        <v>35</v>
      </c>
      <c r="J48" t="s">
        <v>28</v>
      </c>
      <c r="K48" s="4">
        <v>7455</v>
      </c>
      <c r="L48" s="5">
        <v>216</v>
      </c>
      <c r="N48" t="s">
        <v>10</v>
      </c>
      <c r="O48" t="s">
        <v>38</v>
      </c>
      <c r="P48" t="s">
        <v>22</v>
      </c>
      <c r="Q48" s="4">
        <v>2205</v>
      </c>
      <c r="R48" s="5">
        <v>141</v>
      </c>
      <c r="T48" t="s">
        <v>2</v>
      </c>
      <c r="U48" t="s">
        <v>38</v>
      </c>
      <c r="V48" t="s">
        <v>23</v>
      </c>
      <c r="W48" s="4">
        <v>4417</v>
      </c>
      <c r="X48" s="5">
        <v>153</v>
      </c>
    </row>
    <row r="49" spans="2:24" x14ac:dyDescent="0.3">
      <c r="B49" t="s">
        <v>2</v>
      </c>
      <c r="C49" t="s">
        <v>34</v>
      </c>
      <c r="D49" t="s">
        <v>19</v>
      </c>
      <c r="E49" s="4">
        <v>7511</v>
      </c>
      <c r="F49" s="5">
        <v>120</v>
      </c>
      <c r="H49" t="s">
        <v>9</v>
      </c>
      <c r="I49" t="s">
        <v>37</v>
      </c>
      <c r="J49" t="s">
        <v>25</v>
      </c>
      <c r="K49" s="4">
        <v>4305</v>
      </c>
      <c r="L49" s="5">
        <v>156</v>
      </c>
      <c r="N49" t="s">
        <v>8</v>
      </c>
      <c r="O49" t="s">
        <v>37</v>
      </c>
      <c r="P49" t="s">
        <v>19</v>
      </c>
      <c r="Q49" s="4">
        <v>1771</v>
      </c>
      <c r="R49" s="5">
        <v>204</v>
      </c>
      <c r="T49" t="s">
        <v>6</v>
      </c>
      <c r="U49" t="s">
        <v>34</v>
      </c>
      <c r="V49" t="s">
        <v>15</v>
      </c>
      <c r="W49" s="4">
        <v>1442</v>
      </c>
      <c r="X49" s="5">
        <v>15</v>
      </c>
    </row>
    <row r="50" spans="2:24" x14ac:dyDescent="0.3">
      <c r="B50" t="s">
        <v>5</v>
      </c>
      <c r="C50" t="s">
        <v>38</v>
      </c>
      <c r="D50" t="s">
        <v>25</v>
      </c>
      <c r="E50" s="4">
        <v>7483</v>
      </c>
      <c r="F50" s="5">
        <v>45</v>
      </c>
      <c r="H50" t="s">
        <v>40</v>
      </c>
      <c r="I50" t="s">
        <v>35</v>
      </c>
      <c r="J50" t="s">
        <v>32</v>
      </c>
      <c r="K50" s="4">
        <v>12348</v>
      </c>
      <c r="L50" s="5">
        <v>234</v>
      </c>
      <c r="N50" t="s">
        <v>41</v>
      </c>
      <c r="O50" t="s">
        <v>35</v>
      </c>
      <c r="P50" t="s">
        <v>15</v>
      </c>
      <c r="Q50" s="4">
        <v>2114</v>
      </c>
      <c r="R50" s="5">
        <v>186</v>
      </c>
      <c r="T50" t="s">
        <v>3</v>
      </c>
      <c r="U50" t="s">
        <v>35</v>
      </c>
      <c r="V50" t="s">
        <v>14</v>
      </c>
      <c r="W50" s="4">
        <v>2415</v>
      </c>
      <c r="X50" s="5">
        <v>255</v>
      </c>
    </row>
    <row r="51" spans="2:24" x14ac:dyDescent="0.3">
      <c r="B51" t="s">
        <v>41</v>
      </c>
      <c r="C51" t="s">
        <v>35</v>
      </c>
      <c r="D51" t="s">
        <v>28</v>
      </c>
      <c r="E51" s="4">
        <v>7455</v>
      </c>
      <c r="F51" s="5">
        <v>216</v>
      </c>
      <c r="H51" t="s">
        <v>40</v>
      </c>
      <c r="I51" t="s">
        <v>36</v>
      </c>
      <c r="J51" t="s">
        <v>33</v>
      </c>
      <c r="K51" s="4">
        <v>9772</v>
      </c>
      <c r="L51" s="5">
        <v>90</v>
      </c>
      <c r="N51" t="s">
        <v>10</v>
      </c>
      <c r="O51" t="s">
        <v>35</v>
      </c>
      <c r="P51" t="s">
        <v>20</v>
      </c>
      <c r="Q51" s="4">
        <v>1974</v>
      </c>
      <c r="R51" s="5">
        <v>195</v>
      </c>
      <c r="T51" t="s">
        <v>2</v>
      </c>
      <c r="U51" t="s">
        <v>37</v>
      </c>
      <c r="V51" t="s">
        <v>19</v>
      </c>
      <c r="W51" s="4">
        <v>238</v>
      </c>
      <c r="X51" s="5">
        <v>18</v>
      </c>
    </row>
    <row r="52" spans="2:24" x14ac:dyDescent="0.3">
      <c r="B52" t="s">
        <v>6</v>
      </c>
      <c r="C52" t="s">
        <v>38</v>
      </c>
      <c r="D52" t="s">
        <v>21</v>
      </c>
      <c r="E52" s="4">
        <v>7322</v>
      </c>
      <c r="F52" s="5">
        <v>36</v>
      </c>
      <c r="H52" t="s">
        <v>2</v>
      </c>
      <c r="I52" t="s">
        <v>36</v>
      </c>
      <c r="J52" t="s">
        <v>16</v>
      </c>
      <c r="K52" s="4">
        <v>11417</v>
      </c>
      <c r="L52" s="5">
        <v>21</v>
      </c>
      <c r="N52" t="s">
        <v>5</v>
      </c>
      <c r="O52" t="s">
        <v>36</v>
      </c>
      <c r="P52" t="s">
        <v>23</v>
      </c>
      <c r="Q52" s="4">
        <v>6314</v>
      </c>
      <c r="R52" s="5">
        <v>15</v>
      </c>
      <c r="T52" t="s">
        <v>6</v>
      </c>
      <c r="U52" t="s">
        <v>37</v>
      </c>
      <c r="V52" t="s">
        <v>23</v>
      </c>
      <c r="W52" s="4">
        <v>4949</v>
      </c>
      <c r="X52" s="5">
        <v>189</v>
      </c>
    </row>
    <row r="53" spans="2:24" x14ac:dyDescent="0.3">
      <c r="B53" t="s">
        <v>3</v>
      </c>
      <c r="C53" t="s">
        <v>37</v>
      </c>
      <c r="D53" t="s">
        <v>28</v>
      </c>
      <c r="E53" s="4">
        <v>7308</v>
      </c>
      <c r="F53" s="5">
        <v>327</v>
      </c>
      <c r="H53" t="s">
        <v>40</v>
      </c>
      <c r="I53" t="s">
        <v>34</v>
      </c>
      <c r="J53" t="s">
        <v>26</v>
      </c>
      <c r="K53" s="4">
        <v>6748</v>
      </c>
      <c r="L53" s="5">
        <v>48</v>
      </c>
      <c r="N53" t="s">
        <v>10</v>
      </c>
      <c r="O53" t="s">
        <v>37</v>
      </c>
      <c r="P53" t="s">
        <v>23</v>
      </c>
      <c r="Q53" s="4">
        <v>4683</v>
      </c>
      <c r="R53" s="5">
        <v>30</v>
      </c>
      <c r="T53" t="s">
        <v>5</v>
      </c>
      <c r="U53" t="s">
        <v>38</v>
      </c>
      <c r="V53" t="s">
        <v>32</v>
      </c>
      <c r="W53" s="4">
        <v>5075</v>
      </c>
      <c r="X53" s="5">
        <v>21</v>
      </c>
    </row>
    <row r="54" spans="2:24" x14ac:dyDescent="0.3">
      <c r="B54" t="s">
        <v>5</v>
      </c>
      <c r="C54" t="s">
        <v>34</v>
      </c>
      <c r="D54" t="s">
        <v>15</v>
      </c>
      <c r="E54" s="4">
        <v>7280</v>
      </c>
      <c r="F54" s="5">
        <v>201</v>
      </c>
      <c r="H54" t="s">
        <v>5</v>
      </c>
      <c r="I54" t="s">
        <v>39</v>
      </c>
      <c r="J54" t="s">
        <v>26</v>
      </c>
      <c r="K54" s="4">
        <v>5236</v>
      </c>
      <c r="L54" s="5">
        <v>51</v>
      </c>
      <c r="N54" t="s">
        <v>41</v>
      </c>
      <c r="O54" t="s">
        <v>37</v>
      </c>
      <c r="P54" t="s">
        <v>24</v>
      </c>
      <c r="Q54" s="4">
        <v>6398</v>
      </c>
      <c r="R54" s="5">
        <v>102</v>
      </c>
      <c r="T54" t="s">
        <v>3</v>
      </c>
      <c r="U54" t="s">
        <v>36</v>
      </c>
      <c r="V54" t="s">
        <v>16</v>
      </c>
      <c r="W54" s="4">
        <v>9198</v>
      </c>
      <c r="X54" s="5">
        <v>36</v>
      </c>
    </row>
    <row r="55" spans="2:24" x14ac:dyDescent="0.3">
      <c r="B55" t="s">
        <v>9</v>
      </c>
      <c r="C55" t="s">
        <v>37</v>
      </c>
      <c r="D55" t="s">
        <v>20</v>
      </c>
      <c r="E55" s="4">
        <v>7273</v>
      </c>
      <c r="F55" s="5">
        <v>96</v>
      </c>
      <c r="H55" t="s">
        <v>7</v>
      </c>
      <c r="I55" t="s">
        <v>37</v>
      </c>
      <c r="J55" t="s">
        <v>14</v>
      </c>
      <c r="K55" s="4">
        <v>6608</v>
      </c>
      <c r="L55" s="5">
        <v>225</v>
      </c>
      <c r="N55" t="s">
        <v>2</v>
      </c>
      <c r="O55" t="s">
        <v>35</v>
      </c>
      <c r="P55" t="s">
        <v>19</v>
      </c>
      <c r="Q55" s="4">
        <v>553</v>
      </c>
      <c r="R55" s="5">
        <v>15</v>
      </c>
      <c r="T55" t="s">
        <v>6</v>
      </c>
      <c r="U55" t="s">
        <v>34</v>
      </c>
      <c r="V55" t="s">
        <v>29</v>
      </c>
      <c r="W55" s="4">
        <v>3339</v>
      </c>
      <c r="X55" s="5">
        <v>75</v>
      </c>
    </row>
    <row r="56" spans="2:24" x14ac:dyDescent="0.3">
      <c r="B56" t="s">
        <v>3</v>
      </c>
      <c r="C56" t="s">
        <v>34</v>
      </c>
      <c r="D56" t="s">
        <v>14</v>
      </c>
      <c r="E56" s="4">
        <v>7259</v>
      </c>
      <c r="F56" s="5">
        <v>276</v>
      </c>
      <c r="H56" t="s">
        <v>6</v>
      </c>
      <c r="I56" t="s">
        <v>34</v>
      </c>
      <c r="J56" t="s">
        <v>26</v>
      </c>
      <c r="K56" s="4">
        <v>8008</v>
      </c>
      <c r="L56" s="5">
        <v>456</v>
      </c>
      <c r="N56" t="s">
        <v>8</v>
      </c>
      <c r="O56" t="s">
        <v>39</v>
      </c>
      <c r="P56" t="s">
        <v>30</v>
      </c>
      <c r="Q56" s="4">
        <v>7021</v>
      </c>
      <c r="R56" s="5">
        <v>183</v>
      </c>
      <c r="T56" t="s">
        <v>40</v>
      </c>
      <c r="U56" t="s">
        <v>34</v>
      </c>
      <c r="V56" t="s">
        <v>17</v>
      </c>
      <c r="W56" s="4">
        <v>5019</v>
      </c>
      <c r="X56" s="5">
        <v>156</v>
      </c>
    </row>
    <row r="57" spans="2:24" x14ac:dyDescent="0.3">
      <c r="B57" t="s">
        <v>5</v>
      </c>
      <c r="C57" t="s">
        <v>38</v>
      </c>
      <c r="D57" t="s">
        <v>13</v>
      </c>
      <c r="E57" s="4">
        <v>7189</v>
      </c>
      <c r="F57" s="5">
        <v>54</v>
      </c>
      <c r="H57" t="s">
        <v>7</v>
      </c>
      <c r="I57" t="s">
        <v>35</v>
      </c>
      <c r="J57" t="s">
        <v>30</v>
      </c>
      <c r="K57" s="4">
        <v>6755</v>
      </c>
      <c r="L57" s="5">
        <v>252</v>
      </c>
      <c r="N57" t="s">
        <v>40</v>
      </c>
      <c r="O57" t="s">
        <v>39</v>
      </c>
      <c r="P57" t="s">
        <v>22</v>
      </c>
      <c r="Q57" s="4">
        <v>5817</v>
      </c>
      <c r="R57" s="5">
        <v>12</v>
      </c>
      <c r="T57" t="s">
        <v>5</v>
      </c>
      <c r="U57" t="s">
        <v>36</v>
      </c>
      <c r="V57" t="s">
        <v>16</v>
      </c>
      <c r="W57" s="4">
        <v>16184</v>
      </c>
      <c r="X57" s="5">
        <v>39</v>
      </c>
    </row>
    <row r="58" spans="2:24" x14ac:dyDescent="0.3">
      <c r="B58" t="s">
        <v>8</v>
      </c>
      <c r="C58" t="s">
        <v>39</v>
      </c>
      <c r="D58" t="s">
        <v>30</v>
      </c>
      <c r="E58" s="4">
        <v>7021</v>
      </c>
      <c r="F58" s="5">
        <v>183</v>
      </c>
      <c r="H58" t="s">
        <v>2</v>
      </c>
      <c r="I58" t="s">
        <v>37</v>
      </c>
      <c r="J58" t="s">
        <v>18</v>
      </c>
      <c r="K58" s="4">
        <v>11571</v>
      </c>
      <c r="L58" s="5">
        <v>138</v>
      </c>
      <c r="N58" t="s">
        <v>41</v>
      </c>
      <c r="O58" t="s">
        <v>39</v>
      </c>
      <c r="P58" t="s">
        <v>14</v>
      </c>
      <c r="Q58" s="4">
        <v>3976</v>
      </c>
      <c r="R58" s="5">
        <v>72</v>
      </c>
      <c r="T58" t="s">
        <v>6</v>
      </c>
      <c r="U58" t="s">
        <v>36</v>
      </c>
      <c r="V58" t="s">
        <v>21</v>
      </c>
      <c r="W58" s="4">
        <v>497</v>
      </c>
      <c r="X58" s="5">
        <v>63</v>
      </c>
    </row>
    <row r="59" spans="2:24" x14ac:dyDescent="0.3">
      <c r="B59" t="s">
        <v>5</v>
      </c>
      <c r="C59" t="s">
        <v>34</v>
      </c>
      <c r="D59" t="s">
        <v>27</v>
      </c>
      <c r="E59" s="4">
        <v>6986</v>
      </c>
      <c r="F59" s="5">
        <v>21</v>
      </c>
      <c r="H59" t="s">
        <v>40</v>
      </c>
      <c r="I59" t="s">
        <v>38</v>
      </c>
      <c r="J59" t="s">
        <v>4</v>
      </c>
      <c r="K59" s="4">
        <v>6125</v>
      </c>
      <c r="L59" s="5">
        <v>102</v>
      </c>
      <c r="N59" t="s">
        <v>6</v>
      </c>
      <c r="O59" t="s">
        <v>38</v>
      </c>
      <c r="P59" t="s">
        <v>27</v>
      </c>
      <c r="Q59" s="4">
        <v>1134</v>
      </c>
      <c r="R59" s="5">
        <v>282</v>
      </c>
      <c r="T59" t="s">
        <v>2</v>
      </c>
      <c r="U59" t="s">
        <v>36</v>
      </c>
      <c r="V59" t="s">
        <v>29</v>
      </c>
      <c r="W59" s="4">
        <v>8211</v>
      </c>
      <c r="X59" s="5">
        <v>75</v>
      </c>
    </row>
    <row r="60" spans="2:24" x14ac:dyDescent="0.3">
      <c r="B60" t="s">
        <v>5</v>
      </c>
      <c r="C60" t="s">
        <v>39</v>
      </c>
      <c r="D60" t="s">
        <v>22</v>
      </c>
      <c r="E60" s="4">
        <v>6909</v>
      </c>
      <c r="F60" s="5">
        <v>81</v>
      </c>
      <c r="H60" t="s">
        <v>8</v>
      </c>
      <c r="I60" t="s">
        <v>35</v>
      </c>
      <c r="J60" t="s">
        <v>27</v>
      </c>
      <c r="K60" s="4">
        <v>4753</v>
      </c>
      <c r="L60" s="5">
        <v>300</v>
      </c>
      <c r="N60" t="s">
        <v>2</v>
      </c>
      <c r="O60" t="s">
        <v>39</v>
      </c>
      <c r="P60" t="s">
        <v>28</v>
      </c>
      <c r="Q60" s="4">
        <v>6027</v>
      </c>
      <c r="R60" s="5">
        <v>144</v>
      </c>
      <c r="T60" t="s">
        <v>2</v>
      </c>
      <c r="U60" t="s">
        <v>38</v>
      </c>
      <c r="V60" t="s">
        <v>28</v>
      </c>
      <c r="W60" s="4">
        <v>6580</v>
      </c>
      <c r="X60" s="5">
        <v>183</v>
      </c>
    </row>
    <row r="61" spans="2:24" x14ac:dyDescent="0.3">
      <c r="B61" t="s">
        <v>10</v>
      </c>
      <c r="C61" t="s">
        <v>38</v>
      </c>
      <c r="D61" t="s">
        <v>4</v>
      </c>
      <c r="E61" s="4">
        <v>6860</v>
      </c>
      <c r="F61" s="5">
        <v>126</v>
      </c>
      <c r="H61" t="s">
        <v>7</v>
      </c>
      <c r="I61" t="s">
        <v>35</v>
      </c>
      <c r="J61" t="s">
        <v>14</v>
      </c>
      <c r="K61" s="4">
        <v>4606</v>
      </c>
      <c r="L61" s="5">
        <v>63</v>
      </c>
      <c r="N61" t="s">
        <v>6</v>
      </c>
      <c r="O61" t="s">
        <v>37</v>
      </c>
      <c r="P61" t="s">
        <v>16</v>
      </c>
      <c r="Q61" s="4">
        <v>1904</v>
      </c>
      <c r="R61" s="5">
        <v>405</v>
      </c>
      <c r="T61" t="s">
        <v>41</v>
      </c>
      <c r="U61" t="s">
        <v>35</v>
      </c>
      <c r="V61" t="s">
        <v>13</v>
      </c>
      <c r="W61" s="4">
        <v>4760</v>
      </c>
      <c r="X61" s="5">
        <v>69</v>
      </c>
    </row>
    <row r="62" spans="2:24" x14ac:dyDescent="0.3">
      <c r="B62" t="s">
        <v>40</v>
      </c>
      <c r="C62" t="s">
        <v>35</v>
      </c>
      <c r="D62" t="s">
        <v>22</v>
      </c>
      <c r="E62" s="4">
        <v>6853</v>
      </c>
      <c r="F62" s="5">
        <v>372</v>
      </c>
      <c r="H62" t="s">
        <v>7</v>
      </c>
      <c r="I62" t="s">
        <v>36</v>
      </c>
      <c r="J62" t="s">
        <v>29</v>
      </c>
      <c r="K62" s="4">
        <v>5551</v>
      </c>
      <c r="L62" s="5">
        <v>252</v>
      </c>
      <c r="N62" t="s">
        <v>7</v>
      </c>
      <c r="O62" t="s">
        <v>34</v>
      </c>
      <c r="P62" t="s">
        <v>32</v>
      </c>
      <c r="Q62" s="4">
        <v>3262</v>
      </c>
      <c r="R62" s="5">
        <v>75</v>
      </c>
      <c r="T62" t="s">
        <v>40</v>
      </c>
      <c r="U62" t="s">
        <v>36</v>
      </c>
      <c r="V62" t="s">
        <v>25</v>
      </c>
      <c r="W62" s="4">
        <v>5439</v>
      </c>
      <c r="X62" s="5">
        <v>30</v>
      </c>
    </row>
    <row r="63" spans="2:24" x14ac:dyDescent="0.3">
      <c r="B63" t="s">
        <v>9</v>
      </c>
      <c r="C63" t="s">
        <v>34</v>
      </c>
      <c r="D63" t="s">
        <v>21</v>
      </c>
      <c r="E63" s="4">
        <v>6832</v>
      </c>
      <c r="F63" s="5">
        <v>27</v>
      </c>
      <c r="H63" t="s">
        <v>10</v>
      </c>
      <c r="I63" t="s">
        <v>36</v>
      </c>
      <c r="J63" t="s">
        <v>32</v>
      </c>
      <c r="K63" s="4">
        <v>6657</v>
      </c>
      <c r="L63" s="5">
        <v>303</v>
      </c>
      <c r="N63" t="s">
        <v>40</v>
      </c>
      <c r="O63" t="s">
        <v>34</v>
      </c>
      <c r="P63" t="s">
        <v>27</v>
      </c>
      <c r="Q63" s="4">
        <v>2289</v>
      </c>
      <c r="R63" s="5">
        <v>135</v>
      </c>
      <c r="T63" t="s">
        <v>41</v>
      </c>
      <c r="U63" t="s">
        <v>34</v>
      </c>
      <c r="V63" t="s">
        <v>17</v>
      </c>
      <c r="W63" s="4">
        <v>1463</v>
      </c>
      <c r="X63" s="5">
        <v>39</v>
      </c>
    </row>
    <row r="64" spans="2:24" x14ac:dyDescent="0.3">
      <c r="B64" t="s">
        <v>6</v>
      </c>
      <c r="C64" t="s">
        <v>37</v>
      </c>
      <c r="D64" t="s">
        <v>26</v>
      </c>
      <c r="E64" s="4">
        <v>6818</v>
      </c>
      <c r="F64" s="5">
        <v>6</v>
      </c>
      <c r="H64" t="s">
        <v>7</v>
      </c>
      <c r="I64" t="s">
        <v>39</v>
      </c>
      <c r="J64" t="s">
        <v>17</v>
      </c>
      <c r="K64" s="4">
        <v>4438</v>
      </c>
      <c r="L64" s="5">
        <v>246</v>
      </c>
      <c r="N64" t="s">
        <v>5</v>
      </c>
      <c r="O64" t="s">
        <v>34</v>
      </c>
      <c r="P64" t="s">
        <v>27</v>
      </c>
      <c r="Q64" s="4">
        <v>6986</v>
      </c>
      <c r="R64" s="5">
        <v>21</v>
      </c>
      <c r="T64" t="s">
        <v>3</v>
      </c>
      <c r="U64" t="s">
        <v>34</v>
      </c>
      <c r="V64" t="s">
        <v>32</v>
      </c>
      <c r="W64" s="4">
        <v>7777</v>
      </c>
      <c r="X64" s="5">
        <v>504</v>
      </c>
    </row>
    <row r="65" spans="2:24" x14ac:dyDescent="0.3">
      <c r="B65" t="s">
        <v>7</v>
      </c>
      <c r="C65" t="s">
        <v>35</v>
      </c>
      <c r="D65" t="s">
        <v>30</v>
      </c>
      <c r="E65" s="4">
        <v>6755</v>
      </c>
      <c r="F65" s="5">
        <v>252</v>
      </c>
      <c r="H65" t="s">
        <v>7</v>
      </c>
      <c r="I65" t="s">
        <v>34</v>
      </c>
      <c r="J65" t="s">
        <v>17</v>
      </c>
      <c r="K65" s="4">
        <v>7777</v>
      </c>
      <c r="L65" s="5">
        <v>39</v>
      </c>
      <c r="N65" t="s">
        <v>2</v>
      </c>
      <c r="O65" t="s">
        <v>38</v>
      </c>
      <c r="P65" t="s">
        <v>23</v>
      </c>
      <c r="Q65" s="4">
        <v>4417</v>
      </c>
      <c r="R65" s="5">
        <v>153</v>
      </c>
      <c r="T65" t="s">
        <v>9</v>
      </c>
      <c r="U65" t="s">
        <v>37</v>
      </c>
      <c r="V65" t="s">
        <v>29</v>
      </c>
      <c r="W65" s="4">
        <v>1085</v>
      </c>
      <c r="X65" s="5">
        <v>273</v>
      </c>
    </row>
    <row r="66" spans="2:24" x14ac:dyDescent="0.3">
      <c r="B66" t="s">
        <v>40</v>
      </c>
      <c r="C66" t="s">
        <v>34</v>
      </c>
      <c r="D66" t="s">
        <v>26</v>
      </c>
      <c r="E66" s="4">
        <v>6748</v>
      </c>
      <c r="F66" s="5">
        <v>48</v>
      </c>
      <c r="H66" t="s">
        <v>7</v>
      </c>
      <c r="I66" t="s">
        <v>37</v>
      </c>
      <c r="J66" t="s">
        <v>33</v>
      </c>
      <c r="K66" s="4">
        <v>6391</v>
      </c>
      <c r="L66" s="5">
        <v>48</v>
      </c>
      <c r="N66" t="s">
        <v>6</v>
      </c>
      <c r="O66" t="s">
        <v>34</v>
      </c>
      <c r="P66" t="s">
        <v>15</v>
      </c>
      <c r="Q66" s="4">
        <v>1442</v>
      </c>
      <c r="R66" s="5">
        <v>15</v>
      </c>
      <c r="T66" t="s">
        <v>5</v>
      </c>
      <c r="U66" t="s">
        <v>37</v>
      </c>
      <c r="V66" t="s">
        <v>31</v>
      </c>
      <c r="W66" s="4">
        <v>182</v>
      </c>
      <c r="X66" s="5">
        <v>48</v>
      </c>
    </row>
    <row r="67" spans="2:24" x14ac:dyDescent="0.3">
      <c r="B67" t="s">
        <v>6</v>
      </c>
      <c r="C67" t="s">
        <v>34</v>
      </c>
      <c r="D67" t="s">
        <v>32</v>
      </c>
      <c r="E67" s="4">
        <v>6734</v>
      </c>
      <c r="F67" s="5">
        <v>123</v>
      </c>
      <c r="H67" t="s">
        <v>7</v>
      </c>
      <c r="I67" t="s">
        <v>38</v>
      </c>
      <c r="J67" t="s">
        <v>28</v>
      </c>
      <c r="K67" s="4">
        <v>5677</v>
      </c>
      <c r="L67" s="5">
        <v>258</v>
      </c>
      <c r="N67" t="s">
        <v>3</v>
      </c>
      <c r="O67" t="s">
        <v>35</v>
      </c>
      <c r="P67" t="s">
        <v>14</v>
      </c>
      <c r="Q67" s="4">
        <v>2415</v>
      </c>
      <c r="R67" s="5">
        <v>255</v>
      </c>
      <c r="T67" t="s">
        <v>6</v>
      </c>
      <c r="U67" t="s">
        <v>34</v>
      </c>
      <c r="V67" t="s">
        <v>27</v>
      </c>
      <c r="W67" s="4">
        <v>4242</v>
      </c>
      <c r="X67" s="5">
        <v>207</v>
      </c>
    </row>
    <row r="68" spans="2:24" x14ac:dyDescent="0.3">
      <c r="B68" t="s">
        <v>8</v>
      </c>
      <c r="C68" t="s">
        <v>35</v>
      </c>
      <c r="D68" t="s">
        <v>32</v>
      </c>
      <c r="E68" s="4">
        <v>6706</v>
      </c>
      <c r="F68" s="5">
        <v>459</v>
      </c>
      <c r="H68" t="s">
        <v>6</v>
      </c>
      <c r="I68" t="s">
        <v>39</v>
      </c>
      <c r="J68" t="s">
        <v>17</v>
      </c>
      <c r="K68" s="4">
        <v>6048</v>
      </c>
      <c r="L68" s="5">
        <v>27</v>
      </c>
      <c r="N68" t="s">
        <v>2</v>
      </c>
      <c r="O68" t="s">
        <v>37</v>
      </c>
      <c r="P68" t="s">
        <v>19</v>
      </c>
      <c r="Q68" s="4">
        <v>238</v>
      </c>
      <c r="R68" s="5">
        <v>18</v>
      </c>
      <c r="T68" t="s">
        <v>6</v>
      </c>
      <c r="U68" t="s">
        <v>36</v>
      </c>
      <c r="V68" t="s">
        <v>32</v>
      </c>
      <c r="W68" s="4">
        <v>6118</v>
      </c>
      <c r="X68" s="5">
        <v>9</v>
      </c>
    </row>
    <row r="69" spans="2:24" x14ac:dyDescent="0.3">
      <c r="B69" t="s">
        <v>10</v>
      </c>
      <c r="C69" t="s">
        <v>36</v>
      </c>
      <c r="D69" t="s">
        <v>32</v>
      </c>
      <c r="E69" s="4">
        <v>6657</v>
      </c>
      <c r="F69" s="5">
        <v>303</v>
      </c>
      <c r="H69" t="s">
        <v>5</v>
      </c>
      <c r="I69" t="s">
        <v>35</v>
      </c>
      <c r="J69" t="s">
        <v>29</v>
      </c>
      <c r="K69" s="4">
        <v>4480</v>
      </c>
      <c r="L69" s="5">
        <v>357</v>
      </c>
      <c r="N69" t="s">
        <v>6</v>
      </c>
      <c r="O69" t="s">
        <v>37</v>
      </c>
      <c r="P69" t="s">
        <v>23</v>
      </c>
      <c r="Q69" s="4">
        <v>4949</v>
      </c>
      <c r="R69" s="5">
        <v>189</v>
      </c>
      <c r="T69" t="s">
        <v>10</v>
      </c>
      <c r="U69" t="s">
        <v>36</v>
      </c>
      <c r="V69" t="s">
        <v>23</v>
      </c>
      <c r="W69" s="4">
        <v>2317</v>
      </c>
      <c r="X69" s="5">
        <v>261</v>
      </c>
    </row>
    <row r="70" spans="2:24" x14ac:dyDescent="0.3">
      <c r="B70" t="s">
        <v>3</v>
      </c>
      <c r="C70" t="s">
        <v>35</v>
      </c>
      <c r="D70" t="s">
        <v>15</v>
      </c>
      <c r="E70" s="4">
        <v>6657</v>
      </c>
      <c r="F70" s="5">
        <v>276</v>
      </c>
      <c r="H70" t="s">
        <v>41</v>
      </c>
      <c r="I70" t="s">
        <v>34</v>
      </c>
      <c r="J70" t="s">
        <v>33</v>
      </c>
      <c r="K70" s="4">
        <v>7847</v>
      </c>
      <c r="L70" s="5">
        <v>174</v>
      </c>
      <c r="N70" t="s">
        <v>5</v>
      </c>
      <c r="O70" t="s">
        <v>38</v>
      </c>
      <c r="P70" t="s">
        <v>32</v>
      </c>
      <c r="Q70" s="4">
        <v>5075</v>
      </c>
      <c r="R70" s="5">
        <v>21</v>
      </c>
      <c r="T70" t="s">
        <v>6</v>
      </c>
      <c r="U70" t="s">
        <v>38</v>
      </c>
      <c r="V70" t="s">
        <v>16</v>
      </c>
      <c r="W70" s="4">
        <v>938</v>
      </c>
      <c r="X70" s="5">
        <v>6</v>
      </c>
    </row>
    <row r="71" spans="2:24" x14ac:dyDescent="0.3">
      <c r="B71" t="s">
        <v>7</v>
      </c>
      <c r="C71" t="s">
        <v>37</v>
      </c>
      <c r="D71" t="s">
        <v>14</v>
      </c>
      <c r="E71" s="4">
        <v>6608</v>
      </c>
      <c r="F71" s="5">
        <v>225</v>
      </c>
      <c r="H71" t="s">
        <v>2</v>
      </c>
      <c r="I71" t="s">
        <v>37</v>
      </c>
      <c r="J71" t="s">
        <v>17</v>
      </c>
      <c r="K71" s="4">
        <v>9926</v>
      </c>
      <c r="L71" s="5">
        <v>201</v>
      </c>
      <c r="N71" t="s">
        <v>3</v>
      </c>
      <c r="O71" t="s">
        <v>36</v>
      </c>
      <c r="P71" t="s">
        <v>16</v>
      </c>
      <c r="Q71" s="4">
        <v>9198</v>
      </c>
      <c r="R71" s="5">
        <v>36</v>
      </c>
      <c r="T71" t="s">
        <v>8</v>
      </c>
      <c r="U71" t="s">
        <v>37</v>
      </c>
      <c r="V71" t="s">
        <v>15</v>
      </c>
      <c r="W71" s="4">
        <v>9709</v>
      </c>
      <c r="X71" s="5">
        <v>30</v>
      </c>
    </row>
    <row r="72" spans="2:24" x14ac:dyDescent="0.3">
      <c r="B72" t="s">
        <v>2</v>
      </c>
      <c r="C72" t="s">
        <v>38</v>
      </c>
      <c r="D72" t="s">
        <v>28</v>
      </c>
      <c r="E72" s="4">
        <v>6580</v>
      </c>
      <c r="F72" s="5">
        <v>183</v>
      </c>
      <c r="H72" t="s">
        <v>9</v>
      </c>
      <c r="I72" t="s">
        <v>34</v>
      </c>
      <c r="J72" t="s">
        <v>21</v>
      </c>
      <c r="K72" s="4">
        <v>6832</v>
      </c>
      <c r="L72" s="5">
        <v>27</v>
      </c>
      <c r="N72" t="s">
        <v>6</v>
      </c>
      <c r="O72" t="s">
        <v>34</v>
      </c>
      <c r="P72" t="s">
        <v>29</v>
      </c>
      <c r="Q72" s="4">
        <v>3339</v>
      </c>
      <c r="R72" s="5">
        <v>75</v>
      </c>
      <c r="T72" t="s">
        <v>7</v>
      </c>
      <c r="U72" t="s">
        <v>34</v>
      </c>
      <c r="V72" t="s">
        <v>20</v>
      </c>
      <c r="W72" s="4">
        <v>2205</v>
      </c>
      <c r="X72" s="5">
        <v>138</v>
      </c>
    </row>
    <row r="73" spans="2:24" x14ac:dyDescent="0.3">
      <c r="B73" t="s">
        <v>7</v>
      </c>
      <c r="C73" t="s">
        <v>37</v>
      </c>
      <c r="D73" t="s">
        <v>30</v>
      </c>
      <c r="E73" s="4">
        <v>6454</v>
      </c>
      <c r="F73" s="5">
        <v>54</v>
      </c>
      <c r="H73" t="s">
        <v>6</v>
      </c>
      <c r="I73" t="s">
        <v>38</v>
      </c>
      <c r="J73" t="s">
        <v>21</v>
      </c>
      <c r="K73" s="4">
        <v>7322</v>
      </c>
      <c r="L73" s="5">
        <v>36</v>
      </c>
      <c r="N73" t="s">
        <v>40</v>
      </c>
      <c r="O73" t="s">
        <v>34</v>
      </c>
      <c r="P73" t="s">
        <v>17</v>
      </c>
      <c r="Q73" s="4">
        <v>5019</v>
      </c>
      <c r="R73" s="5">
        <v>156</v>
      </c>
      <c r="T73" t="s">
        <v>7</v>
      </c>
      <c r="U73" t="s">
        <v>37</v>
      </c>
      <c r="V73" t="s">
        <v>17</v>
      </c>
      <c r="W73" s="4">
        <v>4487</v>
      </c>
      <c r="X73" s="5">
        <v>111</v>
      </c>
    </row>
    <row r="74" spans="2:24" x14ac:dyDescent="0.3">
      <c r="B74" t="s">
        <v>8</v>
      </c>
      <c r="C74" t="s">
        <v>38</v>
      </c>
      <c r="D74" t="s">
        <v>21</v>
      </c>
      <c r="E74" s="4">
        <v>6433</v>
      </c>
      <c r="F74" s="5">
        <v>78</v>
      </c>
      <c r="H74" t="s">
        <v>7</v>
      </c>
      <c r="I74" t="s">
        <v>36</v>
      </c>
      <c r="J74" t="s">
        <v>22</v>
      </c>
      <c r="K74" s="4">
        <v>8435</v>
      </c>
      <c r="L74" s="5">
        <v>42</v>
      </c>
      <c r="N74" t="s">
        <v>6</v>
      </c>
      <c r="O74" t="s">
        <v>36</v>
      </c>
      <c r="P74" t="s">
        <v>21</v>
      </c>
      <c r="Q74" s="4">
        <v>497</v>
      </c>
      <c r="R74" s="5">
        <v>63</v>
      </c>
      <c r="T74" t="s">
        <v>5</v>
      </c>
      <c r="U74" t="s">
        <v>35</v>
      </c>
      <c r="V74" t="s">
        <v>18</v>
      </c>
      <c r="W74" s="4">
        <v>2415</v>
      </c>
      <c r="X74" s="5">
        <v>15</v>
      </c>
    </row>
    <row r="75" spans="2:24" x14ac:dyDescent="0.3">
      <c r="B75" t="s">
        <v>41</v>
      </c>
      <c r="C75" t="s">
        <v>37</v>
      </c>
      <c r="D75" t="s">
        <v>24</v>
      </c>
      <c r="E75" s="4">
        <v>6398</v>
      </c>
      <c r="F75" s="5">
        <v>102</v>
      </c>
      <c r="H75" t="s">
        <v>7</v>
      </c>
      <c r="I75" t="s">
        <v>34</v>
      </c>
      <c r="J75" t="s">
        <v>24</v>
      </c>
      <c r="K75" s="4">
        <v>8862</v>
      </c>
      <c r="L75" s="5">
        <v>189</v>
      </c>
      <c r="N75" t="s">
        <v>2</v>
      </c>
      <c r="O75" t="s">
        <v>36</v>
      </c>
      <c r="P75" t="s">
        <v>29</v>
      </c>
      <c r="Q75" s="4">
        <v>8211</v>
      </c>
      <c r="R75" s="5">
        <v>75</v>
      </c>
      <c r="T75" t="s">
        <v>40</v>
      </c>
      <c r="U75" t="s">
        <v>34</v>
      </c>
      <c r="V75" t="s">
        <v>19</v>
      </c>
      <c r="W75" s="4">
        <v>4018</v>
      </c>
      <c r="X75" s="5">
        <v>162</v>
      </c>
    </row>
    <row r="76" spans="2:24" x14ac:dyDescent="0.3">
      <c r="B76" t="s">
        <v>7</v>
      </c>
      <c r="C76" t="s">
        <v>37</v>
      </c>
      <c r="D76" t="s">
        <v>33</v>
      </c>
      <c r="E76" s="4">
        <v>6391</v>
      </c>
      <c r="F76" s="5">
        <v>48</v>
      </c>
      <c r="H76" t="s">
        <v>5</v>
      </c>
      <c r="I76" t="s">
        <v>34</v>
      </c>
      <c r="J76" t="s">
        <v>15</v>
      </c>
      <c r="K76" s="4">
        <v>7280</v>
      </c>
      <c r="L76" s="5">
        <v>201</v>
      </c>
      <c r="N76" t="s">
        <v>2</v>
      </c>
      <c r="O76" t="s">
        <v>38</v>
      </c>
      <c r="P76" t="s">
        <v>28</v>
      </c>
      <c r="Q76" s="4">
        <v>6580</v>
      </c>
      <c r="R76" s="5">
        <v>183</v>
      </c>
      <c r="T76" t="s">
        <v>5</v>
      </c>
      <c r="U76" t="s">
        <v>34</v>
      </c>
      <c r="V76" t="s">
        <v>19</v>
      </c>
      <c r="W76" s="4">
        <v>861</v>
      </c>
      <c r="X76" s="5">
        <v>195</v>
      </c>
    </row>
    <row r="77" spans="2:24" x14ac:dyDescent="0.3">
      <c r="B77" t="s">
        <v>40</v>
      </c>
      <c r="C77" t="s">
        <v>39</v>
      </c>
      <c r="D77" t="s">
        <v>27</v>
      </c>
      <c r="E77" s="4">
        <v>6370</v>
      </c>
      <c r="F77" s="5">
        <v>30</v>
      </c>
      <c r="H77" t="s">
        <v>3</v>
      </c>
      <c r="I77" t="s">
        <v>37</v>
      </c>
      <c r="J77" t="s">
        <v>29</v>
      </c>
      <c r="K77" s="4">
        <v>4592</v>
      </c>
      <c r="L77" s="5">
        <v>324</v>
      </c>
      <c r="N77" t="s">
        <v>41</v>
      </c>
      <c r="O77" t="s">
        <v>35</v>
      </c>
      <c r="P77" t="s">
        <v>13</v>
      </c>
      <c r="Q77" s="4">
        <v>4760</v>
      </c>
      <c r="R77" s="5">
        <v>69</v>
      </c>
      <c r="T77" t="s">
        <v>10</v>
      </c>
      <c r="U77" t="s">
        <v>38</v>
      </c>
      <c r="V77" t="s">
        <v>14</v>
      </c>
      <c r="W77" s="4">
        <v>5586</v>
      </c>
      <c r="X77" s="5">
        <v>525</v>
      </c>
    </row>
    <row r="78" spans="2:24" x14ac:dyDescent="0.3">
      <c r="B78" t="s">
        <v>5</v>
      </c>
      <c r="C78" t="s">
        <v>36</v>
      </c>
      <c r="D78" t="s">
        <v>23</v>
      </c>
      <c r="E78" s="4">
        <v>6314</v>
      </c>
      <c r="F78" s="5">
        <v>15</v>
      </c>
      <c r="H78" t="s">
        <v>9</v>
      </c>
      <c r="I78" t="s">
        <v>35</v>
      </c>
      <c r="J78" t="s">
        <v>15</v>
      </c>
      <c r="K78" s="4">
        <v>7833</v>
      </c>
      <c r="L78" s="5">
        <v>243</v>
      </c>
      <c r="N78" t="s">
        <v>40</v>
      </c>
      <c r="O78" t="s">
        <v>36</v>
      </c>
      <c r="P78" t="s">
        <v>25</v>
      </c>
      <c r="Q78" s="4">
        <v>5439</v>
      </c>
      <c r="R78" s="5">
        <v>30</v>
      </c>
      <c r="T78" t="s">
        <v>7</v>
      </c>
      <c r="U78" t="s">
        <v>34</v>
      </c>
      <c r="V78" t="s">
        <v>33</v>
      </c>
      <c r="W78" s="4">
        <v>2226</v>
      </c>
      <c r="X78" s="5">
        <v>48</v>
      </c>
    </row>
    <row r="79" spans="2:24" x14ac:dyDescent="0.3">
      <c r="B79" t="s">
        <v>3</v>
      </c>
      <c r="C79" t="s">
        <v>34</v>
      </c>
      <c r="D79" t="s">
        <v>25</v>
      </c>
      <c r="E79" s="4">
        <v>6300</v>
      </c>
      <c r="F79" s="5">
        <v>42</v>
      </c>
      <c r="H79" t="s">
        <v>2</v>
      </c>
      <c r="I79" t="s">
        <v>39</v>
      </c>
      <c r="J79" t="s">
        <v>21</v>
      </c>
      <c r="K79" s="4">
        <v>7651</v>
      </c>
      <c r="L79" s="5">
        <v>213</v>
      </c>
      <c r="N79" t="s">
        <v>41</v>
      </c>
      <c r="O79" t="s">
        <v>34</v>
      </c>
      <c r="P79" t="s">
        <v>17</v>
      </c>
      <c r="Q79" s="4">
        <v>1463</v>
      </c>
      <c r="R79" s="5">
        <v>39</v>
      </c>
      <c r="T79" t="s">
        <v>9</v>
      </c>
      <c r="U79" t="s">
        <v>34</v>
      </c>
      <c r="V79" t="s">
        <v>28</v>
      </c>
      <c r="W79" s="4">
        <v>14329</v>
      </c>
      <c r="X79" s="5">
        <v>150</v>
      </c>
    </row>
    <row r="80" spans="2:24" x14ac:dyDescent="0.3">
      <c r="B80" t="s">
        <v>5</v>
      </c>
      <c r="C80" t="s">
        <v>34</v>
      </c>
      <c r="D80" t="s">
        <v>22</v>
      </c>
      <c r="E80" s="4">
        <v>6279</v>
      </c>
      <c r="F80" s="5">
        <v>237</v>
      </c>
      <c r="H80" t="s">
        <v>40</v>
      </c>
      <c r="I80" t="s">
        <v>38</v>
      </c>
      <c r="J80" t="s">
        <v>13</v>
      </c>
      <c r="K80" s="4">
        <v>5670</v>
      </c>
      <c r="L80" s="5">
        <v>297</v>
      </c>
      <c r="N80" t="s">
        <v>3</v>
      </c>
      <c r="O80" t="s">
        <v>34</v>
      </c>
      <c r="P80" t="s">
        <v>32</v>
      </c>
      <c r="Q80" s="4">
        <v>7777</v>
      </c>
      <c r="R80" s="5">
        <v>504</v>
      </c>
      <c r="T80" t="s">
        <v>9</v>
      </c>
      <c r="U80" t="s">
        <v>34</v>
      </c>
      <c r="V80" t="s">
        <v>20</v>
      </c>
      <c r="W80" s="4">
        <v>8463</v>
      </c>
      <c r="X80" s="5">
        <v>492</v>
      </c>
    </row>
    <row r="81" spans="2:24" x14ac:dyDescent="0.3">
      <c r="B81" t="s">
        <v>8</v>
      </c>
      <c r="C81" t="s">
        <v>37</v>
      </c>
      <c r="D81" t="s">
        <v>26</v>
      </c>
      <c r="E81" s="4">
        <v>6279</v>
      </c>
      <c r="F81" s="5">
        <v>45</v>
      </c>
      <c r="H81" t="s">
        <v>10</v>
      </c>
      <c r="I81" t="s">
        <v>39</v>
      </c>
      <c r="J81" t="s">
        <v>33</v>
      </c>
      <c r="K81" s="4">
        <v>12950</v>
      </c>
      <c r="L81" s="5">
        <v>30</v>
      </c>
      <c r="N81" t="s">
        <v>9</v>
      </c>
      <c r="O81" t="s">
        <v>37</v>
      </c>
      <c r="P81" t="s">
        <v>29</v>
      </c>
      <c r="Q81" s="4">
        <v>1085</v>
      </c>
      <c r="R81" s="5">
        <v>273</v>
      </c>
      <c r="T81" t="s">
        <v>5</v>
      </c>
      <c r="U81" t="s">
        <v>34</v>
      </c>
      <c r="V81" t="s">
        <v>29</v>
      </c>
      <c r="W81" s="4">
        <v>2891</v>
      </c>
      <c r="X81" s="5">
        <v>102</v>
      </c>
    </row>
    <row r="82" spans="2:24" x14ac:dyDescent="0.3">
      <c r="B82" t="s">
        <v>5</v>
      </c>
      <c r="C82" t="s">
        <v>36</v>
      </c>
      <c r="D82" t="s">
        <v>13</v>
      </c>
      <c r="E82" s="4">
        <v>6146</v>
      </c>
      <c r="F82" s="5">
        <v>63</v>
      </c>
      <c r="H82" t="s">
        <v>7</v>
      </c>
      <c r="I82" t="s">
        <v>35</v>
      </c>
      <c r="J82" t="s">
        <v>19</v>
      </c>
      <c r="K82" s="4">
        <v>4585</v>
      </c>
      <c r="L82" s="5">
        <v>240</v>
      </c>
      <c r="N82" t="s">
        <v>6</v>
      </c>
      <c r="O82" t="s">
        <v>34</v>
      </c>
      <c r="P82" t="s">
        <v>27</v>
      </c>
      <c r="Q82" s="4">
        <v>4242</v>
      </c>
      <c r="R82" s="5">
        <v>207</v>
      </c>
      <c r="T82" t="s">
        <v>3</v>
      </c>
      <c r="U82" t="s">
        <v>36</v>
      </c>
      <c r="V82" t="s">
        <v>23</v>
      </c>
      <c r="W82" s="4">
        <v>3773</v>
      </c>
      <c r="X82" s="5">
        <v>165</v>
      </c>
    </row>
    <row r="83" spans="2:24" x14ac:dyDescent="0.3">
      <c r="B83" t="s">
        <v>40</v>
      </c>
      <c r="C83" t="s">
        <v>37</v>
      </c>
      <c r="D83" t="s">
        <v>27</v>
      </c>
      <c r="E83" s="4">
        <v>6132</v>
      </c>
      <c r="F83" s="5">
        <v>93</v>
      </c>
      <c r="H83" t="s">
        <v>10</v>
      </c>
      <c r="I83" t="s">
        <v>34</v>
      </c>
      <c r="J83" t="s">
        <v>26</v>
      </c>
      <c r="K83" s="4">
        <v>4991</v>
      </c>
      <c r="L83" s="5">
        <v>9</v>
      </c>
      <c r="N83" t="s">
        <v>6</v>
      </c>
      <c r="O83" t="s">
        <v>36</v>
      </c>
      <c r="P83" t="s">
        <v>32</v>
      </c>
      <c r="Q83" s="4">
        <v>6118</v>
      </c>
      <c r="R83" s="5">
        <v>9</v>
      </c>
      <c r="T83" t="s">
        <v>41</v>
      </c>
      <c r="U83" t="s">
        <v>36</v>
      </c>
      <c r="V83" t="s">
        <v>28</v>
      </c>
      <c r="W83" s="4">
        <v>854</v>
      </c>
      <c r="X83" s="5">
        <v>309</v>
      </c>
    </row>
    <row r="84" spans="2:24" x14ac:dyDescent="0.3">
      <c r="B84" t="s">
        <v>40</v>
      </c>
      <c r="C84" t="s">
        <v>38</v>
      </c>
      <c r="D84" t="s">
        <v>4</v>
      </c>
      <c r="E84" s="4">
        <v>6125</v>
      </c>
      <c r="F84" s="5">
        <v>102</v>
      </c>
      <c r="H84" t="s">
        <v>6</v>
      </c>
      <c r="I84" t="s">
        <v>36</v>
      </c>
      <c r="J84" t="s">
        <v>4</v>
      </c>
      <c r="K84" s="4">
        <v>10073</v>
      </c>
      <c r="L84" s="5">
        <v>120</v>
      </c>
      <c r="N84" t="s">
        <v>10</v>
      </c>
      <c r="O84" t="s">
        <v>36</v>
      </c>
      <c r="P84" t="s">
        <v>23</v>
      </c>
      <c r="Q84" s="4">
        <v>2317</v>
      </c>
      <c r="R84" s="5">
        <v>261</v>
      </c>
      <c r="T84" t="s">
        <v>6</v>
      </c>
      <c r="U84" t="s">
        <v>36</v>
      </c>
      <c r="V84" t="s">
        <v>17</v>
      </c>
      <c r="W84" s="4">
        <v>4970</v>
      </c>
      <c r="X84" s="5">
        <v>156</v>
      </c>
    </row>
    <row r="85" spans="2:24" x14ac:dyDescent="0.3">
      <c r="B85" t="s">
        <v>41</v>
      </c>
      <c r="C85" t="s">
        <v>36</v>
      </c>
      <c r="D85" t="s">
        <v>30</v>
      </c>
      <c r="E85" s="4">
        <v>6118</v>
      </c>
      <c r="F85" s="5">
        <v>174</v>
      </c>
      <c r="H85" t="s">
        <v>9</v>
      </c>
      <c r="I85" t="s">
        <v>36</v>
      </c>
      <c r="J85" t="s">
        <v>27</v>
      </c>
      <c r="K85" s="4">
        <v>11522</v>
      </c>
      <c r="L85" s="5">
        <v>204</v>
      </c>
      <c r="N85" t="s">
        <v>6</v>
      </c>
      <c r="O85" t="s">
        <v>38</v>
      </c>
      <c r="P85" t="s">
        <v>16</v>
      </c>
      <c r="Q85" s="4">
        <v>938</v>
      </c>
      <c r="R85" s="5">
        <v>6</v>
      </c>
      <c r="T85" t="s">
        <v>9</v>
      </c>
      <c r="U85" t="s">
        <v>35</v>
      </c>
      <c r="V85" t="s">
        <v>26</v>
      </c>
      <c r="W85" s="4">
        <v>98</v>
      </c>
      <c r="X85" s="5">
        <v>159</v>
      </c>
    </row>
    <row r="86" spans="2:24" x14ac:dyDescent="0.3">
      <c r="B86" t="s">
        <v>6</v>
      </c>
      <c r="C86" t="s">
        <v>36</v>
      </c>
      <c r="D86" t="s">
        <v>32</v>
      </c>
      <c r="E86" s="4">
        <v>6118</v>
      </c>
      <c r="F86" s="5">
        <v>9</v>
      </c>
      <c r="H86" t="s">
        <v>3</v>
      </c>
      <c r="I86" t="s">
        <v>39</v>
      </c>
      <c r="J86" t="s">
        <v>26</v>
      </c>
      <c r="K86" s="4">
        <v>4956</v>
      </c>
      <c r="L86" s="5">
        <v>171</v>
      </c>
      <c r="N86" t="s">
        <v>8</v>
      </c>
      <c r="O86" t="s">
        <v>37</v>
      </c>
      <c r="P86" t="s">
        <v>15</v>
      </c>
      <c r="Q86" s="4">
        <v>9709</v>
      </c>
      <c r="R86" s="5">
        <v>30</v>
      </c>
      <c r="T86" t="s">
        <v>5</v>
      </c>
      <c r="U86" t="s">
        <v>35</v>
      </c>
      <c r="V86" t="s">
        <v>15</v>
      </c>
      <c r="W86" s="4">
        <v>13391</v>
      </c>
      <c r="X86" s="5">
        <v>201</v>
      </c>
    </row>
    <row r="87" spans="2:24" x14ac:dyDescent="0.3">
      <c r="B87" t="s">
        <v>5</v>
      </c>
      <c r="C87" t="s">
        <v>36</v>
      </c>
      <c r="D87" t="s">
        <v>18</v>
      </c>
      <c r="E87" s="4">
        <v>6111</v>
      </c>
      <c r="F87" s="5">
        <v>3</v>
      </c>
      <c r="H87" t="s">
        <v>10</v>
      </c>
      <c r="I87" t="s">
        <v>34</v>
      </c>
      <c r="J87" t="s">
        <v>19</v>
      </c>
      <c r="K87" s="4">
        <v>5355</v>
      </c>
      <c r="L87" s="5">
        <v>204</v>
      </c>
      <c r="N87" t="s">
        <v>7</v>
      </c>
      <c r="O87" t="s">
        <v>34</v>
      </c>
      <c r="P87" t="s">
        <v>20</v>
      </c>
      <c r="Q87" s="4">
        <v>2205</v>
      </c>
      <c r="R87" s="5">
        <v>138</v>
      </c>
      <c r="T87" t="s">
        <v>8</v>
      </c>
      <c r="U87" t="s">
        <v>39</v>
      </c>
      <c r="V87" t="s">
        <v>31</v>
      </c>
      <c r="W87" s="4">
        <v>8890</v>
      </c>
      <c r="X87" s="5">
        <v>210</v>
      </c>
    </row>
    <row r="88" spans="2:24" x14ac:dyDescent="0.3">
      <c r="B88" t="s">
        <v>6</v>
      </c>
      <c r="C88" t="s">
        <v>39</v>
      </c>
      <c r="D88" t="s">
        <v>17</v>
      </c>
      <c r="E88" s="4">
        <v>6048</v>
      </c>
      <c r="F88" s="5">
        <v>27</v>
      </c>
      <c r="H88" t="s">
        <v>3</v>
      </c>
      <c r="I88" t="s">
        <v>34</v>
      </c>
      <c r="J88" t="s">
        <v>14</v>
      </c>
      <c r="K88" s="4">
        <v>7259</v>
      </c>
      <c r="L88" s="5">
        <v>276</v>
      </c>
      <c r="N88" t="s">
        <v>7</v>
      </c>
      <c r="O88" t="s">
        <v>37</v>
      </c>
      <c r="P88" t="s">
        <v>17</v>
      </c>
      <c r="Q88" s="4">
        <v>4487</v>
      </c>
      <c r="R88" s="5">
        <v>111</v>
      </c>
      <c r="T88" t="s">
        <v>2</v>
      </c>
      <c r="U88" t="s">
        <v>38</v>
      </c>
      <c r="V88" t="s">
        <v>13</v>
      </c>
      <c r="W88" s="4">
        <v>56</v>
      </c>
      <c r="X88" s="5">
        <v>51</v>
      </c>
    </row>
    <row r="89" spans="2:24" x14ac:dyDescent="0.3">
      <c r="B89" t="s">
        <v>2</v>
      </c>
      <c r="C89" t="s">
        <v>39</v>
      </c>
      <c r="D89" t="s">
        <v>28</v>
      </c>
      <c r="E89" s="4">
        <v>6027</v>
      </c>
      <c r="F89" s="5">
        <v>144</v>
      </c>
      <c r="H89" t="s">
        <v>8</v>
      </c>
      <c r="I89" t="s">
        <v>37</v>
      </c>
      <c r="J89" t="s">
        <v>26</v>
      </c>
      <c r="K89" s="4">
        <v>6279</v>
      </c>
      <c r="L89" s="5">
        <v>45</v>
      </c>
      <c r="N89" t="s">
        <v>5</v>
      </c>
      <c r="O89" t="s">
        <v>35</v>
      </c>
      <c r="P89" t="s">
        <v>18</v>
      </c>
      <c r="Q89" s="4">
        <v>2415</v>
      </c>
      <c r="R89" s="5">
        <v>15</v>
      </c>
      <c r="T89" t="s">
        <v>3</v>
      </c>
      <c r="U89" t="s">
        <v>36</v>
      </c>
      <c r="V89" t="s">
        <v>25</v>
      </c>
      <c r="W89" s="4">
        <v>3339</v>
      </c>
      <c r="X89" s="5">
        <v>39</v>
      </c>
    </row>
    <row r="90" spans="2:24" x14ac:dyDescent="0.3">
      <c r="B90" t="s">
        <v>41</v>
      </c>
      <c r="C90" t="s">
        <v>38</v>
      </c>
      <c r="D90" t="s">
        <v>22</v>
      </c>
      <c r="E90" s="4">
        <v>5915</v>
      </c>
      <c r="F90" s="5">
        <v>3</v>
      </c>
      <c r="H90" t="s">
        <v>5</v>
      </c>
      <c r="I90" t="s">
        <v>36</v>
      </c>
      <c r="J90" t="s">
        <v>13</v>
      </c>
      <c r="K90" s="4">
        <v>6146</v>
      </c>
      <c r="L90" s="5">
        <v>63</v>
      </c>
      <c r="N90" t="s">
        <v>40</v>
      </c>
      <c r="O90" t="s">
        <v>34</v>
      </c>
      <c r="P90" t="s">
        <v>19</v>
      </c>
      <c r="Q90" s="4">
        <v>4018</v>
      </c>
      <c r="R90" s="5">
        <v>162</v>
      </c>
      <c r="T90" t="s">
        <v>10</v>
      </c>
      <c r="U90" t="s">
        <v>35</v>
      </c>
      <c r="V90" t="s">
        <v>18</v>
      </c>
      <c r="W90" s="4">
        <v>3808</v>
      </c>
      <c r="X90" s="5">
        <v>279</v>
      </c>
    </row>
    <row r="91" spans="2:24" x14ac:dyDescent="0.3">
      <c r="B91" t="s">
        <v>40</v>
      </c>
      <c r="C91" t="s">
        <v>39</v>
      </c>
      <c r="D91" t="s">
        <v>22</v>
      </c>
      <c r="E91" s="4">
        <v>5817</v>
      </c>
      <c r="F91" s="5">
        <v>12</v>
      </c>
      <c r="H91" t="s">
        <v>3</v>
      </c>
      <c r="I91" t="s">
        <v>34</v>
      </c>
      <c r="J91" t="s">
        <v>25</v>
      </c>
      <c r="K91" s="4">
        <v>6300</v>
      </c>
      <c r="L91" s="5">
        <v>42</v>
      </c>
      <c r="N91" t="s">
        <v>5</v>
      </c>
      <c r="O91" t="s">
        <v>34</v>
      </c>
      <c r="P91" t="s">
        <v>19</v>
      </c>
      <c r="Q91" s="4">
        <v>861</v>
      </c>
      <c r="R91" s="5">
        <v>195</v>
      </c>
      <c r="T91" t="s">
        <v>10</v>
      </c>
      <c r="U91" t="s">
        <v>38</v>
      </c>
      <c r="V91" t="s">
        <v>13</v>
      </c>
      <c r="W91" s="4">
        <v>63</v>
      </c>
      <c r="X91" s="5">
        <v>123</v>
      </c>
    </row>
    <row r="92" spans="2:24" x14ac:dyDescent="0.3">
      <c r="B92" t="s">
        <v>40</v>
      </c>
      <c r="C92" t="s">
        <v>39</v>
      </c>
      <c r="D92" t="s">
        <v>15</v>
      </c>
      <c r="E92" s="4">
        <v>5775</v>
      </c>
      <c r="F92" s="5">
        <v>42</v>
      </c>
      <c r="H92" t="s">
        <v>40</v>
      </c>
      <c r="I92" t="s">
        <v>35</v>
      </c>
      <c r="J92" t="s">
        <v>22</v>
      </c>
      <c r="K92" s="4">
        <v>6853</v>
      </c>
      <c r="L92" s="5">
        <v>372</v>
      </c>
      <c r="N92" t="s">
        <v>10</v>
      </c>
      <c r="O92" t="s">
        <v>38</v>
      </c>
      <c r="P92" t="s">
        <v>14</v>
      </c>
      <c r="Q92" s="4">
        <v>5586</v>
      </c>
      <c r="R92" s="5">
        <v>525</v>
      </c>
      <c r="T92" t="s">
        <v>2</v>
      </c>
      <c r="U92" t="s">
        <v>39</v>
      </c>
      <c r="V92" t="s">
        <v>27</v>
      </c>
      <c r="W92" s="4">
        <v>7812</v>
      </c>
      <c r="X92" s="5">
        <v>81</v>
      </c>
    </row>
    <row r="93" spans="2:24" x14ac:dyDescent="0.3">
      <c r="B93" t="s">
        <v>7</v>
      </c>
      <c r="C93" t="s">
        <v>38</v>
      </c>
      <c r="D93" t="s">
        <v>28</v>
      </c>
      <c r="E93" s="4">
        <v>5677</v>
      </c>
      <c r="F93" s="5">
        <v>258</v>
      </c>
      <c r="H93" t="s">
        <v>40</v>
      </c>
      <c r="I93" t="s">
        <v>35</v>
      </c>
      <c r="J93" t="s">
        <v>16</v>
      </c>
      <c r="K93" s="4">
        <v>4725</v>
      </c>
      <c r="L93" s="5">
        <v>174</v>
      </c>
      <c r="N93" t="s">
        <v>7</v>
      </c>
      <c r="O93" t="s">
        <v>34</v>
      </c>
      <c r="P93" t="s">
        <v>33</v>
      </c>
      <c r="Q93" s="4">
        <v>2226</v>
      </c>
      <c r="R93" s="5">
        <v>48</v>
      </c>
      <c r="T93" t="s">
        <v>40</v>
      </c>
      <c r="U93" t="s">
        <v>37</v>
      </c>
      <c r="V93" t="s">
        <v>19</v>
      </c>
      <c r="W93" s="4">
        <v>7693</v>
      </c>
      <c r="X93" s="5">
        <v>21</v>
      </c>
    </row>
    <row r="94" spans="2:24" x14ac:dyDescent="0.3">
      <c r="B94" t="s">
        <v>40</v>
      </c>
      <c r="C94" t="s">
        <v>38</v>
      </c>
      <c r="D94" t="s">
        <v>13</v>
      </c>
      <c r="E94" s="4">
        <v>5670</v>
      </c>
      <c r="F94" s="5">
        <v>297</v>
      </c>
      <c r="H94" t="s">
        <v>41</v>
      </c>
      <c r="I94" t="s">
        <v>36</v>
      </c>
      <c r="J94" t="s">
        <v>32</v>
      </c>
      <c r="K94" s="4">
        <v>10304</v>
      </c>
      <c r="L94" s="5">
        <v>84</v>
      </c>
      <c r="N94" t="s">
        <v>9</v>
      </c>
      <c r="O94" t="s">
        <v>34</v>
      </c>
      <c r="P94" t="s">
        <v>20</v>
      </c>
      <c r="Q94" s="4">
        <v>8463</v>
      </c>
      <c r="R94" s="5">
        <v>492</v>
      </c>
      <c r="T94" t="s">
        <v>3</v>
      </c>
      <c r="U94" t="s">
        <v>36</v>
      </c>
      <c r="V94" t="s">
        <v>28</v>
      </c>
      <c r="W94" s="4">
        <v>973</v>
      </c>
      <c r="X94" s="5">
        <v>162</v>
      </c>
    </row>
    <row r="95" spans="2:24" x14ac:dyDescent="0.3">
      <c r="B95" t="s">
        <v>10</v>
      </c>
      <c r="C95" t="s">
        <v>38</v>
      </c>
      <c r="D95" t="s">
        <v>14</v>
      </c>
      <c r="E95" s="4">
        <v>5586</v>
      </c>
      <c r="F95" s="5">
        <v>525</v>
      </c>
      <c r="H95" t="s">
        <v>7</v>
      </c>
      <c r="I95" t="s">
        <v>37</v>
      </c>
      <c r="J95" t="s">
        <v>26</v>
      </c>
      <c r="K95" s="4">
        <v>5306</v>
      </c>
      <c r="L95" s="5">
        <v>0</v>
      </c>
      <c r="N95" t="s">
        <v>5</v>
      </c>
      <c r="O95" t="s">
        <v>34</v>
      </c>
      <c r="P95" t="s">
        <v>29</v>
      </c>
      <c r="Q95" s="4">
        <v>2891</v>
      </c>
      <c r="R95" s="5">
        <v>102</v>
      </c>
      <c r="T95" t="s">
        <v>10</v>
      </c>
      <c r="U95" t="s">
        <v>35</v>
      </c>
      <c r="V95" t="s">
        <v>21</v>
      </c>
      <c r="W95" s="4">
        <v>567</v>
      </c>
      <c r="X95" s="5">
        <v>228</v>
      </c>
    </row>
    <row r="96" spans="2:24" x14ac:dyDescent="0.3">
      <c r="B96" t="s">
        <v>7</v>
      </c>
      <c r="C96" t="s">
        <v>36</v>
      </c>
      <c r="D96" t="s">
        <v>29</v>
      </c>
      <c r="E96" s="4">
        <v>5551</v>
      </c>
      <c r="F96" s="5">
        <v>252</v>
      </c>
      <c r="H96" t="s">
        <v>7</v>
      </c>
      <c r="I96" t="s">
        <v>37</v>
      </c>
      <c r="J96" t="s">
        <v>22</v>
      </c>
      <c r="K96" s="4">
        <v>9835</v>
      </c>
      <c r="L96" s="5">
        <v>207</v>
      </c>
      <c r="N96" t="s">
        <v>3</v>
      </c>
      <c r="O96" t="s">
        <v>36</v>
      </c>
      <c r="P96" t="s">
        <v>23</v>
      </c>
      <c r="Q96" s="4">
        <v>3773</v>
      </c>
      <c r="R96" s="5">
        <v>165</v>
      </c>
      <c r="T96" t="s">
        <v>10</v>
      </c>
      <c r="U96" t="s">
        <v>36</v>
      </c>
      <c r="V96" t="s">
        <v>29</v>
      </c>
      <c r="W96" s="4">
        <v>2471</v>
      </c>
      <c r="X96" s="5">
        <v>342</v>
      </c>
    </row>
    <row r="97" spans="2:24" x14ac:dyDescent="0.3">
      <c r="B97" t="s">
        <v>5</v>
      </c>
      <c r="C97" t="s">
        <v>38</v>
      </c>
      <c r="D97" t="s">
        <v>19</v>
      </c>
      <c r="E97" s="4">
        <v>5474</v>
      </c>
      <c r="F97" s="5">
        <v>168</v>
      </c>
      <c r="H97" t="s">
        <v>9</v>
      </c>
      <c r="I97" t="s">
        <v>37</v>
      </c>
      <c r="J97" t="s">
        <v>20</v>
      </c>
      <c r="K97" s="4">
        <v>7273</v>
      </c>
      <c r="L97" s="5">
        <v>96</v>
      </c>
      <c r="N97" t="s">
        <v>41</v>
      </c>
      <c r="O97" t="s">
        <v>36</v>
      </c>
      <c r="P97" t="s">
        <v>28</v>
      </c>
      <c r="Q97" s="4">
        <v>854</v>
      </c>
      <c r="R97" s="5">
        <v>309</v>
      </c>
      <c r="T97" t="s">
        <v>5</v>
      </c>
      <c r="U97" t="s">
        <v>38</v>
      </c>
      <c r="V97" t="s">
        <v>13</v>
      </c>
      <c r="W97" s="4">
        <v>7189</v>
      </c>
      <c r="X97" s="5">
        <v>54</v>
      </c>
    </row>
    <row r="98" spans="2:24" x14ac:dyDescent="0.3">
      <c r="B98" t="s">
        <v>40</v>
      </c>
      <c r="C98" t="s">
        <v>36</v>
      </c>
      <c r="D98" t="s">
        <v>25</v>
      </c>
      <c r="E98" s="4">
        <v>5439</v>
      </c>
      <c r="F98" s="5">
        <v>30</v>
      </c>
      <c r="H98" t="s">
        <v>5</v>
      </c>
      <c r="I98" t="s">
        <v>39</v>
      </c>
      <c r="J98" t="s">
        <v>22</v>
      </c>
      <c r="K98" s="4">
        <v>6909</v>
      </c>
      <c r="L98" s="5">
        <v>81</v>
      </c>
      <c r="N98" t="s">
        <v>6</v>
      </c>
      <c r="O98" t="s">
        <v>36</v>
      </c>
      <c r="P98" t="s">
        <v>17</v>
      </c>
      <c r="Q98" s="4">
        <v>4970</v>
      </c>
      <c r="R98" s="5">
        <v>156</v>
      </c>
      <c r="T98" t="s">
        <v>41</v>
      </c>
      <c r="U98" t="s">
        <v>35</v>
      </c>
      <c r="V98" t="s">
        <v>28</v>
      </c>
      <c r="W98" s="4">
        <v>7455</v>
      </c>
      <c r="X98" s="5">
        <v>216</v>
      </c>
    </row>
    <row r="99" spans="2:24" x14ac:dyDescent="0.3">
      <c r="B99" t="s">
        <v>10</v>
      </c>
      <c r="C99" t="s">
        <v>34</v>
      </c>
      <c r="D99" t="s">
        <v>19</v>
      </c>
      <c r="E99" s="4">
        <v>5355</v>
      </c>
      <c r="F99" s="5">
        <v>204</v>
      </c>
      <c r="H99" t="s">
        <v>10</v>
      </c>
      <c r="I99" t="s">
        <v>39</v>
      </c>
      <c r="J99" t="s">
        <v>21</v>
      </c>
      <c r="K99" s="4">
        <v>4858</v>
      </c>
      <c r="L99" s="5">
        <v>279</v>
      </c>
      <c r="N99" t="s">
        <v>8</v>
      </c>
      <c r="O99" t="s">
        <v>39</v>
      </c>
      <c r="P99" t="s">
        <v>31</v>
      </c>
      <c r="Q99" s="4">
        <v>8890</v>
      </c>
      <c r="R99" s="5">
        <v>210</v>
      </c>
      <c r="T99" t="s">
        <v>3</v>
      </c>
      <c r="U99" t="s">
        <v>34</v>
      </c>
      <c r="V99" t="s">
        <v>26</v>
      </c>
      <c r="W99" s="4">
        <v>3108</v>
      </c>
      <c r="X99" s="5">
        <v>54</v>
      </c>
    </row>
    <row r="100" spans="2:24" x14ac:dyDescent="0.3">
      <c r="B100" t="s">
        <v>7</v>
      </c>
      <c r="C100" t="s">
        <v>37</v>
      </c>
      <c r="D100" t="s">
        <v>26</v>
      </c>
      <c r="E100" s="4">
        <v>5306</v>
      </c>
      <c r="F100" s="5">
        <v>0</v>
      </c>
      <c r="H100" t="s">
        <v>41</v>
      </c>
      <c r="I100" t="s">
        <v>36</v>
      </c>
      <c r="J100" t="s">
        <v>30</v>
      </c>
      <c r="K100" s="4">
        <v>6118</v>
      </c>
      <c r="L100" s="5">
        <v>174</v>
      </c>
      <c r="N100" t="s">
        <v>3</v>
      </c>
      <c r="O100" t="s">
        <v>36</v>
      </c>
      <c r="P100" t="s">
        <v>25</v>
      </c>
      <c r="Q100" s="4">
        <v>3339</v>
      </c>
      <c r="R100" s="5">
        <v>39</v>
      </c>
      <c r="T100" t="s">
        <v>6</v>
      </c>
      <c r="U100" t="s">
        <v>38</v>
      </c>
      <c r="V100" t="s">
        <v>25</v>
      </c>
      <c r="W100" s="4">
        <v>469</v>
      </c>
      <c r="X100" s="5">
        <v>75</v>
      </c>
    </row>
    <row r="101" spans="2:24" x14ac:dyDescent="0.3">
      <c r="B101" t="s">
        <v>5</v>
      </c>
      <c r="C101" t="s">
        <v>39</v>
      </c>
      <c r="D101" t="s">
        <v>26</v>
      </c>
      <c r="E101" s="4">
        <v>5236</v>
      </c>
      <c r="F101" s="5">
        <v>51</v>
      </c>
      <c r="H101" t="s">
        <v>2</v>
      </c>
      <c r="I101" t="s">
        <v>39</v>
      </c>
      <c r="J101" t="s">
        <v>15</v>
      </c>
      <c r="K101" s="4">
        <v>4802</v>
      </c>
      <c r="L101" s="5">
        <v>36</v>
      </c>
      <c r="N101" t="s">
        <v>10</v>
      </c>
      <c r="O101" t="s">
        <v>35</v>
      </c>
      <c r="P101" t="s">
        <v>18</v>
      </c>
      <c r="Q101" s="4">
        <v>3808</v>
      </c>
      <c r="R101" s="5">
        <v>279</v>
      </c>
      <c r="T101" t="s">
        <v>9</v>
      </c>
      <c r="U101" t="s">
        <v>37</v>
      </c>
      <c r="V101" t="s">
        <v>23</v>
      </c>
      <c r="W101" s="4">
        <v>2737</v>
      </c>
      <c r="X101" s="5">
        <v>93</v>
      </c>
    </row>
    <row r="102" spans="2:24" x14ac:dyDescent="0.3">
      <c r="B102" t="s">
        <v>7</v>
      </c>
      <c r="C102" t="s">
        <v>35</v>
      </c>
      <c r="D102" t="s">
        <v>28</v>
      </c>
      <c r="E102" s="4">
        <v>5194</v>
      </c>
      <c r="F102" s="5">
        <v>288</v>
      </c>
      <c r="H102" t="s">
        <v>9</v>
      </c>
      <c r="I102" t="s">
        <v>38</v>
      </c>
      <c r="J102" t="s">
        <v>24</v>
      </c>
      <c r="K102" s="4">
        <v>4137</v>
      </c>
      <c r="L102" s="5">
        <v>60</v>
      </c>
      <c r="N102" t="s">
        <v>2</v>
      </c>
      <c r="O102" t="s">
        <v>39</v>
      </c>
      <c r="P102" t="s">
        <v>27</v>
      </c>
      <c r="Q102" s="4">
        <v>7812</v>
      </c>
      <c r="R102" s="5">
        <v>81</v>
      </c>
      <c r="T102" t="s">
        <v>9</v>
      </c>
      <c r="U102" t="s">
        <v>37</v>
      </c>
      <c r="V102" t="s">
        <v>25</v>
      </c>
      <c r="W102" s="4">
        <v>4305</v>
      </c>
      <c r="X102" s="5">
        <v>156</v>
      </c>
    </row>
    <row r="103" spans="2:24" x14ac:dyDescent="0.3">
      <c r="B103" t="s">
        <v>5</v>
      </c>
      <c r="C103" t="s">
        <v>38</v>
      </c>
      <c r="D103" t="s">
        <v>32</v>
      </c>
      <c r="E103" s="4">
        <v>5075</v>
      </c>
      <c r="F103" s="5">
        <v>21</v>
      </c>
      <c r="H103" t="s">
        <v>9</v>
      </c>
      <c r="I103" t="s">
        <v>36</v>
      </c>
      <c r="J103" t="s">
        <v>30</v>
      </c>
      <c r="K103" s="4">
        <v>9051</v>
      </c>
      <c r="L103" s="5">
        <v>57</v>
      </c>
      <c r="N103" t="s">
        <v>40</v>
      </c>
      <c r="O103" t="s">
        <v>37</v>
      </c>
      <c r="P103" t="s">
        <v>19</v>
      </c>
      <c r="Q103" s="4">
        <v>7693</v>
      </c>
      <c r="R103" s="5">
        <v>21</v>
      </c>
      <c r="T103" t="s">
        <v>9</v>
      </c>
      <c r="U103" t="s">
        <v>38</v>
      </c>
      <c r="V103" t="s">
        <v>17</v>
      </c>
      <c r="W103" s="4">
        <v>2408</v>
      </c>
      <c r="X103" s="5">
        <v>9</v>
      </c>
    </row>
    <row r="104" spans="2:24" x14ac:dyDescent="0.3">
      <c r="B104" t="s">
        <v>40</v>
      </c>
      <c r="C104" t="s">
        <v>34</v>
      </c>
      <c r="D104" t="s">
        <v>17</v>
      </c>
      <c r="E104" s="4">
        <v>5019</v>
      </c>
      <c r="F104" s="5">
        <v>156</v>
      </c>
      <c r="H104" t="s">
        <v>41</v>
      </c>
      <c r="I104" t="s">
        <v>38</v>
      </c>
      <c r="J104" t="s">
        <v>22</v>
      </c>
      <c r="K104" s="4">
        <v>5915</v>
      </c>
      <c r="L104" s="5">
        <v>3</v>
      </c>
      <c r="N104" t="s">
        <v>3</v>
      </c>
      <c r="O104" t="s">
        <v>36</v>
      </c>
      <c r="P104" t="s">
        <v>28</v>
      </c>
      <c r="Q104" s="4">
        <v>973</v>
      </c>
      <c r="R104" s="5">
        <v>162</v>
      </c>
      <c r="T104" t="s">
        <v>3</v>
      </c>
      <c r="U104" t="s">
        <v>36</v>
      </c>
      <c r="V104" t="s">
        <v>19</v>
      </c>
      <c r="W104" s="4">
        <v>1281</v>
      </c>
      <c r="X104" s="5">
        <v>18</v>
      </c>
    </row>
    <row r="105" spans="2:24" x14ac:dyDescent="0.3">
      <c r="B105" t="s">
        <v>8</v>
      </c>
      <c r="C105" t="s">
        <v>36</v>
      </c>
      <c r="D105" t="s">
        <v>23</v>
      </c>
      <c r="E105" s="4">
        <v>5019</v>
      </c>
      <c r="F105" s="5">
        <v>150</v>
      </c>
      <c r="H105" t="s">
        <v>5</v>
      </c>
      <c r="I105" t="s">
        <v>37</v>
      </c>
      <c r="J105" t="s">
        <v>25</v>
      </c>
      <c r="K105" s="4">
        <v>8813</v>
      </c>
      <c r="L105" s="5">
        <v>21</v>
      </c>
      <c r="N105" t="s">
        <v>10</v>
      </c>
      <c r="O105" t="s">
        <v>35</v>
      </c>
      <c r="P105" t="s">
        <v>21</v>
      </c>
      <c r="Q105" s="4">
        <v>567</v>
      </c>
      <c r="R105" s="5">
        <v>228</v>
      </c>
      <c r="T105" t="s">
        <v>40</v>
      </c>
      <c r="U105" t="s">
        <v>35</v>
      </c>
      <c r="V105" t="s">
        <v>32</v>
      </c>
      <c r="W105" s="4">
        <v>12348</v>
      </c>
      <c r="X105" s="5">
        <v>234</v>
      </c>
    </row>
    <row r="106" spans="2:24" x14ac:dyDescent="0.3">
      <c r="B106" t="s">
        <v>8</v>
      </c>
      <c r="C106" t="s">
        <v>35</v>
      </c>
      <c r="D106" t="s">
        <v>22</v>
      </c>
      <c r="E106" s="4">
        <v>5012</v>
      </c>
      <c r="F106" s="5">
        <v>210</v>
      </c>
      <c r="H106" t="s">
        <v>5</v>
      </c>
      <c r="I106" t="s">
        <v>36</v>
      </c>
      <c r="J106" t="s">
        <v>18</v>
      </c>
      <c r="K106" s="4">
        <v>6111</v>
      </c>
      <c r="L106" s="5">
        <v>3</v>
      </c>
      <c r="N106" t="s">
        <v>10</v>
      </c>
      <c r="O106" t="s">
        <v>36</v>
      </c>
      <c r="P106" t="s">
        <v>29</v>
      </c>
      <c r="Q106" s="4">
        <v>2471</v>
      </c>
      <c r="R106" s="5">
        <v>342</v>
      </c>
      <c r="T106" t="s">
        <v>3</v>
      </c>
      <c r="U106" t="s">
        <v>34</v>
      </c>
      <c r="V106" t="s">
        <v>28</v>
      </c>
      <c r="W106" s="4">
        <v>3689</v>
      </c>
      <c r="X106" s="5">
        <v>312</v>
      </c>
    </row>
    <row r="107" spans="2:24" x14ac:dyDescent="0.3">
      <c r="B107" t="s">
        <v>5</v>
      </c>
      <c r="C107" t="s">
        <v>37</v>
      </c>
      <c r="D107" t="s">
        <v>14</v>
      </c>
      <c r="E107" s="4">
        <v>4991</v>
      </c>
      <c r="F107" s="5">
        <v>12</v>
      </c>
      <c r="H107" t="s">
        <v>6</v>
      </c>
      <c r="I107" t="s">
        <v>36</v>
      </c>
      <c r="J107" t="s">
        <v>13</v>
      </c>
      <c r="K107" s="4">
        <v>4319</v>
      </c>
      <c r="L107" s="5">
        <v>30</v>
      </c>
      <c r="N107" t="s">
        <v>5</v>
      </c>
      <c r="O107" t="s">
        <v>38</v>
      </c>
      <c r="P107" t="s">
        <v>13</v>
      </c>
      <c r="Q107" s="4">
        <v>7189</v>
      </c>
      <c r="R107" s="5">
        <v>54</v>
      </c>
      <c r="T107" t="s">
        <v>7</v>
      </c>
      <c r="U107" t="s">
        <v>36</v>
      </c>
      <c r="V107" t="s">
        <v>19</v>
      </c>
      <c r="W107" s="4">
        <v>2870</v>
      </c>
      <c r="X107" s="5">
        <v>300</v>
      </c>
    </row>
    <row r="108" spans="2:24" x14ac:dyDescent="0.3">
      <c r="B108" t="s">
        <v>10</v>
      </c>
      <c r="C108" t="s">
        <v>34</v>
      </c>
      <c r="D108" t="s">
        <v>26</v>
      </c>
      <c r="E108" s="4">
        <v>4991</v>
      </c>
      <c r="F108" s="5">
        <v>9</v>
      </c>
      <c r="H108" t="s">
        <v>40</v>
      </c>
      <c r="I108" t="s">
        <v>39</v>
      </c>
      <c r="J108" t="s">
        <v>27</v>
      </c>
      <c r="K108" s="4">
        <v>6370</v>
      </c>
      <c r="L108" s="5">
        <v>30</v>
      </c>
      <c r="N108" t="s">
        <v>41</v>
      </c>
      <c r="O108" t="s">
        <v>35</v>
      </c>
      <c r="P108" t="s">
        <v>28</v>
      </c>
      <c r="Q108" s="4">
        <v>7455</v>
      </c>
      <c r="R108" s="5">
        <v>216</v>
      </c>
      <c r="T108" t="s">
        <v>2</v>
      </c>
      <c r="U108" t="s">
        <v>36</v>
      </c>
      <c r="V108" t="s">
        <v>27</v>
      </c>
      <c r="W108" s="4">
        <v>798</v>
      </c>
      <c r="X108" s="5">
        <v>519</v>
      </c>
    </row>
    <row r="109" spans="2:24" x14ac:dyDescent="0.3">
      <c r="B109" t="s">
        <v>6</v>
      </c>
      <c r="C109" t="s">
        <v>36</v>
      </c>
      <c r="D109" t="s">
        <v>17</v>
      </c>
      <c r="E109" s="4">
        <v>4970</v>
      </c>
      <c r="F109" s="5">
        <v>156</v>
      </c>
      <c r="H109" t="s">
        <v>5</v>
      </c>
      <c r="I109" t="s">
        <v>38</v>
      </c>
      <c r="J109" t="s">
        <v>19</v>
      </c>
      <c r="K109" s="4">
        <v>5474</v>
      </c>
      <c r="L109" s="5">
        <v>168</v>
      </c>
      <c r="N109" t="s">
        <v>3</v>
      </c>
      <c r="O109" t="s">
        <v>34</v>
      </c>
      <c r="P109" t="s">
        <v>26</v>
      </c>
      <c r="Q109" s="4">
        <v>3108</v>
      </c>
      <c r="R109" s="5">
        <v>54</v>
      </c>
      <c r="T109" t="s">
        <v>41</v>
      </c>
      <c r="U109" t="s">
        <v>37</v>
      </c>
      <c r="V109" t="s">
        <v>21</v>
      </c>
      <c r="W109" s="4">
        <v>2933</v>
      </c>
      <c r="X109" s="5">
        <v>9</v>
      </c>
    </row>
    <row r="110" spans="2:24" x14ac:dyDescent="0.3">
      <c r="B110" t="s">
        <v>3</v>
      </c>
      <c r="C110" t="s">
        <v>39</v>
      </c>
      <c r="D110" t="s">
        <v>26</v>
      </c>
      <c r="E110" s="4">
        <v>4956</v>
      </c>
      <c r="F110" s="5">
        <v>171</v>
      </c>
      <c r="H110" t="s">
        <v>3</v>
      </c>
      <c r="I110" t="s">
        <v>37</v>
      </c>
      <c r="J110" t="s">
        <v>28</v>
      </c>
      <c r="K110" s="4">
        <v>7308</v>
      </c>
      <c r="L110" s="5">
        <v>327</v>
      </c>
      <c r="N110" t="s">
        <v>6</v>
      </c>
      <c r="O110" t="s">
        <v>38</v>
      </c>
      <c r="P110" t="s">
        <v>25</v>
      </c>
      <c r="Q110" s="4">
        <v>469</v>
      </c>
      <c r="R110" s="5">
        <v>75</v>
      </c>
      <c r="T110" t="s">
        <v>5</v>
      </c>
      <c r="U110" t="s">
        <v>35</v>
      </c>
      <c r="V110" t="s">
        <v>4</v>
      </c>
      <c r="W110" s="4">
        <v>2744</v>
      </c>
      <c r="X110" s="5">
        <v>9</v>
      </c>
    </row>
    <row r="111" spans="2:24" x14ac:dyDescent="0.3">
      <c r="B111" t="s">
        <v>6</v>
      </c>
      <c r="C111" t="s">
        <v>37</v>
      </c>
      <c r="D111" t="s">
        <v>23</v>
      </c>
      <c r="E111" s="4">
        <v>4949</v>
      </c>
      <c r="F111" s="5">
        <v>189</v>
      </c>
      <c r="H111" t="s">
        <v>40</v>
      </c>
      <c r="I111" t="s">
        <v>37</v>
      </c>
      <c r="J111" t="s">
        <v>27</v>
      </c>
      <c r="K111" s="4">
        <v>6132</v>
      </c>
      <c r="L111" s="5">
        <v>93</v>
      </c>
      <c r="N111" t="s">
        <v>9</v>
      </c>
      <c r="O111" t="s">
        <v>37</v>
      </c>
      <c r="P111" t="s">
        <v>23</v>
      </c>
      <c r="Q111" s="4">
        <v>2737</v>
      </c>
      <c r="R111" s="5">
        <v>93</v>
      </c>
      <c r="T111" t="s">
        <v>40</v>
      </c>
      <c r="U111" t="s">
        <v>36</v>
      </c>
      <c r="V111" t="s">
        <v>33</v>
      </c>
      <c r="W111" s="4">
        <v>9772</v>
      </c>
      <c r="X111" s="5">
        <v>90</v>
      </c>
    </row>
    <row r="112" spans="2:24" x14ac:dyDescent="0.3">
      <c r="B112" t="s">
        <v>41</v>
      </c>
      <c r="C112" t="s">
        <v>34</v>
      </c>
      <c r="D112" t="s">
        <v>23</v>
      </c>
      <c r="E112" s="4">
        <v>4935</v>
      </c>
      <c r="F112" s="5">
        <v>126</v>
      </c>
      <c r="H112" t="s">
        <v>8</v>
      </c>
      <c r="I112" t="s">
        <v>39</v>
      </c>
      <c r="J112" t="s">
        <v>18</v>
      </c>
      <c r="K112" s="4">
        <v>9660</v>
      </c>
      <c r="L112" s="5">
        <v>27</v>
      </c>
      <c r="N112" t="s">
        <v>9</v>
      </c>
      <c r="O112" t="s">
        <v>37</v>
      </c>
      <c r="P112" t="s">
        <v>25</v>
      </c>
      <c r="Q112" s="4">
        <v>4305</v>
      </c>
      <c r="R112" s="5">
        <v>156</v>
      </c>
      <c r="T112" t="s">
        <v>7</v>
      </c>
      <c r="U112" t="s">
        <v>34</v>
      </c>
      <c r="V112" t="s">
        <v>25</v>
      </c>
      <c r="W112" s="4">
        <v>1568</v>
      </c>
      <c r="X112" s="5">
        <v>96</v>
      </c>
    </row>
    <row r="113" spans="2:24" x14ac:dyDescent="0.3">
      <c r="B113" t="s">
        <v>10</v>
      </c>
      <c r="C113" t="s">
        <v>39</v>
      </c>
      <c r="D113" t="s">
        <v>21</v>
      </c>
      <c r="E113" s="4">
        <v>4858</v>
      </c>
      <c r="F113" s="5">
        <v>279</v>
      </c>
      <c r="H113" t="s">
        <v>9</v>
      </c>
      <c r="I113" t="s">
        <v>38</v>
      </c>
      <c r="J113" t="s">
        <v>33</v>
      </c>
      <c r="K113" s="4">
        <v>9506</v>
      </c>
      <c r="L113" s="5">
        <v>87</v>
      </c>
      <c r="N113" t="s">
        <v>9</v>
      </c>
      <c r="O113" t="s">
        <v>38</v>
      </c>
      <c r="P113" t="s">
        <v>17</v>
      </c>
      <c r="Q113" s="4">
        <v>2408</v>
      </c>
      <c r="R113" s="5">
        <v>9</v>
      </c>
      <c r="T113" t="s">
        <v>2</v>
      </c>
      <c r="U113" t="s">
        <v>36</v>
      </c>
      <c r="V113" t="s">
        <v>16</v>
      </c>
      <c r="W113" s="4">
        <v>11417</v>
      </c>
      <c r="X113" s="5">
        <v>21</v>
      </c>
    </row>
    <row r="114" spans="2:24" x14ac:dyDescent="0.3">
      <c r="B114" t="s">
        <v>2</v>
      </c>
      <c r="C114" t="s">
        <v>39</v>
      </c>
      <c r="D114" t="s">
        <v>15</v>
      </c>
      <c r="E114" s="4">
        <v>4802</v>
      </c>
      <c r="F114" s="5">
        <v>36</v>
      </c>
      <c r="H114" t="s">
        <v>7</v>
      </c>
      <c r="I114" t="s">
        <v>35</v>
      </c>
      <c r="J114" t="s">
        <v>28</v>
      </c>
      <c r="K114" s="4">
        <v>5194</v>
      </c>
      <c r="L114" s="5">
        <v>288</v>
      </c>
      <c r="N114" t="s">
        <v>3</v>
      </c>
      <c r="O114" t="s">
        <v>36</v>
      </c>
      <c r="P114" t="s">
        <v>19</v>
      </c>
      <c r="Q114" s="4">
        <v>1281</v>
      </c>
      <c r="R114" s="5">
        <v>18</v>
      </c>
      <c r="T114" t="s">
        <v>40</v>
      </c>
      <c r="U114" t="s">
        <v>34</v>
      </c>
      <c r="V114" t="s">
        <v>26</v>
      </c>
      <c r="W114" s="4">
        <v>6748</v>
      </c>
      <c r="X114" s="5">
        <v>48</v>
      </c>
    </row>
    <row r="115" spans="2:24" x14ac:dyDescent="0.3">
      <c r="B115" t="s">
        <v>6</v>
      </c>
      <c r="C115" t="s">
        <v>35</v>
      </c>
      <c r="D115" t="s">
        <v>30</v>
      </c>
      <c r="E115" s="4">
        <v>4781</v>
      </c>
      <c r="F115" s="5">
        <v>123</v>
      </c>
      <c r="H115" t="s">
        <v>6</v>
      </c>
      <c r="I115" t="s">
        <v>34</v>
      </c>
      <c r="J115" t="s">
        <v>32</v>
      </c>
      <c r="K115" s="4">
        <v>6734</v>
      </c>
      <c r="L115" s="5">
        <v>123</v>
      </c>
      <c r="N115" t="s">
        <v>3</v>
      </c>
      <c r="O115" t="s">
        <v>34</v>
      </c>
      <c r="P115" t="s">
        <v>28</v>
      </c>
      <c r="Q115" s="4">
        <v>3689</v>
      </c>
      <c r="R115" s="5">
        <v>312</v>
      </c>
      <c r="T115" t="s">
        <v>10</v>
      </c>
      <c r="U115" t="s">
        <v>36</v>
      </c>
      <c r="V115" t="s">
        <v>27</v>
      </c>
      <c r="W115" s="4">
        <v>1407</v>
      </c>
      <c r="X115" s="5">
        <v>72</v>
      </c>
    </row>
    <row r="116" spans="2:24" x14ac:dyDescent="0.3">
      <c r="B116" t="s">
        <v>41</v>
      </c>
      <c r="C116" t="s">
        <v>35</v>
      </c>
      <c r="D116" t="s">
        <v>13</v>
      </c>
      <c r="E116" s="4">
        <v>4760</v>
      </c>
      <c r="F116" s="5">
        <v>69</v>
      </c>
      <c r="H116" t="s">
        <v>5</v>
      </c>
      <c r="I116" t="s">
        <v>34</v>
      </c>
      <c r="J116" t="s">
        <v>22</v>
      </c>
      <c r="K116" s="4">
        <v>6279</v>
      </c>
      <c r="L116" s="5">
        <v>237</v>
      </c>
      <c r="N116" t="s">
        <v>7</v>
      </c>
      <c r="O116" t="s">
        <v>36</v>
      </c>
      <c r="P116" t="s">
        <v>19</v>
      </c>
      <c r="Q116" s="4">
        <v>2870</v>
      </c>
      <c r="R116" s="5">
        <v>300</v>
      </c>
      <c r="T116" t="s">
        <v>8</v>
      </c>
      <c r="U116" t="s">
        <v>35</v>
      </c>
      <c r="V116" t="s">
        <v>29</v>
      </c>
      <c r="W116" s="4">
        <v>2023</v>
      </c>
      <c r="X116" s="5">
        <v>168</v>
      </c>
    </row>
    <row r="117" spans="2:24" x14ac:dyDescent="0.3">
      <c r="B117" t="s">
        <v>8</v>
      </c>
      <c r="C117" t="s">
        <v>35</v>
      </c>
      <c r="D117" t="s">
        <v>27</v>
      </c>
      <c r="E117" s="4">
        <v>4753</v>
      </c>
      <c r="F117" s="5">
        <v>300</v>
      </c>
      <c r="H117" t="s">
        <v>40</v>
      </c>
      <c r="I117" t="s">
        <v>36</v>
      </c>
      <c r="J117" t="s">
        <v>13</v>
      </c>
      <c r="K117" s="4">
        <v>4424</v>
      </c>
      <c r="L117" s="5">
        <v>201</v>
      </c>
      <c r="N117" t="s">
        <v>2</v>
      </c>
      <c r="O117" t="s">
        <v>36</v>
      </c>
      <c r="P117" t="s">
        <v>27</v>
      </c>
      <c r="Q117" s="4">
        <v>798</v>
      </c>
      <c r="R117" s="5">
        <v>519</v>
      </c>
      <c r="T117" t="s">
        <v>5</v>
      </c>
      <c r="U117" t="s">
        <v>39</v>
      </c>
      <c r="V117" t="s">
        <v>26</v>
      </c>
      <c r="W117" s="4">
        <v>5236</v>
      </c>
      <c r="X117" s="5">
        <v>51</v>
      </c>
    </row>
    <row r="118" spans="2:24" x14ac:dyDescent="0.3">
      <c r="B118" t="s">
        <v>5</v>
      </c>
      <c r="C118" t="s">
        <v>35</v>
      </c>
      <c r="D118" t="s">
        <v>31</v>
      </c>
      <c r="E118" s="4">
        <v>4753</v>
      </c>
      <c r="F118" s="5">
        <v>246</v>
      </c>
      <c r="H118" t="s">
        <v>7</v>
      </c>
      <c r="I118" t="s">
        <v>38</v>
      </c>
      <c r="J118" t="s">
        <v>30</v>
      </c>
      <c r="K118" s="4">
        <v>10129</v>
      </c>
      <c r="L118" s="5">
        <v>312</v>
      </c>
      <c r="N118" t="s">
        <v>41</v>
      </c>
      <c r="O118" t="s">
        <v>37</v>
      </c>
      <c r="P118" t="s">
        <v>21</v>
      </c>
      <c r="Q118" s="4">
        <v>2933</v>
      </c>
      <c r="R118" s="5">
        <v>9</v>
      </c>
      <c r="T118" t="s">
        <v>41</v>
      </c>
      <c r="U118" t="s">
        <v>36</v>
      </c>
      <c r="V118" t="s">
        <v>19</v>
      </c>
      <c r="W118" s="4">
        <v>1925</v>
      </c>
      <c r="X118" s="5">
        <v>192</v>
      </c>
    </row>
    <row r="119" spans="2:24" x14ac:dyDescent="0.3">
      <c r="B119" t="s">
        <v>40</v>
      </c>
      <c r="C119" t="s">
        <v>35</v>
      </c>
      <c r="D119" t="s">
        <v>16</v>
      </c>
      <c r="E119" s="4">
        <v>4725</v>
      </c>
      <c r="F119" s="5">
        <v>174</v>
      </c>
      <c r="H119" t="s">
        <v>8</v>
      </c>
      <c r="I119" t="s">
        <v>38</v>
      </c>
      <c r="J119" t="s">
        <v>21</v>
      </c>
      <c r="K119" s="4">
        <v>6433</v>
      </c>
      <c r="L119" s="5">
        <v>78</v>
      </c>
      <c r="N119" t="s">
        <v>5</v>
      </c>
      <c r="O119" t="s">
        <v>35</v>
      </c>
      <c r="P119" t="s">
        <v>4</v>
      </c>
      <c r="Q119" s="4">
        <v>2744</v>
      </c>
      <c r="R119" s="5">
        <v>9</v>
      </c>
      <c r="T119" t="s">
        <v>7</v>
      </c>
      <c r="U119" t="s">
        <v>37</v>
      </c>
      <c r="V119" t="s">
        <v>14</v>
      </c>
      <c r="W119" s="4">
        <v>6608</v>
      </c>
      <c r="X119" s="5">
        <v>225</v>
      </c>
    </row>
    <row r="120" spans="2:24" x14ac:dyDescent="0.3">
      <c r="B120" t="s">
        <v>10</v>
      </c>
      <c r="C120" t="s">
        <v>37</v>
      </c>
      <c r="D120" t="s">
        <v>23</v>
      </c>
      <c r="E120" s="4">
        <v>4683</v>
      </c>
      <c r="F120" s="5">
        <v>30</v>
      </c>
      <c r="H120" t="s">
        <v>40</v>
      </c>
      <c r="I120" t="s">
        <v>39</v>
      </c>
      <c r="J120" t="s">
        <v>15</v>
      </c>
      <c r="K120" s="4">
        <v>5775</v>
      </c>
      <c r="L120" s="5">
        <v>42</v>
      </c>
      <c r="N120" t="s">
        <v>40</v>
      </c>
      <c r="O120" t="s">
        <v>36</v>
      </c>
      <c r="P120" t="s">
        <v>33</v>
      </c>
      <c r="Q120" s="4">
        <v>9772</v>
      </c>
      <c r="R120" s="5">
        <v>90</v>
      </c>
      <c r="T120" t="s">
        <v>6</v>
      </c>
      <c r="U120" t="s">
        <v>34</v>
      </c>
      <c r="V120" t="s">
        <v>26</v>
      </c>
      <c r="W120" s="4">
        <v>8008</v>
      </c>
      <c r="X120" s="5">
        <v>456</v>
      </c>
    </row>
    <row r="121" spans="2:24" x14ac:dyDescent="0.3">
      <c r="B121" t="s">
        <v>7</v>
      </c>
      <c r="C121" t="s">
        <v>35</v>
      </c>
      <c r="D121" t="s">
        <v>14</v>
      </c>
      <c r="E121" s="4">
        <v>4606</v>
      </c>
      <c r="F121" s="5">
        <v>63</v>
      </c>
      <c r="H121" t="s">
        <v>8</v>
      </c>
      <c r="I121" t="s">
        <v>36</v>
      </c>
      <c r="J121" t="s">
        <v>23</v>
      </c>
      <c r="K121" s="4">
        <v>5019</v>
      </c>
      <c r="L121" s="5">
        <v>150</v>
      </c>
      <c r="N121" t="s">
        <v>7</v>
      </c>
      <c r="O121" t="s">
        <v>34</v>
      </c>
      <c r="P121" t="s">
        <v>25</v>
      </c>
      <c r="Q121" s="4">
        <v>1568</v>
      </c>
      <c r="R121" s="5">
        <v>96</v>
      </c>
      <c r="T121" t="s">
        <v>10</v>
      </c>
      <c r="U121" t="s">
        <v>34</v>
      </c>
      <c r="V121" t="s">
        <v>25</v>
      </c>
      <c r="W121" s="4">
        <v>1428</v>
      </c>
      <c r="X121" s="5">
        <v>93</v>
      </c>
    </row>
    <row r="122" spans="2:24" x14ac:dyDescent="0.3">
      <c r="B122" t="s">
        <v>3</v>
      </c>
      <c r="C122" t="s">
        <v>37</v>
      </c>
      <c r="D122" t="s">
        <v>29</v>
      </c>
      <c r="E122" s="4">
        <v>4592</v>
      </c>
      <c r="F122" s="5">
        <v>324</v>
      </c>
      <c r="H122" t="s">
        <v>6</v>
      </c>
      <c r="I122" t="s">
        <v>37</v>
      </c>
      <c r="J122" t="s">
        <v>26</v>
      </c>
      <c r="K122" s="4">
        <v>6818</v>
      </c>
      <c r="L122" s="5">
        <v>6</v>
      </c>
      <c r="N122" t="s">
        <v>40</v>
      </c>
      <c r="O122" t="s">
        <v>34</v>
      </c>
      <c r="P122" t="s">
        <v>26</v>
      </c>
      <c r="Q122" s="4">
        <v>6748</v>
      </c>
      <c r="R122" s="5">
        <v>48</v>
      </c>
      <c r="T122" t="s">
        <v>6</v>
      </c>
      <c r="U122" t="s">
        <v>34</v>
      </c>
      <c r="V122" t="s">
        <v>4</v>
      </c>
      <c r="W122" s="4">
        <v>525</v>
      </c>
      <c r="X122" s="5">
        <v>48</v>
      </c>
    </row>
    <row r="123" spans="2:24" x14ac:dyDescent="0.3">
      <c r="B123" t="s">
        <v>7</v>
      </c>
      <c r="C123" t="s">
        <v>35</v>
      </c>
      <c r="D123" t="s">
        <v>19</v>
      </c>
      <c r="E123" s="4">
        <v>4585</v>
      </c>
      <c r="F123" s="5">
        <v>240</v>
      </c>
      <c r="H123" t="s">
        <v>3</v>
      </c>
      <c r="I123" t="s">
        <v>35</v>
      </c>
      <c r="J123" t="s">
        <v>15</v>
      </c>
      <c r="K123" s="4">
        <v>6657</v>
      </c>
      <c r="L123" s="5">
        <v>276</v>
      </c>
      <c r="N123" t="s">
        <v>10</v>
      </c>
      <c r="O123" t="s">
        <v>36</v>
      </c>
      <c r="P123" t="s">
        <v>27</v>
      </c>
      <c r="Q123" s="4">
        <v>1407</v>
      </c>
      <c r="R123" s="5">
        <v>72</v>
      </c>
      <c r="T123" t="s">
        <v>6</v>
      </c>
      <c r="U123" t="s">
        <v>37</v>
      </c>
      <c r="V123" t="s">
        <v>18</v>
      </c>
      <c r="W123" s="4">
        <v>1505</v>
      </c>
      <c r="X123" s="5">
        <v>102</v>
      </c>
    </row>
    <row r="124" spans="2:24" x14ac:dyDescent="0.3">
      <c r="B124" t="s">
        <v>7</v>
      </c>
      <c r="C124" t="s">
        <v>37</v>
      </c>
      <c r="D124" t="s">
        <v>16</v>
      </c>
      <c r="E124" s="4">
        <v>4487</v>
      </c>
      <c r="F124" s="5">
        <v>333</v>
      </c>
      <c r="H124" t="s">
        <v>5</v>
      </c>
      <c r="I124" t="s">
        <v>35</v>
      </c>
      <c r="J124" t="s">
        <v>31</v>
      </c>
      <c r="K124" s="4">
        <v>4753</v>
      </c>
      <c r="L124" s="5">
        <v>246</v>
      </c>
      <c r="N124" t="s">
        <v>8</v>
      </c>
      <c r="O124" t="s">
        <v>35</v>
      </c>
      <c r="P124" t="s">
        <v>29</v>
      </c>
      <c r="Q124" s="4">
        <v>2023</v>
      </c>
      <c r="R124" s="5">
        <v>168</v>
      </c>
      <c r="T124" t="s">
        <v>7</v>
      </c>
      <c r="U124" t="s">
        <v>35</v>
      </c>
      <c r="V124" t="s">
        <v>30</v>
      </c>
      <c r="W124" s="4">
        <v>6755</v>
      </c>
      <c r="X124" s="5">
        <v>252</v>
      </c>
    </row>
    <row r="125" spans="2:24" x14ac:dyDescent="0.3">
      <c r="B125" t="s">
        <v>7</v>
      </c>
      <c r="C125" t="s">
        <v>37</v>
      </c>
      <c r="D125" t="s">
        <v>17</v>
      </c>
      <c r="E125" s="4">
        <v>4487</v>
      </c>
      <c r="F125" s="5">
        <v>111</v>
      </c>
      <c r="H125" t="s">
        <v>2</v>
      </c>
      <c r="I125" t="s">
        <v>34</v>
      </c>
      <c r="J125" t="s">
        <v>19</v>
      </c>
      <c r="K125" s="4">
        <v>7511</v>
      </c>
      <c r="L125" s="5">
        <v>120</v>
      </c>
      <c r="N125" t="s">
        <v>5</v>
      </c>
      <c r="O125" t="s">
        <v>39</v>
      </c>
      <c r="P125" t="s">
        <v>26</v>
      </c>
      <c r="Q125" s="4">
        <v>5236</v>
      </c>
      <c r="R125" s="5">
        <v>51</v>
      </c>
      <c r="T125" t="s">
        <v>2</v>
      </c>
      <c r="U125" t="s">
        <v>37</v>
      </c>
      <c r="V125" t="s">
        <v>18</v>
      </c>
      <c r="W125" s="4">
        <v>11571</v>
      </c>
      <c r="X125" s="5">
        <v>138</v>
      </c>
    </row>
    <row r="126" spans="2:24" x14ac:dyDescent="0.3">
      <c r="B126" t="s">
        <v>5</v>
      </c>
      <c r="C126" t="s">
        <v>35</v>
      </c>
      <c r="D126" t="s">
        <v>29</v>
      </c>
      <c r="E126" s="4">
        <v>4480</v>
      </c>
      <c r="F126" s="5">
        <v>357</v>
      </c>
      <c r="H126" t="s">
        <v>2</v>
      </c>
      <c r="I126" t="s">
        <v>38</v>
      </c>
      <c r="J126" t="s">
        <v>31</v>
      </c>
      <c r="K126" s="4">
        <v>4326</v>
      </c>
      <c r="L126" s="5">
        <v>348</v>
      </c>
      <c r="N126" t="s">
        <v>41</v>
      </c>
      <c r="O126" t="s">
        <v>36</v>
      </c>
      <c r="P126" t="s">
        <v>19</v>
      </c>
      <c r="Q126" s="4">
        <v>1925</v>
      </c>
      <c r="R126" s="5">
        <v>192</v>
      </c>
      <c r="T126" t="s">
        <v>40</v>
      </c>
      <c r="U126" t="s">
        <v>38</v>
      </c>
      <c r="V126" t="s">
        <v>25</v>
      </c>
      <c r="W126" s="4">
        <v>2541</v>
      </c>
      <c r="X126" s="5">
        <v>90</v>
      </c>
    </row>
    <row r="127" spans="2:24" x14ac:dyDescent="0.3">
      <c r="B127" t="s">
        <v>7</v>
      </c>
      <c r="C127" t="s">
        <v>39</v>
      </c>
      <c r="D127" t="s">
        <v>17</v>
      </c>
      <c r="E127" s="4">
        <v>4438</v>
      </c>
      <c r="F127" s="5">
        <v>246</v>
      </c>
      <c r="H127" t="s">
        <v>41</v>
      </c>
      <c r="I127" t="s">
        <v>34</v>
      </c>
      <c r="J127" t="s">
        <v>23</v>
      </c>
      <c r="K127" s="4">
        <v>4935</v>
      </c>
      <c r="L127" s="5">
        <v>126</v>
      </c>
      <c r="N127" t="s">
        <v>7</v>
      </c>
      <c r="O127" t="s">
        <v>37</v>
      </c>
      <c r="P127" t="s">
        <v>14</v>
      </c>
      <c r="Q127" s="4">
        <v>6608</v>
      </c>
      <c r="R127" s="5">
        <v>225</v>
      </c>
      <c r="T127" t="s">
        <v>41</v>
      </c>
      <c r="U127" t="s">
        <v>37</v>
      </c>
      <c r="V127" t="s">
        <v>30</v>
      </c>
      <c r="W127" s="4">
        <v>1526</v>
      </c>
      <c r="X127" s="5">
        <v>240</v>
      </c>
    </row>
    <row r="128" spans="2:24" x14ac:dyDescent="0.3">
      <c r="B128" t="s">
        <v>40</v>
      </c>
      <c r="C128" t="s">
        <v>36</v>
      </c>
      <c r="D128" t="s">
        <v>13</v>
      </c>
      <c r="E128" s="4">
        <v>4424</v>
      </c>
      <c r="F128" s="5">
        <v>201</v>
      </c>
      <c r="H128" t="s">
        <v>6</v>
      </c>
      <c r="I128" t="s">
        <v>35</v>
      </c>
      <c r="J128" t="s">
        <v>30</v>
      </c>
      <c r="K128" s="4">
        <v>4781</v>
      </c>
      <c r="L128" s="5">
        <v>123</v>
      </c>
      <c r="N128" t="s">
        <v>6</v>
      </c>
      <c r="O128" t="s">
        <v>34</v>
      </c>
      <c r="P128" t="s">
        <v>26</v>
      </c>
      <c r="Q128" s="4">
        <v>8008</v>
      </c>
      <c r="R128" s="5">
        <v>456</v>
      </c>
      <c r="T128" t="s">
        <v>40</v>
      </c>
      <c r="U128" t="s">
        <v>38</v>
      </c>
      <c r="V128" t="s">
        <v>4</v>
      </c>
      <c r="W128" s="4">
        <v>6125</v>
      </c>
      <c r="X128" s="5">
        <v>102</v>
      </c>
    </row>
    <row r="129" spans="2:24" x14ac:dyDescent="0.3">
      <c r="B129" t="s">
        <v>2</v>
      </c>
      <c r="C129" t="s">
        <v>38</v>
      </c>
      <c r="D129" t="s">
        <v>23</v>
      </c>
      <c r="E129" s="4">
        <v>4417</v>
      </c>
      <c r="F129" s="5">
        <v>153</v>
      </c>
      <c r="H129" t="s">
        <v>5</v>
      </c>
      <c r="I129" t="s">
        <v>38</v>
      </c>
      <c r="J129" t="s">
        <v>25</v>
      </c>
      <c r="K129" s="4">
        <v>7483</v>
      </c>
      <c r="L129" s="5">
        <v>45</v>
      </c>
      <c r="N129" t="s">
        <v>10</v>
      </c>
      <c r="O129" t="s">
        <v>34</v>
      </c>
      <c r="P129" t="s">
        <v>25</v>
      </c>
      <c r="Q129" s="4">
        <v>1428</v>
      </c>
      <c r="R129" s="5">
        <v>93</v>
      </c>
      <c r="T129" t="s">
        <v>41</v>
      </c>
      <c r="U129" t="s">
        <v>35</v>
      </c>
      <c r="V129" t="s">
        <v>27</v>
      </c>
      <c r="W129" s="4">
        <v>847</v>
      </c>
      <c r="X129" s="5">
        <v>129</v>
      </c>
    </row>
    <row r="130" spans="2:24" x14ac:dyDescent="0.3">
      <c r="B130" t="s">
        <v>2</v>
      </c>
      <c r="C130" t="s">
        <v>38</v>
      </c>
      <c r="D130" t="s">
        <v>31</v>
      </c>
      <c r="E130" s="4">
        <v>4326</v>
      </c>
      <c r="F130" s="5">
        <v>348</v>
      </c>
      <c r="H130" t="s">
        <v>10</v>
      </c>
      <c r="I130" t="s">
        <v>38</v>
      </c>
      <c r="J130" t="s">
        <v>4</v>
      </c>
      <c r="K130" s="4">
        <v>6860</v>
      </c>
      <c r="L130" s="5">
        <v>126</v>
      </c>
      <c r="N130" t="s">
        <v>6</v>
      </c>
      <c r="O130" t="s">
        <v>34</v>
      </c>
      <c r="P130" t="s">
        <v>4</v>
      </c>
      <c r="Q130" s="4">
        <v>525</v>
      </c>
      <c r="R130" s="5">
        <v>48</v>
      </c>
      <c r="T130" t="s">
        <v>8</v>
      </c>
      <c r="U130" t="s">
        <v>35</v>
      </c>
      <c r="V130" t="s">
        <v>27</v>
      </c>
      <c r="W130" s="4">
        <v>4753</v>
      </c>
      <c r="X130" s="5">
        <v>300</v>
      </c>
    </row>
    <row r="131" spans="2:24" x14ac:dyDescent="0.3">
      <c r="B131" t="s">
        <v>6</v>
      </c>
      <c r="C131" t="s">
        <v>36</v>
      </c>
      <c r="D131" t="s">
        <v>13</v>
      </c>
      <c r="E131" s="4">
        <v>4319</v>
      </c>
      <c r="F131" s="5">
        <v>30</v>
      </c>
      <c r="H131" t="s">
        <v>40</v>
      </c>
      <c r="I131" t="s">
        <v>37</v>
      </c>
      <c r="J131" t="s">
        <v>29</v>
      </c>
      <c r="K131" s="4">
        <v>9002</v>
      </c>
      <c r="L131" s="5">
        <v>72</v>
      </c>
      <c r="N131" t="s">
        <v>6</v>
      </c>
      <c r="O131" t="s">
        <v>37</v>
      </c>
      <c r="P131" t="s">
        <v>18</v>
      </c>
      <c r="Q131" s="4">
        <v>1505</v>
      </c>
      <c r="R131" s="5">
        <v>102</v>
      </c>
      <c r="T131" t="s">
        <v>6</v>
      </c>
      <c r="U131" t="s">
        <v>38</v>
      </c>
      <c r="V131" t="s">
        <v>33</v>
      </c>
      <c r="W131" s="4">
        <v>959</v>
      </c>
      <c r="X131" s="5">
        <v>135</v>
      </c>
    </row>
    <row r="132" spans="2:24" x14ac:dyDescent="0.3">
      <c r="B132" t="s">
        <v>9</v>
      </c>
      <c r="C132" t="s">
        <v>37</v>
      </c>
      <c r="D132" t="s">
        <v>25</v>
      </c>
      <c r="E132" s="4">
        <v>4305</v>
      </c>
      <c r="F132" s="5">
        <v>156</v>
      </c>
      <c r="H132" t="s">
        <v>7</v>
      </c>
      <c r="I132" t="s">
        <v>37</v>
      </c>
      <c r="J132" t="s">
        <v>30</v>
      </c>
      <c r="K132" s="4">
        <v>6454</v>
      </c>
      <c r="L132" s="5">
        <v>54</v>
      </c>
      <c r="N132" t="s">
        <v>7</v>
      </c>
      <c r="O132" t="s">
        <v>35</v>
      </c>
      <c r="P132" t="s">
        <v>30</v>
      </c>
      <c r="Q132" s="4">
        <v>6755</v>
      </c>
      <c r="R132" s="5">
        <v>252</v>
      </c>
      <c r="T132" t="s">
        <v>7</v>
      </c>
      <c r="U132" t="s">
        <v>35</v>
      </c>
      <c r="V132" t="s">
        <v>24</v>
      </c>
      <c r="W132" s="4">
        <v>2793</v>
      </c>
      <c r="X132" s="5">
        <v>114</v>
      </c>
    </row>
    <row r="133" spans="2:24" x14ac:dyDescent="0.3">
      <c r="B133" t="s">
        <v>6</v>
      </c>
      <c r="C133" t="s">
        <v>34</v>
      </c>
      <c r="D133" t="s">
        <v>27</v>
      </c>
      <c r="E133" s="4">
        <v>4242</v>
      </c>
      <c r="F133" s="5">
        <v>207</v>
      </c>
      <c r="H133" t="s">
        <v>7</v>
      </c>
      <c r="I133" t="s">
        <v>37</v>
      </c>
      <c r="J133" t="s">
        <v>16</v>
      </c>
      <c r="K133" s="4">
        <v>4487</v>
      </c>
      <c r="L133" s="5">
        <v>333</v>
      </c>
      <c r="N133" t="s">
        <v>40</v>
      </c>
      <c r="O133" t="s">
        <v>38</v>
      </c>
      <c r="P133" t="s">
        <v>25</v>
      </c>
      <c r="Q133" s="4">
        <v>2541</v>
      </c>
      <c r="R133" s="5">
        <v>90</v>
      </c>
      <c r="T133" t="s">
        <v>7</v>
      </c>
      <c r="U133" t="s">
        <v>35</v>
      </c>
      <c r="V133" t="s">
        <v>14</v>
      </c>
      <c r="W133" s="4">
        <v>4606</v>
      </c>
      <c r="X133" s="5">
        <v>63</v>
      </c>
    </row>
    <row r="134" spans="2:24" x14ac:dyDescent="0.3">
      <c r="B134" t="s">
        <v>9</v>
      </c>
      <c r="C134" t="s">
        <v>38</v>
      </c>
      <c r="D134" t="s">
        <v>24</v>
      </c>
      <c r="E134" s="4">
        <v>4137</v>
      </c>
      <c r="F134" s="5">
        <v>60</v>
      </c>
      <c r="H134" t="s">
        <v>3</v>
      </c>
      <c r="I134" t="s">
        <v>38</v>
      </c>
      <c r="J134" t="s">
        <v>26</v>
      </c>
      <c r="K134" s="4">
        <v>8841</v>
      </c>
      <c r="L134" s="5">
        <v>303</v>
      </c>
      <c r="N134" t="s">
        <v>41</v>
      </c>
      <c r="O134" t="s">
        <v>37</v>
      </c>
      <c r="P134" t="s">
        <v>30</v>
      </c>
      <c r="Q134" s="4">
        <v>1526</v>
      </c>
      <c r="R134" s="5">
        <v>240</v>
      </c>
      <c r="T134" t="s">
        <v>7</v>
      </c>
      <c r="U134" t="s">
        <v>36</v>
      </c>
      <c r="V134" t="s">
        <v>29</v>
      </c>
      <c r="W134" s="4">
        <v>5551</v>
      </c>
      <c r="X134" s="5">
        <v>252</v>
      </c>
    </row>
    <row r="135" spans="2:24" x14ac:dyDescent="0.3">
      <c r="B135" t="s">
        <v>10</v>
      </c>
      <c r="C135" t="s">
        <v>34</v>
      </c>
      <c r="D135" t="s">
        <v>22</v>
      </c>
      <c r="E135" s="4">
        <v>4053</v>
      </c>
      <c r="F135" s="5">
        <v>24</v>
      </c>
      <c r="H135" t="s">
        <v>40</v>
      </c>
      <c r="I135" t="s">
        <v>37</v>
      </c>
      <c r="J135" t="s">
        <v>30</v>
      </c>
      <c r="K135" s="4">
        <v>1624</v>
      </c>
      <c r="L135" s="5">
        <v>114</v>
      </c>
      <c r="N135" t="s">
        <v>40</v>
      </c>
      <c r="O135" t="s">
        <v>38</v>
      </c>
      <c r="P135" t="s">
        <v>4</v>
      </c>
      <c r="Q135" s="4">
        <v>6125</v>
      </c>
      <c r="R135" s="5">
        <v>102</v>
      </c>
      <c r="T135" t="s">
        <v>10</v>
      </c>
      <c r="U135" t="s">
        <v>36</v>
      </c>
      <c r="V135" t="s">
        <v>32</v>
      </c>
      <c r="W135" s="4">
        <v>6657</v>
      </c>
      <c r="X135" s="5">
        <v>303</v>
      </c>
    </row>
    <row r="136" spans="2:24" x14ac:dyDescent="0.3">
      <c r="B136" t="s">
        <v>5</v>
      </c>
      <c r="C136" t="s">
        <v>39</v>
      </c>
      <c r="D136" t="s">
        <v>24</v>
      </c>
      <c r="E136" s="4">
        <v>4018</v>
      </c>
      <c r="F136" s="5">
        <v>171</v>
      </c>
      <c r="H136" t="s">
        <v>9</v>
      </c>
      <c r="I136" t="s">
        <v>35</v>
      </c>
      <c r="J136" t="s">
        <v>4</v>
      </c>
      <c r="K136" s="4">
        <v>959</v>
      </c>
      <c r="L136" s="5">
        <v>147</v>
      </c>
      <c r="N136" t="s">
        <v>41</v>
      </c>
      <c r="O136" t="s">
        <v>35</v>
      </c>
      <c r="P136" t="s">
        <v>27</v>
      </c>
      <c r="Q136" s="4">
        <v>847</v>
      </c>
      <c r="R136" s="5">
        <v>129</v>
      </c>
      <c r="T136" t="s">
        <v>7</v>
      </c>
      <c r="U136" t="s">
        <v>39</v>
      </c>
      <c r="V136" t="s">
        <v>17</v>
      </c>
      <c r="W136" s="4">
        <v>4438</v>
      </c>
      <c r="X136" s="5">
        <v>246</v>
      </c>
    </row>
    <row r="137" spans="2:24" x14ac:dyDescent="0.3">
      <c r="B137" t="s">
        <v>40</v>
      </c>
      <c r="C137" t="s">
        <v>34</v>
      </c>
      <c r="D137" t="s">
        <v>19</v>
      </c>
      <c r="E137" s="4">
        <v>4018</v>
      </c>
      <c r="F137" s="5">
        <v>162</v>
      </c>
      <c r="H137" t="s">
        <v>6</v>
      </c>
      <c r="I137" t="s">
        <v>39</v>
      </c>
      <c r="J137" t="s">
        <v>25</v>
      </c>
      <c r="K137" s="4">
        <v>2100</v>
      </c>
      <c r="L137" s="5">
        <v>414</v>
      </c>
      <c r="N137" t="s">
        <v>8</v>
      </c>
      <c r="O137" t="s">
        <v>35</v>
      </c>
      <c r="P137" t="s">
        <v>27</v>
      </c>
      <c r="Q137" s="4">
        <v>4753</v>
      </c>
      <c r="R137" s="5">
        <v>300</v>
      </c>
      <c r="T137" t="s">
        <v>8</v>
      </c>
      <c r="U137" t="s">
        <v>38</v>
      </c>
      <c r="V137" t="s">
        <v>22</v>
      </c>
      <c r="W137" s="4">
        <v>168</v>
      </c>
      <c r="X137" s="5">
        <v>84</v>
      </c>
    </row>
    <row r="138" spans="2:24" x14ac:dyDescent="0.3">
      <c r="B138" t="s">
        <v>2</v>
      </c>
      <c r="C138" t="s">
        <v>39</v>
      </c>
      <c r="D138" t="s">
        <v>33</v>
      </c>
      <c r="E138" s="4">
        <v>4018</v>
      </c>
      <c r="F138" s="5">
        <v>126</v>
      </c>
      <c r="H138" t="s">
        <v>6</v>
      </c>
      <c r="I138" t="s">
        <v>38</v>
      </c>
      <c r="J138" t="s">
        <v>31</v>
      </c>
      <c r="K138" s="4">
        <v>2681</v>
      </c>
      <c r="L138" s="5">
        <v>54</v>
      </c>
      <c r="N138" t="s">
        <v>6</v>
      </c>
      <c r="O138" t="s">
        <v>38</v>
      </c>
      <c r="P138" t="s">
        <v>33</v>
      </c>
      <c r="Q138" s="4">
        <v>959</v>
      </c>
      <c r="R138" s="5">
        <v>135</v>
      </c>
      <c r="T138" t="s">
        <v>7</v>
      </c>
      <c r="U138" t="s">
        <v>34</v>
      </c>
      <c r="V138" t="s">
        <v>17</v>
      </c>
      <c r="W138" s="4">
        <v>7777</v>
      </c>
      <c r="X138" s="5">
        <v>39</v>
      </c>
    </row>
    <row r="139" spans="2:24" x14ac:dyDescent="0.3">
      <c r="B139" t="s">
        <v>3</v>
      </c>
      <c r="C139" t="s">
        <v>37</v>
      </c>
      <c r="D139" t="s">
        <v>17</v>
      </c>
      <c r="E139" s="4">
        <v>3983</v>
      </c>
      <c r="F139" s="5">
        <v>144</v>
      </c>
      <c r="H139" t="s">
        <v>7</v>
      </c>
      <c r="I139" t="s">
        <v>38</v>
      </c>
      <c r="J139" t="s">
        <v>14</v>
      </c>
      <c r="K139" s="4">
        <v>1281</v>
      </c>
      <c r="L139" s="5">
        <v>75</v>
      </c>
      <c r="N139" t="s">
        <v>7</v>
      </c>
      <c r="O139" t="s">
        <v>35</v>
      </c>
      <c r="P139" t="s">
        <v>24</v>
      </c>
      <c r="Q139" s="4">
        <v>2793</v>
      </c>
      <c r="R139" s="5">
        <v>114</v>
      </c>
      <c r="T139" t="s">
        <v>5</v>
      </c>
      <c r="U139" t="s">
        <v>36</v>
      </c>
      <c r="V139" t="s">
        <v>17</v>
      </c>
      <c r="W139" s="4">
        <v>3339</v>
      </c>
      <c r="X139" s="5">
        <v>348</v>
      </c>
    </row>
    <row r="140" spans="2:24" x14ac:dyDescent="0.3">
      <c r="B140" t="s">
        <v>41</v>
      </c>
      <c r="C140" t="s">
        <v>39</v>
      </c>
      <c r="D140" t="s">
        <v>14</v>
      </c>
      <c r="E140" s="4">
        <v>3976</v>
      </c>
      <c r="F140" s="5">
        <v>72</v>
      </c>
      <c r="H140" t="s">
        <v>2</v>
      </c>
      <c r="I140" t="s">
        <v>39</v>
      </c>
      <c r="J140" t="s">
        <v>25</v>
      </c>
      <c r="K140" s="4">
        <v>1785</v>
      </c>
      <c r="L140" s="5">
        <v>462</v>
      </c>
      <c r="N140" t="s">
        <v>7</v>
      </c>
      <c r="O140" t="s">
        <v>35</v>
      </c>
      <c r="P140" t="s">
        <v>14</v>
      </c>
      <c r="Q140" s="4">
        <v>4606</v>
      </c>
      <c r="R140" s="5">
        <v>63</v>
      </c>
      <c r="T140" t="s">
        <v>7</v>
      </c>
      <c r="U140" t="s">
        <v>37</v>
      </c>
      <c r="V140" t="s">
        <v>33</v>
      </c>
      <c r="W140" s="4">
        <v>6391</v>
      </c>
      <c r="X140" s="5">
        <v>48</v>
      </c>
    </row>
    <row r="141" spans="2:24" x14ac:dyDescent="0.3">
      <c r="B141" t="s">
        <v>9</v>
      </c>
      <c r="C141" t="s">
        <v>39</v>
      </c>
      <c r="D141" t="s">
        <v>24</v>
      </c>
      <c r="E141" s="4">
        <v>3920</v>
      </c>
      <c r="F141" s="5">
        <v>306</v>
      </c>
      <c r="H141" t="s">
        <v>3</v>
      </c>
      <c r="I141" t="s">
        <v>37</v>
      </c>
      <c r="J141" t="s">
        <v>17</v>
      </c>
      <c r="K141" s="4">
        <v>3983</v>
      </c>
      <c r="L141" s="5">
        <v>144</v>
      </c>
      <c r="N141" t="s">
        <v>7</v>
      </c>
      <c r="O141" t="s">
        <v>36</v>
      </c>
      <c r="P141" t="s">
        <v>29</v>
      </c>
      <c r="Q141" s="4">
        <v>5551</v>
      </c>
      <c r="R141" s="5">
        <v>252</v>
      </c>
      <c r="T141" t="s">
        <v>5</v>
      </c>
      <c r="U141" t="s">
        <v>37</v>
      </c>
      <c r="V141" t="s">
        <v>22</v>
      </c>
      <c r="W141" s="4">
        <v>518</v>
      </c>
      <c r="X141" s="5">
        <v>75</v>
      </c>
    </row>
    <row r="142" spans="2:24" x14ac:dyDescent="0.3">
      <c r="B142" t="s">
        <v>6</v>
      </c>
      <c r="C142" t="s">
        <v>35</v>
      </c>
      <c r="D142" t="s">
        <v>27</v>
      </c>
      <c r="E142" s="4">
        <v>3864</v>
      </c>
      <c r="F142" s="5">
        <v>177</v>
      </c>
      <c r="H142" t="s">
        <v>9</v>
      </c>
      <c r="I142" t="s">
        <v>38</v>
      </c>
      <c r="J142" t="s">
        <v>16</v>
      </c>
      <c r="K142" s="4">
        <v>2646</v>
      </c>
      <c r="L142" s="5">
        <v>120</v>
      </c>
      <c r="N142" t="s">
        <v>10</v>
      </c>
      <c r="O142" t="s">
        <v>36</v>
      </c>
      <c r="P142" t="s">
        <v>32</v>
      </c>
      <c r="Q142" s="4">
        <v>6657</v>
      </c>
      <c r="R142" s="5">
        <v>303</v>
      </c>
      <c r="T142" t="s">
        <v>7</v>
      </c>
      <c r="U142" t="s">
        <v>38</v>
      </c>
      <c r="V142" t="s">
        <v>28</v>
      </c>
      <c r="W142" s="4">
        <v>5677</v>
      </c>
      <c r="X142" s="5">
        <v>258</v>
      </c>
    </row>
    <row r="143" spans="2:24" x14ac:dyDescent="0.3">
      <c r="B143" t="s">
        <v>9</v>
      </c>
      <c r="C143" t="s">
        <v>38</v>
      </c>
      <c r="D143" t="s">
        <v>25</v>
      </c>
      <c r="E143" s="4">
        <v>3850</v>
      </c>
      <c r="F143" s="5">
        <v>102</v>
      </c>
      <c r="H143" t="s">
        <v>2</v>
      </c>
      <c r="I143" t="s">
        <v>34</v>
      </c>
      <c r="J143" t="s">
        <v>13</v>
      </c>
      <c r="K143" s="4">
        <v>252</v>
      </c>
      <c r="L143" s="5">
        <v>54</v>
      </c>
      <c r="N143" t="s">
        <v>7</v>
      </c>
      <c r="O143" t="s">
        <v>39</v>
      </c>
      <c r="P143" t="s">
        <v>17</v>
      </c>
      <c r="Q143" s="4">
        <v>4438</v>
      </c>
      <c r="R143" s="5">
        <v>246</v>
      </c>
      <c r="T143" t="s">
        <v>6</v>
      </c>
      <c r="U143" t="s">
        <v>39</v>
      </c>
      <c r="V143" t="s">
        <v>17</v>
      </c>
      <c r="W143" s="4">
        <v>6048</v>
      </c>
      <c r="X143" s="5">
        <v>27</v>
      </c>
    </row>
    <row r="144" spans="2:24" x14ac:dyDescent="0.3">
      <c r="B144" t="s">
        <v>7</v>
      </c>
      <c r="C144" t="s">
        <v>34</v>
      </c>
      <c r="D144" t="s">
        <v>15</v>
      </c>
      <c r="E144" s="4">
        <v>3829</v>
      </c>
      <c r="F144" s="5">
        <v>24</v>
      </c>
      <c r="H144" t="s">
        <v>3</v>
      </c>
      <c r="I144" t="s">
        <v>35</v>
      </c>
      <c r="J144" t="s">
        <v>25</v>
      </c>
      <c r="K144" s="4">
        <v>2464</v>
      </c>
      <c r="L144" s="5">
        <v>234</v>
      </c>
      <c r="N144" t="s">
        <v>7</v>
      </c>
      <c r="O144" t="s">
        <v>34</v>
      </c>
      <c r="P144" t="s">
        <v>17</v>
      </c>
      <c r="Q144" s="4">
        <v>7777</v>
      </c>
      <c r="R144" s="5">
        <v>39</v>
      </c>
      <c r="T144" t="s">
        <v>8</v>
      </c>
      <c r="U144" t="s">
        <v>38</v>
      </c>
      <c r="V144" t="s">
        <v>32</v>
      </c>
      <c r="W144" s="4">
        <v>3752</v>
      </c>
      <c r="X144" s="5">
        <v>213</v>
      </c>
    </row>
    <row r="145" spans="2:24" x14ac:dyDescent="0.3">
      <c r="B145" t="s">
        <v>10</v>
      </c>
      <c r="C145" t="s">
        <v>35</v>
      </c>
      <c r="D145" t="s">
        <v>18</v>
      </c>
      <c r="E145" s="4">
        <v>3808</v>
      </c>
      <c r="F145" s="5">
        <v>279</v>
      </c>
      <c r="H145" t="s">
        <v>3</v>
      </c>
      <c r="I145" t="s">
        <v>35</v>
      </c>
      <c r="J145" t="s">
        <v>29</v>
      </c>
      <c r="K145" s="4">
        <v>2114</v>
      </c>
      <c r="L145" s="5">
        <v>66</v>
      </c>
      <c r="N145" t="s">
        <v>5</v>
      </c>
      <c r="O145" t="s">
        <v>36</v>
      </c>
      <c r="P145" t="s">
        <v>17</v>
      </c>
      <c r="Q145" s="4">
        <v>3339</v>
      </c>
      <c r="R145" s="5">
        <v>348</v>
      </c>
      <c r="T145" t="s">
        <v>5</v>
      </c>
      <c r="U145" t="s">
        <v>35</v>
      </c>
      <c r="V145" t="s">
        <v>29</v>
      </c>
      <c r="W145" s="4">
        <v>4480</v>
      </c>
      <c r="X145" s="5">
        <v>357</v>
      </c>
    </row>
    <row r="146" spans="2:24" x14ac:dyDescent="0.3">
      <c r="B146" t="s">
        <v>40</v>
      </c>
      <c r="C146" t="s">
        <v>34</v>
      </c>
      <c r="D146" t="s">
        <v>33</v>
      </c>
      <c r="E146" s="4">
        <v>3794</v>
      </c>
      <c r="F146" s="5">
        <v>159</v>
      </c>
      <c r="H146" t="s">
        <v>41</v>
      </c>
      <c r="I146" t="s">
        <v>34</v>
      </c>
      <c r="J146" t="s">
        <v>22</v>
      </c>
      <c r="K146" s="4">
        <v>336</v>
      </c>
      <c r="L146" s="5">
        <v>144</v>
      </c>
      <c r="N146" t="s">
        <v>7</v>
      </c>
      <c r="O146" t="s">
        <v>37</v>
      </c>
      <c r="P146" t="s">
        <v>33</v>
      </c>
      <c r="Q146" s="4">
        <v>6391</v>
      </c>
      <c r="R146" s="5">
        <v>48</v>
      </c>
      <c r="T146" t="s">
        <v>9</v>
      </c>
      <c r="U146" t="s">
        <v>37</v>
      </c>
      <c r="V146" t="s">
        <v>4</v>
      </c>
      <c r="W146" s="4">
        <v>259</v>
      </c>
      <c r="X146" s="5">
        <v>207</v>
      </c>
    </row>
    <row r="147" spans="2:24" x14ac:dyDescent="0.3">
      <c r="B147" t="s">
        <v>3</v>
      </c>
      <c r="C147" t="s">
        <v>36</v>
      </c>
      <c r="D147" t="s">
        <v>23</v>
      </c>
      <c r="E147" s="4">
        <v>3773</v>
      </c>
      <c r="F147" s="5">
        <v>165</v>
      </c>
      <c r="H147" t="s">
        <v>8</v>
      </c>
      <c r="I147" t="s">
        <v>38</v>
      </c>
      <c r="J147" t="s">
        <v>23</v>
      </c>
      <c r="K147" s="4">
        <v>1701</v>
      </c>
      <c r="L147" s="5">
        <v>234</v>
      </c>
      <c r="N147" t="s">
        <v>5</v>
      </c>
      <c r="O147" t="s">
        <v>37</v>
      </c>
      <c r="P147" t="s">
        <v>22</v>
      </c>
      <c r="Q147" s="4">
        <v>518</v>
      </c>
      <c r="R147" s="5">
        <v>75</v>
      </c>
      <c r="T147" t="s">
        <v>8</v>
      </c>
      <c r="U147" t="s">
        <v>37</v>
      </c>
      <c r="V147" t="s">
        <v>30</v>
      </c>
      <c r="W147" s="4">
        <v>42</v>
      </c>
      <c r="X147" s="5">
        <v>150</v>
      </c>
    </row>
    <row r="148" spans="2:24" x14ac:dyDescent="0.3">
      <c r="B148" t="s">
        <v>6</v>
      </c>
      <c r="C148" t="s">
        <v>34</v>
      </c>
      <c r="D148" t="s">
        <v>17</v>
      </c>
      <c r="E148" s="4">
        <v>3759</v>
      </c>
      <c r="F148" s="5">
        <v>150</v>
      </c>
      <c r="H148" t="s">
        <v>10</v>
      </c>
      <c r="I148" t="s">
        <v>38</v>
      </c>
      <c r="J148" t="s">
        <v>22</v>
      </c>
      <c r="K148" s="4">
        <v>2205</v>
      </c>
      <c r="L148" s="5">
        <v>141</v>
      </c>
      <c r="N148" t="s">
        <v>7</v>
      </c>
      <c r="O148" t="s">
        <v>38</v>
      </c>
      <c r="P148" t="s">
        <v>28</v>
      </c>
      <c r="Q148" s="4">
        <v>5677</v>
      </c>
      <c r="R148" s="5">
        <v>258</v>
      </c>
      <c r="T148" t="s">
        <v>41</v>
      </c>
      <c r="U148" t="s">
        <v>36</v>
      </c>
      <c r="V148" t="s">
        <v>26</v>
      </c>
      <c r="W148" s="4">
        <v>98</v>
      </c>
      <c r="X148" s="5">
        <v>204</v>
      </c>
    </row>
    <row r="149" spans="2:24" x14ac:dyDescent="0.3">
      <c r="B149" t="s">
        <v>8</v>
      </c>
      <c r="C149" t="s">
        <v>38</v>
      </c>
      <c r="D149" t="s">
        <v>32</v>
      </c>
      <c r="E149" s="4">
        <v>3752</v>
      </c>
      <c r="F149" s="5">
        <v>213</v>
      </c>
      <c r="H149" t="s">
        <v>8</v>
      </c>
      <c r="I149" t="s">
        <v>37</v>
      </c>
      <c r="J149" t="s">
        <v>19</v>
      </c>
      <c r="K149" s="4">
        <v>1771</v>
      </c>
      <c r="L149" s="5">
        <v>204</v>
      </c>
      <c r="N149" t="s">
        <v>6</v>
      </c>
      <c r="O149" t="s">
        <v>39</v>
      </c>
      <c r="P149" t="s">
        <v>17</v>
      </c>
      <c r="Q149" s="4">
        <v>6048</v>
      </c>
      <c r="R149" s="5">
        <v>27</v>
      </c>
      <c r="T149" t="s">
        <v>7</v>
      </c>
      <c r="U149" t="s">
        <v>35</v>
      </c>
      <c r="V149" t="s">
        <v>27</v>
      </c>
      <c r="W149" s="4">
        <v>2478</v>
      </c>
      <c r="X149" s="5">
        <v>21</v>
      </c>
    </row>
    <row r="150" spans="2:24" x14ac:dyDescent="0.3">
      <c r="B150" t="s">
        <v>3</v>
      </c>
      <c r="C150" t="s">
        <v>34</v>
      </c>
      <c r="D150" t="s">
        <v>28</v>
      </c>
      <c r="E150" s="4">
        <v>3689</v>
      </c>
      <c r="F150" s="5">
        <v>312</v>
      </c>
      <c r="H150" t="s">
        <v>41</v>
      </c>
      <c r="I150" t="s">
        <v>35</v>
      </c>
      <c r="J150" t="s">
        <v>15</v>
      </c>
      <c r="K150" s="4">
        <v>2114</v>
      </c>
      <c r="L150" s="5">
        <v>186</v>
      </c>
      <c r="N150" t="s">
        <v>8</v>
      </c>
      <c r="O150" t="s">
        <v>38</v>
      </c>
      <c r="P150" t="s">
        <v>32</v>
      </c>
      <c r="Q150" s="4">
        <v>3752</v>
      </c>
      <c r="R150" s="5">
        <v>213</v>
      </c>
      <c r="T150" t="s">
        <v>41</v>
      </c>
      <c r="U150" t="s">
        <v>34</v>
      </c>
      <c r="V150" t="s">
        <v>33</v>
      </c>
      <c r="W150" s="4">
        <v>7847</v>
      </c>
      <c r="X150" s="5">
        <v>174</v>
      </c>
    </row>
    <row r="151" spans="2:24" x14ac:dyDescent="0.3">
      <c r="B151" t="s">
        <v>3</v>
      </c>
      <c r="C151" t="s">
        <v>39</v>
      </c>
      <c r="D151" t="s">
        <v>29</v>
      </c>
      <c r="E151" s="4">
        <v>3640</v>
      </c>
      <c r="F151" s="5">
        <v>51</v>
      </c>
      <c r="H151" t="s">
        <v>3</v>
      </c>
      <c r="I151" t="s">
        <v>39</v>
      </c>
      <c r="J151" t="s">
        <v>16</v>
      </c>
      <c r="K151" s="4">
        <v>21</v>
      </c>
      <c r="L151" s="5">
        <v>168</v>
      </c>
      <c r="N151" t="s">
        <v>5</v>
      </c>
      <c r="O151" t="s">
        <v>35</v>
      </c>
      <c r="P151" t="s">
        <v>29</v>
      </c>
      <c r="Q151" s="4">
        <v>4480</v>
      </c>
      <c r="R151" s="5">
        <v>357</v>
      </c>
      <c r="T151" t="s">
        <v>2</v>
      </c>
      <c r="U151" t="s">
        <v>37</v>
      </c>
      <c r="V151" t="s">
        <v>17</v>
      </c>
      <c r="W151" s="4">
        <v>9926</v>
      </c>
      <c r="X151" s="5">
        <v>201</v>
      </c>
    </row>
    <row r="152" spans="2:24" x14ac:dyDescent="0.3">
      <c r="B152" t="s">
        <v>8</v>
      </c>
      <c r="C152" t="s">
        <v>35</v>
      </c>
      <c r="D152" t="s">
        <v>30</v>
      </c>
      <c r="E152" s="4">
        <v>3598</v>
      </c>
      <c r="F152" s="5">
        <v>81</v>
      </c>
      <c r="H152" t="s">
        <v>10</v>
      </c>
      <c r="I152" t="s">
        <v>35</v>
      </c>
      <c r="J152" t="s">
        <v>20</v>
      </c>
      <c r="K152" s="4">
        <v>1974</v>
      </c>
      <c r="L152" s="5">
        <v>195</v>
      </c>
      <c r="N152" t="s">
        <v>9</v>
      </c>
      <c r="O152" t="s">
        <v>37</v>
      </c>
      <c r="P152" t="s">
        <v>4</v>
      </c>
      <c r="Q152" s="4">
        <v>259</v>
      </c>
      <c r="R152" s="5">
        <v>207</v>
      </c>
      <c r="T152" t="s">
        <v>8</v>
      </c>
      <c r="U152" t="s">
        <v>38</v>
      </c>
      <c r="V152" t="s">
        <v>13</v>
      </c>
      <c r="W152" s="4">
        <v>819</v>
      </c>
      <c r="X152" s="5">
        <v>510</v>
      </c>
    </row>
    <row r="153" spans="2:24" x14ac:dyDescent="0.3">
      <c r="B153" t="s">
        <v>6</v>
      </c>
      <c r="C153" t="s">
        <v>37</v>
      </c>
      <c r="D153" t="s">
        <v>28</v>
      </c>
      <c r="E153" s="4">
        <v>3556</v>
      </c>
      <c r="F153" s="5">
        <v>459</v>
      </c>
      <c r="H153" t="s">
        <v>2</v>
      </c>
      <c r="I153" t="s">
        <v>35</v>
      </c>
      <c r="J153" t="s">
        <v>19</v>
      </c>
      <c r="K153" s="4">
        <v>553</v>
      </c>
      <c r="L153" s="5">
        <v>15</v>
      </c>
      <c r="N153" t="s">
        <v>7</v>
      </c>
      <c r="O153" t="s">
        <v>35</v>
      </c>
      <c r="P153" t="s">
        <v>27</v>
      </c>
      <c r="Q153" s="4">
        <v>2478</v>
      </c>
      <c r="R153" s="5">
        <v>21</v>
      </c>
      <c r="T153" t="s">
        <v>6</v>
      </c>
      <c r="U153" t="s">
        <v>39</v>
      </c>
      <c r="V153" t="s">
        <v>29</v>
      </c>
      <c r="W153" s="4">
        <v>3052</v>
      </c>
      <c r="X153" s="5">
        <v>378</v>
      </c>
    </row>
    <row r="154" spans="2:24" x14ac:dyDescent="0.3">
      <c r="B154" t="s">
        <v>2</v>
      </c>
      <c r="C154" t="s">
        <v>38</v>
      </c>
      <c r="D154" t="s">
        <v>4</v>
      </c>
      <c r="E154" s="4">
        <v>3549</v>
      </c>
      <c r="F154" s="5">
        <v>3</v>
      </c>
      <c r="H154" t="s">
        <v>41</v>
      </c>
      <c r="I154" t="s">
        <v>39</v>
      </c>
      <c r="J154" t="s">
        <v>14</v>
      </c>
      <c r="K154" s="4">
        <v>3976</v>
      </c>
      <c r="L154" s="5">
        <v>72</v>
      </c>
      <c r="N154" t="s">
        <v>41</v>
      </c>
      <c r="O154" t="s">
        <v>34</v>
      </c>
      <c r="P154" t="s">
        <v>33</v>
      </c>
      <c r="Q154" s="4">
        <v>7847</v>
      </c>
      <c r="R154" s="5">
        <v>174</v>
      </c>
      <c r="T154" t="s">
        <v>9</v>
      </c>
      <c r="U154" t="s">
        <v>34</v>
      </c>
      <c r="V154" t="s">
        <v>21</v>
      </c>
      <c r="W154" s="4">
        <v>6832</v>
      </c>
      <c r="X154" s="5">
        <v>27</v>
      </c>
    </row>
    <row r="155" spans="2:24" x14ac:dyDescent="0.3">
      <c r="B155" t="s">
        <v>8</v>
      </c>
      <c r="C155" t="s">
        <v>34</v>
      </c>
      <c r="D155" t="s">
        <v>31</v>
      </c>
      <c r="E155" s="4">
        <v>3507</v>
      </c>
      <c r="F155" s="5">
        <v>288</v>
      </c>
      <c r="H155" t="s">
        <v>6</v>
      </c>
      <c r="I155" t="s">
        <v>38</v>
      </c>
      <c r="J155" t="s">
        <v>27</v>
      </c>
      <c r="K155" s="4">
        <v>1134</v>
      </c>
      <c r="L155" s="5">
        <v>282</v>
      </c>
      <c r="N155" t="s">
        <v>2</v>
      </c>
      <c r="O155" t="s">
        <v>37</v>
      </c>
      <c r="P155" t="s">
        <v>17</v>
      </c>
      <c r="Q155" s="4">
        <v>9926</v>
      </c>
      <c r="R155" s="5">
        <v>201</v>
      </c>
      <c r="T155" t="s">
        <v>2</v>
      </c>
      <c r="U155" t="s">
        <v>39</v>
      </c>
      <c r="V155" t="s">
        <v>16</v>
      </c>
      <c r="W155" s="4">
        <v>2016</v>
      </c>
      <c r="X155" s="5">
        <v>117</v>
      </c>
    </row>
    <row r="156" spans="2:24" x14ac:dyDescent="0.3">
      <c r="B156" t="s">
        <v>10</v>
      </c>
      <c r="C156" t="s">
        <v>35</v>
      </c>
      <c r="D156" t="s">
        <v>14</v>
      </c>
      <c r="E156" s="4">
        <v>3472</v>
      </c>
      <c r="F156" s="5">
        <v>96</v>
      </c>
      <c r="H156" t="s">
        <v>6</v>
      </c>
      <c r="I156" t="s">
        <v>37</v>
      </c>
      <c r="J156" t="s">
        <v>16</v>
      </c>
      <c r="K156" s="4">
        <v>1904</v>
      </c>
      <c r="L156" s="5">
        <v>405</v>
      </c>
      <c r="N156" t="s">
        <v>8</v>
      </c>
      <c r="O156" t="s">
        <v>38</v>
      </c>
      <c r="P156" t="s">
        <v>13</v>
      </c>
      <c r="Q156" s="4">
        <v>819</v>
      </c>
      <c r="R156" s="5">
        <v>510</v>
      </c>
      <c r="T156" t="s">
        <v>6</v>
      </c>
      <c r="U156" t="s">
        <v>38</v>
      </c>
      <c r="V156" t="s">
        <v>21</v>
      </c>
      <c r="W156" s="4">
        <v>7322</v>
      </c>
      <c r="X156" s="5">
        <v>36</v>
      </c>
    </row>
    <row r="157" spans="2:24" x14ac:dyDescent="0.3">
      <c r="B157" t="s">
        <v>6</v>
      </c>
      <c r="C157" t="s">
        <v>34</v>
      </c>
      <c r="D157" t="s">
        <v>30</v>
      </c>
      <c r="E157" s="4">
        <v>3402</v>
      </c>
      <c r="F157" s="5">
        <v>366</v>
      </c>
      <c r="H157" t="s">
        <v>7</v>
      </c>
      <c r="I157" t="s">
        <v>34</v>
      </c>
      <c r="J157" t="s">
        <v>32</v>
      </c>
      <c r="K157" s="4">
        <v>3262</v>
      </c>
      <c r="L157" s="5">
        <v>75</v>
      </c>
      <c r="N157" t="s">
        <v>6</v>
      </c>
      <c r="O157" t="s">
        <v>39</v>
      </c>
      <c r="P157" t="s">
        <v>29</v>
      </c>
      <c r="Q157" s="4">
        <v>3052</v>
      </c>
      <c r="R157" s="5">
        <v>378</v>
      </c>
      <c r="T157" t="s">
        <v>8</v>
      </c>
      <c r="U157" t="s">
        <v>35</v>
      </c>
      <c r="V157" t="s">
        <v>33</v>
      </c>
      <c r="W157" s="4">
        <v>357</v>
      </c>
      <c r="X157" s="5">
        <v>126</v>
      </c>
    </row>
    <row r="158" spans="2:24" x14ac:dyDescent="0.3">
      <c r="B158" t="s">
        <v>41</v>
      </c>
      <c r="C158" t="s">
        <v>37</v>
      </c>
      <c r="D158" t="s">
        <v>20</v>
      </c>
      <c r="E158" s="4">
        <v>3388</v>
      </c>
      <c r="F158" s="5">
        <v>123</v>
      </c>
      <c r="H158" t="s">
        <v>40</v>
      </c>
      <c r="I158" t="s">
        <v>34</v>
      </c>
      <c r="J158" t="s">
        <v>27</v>
      </c>
      <c r="K158" s="4">
        <v>2289</v>
      </c>
      <c r="L158" s="5">
        <v>135</v>
      </c>
      <c r="N158" t="s">
        <v>9</v>
      </c>
      <c r="O158" t="s">
        <v>34</v>
      </c>
      <c r="P158" t="s">
        <v>21</v>
      </c>
      <c r="Q158" s="4">
        <v>6832</v>
      </c>
      <c r="R158" s="5">
        <v>27</v>
      </c>
      <c r="T158" t="s">
        <v>9</v>
      </c>
      <c r="U158" t="s">
        <v>39</v>
      </c>
      <c r="V158" t="s">
        <v>25</v>
      </c>
      <c r="W158" s="4">
        <v>3192</v>
      </c>
      <c r="X158" s="5">
        <v>72</v>
      </c>
    </row>
    <row r="159" spans="2:24" x14ac:dyDescent="0.3">
      <c r="B159" t="s">
        <v>5</v>
      </c>
      <c r="C159" t="s">
        <v>36</v>
      </c>
      <c r="D159" t="s">
        <v>17</v>
      </c>
      <c r="E159" s="4">
        <v>3339</v>
      </c>
      <c r="F159" s="5">
        <v>348</v>
      </c>
      <c r="H159" t="s">
        <v>6</v>
      </c>
      <c r="I159" t="s">
        <v>34</v>
      </c>
      <c r="J159" t="s">
        <v>15</v>
      </c>
      <c r="K159" s="4">
        <v>1442</v>
      </c>
      <c r="L159" s="5">
        <v>15</v>
      </c>
      <c r="N159" t="s">
        <v>2</v>
      </c>
      <c r="O159" t="s">
        <v>39</v>
      </c>
      <c r="P159" t="s">
        <v>16</v>
      </c>
      <c r="Q159" s="4">
        <v>2016</v>
      </c>
      <c r="R159" s="5">
        <v>117</v>
      </c>
      <c r="T159" t="s">
        <v>7</v>
      </c>
      <c r="U159" t="s">
        <v>36</v>
      </c>
      <c r="V159" t="s">
        <v>22</v>
      </c>
      <c r="W159" s="4">
        <v>8435</v>
      </c>
      <c r="X159" s="5">
        <v>42</v>
      </c>
    </row>
    <row r="160" spans="2:24" x14ac:dyDescent="0.3">
      <c r="B160" t="s">
        <v>6</v>
      </c>
      <c r="C160" t="s">
        <v>34</v>
      </c>
      <c r="D160" t="s">
        <v>29</v>
      </c>
      <c r="E160" s="4">
        <v>3339</v>
      </c>
      <c r="F160" s="5">
        <v>75</v>
      </c>
      <c r="H160" t="s">
        <v>3</v>
      </c>
      <c r="I160" t="s">
        <v>35</v>
      </c>
      <c r="J160" t="s">
        <v>14</v>
      </c>
      <c r="K160" s="4">
        <v>2415</v>
      </c>
      <c r="L160" s="5">
        <v>255</v>
      </c>
      <c r="N160" t="s">
        <v>6</v>
      </c>
      <c r="O160" t="s">
        <v>38</v>
      </c>
      <c r="P160" t="s">
        <v>21</v>
      </c>
      <c r="Q160" s="4">
        <v>7322</v>
      </c>
      <c r="R160" s="5">
        <v>36</v>
      </c>
      <c r="T160" t="s">
        <v>40</v>
      </c>
      <c r="U160" t="s">
        <v>39</v>
      </c>
      <c r="V160" t="s">
        <v>29</v>
      </c>
      <c r="W160" s="4">
        <v>0</v>
      </c>
      <c r="X160" s="5">
        <v>135</v>
      </c>
    </row>
    <row r="161" spans="2:24" x14ac:dyDescent="0.3">
      <c r="B161" t="s">
        <v>3</v>
      </c>
      <c r="C161" t="s">
        <v>36</v>
      </c>
      <c r="D161" t="s">
        <v>25</v>
      </c>
      <c r="E161" s="4">
        <v>3339</v>
      </c>
      <c r="F161" s="5">
        <v>39</v>
      </c>
      <c r="H161" t="s">
        <v>2</v>
      </c>
      <c r="I161" t="s">
        <v>37</v>
      </c>
      <c r="J161" t="s">
        <v>19</v>
      </c>
      <c r="K161" s="4">
        <v>238</v>
      </c>
      <c r="L161" s="5">
        <v>18</v>
      </c>
      <c r="N161" t="s">
        <v>8</v>
      </c>
      <c r="O161" t="s">
        <v>35</v>
      </c>
      <c r="P161" t="s">
        <v>33</v>
      </c>
      <c r="Q161" s="4">
        <v>357</v>
      </c>
      <c r="R161" s="5">
        <v>126</v>
      </c>
      <c r="T161" t="s">
        <v>7</v>
      </c>
      <c r="U161" t="s">
        <v>34</v>
      </c>
      <c r="V161" t="s">
        <v>24</v>
      </c>
      <c r="W161" s="4">
        <v>8862</v>
      </c>
      <c r="X161" s="5">
        <v>189</v>
      </c>
    </row>
    <row r="162" spans="2:24" x14ac:dyDescent="0.3">
      <c r="B162" t="s">
        <v>7</v>
      </c>
      <c r="C162" t="s">
        <v>34</v>
      </c>
      <c r="D162" t="s">
        <v>32</v>
      </c>
      <c r="E162" s="4">
        <v>3262</v>
      </c>
      <c r="F162" s="5">
        <v>75</v>
      </c>
      <c r="H162" t="s">
        <v>6</v>
      </c>
      <c r="I162" t="s">
        <v>34</v>
      </c>
      <c r="J162" t="s">
        <v>29</v>
      </c>
      <c r="K162" s="4">
        <v>3339</v>
      </c>
      <c r="L162" s="5">
        <v>75</v>
      </c>
      <c r="N162" t="s">
        <v>9</v>
      </c>
      <c r="O162" t="s">
        <v>39</v>
      </c>
      <c r="P162" t="s">
        <v>25</v>
      </c>
      <c r="Q162" s="4">
        <v>3192</v>
      </c>
      <c r="R162" s="5">
        <v>72</v>
      </c>
      <c r="T162" t="s">
        <v>6</v>
      </c>
      <c r="U162" t="s">
        <v>37</v>
      </c>
      <c r="V162" t="s">
        <v>28</v>
      </c>
      <c r="W162" s="4">
        <v>3556</v>
      </c>
      <c r="X162" s="5">
        <v>459</v>
      </c>
    </row>
    <row r="163" spans="2:24" x14ac:dyDescent="0.3">
      <c r="B163" t="s">
        <v>9</v>
      </c>
      <c r="C163" t="s">
        <v>39</v>
      </c>
      <c r="D163" t="s">
        <v>25</v>
      </c>
      <c r="E163" s="4">
        <v>3192</v>
      </c>
      <c r="F163" s="5">
        <v>72</v>
      </c>
      <c r="H163" t="s">
        <v>6</v>
      </c>
      <c r="I163" t="s">
        <v>36</v>
      </c>
      <c r="J163" t="s">
        <v>21</v>
      </c>
      <c r="K163" s="4">
        <v>497</v>
      </c>
      <c r="L163" s="5">
        <v>63</v>
      </c>
      <c r="N163" t="s">
        <v>7</v>
      </c>
      <c r="O163" t="s">
        <v>36</v>
      </c>
      <c r="P163" t="s">
        <v>22</v>
      </c>
      <c r="Q163" s="4">
        <v>8435</v>
      </c>
      <c r="R163" s="5">
        <v>42</v>
      </c>
      <c r="T163" t="s">
        <v>5</v>
      </c>
      <c r="U163" t="s">
        <v>34</v>
      </c>
      <c r="V163" t="s">
        <v>15</v>
      </c>
      <c r="W163" s="4">
        <v>7280</v>
      </c>
      <c r="X163" s="5">
        <v>201</v>
      </c>
    </row>
    <row r="164" spans="2:24" x14ac:dyDescent="0.3">
      <c r="B164" t="s">
        <v>40</v>
      </c>
      <c r="C164" t="s">
        <v>36</v>
      </c>
      <c r="D164" t="s">
        <v>27</v>
      </c>
      <c r="E164" s="4">
        <v>3164</v>
      </c>
      <c r="F164" s="5">
        <v>306</v>
      </c>
      <c r="H164" t="s">
        <v>41</v>
      </c>
      <c r="I164" t="s">
        <v>34</v>
      </c>
      <c r="J164" t="s">
        <v>17</v>
      </c>
      <c r="K164" s="4">
        <v>1463</v>
      </c>
      <c r="L164" s="5">
        <v>39</v>
      </c>
      <c r="N164" t="s">
        <v>7</v>
      </c>
      <c r="O164" t="s">
        <v>34</v>
      </c>
      <c r="P164" t="s">
        <v>24</v>
      </c>
      <c r="Q164" s="4">
        <v>8862</v>
      </c>
      <c r="R164" s="5">
        <v>189</v>
      </c>
      <c r="T164" t="s">
        <v>6</v>
      </c>
      <c r="U164" t="s">
        <v>34</v>
      </c>
      <c r="V164" t="s">
        <v>30</v>
      </c>
      <c r="W164" s="4">
        <v>3402</v>
      </c>
      <c r="X164" s="5">
        <v>366</v>
      </c>
    </row>
    <row r="165" spans="2:24" x14ac:dyDescent="0.3">
      <c r="B165" t="s">
        <v>3</v>
      </c>
      <c r="C165" t="s">
        <v>34</v>
      </c>
      <c r="D165" t="s">
        <v>26</v>
      </c>
      <c r="E165" s="4">
        <v>3108</v>
      </c>
      <c r="F165" s="5">
        <v>54</v>
      </c>
      <c r="H165" t="s">
        <v>9</v>
      </c>
      <c r="I165" t="s">
        <v>37</v>
      </c>
      <c r="J165" t="s">
        <v>29</v>
      </c>
      <c r="K165" s="4">
        <v>1085</v>
      </c>
      <c r="L165" s="5">
        <v>273</v>
      </c>
      <c r="N165" t="s">
        <v>6</v>
      </c>
      <c r="O165" t="s">
        <v>37</v>
      </c>
      <c r="P165" t="s">
        <v>28</v>
      </c>
      <c r="Q165" s="4">
        <v>3556</v>
      </c>
      <c r="R165" s="5">
        <v>459</v>
      </c>
      <c r="T165" t="s">
        <v>3</v>
      </c>
      <c r="U165" t="s">
        <v>37</v>
      </c>
      <c r="V165" t="s">
        <v>29</v>
      </c>
      <c r="W165" s="4">
        <v>4592</v>
      </c>
      <c r="X165" s="5">
        <v>324</v>
      </c>
    </row>
    <row r="166" spans="2:24" x14ac:dyDescent="0.3">
      <c r="B166" t="s">
        <v>40</v>
      </c>
      <c r="C166" t="s">
        <v>39</v>
      </c>
      <c r="D166" t="s">
        <v>28</v>
      </c>
      <c r="E166" s="4">
        <v>3101</v>
      </c>
      <c r="F166" s="5">
        <v>225</v>
      </c>
      <c r="H166" t="s">
        <v>5</v>
      </c>
      <c r="I166" t="s">
        <v>37</v>
      </c>
      <c r="J166" t="s">
        <v>31</v>
      </c>
      <c r="K166" s="4">
        <v>182</v>
      </c>
      <c r="L166" s="5">
        <v>48</v>
      </c>
      <c r="N166" t="s">
        <v>5</v>
      </c>
      <c r="O166" t="s">
        <v>34</v>
      </c>
      <c r="P166" t="s">
        <v>15</v>
      </c>
      <c r="Q166" s="4">
        <v>7280</v>
      </c>
      <c r="R166" s="5">
        <v>201</v>
      </c>
      <c r="T166" t="s">
        <v>9</v>
      </c>
      <c r="U166" t="s">
        <v>35</v>
      </c>
      <c r="V166" t="s">
        <v>15</v>
      </c>
      <c r="W166" s="4">
        <v>7833</v>
      </c>
      <c r="X166" s="5">
        <v>243</v>
      </c>
    </row>
    <row r="167" spans="2:24" x14ac:dyDescent="0.3">
      <c r="B167" t="s">
        <v>2</v>
      </c>
      <c r="C167" t="s">
        <v>36</v>
      </c>
      <c r="D167" t="s">
        <v>31</v>
      </c>
      <c r="E167" s="4">
        <v>3094</v>
      </c>
      <c r="F167" s="5">
        <v>246</v>
      </c>
      <c r="H167" t="s">
        <v>10</v>
      </c>
      <c r="I167" t="s">
        <v>36</v>
      </c>
      <c r="J167" t="s">
        <v>23</v>
      </c>
      <c r="K167" s="4">
        <v>2317</v>
      </c>
      <c r="L167" s="5">
        <v>261</v>
      </c>
      <c r="N167" t="s">
        <v>6</v>
      </c>
      <c r="O167" t="s">
        <v>34</v>
      </c>
      <c r="P167" t="s">
        <v>30</v>
      </c>
      <c r="Q167" s="4">
        <v>3402</v>
      </c>
      <c r="R167" s="5">
        <v>366</v>
      </c>
      <c r="T167" t="s">
        <v>2</v>
      </c>
      <c r="U167" t="s">
        <v>39</v>
      </c>
      <c r="V167" t="s">
        <v>21</v>
      </c>
      <c r="W167" s="4">
        <v>7651</v>
      </c>
      <c r="X167" s="5">
        <v>213</v>
      </c>
    </row>
    <row r="168" spans="2:24" x14ac:dyDescent="0.3">
      <c r="B168" t="s">
        <v>10</v>
      </c>
      <c r="C168" t="s">
        <v>37</v>
      </c>
      <c r="D168" t="s">
        <v>28</v>
      </c>
      <c r="E168" s="4">
        <v>3059</v>
      </c>
      <c r="F168" s="5">
        <v>27</v>
      </c>
      <c r="H168" t="s">
        <v>6</v>
      </c>
      <c r="I168" t="s">
        <v>38</v>
      </c>
      <c r="J168" t="s">
        <v>16</v>
      </c>
      <c r="K168" s="4">
        <v>938</v>
      </c>
      <c r="L168" s="5">
        <v>6</v>
      </c>
      <c r="N168" t="s">
        <v>3</v>
      </c>
      <c r="O168" t="s">
        <v>37</v>
      </c>
      <c r="P168" t="s">
        <v>29</v>
      </c>
      <c r="Q168" s="4">
        <v>4592</v>
      </c>
      <c r="R168" s="5">
        <v>324</v>
      </c>
      <c r="T168" t="s">
        <v>40</v>
      </c>
      <c r="U168" t="s">
        <v>35</v>
      </c>
      <c r="V168" t="s">
        <v>30</v>
      </c>
      <c r="W168" s="4">
        <v>2275</v>
      </c>
      <c r="X168" s="5">
        <v>447</v>
      </c>
    </row>
    <row r="169" spans="2:24" x14ac:dyDescent="0.3">
      <c r="B169" t="s">
        <v>6</v>
      </c>
      <c r="C169" t="s">
        <v>39</v>
      </c>
      <c r="D169" t="s">
        <v>29</v>
      </c>
      <c r="E169" s="4">
        <v>3052</v>
      </c>
      <c r="F169" s="5">
        <v>378</v>
      </c>
      <c r="H169" t="s">
        <v>7</v>
      </c>
      <c r="I169" t="s">
        <v>34</v>
      </c>
      <c r="J169" t="s">
        <v>20</v>
      </c>
      <c r="K169" s="4">
        <v>2205</v>
      </c>
      <c r="L169" s="5">
        <v>138</v>
      </c>
      <c r="N169" t="s">
        <v>9</v>
      </c>
      <c r="O169" t="s">
        <v>35</v>
      </c>
      <c r="P169" t="s">
        <v>15</v>
      </c>
      <c r="Q169" s="4">
        <v>7833</v>
      </c>
      <c r="R169" s="5">
        <v>243</v>
      </c>
      <c r="T169" t="s">
        <v>40</v>
      </c>
      <c r="U169" t="s">
        <v>38</v>
      </c>
      <c r="V169" t="s">
        <v>13</v>
      </c>
      <c r="W169" s="4">
        <v>5670</v>
      </c>
      <c r="X169" s="5">
        <v>297</v>
      </c>
    </row>
    <row r="170" spans="2:24" x14ac:dyDescent="0.3">
      <c r="B170" t="s">
        <v>6</v>
      </c>
      <c r="C170" t="s">
        <v>39</v>
      </c>
      <c r="D170" t="s">
        <v>24</v>
      </c>
      <c r="E170" s="4">
        <v>2989</v>
      </c>
      <c r="F170" s="5">
        <v>3</v>
      </c>
      <c r="H170" t="s">
        <v>5</v>
      </c>
      <c r="I170" t="s">
        <v>35</v>
      </c>
      <c r="J170" t="s">
        <v>18</v>
      </c>
      <c r="K170" s="4">
        <v>2415</v>
      </c>
      <c r="L170" s="5">
        <v>15</v>
      </c>
      <c r="N170" t="s">
        <v>2</v>
      </c>
      <c r="O170" t="s">
        <v>39</v>
      </c>
      <c r="P170" t="s">
        <v>21</v>
      </c>
      <c r="Q170" s="4">
        <v>7651</v>
      </c>
      <c r="R170" s="5">
        <v>213</v>
      </c>
      <c r="T170" t="s">
        <v>7</v>
      </c>
      <c r="U170" t="s">
        <v>35</v>
      </c>
      <c r="V170" t="s">
        <v>16</v>
      </c>
      <c r="W170" s="4">
        <v>2135</v>
      </c>
      <c r="X170" s="5">
        <v>27</v>
      </c>
    </row>
    <row r="171" spans="2:24" x14ac:dyDescent="0.3">
      <c r="B171" t="s">
        <v>9</v>
      </c>
      <c r="C171" t="s">
        <v>36</v>
      </c>
      <c r="D171" t="s">
        <v>32</v>
      </c>
      <c r="E171" s="4">
        <v>2954</v>
      </c>
      <c r="F171" s="5">
        <v>189</v>
      </c>
      <c r="H171" t="s">
        <v>40</v>
      </c>
      <c r="I171" t="s">
        <v>34</v>
      </c>
      <c r="J171" t="s">
        <v>19</v>
      </c>
      <c r="K171" s="4">
        <v>4018</v>
      </c>
      <c r="L171" s="5">
        <v>162</v>
      </c>
      <c r="N171" t="s">
        <v>40</v>
      </c>
      <c r="O171" t="s">
        <v>35</v>
      </c>
      <c r="P171" t="s">
        <v>30</v>
      </c>
      <c r="Q171" s="4">
        <v>2275</v>
      </c>
      <c r="R171" s="5">
        <v>447</v>
      </c>
      <c r="T171" t="s">
        <v>40</v>
      </c>
      <c r="U171" t="s">
        <v>34</v>
      </c>
      <c r="V171" t="s">
        <v>23</v>
      </c>
      <c r="W171" s="4">
        <v>2779</v>
      </c>
      <c r="X171" s="5">
        <v>75</v>
      </c>
    </row>
    <row r="172" spans="2:24" x14ac:dyDescent="0.3">
      <c r="B172" t="s">
        <v>41</v>
      </c>
      <c r="C172" t="s">
        <v>37</v>
      </c>
      <c r="D172" t="s">
        <v>21</v>
      </c>
      <c r="E172" s="4">
        <v>2933</v>
      </c>
      <c r="F172" s="5">
        <v>9</v>
      </c>
      <c r="H172" t="s">
        <v>5</v>
      </c>
      <c r="I172" t="s">
        <v>34</v>
      </c>
      <c r="J172" t="s">
        <v>19</v>
      </c>
      <c r="K172" s="4">
        <v>861</v>
      </c>
      <c r="L172" s="5">
        <v>195</v>
      </c>
      <c r="N172" t="s">
        <v>40</v>
      </c>
      <c r="O172" t="s">
        <v>38</v>
      </c>
      <c r="P172" t="s">
        <v>13</v>
      </c>
      <c r="Q172" s="4">
        <v>5670</v>
      </c>
      <c r="R172" s="5">
        <v>297</v>
      </c>
      <c r="T172" t="s">
        <v>10</v>
      </c>
      <c r="U172" t="s">
        <v>39</v>
      </c>
      <c r="V172" t="s">
        <v>33</v>
      </c>
      <c r="W172" s="4">
        <v>12950</v>
      </c>
      <c r="X172" s="5">
        <v>30</v>
      </c>
    </row>
    <row r="173" spans="2:24" x14ac:dyDescent="0.3">
      <c r="B173" t="s">
        <v>3</v>
      </c>
      <c r="C173" t="s">
        <v>34</v>
      </c>
      <c r="D173" t="s">
        <v>17</v>
      </c>
      <c r="E173" s="4">
        <v>2919</v>
      </c>
      <c r="F173" s="5">
        <v>93</v>
      </c>
      <c r="H173" t="s">
        <v>7</v>
      </c>
      <c r="I173" t="s">
        <v>34</v>
      </c>
      <c r="J173" t="s">
        <v>33</v>
      </c>
      <c r="K173" s="4">
        <v>2226</v>
      </c>
      <c r="L173" s="5">
        <v>48</v>
      </c>
      <c r="N173" t="s">
        <v>7</v>
      </c>
      <c r="O173" t="s">
        <v>35</v>
      </c>
      <c r="P173" t="s">
        <v>16</v>
      </c>
      <c r="Q173" s="4">
        <v>2135</v>
      </c>
      <c r="R173" s="5">
        <v>27</v>
      </c>
      <c r="T173" t="s">
        <v>7</v>
      </c>
      <c r="U173" t="s">
        <v>36</v>
      </c>
      <c r="V173" t="s">
        <v>18</v>
      </c>
      <c r="W173" s="4">
        <v>2646</v>
      </c>
      <c r="X173" s="5">
        <v>177</v>
      </c>
    </row>
    <row r="174" spans="2:24" x14ac:dyDescent="0.3">
      <c r="B174" t="s">
        <v>9</v>
      </c>
      <c r="C174" t="s">
        <v>37</v>
      </c>
      <c r="D174" t="s">
        <v>28</v>
      </c>
      <c r="E174" s="4">
        <v>2919</v>
      </c>
      <c r="F174" s="5">
        <v>45</v>
      </c>
      <c r="H174" t="s">
        <v>5</v>
      </c>
      <c r="I174" t="s">
        <v>34</v>
      </c>
      <c r="J174" t="s">
        <v>29</v>
      </c>
      <c r="K174" s="4">
        <v>2891</v>
      </c>
      <c r="L174" s="5">
        <v>102</v>
      </c>
      <c r="N174" t="s">
        <v>40</v>
      </c>
      <c r="O174" t="s">
        <v>34</v>
      </c>
      <c r="P174" t="s">
        <v>23</v>
      </c>
      <c r="Q174" s="4">
        <v>2779</v>
      </c>
      <c r="R174" s="5">
        <v>75</v>
      </c>
      <c r="T174" t="s">
        <v>40</v>
      </c>
      <c r="U174" t="s">
        <v>34</v>
      </c>
      <c r="V174" t="s">
        <v>33</v>
      </c>
      <c r="W174" s="4">
        <v>3794</v>
      </c>
      <c r="X174" s="5">
        <v>159</v>
      </c>
    </row>
    <row r="175" spans="2:24" x14ac:dyDescent="0.3">
      <c r="B175" t="s">
        <v>5</v>
      </c>
      <c r="C175" t="s">
        <v>34</v>
      </c>
      <c r="D175" t="s">
        <v>29</v>
      </c>
      <c r="E175" s="4">
        <v>2891</v>
      </c>
      <c r="F175" s="5">
        <v>102</v>
      </c>
      <c r="H175" t="s">
        <v>3</v>
      </c>
      <c r="I175" t="s">
        <v>36</v>
      </c>
      <c r="J175" t="s">
        <v>23</v>
      </c>
      <c r="K175" s="4">
        <v>3773</v>
      </c>
      <c r="L175" s="5">
        <v>165</v>
      </c>
      <c r="N175" t="s">
        <v>7</v>
      </c>
      <c r="O175" t="s">
        <v>36</v>
      </c>
      <c r="P175" t="s">
        <v>18</v>
      </c>
      <c r="Q175" s="4">
        <v>2646</v>
      </c>
      <c r="R175" s="5">
        <v>177</v>
      </c>
      <c r="T175" t="s">
        <v>3</v>
      </c>
      <c r="U175" t="s">
        <v>35</v>
      </c>
      <c r="V175" t="s">
        <v>33</v>
      </c>
      <c r="W175" s="4">
        <v>819</v>
      </c>
      <c r="X175" s="5">
        <v>306</v>
      </c>
    </row>
    <row r="176" spans="2:24" x14ac:dyDescent="0.3">
      <c r="B176" t="s">
        <v>7</v>
      </c>
      <c r="C176" t="s">
        <v>36</v>
      </c>
      <c r="D176" t="s">
        <v>19</v>
      </c>
      <c r="E176" s="4">
        <v>2870</v>
      </c>
      <c r="F176" s="5">
        <v>300</v>
      </c>
      <c r="H176" t="s">
        <v>41</v>
      </c>
      <c r="I176" t="s">
        <v>36</v>
      </c>
      <c r="J176" t="s">
        <v>28</v>
      </c>
      <c r="K176" s="4">
        <v>854</v>
      </c>
      <c r="L176" s="5">
        <v>309</v>
      </c>
      <c r="N176" t="s">
        <v>40</v>
      </c>
      <c r="O176" t="s">
        <v>34</v>
      </c>
      <c r="P176" t="s">
        <v>33</v>
      </c>
      <c r="Q176" s="4">
        <v>3794</v>
      </c>
      <c r="R176" s="5">
        <v>159</v>
      </c>
      <c r="T176" t="s">
        <v>3</v>
      </c>
      <c r="U176" t="s">
        <v>34</v>
      </c>
      <c r="V176" t="s">
        <v>20</v>
      </c>
      <c r="W176" s="4">
        <v>2583</v>
      </c>
      <c r="X176" s="5">
        <v>18</v>
      </c>
    </row>
    <row r="177" spans="2:24" x14ac:dyDescent="0.3">
      <c r="B177" t="s">
        <v>2</v>
      </c>
      <c r="C177" t="s">
        <v>37</v>
      </c>
      <c r="D177" t="s">
        <v>15</v>
      </c>
      <c r="E177" s="4">
        <v>2863</v>
      </c>
      <c r="F177" s="5">
        <v>42</v>
      </c>
      <c r="H177" t="s">
        <v>9</v>
      </c>
      <c r="I177" t="s">
        <v>35</v>
      </c>
      <c r="J177" t="s">
        <v>26</v>
      </c>
      <c r="K177" s="4">
        <v>98</v>
      </c>
      <c r="L177" s="5">
        <v>159</v>
      </c>
      <c r="N177" t="s">
        <v>3</v>
      </c>
      <c r="O177" t="s">
        <v>35</v>
      </c>
      <c r="P177" t="s">
        <v>33</v>
      </c>
      <c r="Q177" s="4">
        <v>819</v>
      </c>
      <c r="R177" s="5">
        <v>306</v>
      </c>
      <c r="T177" t="s">
        <v>7</v>
      </c>
      <c r="U177" t="s">
        <v>35</v>
      </c>
      <c r="V177" t="s">
        <v>19</v>
      </c>
      <c r="W177" s="4">
        <v>4585</v>
      </c>
      <c r="X177" s="5">
        <v>240</v>
      </c>
    </row>
    <row r="178" spans="2:24" x14ac:dyDescent="0.3">
      <c r="B178" t="s">
        <v>9</v>
      </c>
      <c r="C178" t="s">
        <v>37</v>
      </c>
      <c r="D178" t="s">
        <v>26</v>
      </c>
      <c r="E178" s="4">
        <v>2856</v>
      </c>
      <c r="F178" s="5">
        <v>246</v>
      </c>
      <c r="H178" t="s">
        <v>2</v>
      </c>
      <c r="I178" t="s">
        <v>38</v>
      </c>
      <c r="J178" t="s">
        <v>13</v>
      </c>
      <c r="K178" s="4">
        <v>56</v>
      </c>
      <c r="L178" s="5">
        <v>51</v>
      </c>
      <c r="N178" t="s">
        <v>3</v>
      </c>
      <c r="O178" t="s">
        <v>34</v>
      </c>
      <c r="P178" t="s">
        <v>20</v>
      </c>
      <c r="Q178" s="4">
        <v>2583</v>
      </c>
      <c r="R178" s="5">
        <v>18</v>
      </c>
      <c r="T178" t="s">
        <v>5</v>
      </c>
      <c r="U178" t="s">
        <v>34</v>
      </c>
      <c r="V178" t="s">
        <v>33</v>
      </c>
      <c r="W178" s="4">
        <v>1652</v>
      </c>
      <c r="X178" s="5">
        <v>93</v>
      </c>
    </row>
    <row r="179" spans="2:24" x14ac:dyDescent="0.3">
      <c r="B179" t="s">
        <v>7</v>
      </c>
      <c r="C179" t="s">
        <v>35</v>
      </c>
      <c r="D179" t="s">
        <v>24</v>
      </c>
      <c r="E179" s="4">
        <v>2793</v>
      </c>
      <c r="F179" s="5">
        <v>114</v>
      </c>
      <c r="H179" t="s">
        <v>3</v>
      </c>
      <c r="I179" t="s">
        <v>36</v>
      </c>
      <c r="J179" t="s">
        <v>25</v>
      </c>
      <c r="K179" s="4">
        <v>3339</v>
      </c>
      <c r="L179" s="5">
        <v>39</v>
      </c>
      <c r="N179" t="s">
        <v>7</v>
      </c>
      <c r="O179" t="s">
        <v>35</v>
      </c>
      <c r="P179" t="s">
        <v>19</v>
      </c>
      <c r="Q179" s="4">
        <v>4585</v>
      </c>
      <c r="R179" s="5">
        <v>240</v>
      </c>
      <c r="T179" t="s">
        <v>10</v>
      </c>
      <c r="U179" t="s">
        <v>34</v>
      </c>
      <c r="V179" t="s">
        <v>26</v>
      </c>
      <c r="W179" s="4">
        <v>4991</v>
      </c>
      <c r="X179" s="5">
        <v>9</v>
      </c>
    </row>
    <row r="180" spans="2:24" x14ac:dyDescent="0.3">
      <c r="B180" t="s">
        <v>40</v>
      </c>
      <c r="C180" t="s">
        <v>34</v>
      </c>
      <c r="D180" t="s">
        <v>23</v>
      </c>
      <c r="E180" s="4">
        <v>2779</v>
      </c>
      <c r="F180" s="5">
        <v>75</v>
      </c>
      <c r="H180" t="s">
        <v>10</v>
      </c>
      <c r="I180" t="s">
        <v>35</v>
      </c>
      <c r="J180" t="s">
        <v>18</v>
      </c>
      <c r="K180" s="4">
        <v>3808</v>
      </c>
      <c r="L180" s="5">
        <v>279</v>
      </c>
      <c r="N180" t="s">
        <v>5</v>
      </c>
      <c r="O180" t="s">
        <v>34</v>
      </c>
      <c r="P180" t="s">
        <v>33</v>
      </c>
      <c r="Q180" s="4">
        <v>1652</v>
      </c>
      <c r="R180" s="5">
        <v>93</v>
      </c>
      <c r="T180" t="s">
        <v>8</v>
      </c>
      <c r="U180" t="s">
        <v>34</v>
      </c>
      <c r="V180" t="s">
        <v>16</v>
      </c>
      <c r="W180" s="4">
        <v>2009</v>
      </c>
      <c r="X180" s="5">
        <v>219</v>
      </c>
    </row>
    <row r="181" spans="2:24" x14ac:dyDescent="0.3">
      <c r="B181" t="s">
        <v>5</v>
      </c>
      <c r="C181" t="s">
        <v>35</v>
      </c>
      <c r="D181" t="s">
        <v>4</v>
      </c>
      <c r="E181" s="4">
        <v>2744</v>
      </c>
      <c r="F181" s="5">
        <v>9</v>
      </c>
      <c r="H181" t="s">
        <v>10</v>
      </c>
      <c r="I181" t="s">
        <v>38</v>
      </c>
      <c r="J181" t="s">
        <v>13</v>
      </c>
      <c r="K181" s="4">
        <v>63</v>
      </c>
      <c r="L181" s="5">
        <v>123</v>
      </c>
      <c r="N181" t="s">
        <v>10</v>
      </c>
      <c r="O181" t="s">
        <v>34</v>
      </c>
      <c r="P181" t="s">
        <v>26</v>
      </c>
      <c r="Q181" s="4">
        <v>4991</v>
      </c>
      <c r="R181" s="5">
        <v>9</v>
      </c>
      <c r="T181" t="s">
        <v>2</v>
      </c>
      <c r="U181" t="s">
        <v>39</v>
      </c>
      <c r="V181" t="s">
        <v>22</v>
      </c>
      <c r="W181" s="4">
        <v>1568</v>
      </c>
      <c r="X181" s="5">
        <v>141</v>
      </c>
    </row>
    <row r="182" spans="2:24" x14ac:dyDescent="0.3">
      <c r="B182" t="s">
        <v>9</v>
      </c>
      <c r="C182" t="s">
        <v>37</v>
      </c>
      <c r="D182" t="s">
        <v>23</v>
      </c>
      <c r="E182" s="4">
        <v>2737</v>
      </c>
      <c r="F182" s="5">
        <v>93</v>
      </c>
      <c r="H182" t="s">
        <v>3</v>
      </c>
      <c r="I182" t="s">
        <v>36</v>
      </c>
      <c r="J182" t="s">
        <v>28</v>
      </c>
      <c r="K182" s="4">
        <v>973</v>
      </c>
      <c r="L182" s="5">
        <v>162</v>
      </c>
      <c r="N182" t="s">
        <v>8</v>
      </c>
      <c r="O182" t="s">
        <v>34</v>
      </c>
      <c r="P182" t="s">
        <v>16</v>
      </c>
      <c r="Q182" s="4">
        <v>2009</v>
      </c>
      <c r="R182" s="5">
        <v>219</v>
      </c>
      <c r="T182" t="s">
        <v>41</v>
      </c>
      <c r="U182" t="s">
        <v>37</v>
      </c>
      <c r="V182" t="s">
        <v>20</v>
      </c>
      <c r="W182" s="4">
        <v>3388</v>
      </c>
      <c r="X182" s="5">
        <v>123</v>
      </c>
    </row>
    <row r="183" spans="2:24" x14ac:dyDescent="0.3">
      <c r="B183" t="s">
        <v>8</v>
      </c>
      <c r="C183" t="s">
        <v>35</v>
      </c>
      <c r="D183" t="s">
        <v>20</v>
      </c>
      <c r="E183" s="4">
        <v>2702</v>
      </c>
      <c r="F183" s="5">
        <v>363</v>
      </c>
      <c r="H183" t="s">
        <v>10</v>
      </c>
      <c r="I183" t="s">
        <v>35</v>
      </c>
      <c r="J183" t="s">
        <v>21</v>
      </c>
      <c r="K183" s="4">
        <v>567</v>
      </c>
      <c r="L183" s="5">
        <v>228</v>
      </c>
      <c r="N183" t="s">
        <v>2</v>
      </c>
      <c r="O183" t="s">
        <v>39</v>
      </c>
      <c r="P183" t="s">
        <v>22</v>
      </c>
      <c r="Q183" s="4">
        <v>1568</v>
      </c>
      <c r="R183" s="5">
        <v>141</v>
      </c>
      <c r="T183" t="s">
        <v>40</v>
      </c>
      <c r="U183" t="s">
        <v>38</v>
      </c>
      <c r="V183" t="s">
        <v>24</v>
      </c>
      <c r="W183" s="4">
        <v>623</v>
      </c>
      <c r="X183" s="5">
        <v>51</v>
      </c>
    </row>
    <row r="184" spans="2:24" x14ac:dyDescent="0.3">
      <c r="B184" t="s">
        <v>6</v>
      </c>
      <c r="C184" t="s">
        <v>38</v>
      </c>
      <c r="D184" t="s">
        <v>31</v>
      </c>
      <c r="E184" s="4">
        <v>2681</v>
      </c>
      <c r="F184" s="5">
        <v>54</v>
      </c>
      <c r="H184" t="s">
        <v>10</v>
      </c>
      <c r="I184" t="s">
        <v>36</v>
      </c>
      <c r="J184" t="s">
        <v>29</v>
      </c>
      <c r="K184" s="4">
        <v>2471</v>
      </c>
      <c r="L184" s="5">
        <v>342</v>
      </c>
      <c r="N184" t="s">
        <v>41</v>
      </c>
      <c r="O184" t="s">
        <v>37</v>
      </c>
      <c r="P184" t="s">
        <v>20</v>
      </c>
      <c r="Q184" s="4">
        <v>3388</v>
      </c>
      <c r="R184" s="5">
        <v>123</v>
      </c>
      <c r="T184" t="s">
        <v>6</v>
      </c>
      <c r="U184" t="s">
        <v>36</v>
      </c>
      <c r="V184" t="s">
        <v>4</v>
      </c>
      <c r="W184" s="4">
        <v>10073</v>
      </c>
      <c r="X184" s="5">
        <v>120</v>
      </c>
    </row>
    <row r="185" spans="2:24" x14ac:dyDescent="0.3">
      <c r="B185" t="s">
        <v>7</v>
      </c>
      <c r="C185" t="s">
        <v>36</v>
      </c>
      <c r="D185" t="s">
        <v>18</v>
      </c>
      <c r="E185" s="4">
        <v>2646</v>
      </c>
      <c r="F185" s="5">
        <v>177</v>
      </c>
      <c r="H185" t="s">
        <v>3</v>
      </c>
      <c r="I185" t="s">
        <v>34</v>
      </c>
      <c r="J185" t="s">
        <v>26</v>
      </c>
      <c r="K185" s="4">
        <v>3108</v>
      </c>
      <c r="L185" s="5">
        <v>54</v>
      </c>
      <c r="N185" t="s">
        <v>40</v>
      </c>
      <c r="O185" t="s">
        <v>38</v>
      </c>
      <c r="P185" t="s">
        <v>24</v>
      </c>
      <c r="Q185" s="4">
        <v>623</v>
      </c>
      <c r="R185" s="5">
        <v>51</v>
      </c>
      <c r="T185" t="s">
        <v>8</v>
      </c>
      <c r="U185" t="s">
        <v>39</v>
      </c>
      <c r="V185" t="s">
        <v>26</v>
      </c>
      <c r="W185" s="4">
        <v>1561</v>
      </c>
      <c r="X185" s="5">
        <v>27</v>
      </c>
    </row>
    <row r="186" spans="2:24" x14ac:dyDescent="0.3">
      <c r="B186" t="s">
        <v>9</v>
      </c>
      <c r="C186" t="s">
        <v>38</v>
      </c>
      <c r="D186" t="s">
        <v>16</v>
      </c>
      <c r="E186" s="4">
        <v>2646</v>
      </c>
      <c r="F186" s="5">
        <v>120</v>
      </c>
      <c r="H186" t="s">
        <v>6</v>
      </c>
      <c r="I186" t="s">
        <v>38</v>
      </c>
      <c r="J186" t="s">
        <v>25</v>
      </c>
      <c r="K186" s="4">
        <v>469</v>
      </c>
      <c r="L186" s="5">
        <v>75</v>
      </c>
      <c r="N186" t="s">
        <v>6</v>
      </c>
      <c r="O186" t="s">
        <v>36</v>
      </c>
      <c r="P186" t="s">
        <v>4</v>
      </c>
      <c r="Q186" s="4">
        <v>10073</v>
      </c>
      <c r="R186" s="5">
        <v>120</v>
      </c>
      <c r="T186" t="s">
        <v>9</v>
      </c>
      <c r="U186" t="s">
        <v>36</v>
      </c>
      <c r="V186" t="s">
        <v>27</v>
      </c>
      <c r="W186" s="4">
        <v>11522</v>
      </c>
      <c r="X186" s="5">
        <v>204</v>
      </c>
    </row>
    <row r="187" spans="2:24" x14ac:dyDescent="0.3">
      <c r="B187" t="s">
        <v>9</v>
      </c>
      <c r="C187" t="s">
        <v>39</v>
      </c>
      <c r="D187" t="s">
        <v>18</v>
      </c>
      <c r="E187" s="4">
        <v>2639</v>
      </c>
      <c r="F187" s="5">
        <v>204</v>
      </c>
      <c r="H187" t="s">
        <v>9</v>
      </c>
      <c r="I187" t="s">
        <v>37</v>
      </c>
      <c r="J187" t="s">
        <v>23</v>
      </c>
      <c r="K187" s="4">
        <v>2737</v>
      </c>
      <c r="L187" s="5">
        <v>93</v>
      </c>
      <c r="N187" t="s">
        <v>8</v>
      </c>
      <c r="O187" t="s">
        <v>39</v>
      </c>
      <c r="P187" t="s">
        <v>26</v>
      </c>
      <c r="Q187" s="4">
        <v>1561</v>
      </c>
      <c r="R187" s="5">
        <v>27</v>
      </c>
      <c r="T187" t="s">
        <v>6</v>
      </c>
      <c r="U187" t="s">
        <v>38</v>
      </c>
      <c r="V187" t="s">
        <v>13</v>
      </c>
      <c r="W187" s="4">
        <v>2317</v>
      </c>
      <c r="X187" s="5">
        <v>123</v>
      </c>
    </row>
    <row r="188" spans="2:24" x14ac:dyDescent="0.3">
      <c r="B188" t="s">
        <v>3</v>
      </c>
      <c r="C188" t="s">
        <v>34</v>
      </c>
      <c r="D188" t="s">
        <v>20</v>
      </c>
      <c r="E188" s="4">
        <v>2583</v>
      </c>
      <c r="F188" s="5">
        <v>18</v>
      </c>
      <c r="H188" t="s">
        <v>9</v>
      </c>
      <c r="I188" t="s">
        <v>38</v>
      </c>
      <c r="J188" t="s">
        <v>17</v>
      </c>
      <c r="K188" s="4">
        <v>2408</v>
      </c>
      <c r="L188" s="5">
        <v>9</v>
      </c>
      <c r="N188" t="s">
        <v>6</v>
      </c>
      <c r="O188" t="s">
        <v>38</v>
      </c>
      <c r="P188" t="s">
        <v>13</v>
      </c>
      <c r="Q188" s="4">
        <v>2317</v>
      </c>
      <c r="R188" s="5">
        <v>123</v>
      </c>
      <c r="T188" t="s">
        <v>10</v>
      </c>
      <c r="U188" t="s">
        <v>37</v>
      </c>
      <c r="V188" t="s">
        <v>28</v>
      </c>
      <c r="W188" s="4">
        <v>3059</v>
      </c>
      <c r="X188" s="5">
        <v>27</v>
      </c>
    </row>
    <row r="189" spans="2:24" x14ac:dyDescent="0.3">
      <c r="B189" t="s">
        <v>10</v>
      </c>
      <c r="C189" t="s">
        <v>35</v>
      </c>
      <c r="D189" t="s">
        <v>15</v>
      </c>
      <c r="E189" s="4">
        <v>2562</v>
      </c>
      <c r="F189" s="5">
        <v>6</v>
      </c>
      <c r="H189" t="s">
        <v>3</v>
      </c>
      <c r="I189" t="s">
        <v>36</v>
      </c>
      <c r="J189" t="s">
        <v>19</v>
      </c>
      <c r="K189" s="4">
        <v>1281</v>
      </c>
      <c r="L189" s="5">
        <v>18</v>
      </c>
      <c r="N189" t="s">
        <v>10</v>
      </c>
      <c r="O189" t="s">
        <v>37</v>
      </c>
      <c r="P189" t="s">
        <v>28</v>
      </c>
      <c r="Q189" s="4">
        <v>3059</v>
      </c>
      <c r="R189" s="5">
        <v>27</v>
      </c>
      <c r="T189" t="s">
        <v>41</v>
      </c>
      <c r="U189" t="s">
        <v>37</v>
      </c>
      <c r="V189" t="s">
        <v>26</v>
      </c>
      <c r="W189" s="4">
        <v>2324</v>
      </c>
      <c r="X189" s="5">
        <v>177</v>
      </c>
    </row>
    <row r="190" spans="2:24" x14ac:dyDescent="0.3">
      <c r="B190" t="s">
        <v>40</v>
      </c>
      <c r="C190" t="s">
        <v>38</v>
      </c>
      <c r="D190" t="s">
        <v>25</v>
      </c>
      <c r="E190" s="4">
        <v>2541</v>
      </c>
      <c r="F190" s="5">
        <v>90</v>
      </c>
      <c r="H190" t="s">
        <v>3</v>
      </c>
      <c r="I190" t="s">
        <v>34</v>
      </c>
      <c r="J190" t="s">
        <v>28</v>
      </c>
      <c r="K190" s="4">
        <v>3689</v>
      </c>
      <c r="L190" s="5">
        <v>312</v>
      </c>
      <c r="N190" t="s">
        <v>41</v>
      </c>
      <c r="O190" t="s">
        <v>37</v>
      </c>
      <c r="P190" t="s">
        <v>26</v>
      </c>
      <c r="Q190" s="4">
        <v>2324</v>
      </c>
      <c r="R190" s="5">
        <v>177</v>
      </c>
      <c r="T190" t="s">
        <v>3</v>
      </c>
      <c r="U190" t="s">
        <v>39</v>
      </c>
      <c r="V190" t="s">
        <v>26</v>
      </c>
      <c r="W190" s="4">
        <v>4956</v>
      </c>
      <c r="X190" s="5">
        <v>171</v>
      </c>
    </row>
    <row r="191" spans="2:24" x14ac:dyDescent="0.3">
      <c r="B191" t="s">
        <v>40</v>
      </c>
      <c r="C191" t="s">
        <v>38</v>
      </c>
      <c r="D191" t="s">
        <v>29</v>
      </c>
      <c r="E191" s="4">
        <v>2541</v>
      </c>
      <c r="F191" s="5">
        <v>45</v>
      </c>
      <c r="H191" t="s">
        <v>7</v>
      </c>
      <c r="I191" t="s">
        <v>36</v>
      </c>
      <c r="J191" t="s">
        <v>19</v>
      </c>
      <c r="K191" s="4">
        <v>2870</v>
      </c>
      <c r="L191" s="5">
        <v>300</v>
      </c>
      <c r="N191" t="s">
        <v>3</v>
      </c>
      <c r="O191" t="s">
        <v>39</v>
      </c>
      <c r="P191" t="s">
        <v>26</v>
      </c>
      <c r="Q191" s="4">
        <v>4956</v>
      </c>
      <c r="R191" s="5">
        <v>171</v>
      </c>
      <c r="T191" t="s">
        <v>10</v>
      </c>
      <c r="U191" t="s">
        <v>34</v>
      </c>
      <c r="V191" t="s">
        <v>19</v>
      </c>
      <c r="W191" s="4">
        <v>5355</v>
      </c>
      <c r="X191" s="5">
        <v>204</v>
      </c>
    </row>
    <row r="192" spans="2:24" x14ac:dyDescent="0.3">
      <c r="B192" t="s">
        <v>7</v>
      </c>
      <c r="C192" t="s">
        <v>35</v>
      </c>
      <c r="D192" t="s">
        <v>27</v>
      </c>
      <c r="E192" s="4">
        <v>2478</v>
      </c>
      <c r="F192" s="5">
        <v>21</v>
      </c>
      <c r="H192" t="s">
        <v>2</v>
      </c>
      <c r="I192" t="s">
        <v>36</v>
      </c>
      <c r="J192" t="s">
        <v>27</v>
      </c>
      <c r="K192" s="4">
        <v>798</v>
      </c>
      <c r="L192" s="5">
        <v>519</v>
      </c>
      <c r="N192" t="s">
        <v>10</v>
      </c>
      <c r="O192" t="s">
        <v>34</v>
      </c>
      <c r="P192" t="s">
        <v>19</v>
      </c>
      <c r="Q192" s="4">
        <v>5355</v>
      </c>
      <c r="R192" s="5">
        <v>204</v>
      </c>
      <c r="T192" t="s">
        <v>3</v>
      </c>
      <c r="U192" t="s">
        <v>34</v>
      </c>
      <c r="V192" t="s">
        <v>14</v>
      </c>
      <c r="W192" s="4">
        <v>7259</v>
      </c>
      <c r="X192" s="5">
        <v>276</v>
      </c>
    </row>
    <row r="193" spans="2:24" x14ac:dyDescent="0.3">
      <c r="B193" t="s">
        <v>10</v>
      </c>
      <c r="C193" t="s">
        <v>36</v>
      </c>
      <c r="D193" t="s">
        <v>29</v>
      </c>
      <c r="E193" s="4">
        <v>2471</v>
      </c>
      <c r="F193" s="5">
        <v>342</v>
      </c>
      <c r="H193" t="s">
        <v>41</v>
      </c>
      <c r="I193" t="s">
        <v>37</v>
      </c>
      <c r="J193" t="s">
        <v>21</v>
      </c>
      <c r="K193" s="4">
        <v>2933</v>
      </c>
      <c r="L193" s="5">
        <v>9</v>
      </c>
      <c r="N193" t="s">
        <v>3</v>
      </c>
      <c r="O193" t="s">
        <v>34</v>
      </c>
      <c r="P193" t="s">
        <v>14</v>
      </c>
      <c r="Q193" s="4">
        <v>7259</v>
      </c>
      <c r="R193" s="5">
        <v>276</v>
      </c>
      <c r="T193" t="s">
        <v>8</v>
      </c>
      <c r="U193" t="s">
        <v>37</v>
      </c>
      <c r="V193" t="s">
        <v>26</v>
      </c>
      <c r="W193" s="4">
        <v>6279</v>
      </c>
      <c r="X193" s="5">
        <v>45</v>
      </c>
    </row>
    <row r="194" spans="2:24" x14ac:dyDescent="0.3">
      <c r="B194" t="s">
        <v>3</v>
      </c>
      <c r="C194" t="s">
        <v>35</v>
      </c>
      <c r="D194" t="s">
        <v>25</v>
      </c>
      <c r="E194" s="4">
        <v>2464</v>
      </c>
      <c r="F194" s="5">
        <v>234</v>
      </c>
      <c r="H194" t="s">
        <v>5</v>
      </c>
      <c r="I194" t="s">
        <v>35</v>
      </c>
      <c r="J194" t="s">
        <v>4</v>
      </c>
      <c r="K194" s="4">
        <v>2744</v>
      </c>
      <c r="L194" s="5">
        <v>9</v>
      </c>
      <c r="N194" t="s">
        <v>8</v>
      </c>
      <c r="O194" t="s">
        <v>37</v>
      </c>
      <c r="P194" t="s">
        <v>26</v>
      </c>
      <c r="Q194" s="4">
        <v>6279</v>
      </c>
      <c r="R194" s="5">
        <v>45</v>
      </c>
      <c r="T194" t="s">
        <v>40</v>
      </c>
      <c r="U194" t="s">
        <v>38</v>
      </c>
      <c r="V194" t="s">
        <v>29</v>
      </c>
      <c r="W194" s="4">
        <v>2541</v>
      </c>
      <c r="X194" s="5">
        <v>45</v>
      </c>
    </row>
    <row r="195" spans="2:24" x14ac:dyDescent="0.3">
      <c r="B195" t="s">
        <v>9</v>
      </c>
      <c r="C195" t="s">
        <v>38</v>
      </c>
      <c r="D195" t="s">
        <v>26</v>
      </c>
      <c r="E195" s="4">
        <v>2436</v>
      </c>
      <c r="F195" s="5">
        <v>99</v>
      </c>
      <c r="H195" t="s">
        <v>7</v>
      </c>
      <c r="I195" t="s">
        <v>34</v>
      </c>
      <c r="J195" t="s">
        <v>25</v>
      </c>
      <c r="K195" s="4">
        <v>1568</v>
      </c>
      <c r="L195" s="5">
        <v>96</v>
      </c>
      <c r="N195" t="s">
        <v>40</v>
      </c>
      <c r="O195" t="s">
        <v>38</v>
      </c>
      <c r="P195" t="s">
        <v>29</v>
      </c>
      <c r="Q195" s="4">
        <v>2541</v>
      </c>
      <c r="R195" s="5">
        <v>45</v>
      </c>
      <c r="T195" t="s">
        <v>6</v>
      </c>
      <c r="U195" t="s">
        <v>35</v>
      </c>
      <c r="V195" t="s">
        <v>27</v>
      </c>
      <c r="W195" s="4">
        <v>3864</v>
      </c>
      <c r="X195" s="5">
        <v>177</v>
      </c>
    </row>
    <row r="196" spans="2:24" x14ac:dyDescent="0.3">
      <c r="B196" t="s">
        <v>9</v>
      </c>
      <c r="C196" t="s">
        <v>35</v>
      </c>
      <c r="D196" t="s">
        <v>27</v>
      </c>
      <c r="E196" s="4">
        <v>2429</v>
      </c>
      <c r="F196" s="5">
        <v>144</v>
      </c>
      <c r="H196" t="s">
        <v>10</v>
      </c>
      <c r="I196" t="s">
        <v>36</v>
      </c>
      <c r="J196" t="s">
        <v>27</v>
      </c>
      <c r="K196" s="4">
        <v>1407</v>
      </c>
      <c r="L196" s="5">
        <v>72</v>
      </c>
      <c r="N196" t="s">
        <v>6</v>
      </c>
      <c r="O196" t="s">
        <v>35</v>
      </c>
      <c r="P196" t="s">
        <v>27</v>
      </c>
      <c r="Q196" s="4">
        <v>3864</v>
      </c>
      <c r="R196" s="5">
        <v>177</v>
      </c>
      <c r="T196" t="s">
        <v>5</v>
      </c>
      <c r="U196" t="s">
        <v>36</v>
      </c>
      <c r="V196" t="s">
        <v>13</v>
      </c>
      <c r="W196" s="4">
        <v>6146</v>
      </c>
      <c r="X196" s="5">
        <v>63</v>
      </c>
    </row>
    <row r="197" spans="2:24" x14ac:dyDescent="0.3">
      <c r="B197" t="s">
        <v>3</v>
      </c>
      <c r="C197" t="s">
        <v>35</v>
      </c>
      <c r="D197" t="s">
        <v>14</v>
      </c>
      <c r="E197" s="4">
        <v>2415</v>
      </c>
      <c r="F197" s="5">
        <v>255</v>
      </c>
      <c r="H197" t="s">
        <v>8</v>
      </c>
      <c r="I197" t="s">
        <v>35</v>
      </c>
      <c r="J197" t="s">
        <v>29</v>
      </c>
      <c r="K197" s="4">
        <v>2023</v>
      </c>
      <c r="L197" s="5">
        <v>168</v>
      </c>
      <c r="N197" t="s">
        <v>5</v>
      </c>
      <c r="O197" t="s">
        <v>36</v>
      </c>
      <c r="P197" t="s">
        <v>13</v>
      </c>
      <c r="Q197" s="4">
        <v>6146</v>
      </c>
      <c r="R197" s="5">
        <v>63</v>
      </c>
      <c r="T197" t="s">
        <v>9</v>
      </c>
      <c r="U197" t="s">
        <v>39</v>
      </c>
      <c r="V197" t="s">
        <v>18</v>
      </c>
      <c r="W197" s="4">
        <v>2639</v>
      </c>
      <c r="X197" s="5">
        <v>204</v>
      </c>
    </row>
    <row r="198" spans="2:24" x14ac:dyDescent="0.3">
      <c r="B198" t="s">
        <v>5</v>
      </c>
      <c r="C198" t="s">
        <v>35</v>
      </c>
      <c r="D198" t="s">
        <v>18</v>
      </c>
      <c r="E198" s="4">
        <v>2415</v>
      </c>
      <c r="F198" s="5">
        <v>15</v>
      </c>
      <c r="H198" t="s">
        <v>41</v>
      </c>
      <c r="I198" t="s">
        <v>36</v>
      </c>
      <c r="J198" t="s">
        <v>19</v>
      </c>
      <c r="K198" s="4">
        <v>1925</v>
      </c>
      <c r="L198" s="5">
        <v>192</v>
      </c>
      <c r="N198" t="s">
        <v>9</v>
      </c>
      <c r="O198" t="s">
        <v>39</v>
      </c>
      <c r="P198" t="s">
        <v>18</v>
      </c>
      <c r="Q198" s="4">
        <v>2639</v>
      </c>
      <c r="R198" s="5">
        <v>204</v>
      </c>
      <c r="T198" t="s">
        <v>8</v>
      </c>
      <c r="U198" t="s">
        <v>37</v>
      </c>
      <c r="V198" t="s">
        <v>22</v>
      </c>
      <c r="W198" s="4">
        <v>1890</v>
      </c>
      <c r="X198" s="5">
        <v>195</v>
      </c>
    </row>
    <row r="199" spans="2:24" x14ac:dyDescent="0.3">
      <c r="B199" t="s">
        <v>9</v>
      </c>
      <c r="C199" t="s">
        <v>38</v>
      </c>
      <c r="D199" t="s">
        <v>17</v>
      </c>
      <c r="E199" s="4">
        <v>2408</v>
      </c>
      <c r="F199" s="5">
        <v>9</v>
      </c>
      <c r="H199" t="s">
        <v>10</v>
      </c>
      <c r="I199" t="s">
        <v>34</v>
      </c>
      <c r="J199" t="s">
        <v>25</v>
      </c>
      <c r="K199" s="4">
        <v>1428</v>
      </c>
      <c r="L199" s="5">
        <v>93</v>
      </c>
      <c r="N199" t="s">
        <v>8</v>
      </c>
      <c r="O199" t="s">
        <v>37</v>
      </c>
      <c r="P199" t="s">
        <v>22</v>
      </c>
      <c r="Q199" s="4">
        <v>1890</v>
      </c>
      <c r="R199" s="5">
        <v>195</v>
      </c>
      <c r="T199" t="s">
        <v>7</v>
      </c>
      <c r="U199" t="s">
        <v>34</v>
      </c>
      <c r="V199" t="s">
        <v>14</v>
      </c>
      <c r="W199" s="4">
        <v>1932</v>
      </c>
      <c r="X199" s="5">
        <v>369</v>
      </c>
    </row>
    <row r="200" spans="2:24" x14ac:dyDescent="0.3">
      <c r="B200" t="s">
        <v>41</v>
      </c>
      <c r="C200" t="s">
        <v>37</v>
      </c>
      <c r="D200" t="s">
        <v>26</v>
      </c>
      <c r="E200" s="4">
        <v>2324</v>
      </c>
      <c r="F200" s="5">
        <v>177</v>
      </c>
      <c r="H200" t="s">
        <v>6</v>
      </c>
      <c r="I200" t="s">
        <v>34</v>
      </c>
      <c r="J200" t="s">
        <v>4</v>
      </c>
      <c r="K200" s="4">
        <v>525</v>
      </c>
      <c r="L200" s="5">
        <v>48</v>
      </c>
      <c r="N200" t="s">
        <v>7</v>
      </c>
      <c r="O200" t="s">
        <v>34</v>
      </c>
      <c r="P200" t="s">
        <v>14</v>
      </c>
      <c r="Q200" s="4">
        <v>1932</v>
      </c>
      <c r="R200" s="5">
        <v>369</v>
      </c>
      <c r="T200" t="s">
        <v>3</v>
      </c>
      <c r="U200" t="s">
        <v>34</v>
      </c>
      <c r="V200" t="s">
        <v>25</v>
      </c>
      <c r="W200" s="4">
        <v>6300</v>
      </c>
      <c r="X200" s="5">
        <v>42</v>
      </c>
    </row>
    <row r="201" spans="2:24" x14ac:dyDescent="0.3">
      <c r="B201" t="s">
        <v>10</v>
      </c>
      <c r="C201" t="s">
        <v>36</v>
      </c>
      <c r="D201" t="s">
        <v>23</v>
      </c>
      <c r="E201" s="4">
        <v>2317</v>
      </c>
      <c r="F201" s="5">
        <v>261</v>
      </c>
      <c r="H201" t="s">
        <v>6</v>
      </c>
      <c r="I201" t="s">
        <v>37</v>
      </c>
      <c r="J201" t="s">
        <v>18</v>
      </c>
      <c r="K201" s="4">
        <v>1505</v>
      </c>
      <c r="L201" s="5">
        <v>102</v>
      </c>
      <c r="N201" t="s">
        <v>3</v>
      </c>
      <c r="O201" t="s">
        <v>34</v>
      </c>
      <c r="P201" t="s">
        <v>25</v>
      </c>
      <c r="Q201" s="4">
        <v>6300</v>
      </c>
      <c r="R201" s="5">
        <v>42</v>
      </c>
      <c r="T201" t="s">
        <v>6</v>
      </c>
      <c r="U201" t="s">
        <v>37</v>
      </c>
      <c r="V201" t="s">
        <v>30</v>
      </c>
      <c r="W201" s="4">
        <v>560</v>
      </c>
      <c r="X201" s="5">
        <v>81</v>
      </c>
    </row>
    <row r="202" spans="2:24" x14ac:dyDescent="0.3">
      <c r="B202" t="s">
        <v>6</v>
      </c>
      <c r="C202" t="s">
        <v>38</v>
      </c>
      <c r="D202" t="s">
        <v>13</v>
      </c>
      <c r="E202" s="4">
        <v>2317</v>
      </c>
      <c r="F202" s="5">
        <v>123</v>
      </c>
      <c r="H202" t="s">
        <v>40</v>
      </c>
      <c r="I202" t="s">
        <v>38</v>
      </c>
      <c r="J202" t="s">
        <v>25</v>
      </c>
      <c r="K202" s="4">
        <v>2541</v>
      </c>
      <c r="L202" s="5">
        <v>90</v>
      </c>
      <c r="N202" t="s">
        <v>6</v>
      </c>
      <c r="O202" t="s">
        <v>37</v>
      </c>
      <c r="P202" t="s">
        <v>30</v>
      </c>
      <c r="Q202" s="4">
        <v>560</v>
      </c>
      <c r="R202" s="5">
        <v>81</v>
      </c>
      <c r="T202" t="s">
        <v>9</v>
      </c>
      <c r="U202" t="s">
        <v>37</v>
      </c>
      <c r="V202" t="s">
        <v>26</v>
      </c>
      <c r="W202" s="4">
        <v>2856</v>
      </c>
      <c r="X202" s="5">
        <v>246</v>
      </c>
    </row>
    <row r="203" spans="2:24" x14ac:dyDescent="0.3">
      <c r="B203" t="s">
        <v>40</v>
      </c>
      <c r="C203" t="s">
        <v>34</v>
      </c>
      <c r="D203" t="s">
        <v>27</v>
      </c>
      <c r="E203" s="4">
        <v>2289</v>
      </c>
      <c r="F203" s="5">
        <v>135</v>
      </c>
      <c r="H203" t="s">
        <v>41</v>
      </c>
      <c r="I203" t="s">
        <v>37</v>
      </c>
      <c r="J203" t="s">
        <v>30</v>
      </c>
      <c r="K203" s="4">
        <v>1526</v>
      </c>
      <c r="L203" s="5">
        <v>240</v>
      </c>
      <c r="N203" t="s">
        <v>9</v>
      </c>
      <c r="O203" t="s">
        <v>37</v>
      </c>
      <c r="P203" t="s">
        <v>26</v>
      </c>
      <c r="Q203" s="4">
        <v>2856</v>
      </c>
      <c r="R203" s="5">
        <v>246</v>
      </c>
      <c r="T203" t="s">
        <v>9</v>
      </c>
      <c r="U203" t="s">
        <v>34</v>
      </c>
      <c r="V203" t="s">
        <v>17</v>
      </c>
      <c r="W203" s="4">
        <v>707</v>
      </c>
      <c r="X203" s="5">
        <v>174</v>
      </c>
    </row>
    <row r="204" spans="2:24" x14ac:dyDescent="0.3">
      <c r="B204" t="s">
        <v>40</v>
      </c>
      <c r="C204" t="s">
        <v>35</v>
      </c>
      <c r="D204" t="s">
        <v>30</v>
      </c>
      <c r="E204" s="4">
        <v>2275</v>
      </c>
      <c r="F204" s="5">
        <v>447</v>
      </c>
      <c r="H204" t="s">
        <v>41</v>
      </c>
      <c r="I204" t="s">
        <v>35</v>
      </c>
      <c r="J204" t="s">
        <v>27</v>
      </c>
      <c r="K204" s="4">
        <v>847</v>
      </c>
      <c r="L204" s="5">
        <v>129</v>
      </c>
      <c r="N204" t="s">
        <v>9</v>
      </c>
      <c r="O204" t="s">
        <v>34</v>
      </c>
      <c r="P204" t="s">
        <v>17</v>
      </c>
      <c r="Q204" s="4">
        <v>707</v>
      </c>
      <c r="R204" s="5">
        <v>174</v>
      </c>
      <c r="T204" t="s">
        <v>8</v>
      </c>
      <c r="U204" t="s">
        <v>35</v>
      </c>
      <c r="V204" t="s">
        <v>30</v>
      </c>
      <c r="W204" s="4">
        <v>3598</v>
      </c>
      <c r="X204" s="5">
        <v>81</v>
      </c>
    </row>
    <row r="205" spans="2:24" x14ac:dyDescent="0.3">
      <c r="B205" t="s">
        <v>8</v>
      </c>
      <c r="C205" t="s">
        <v>38</v>
      </c>
      <c r="D205" t="s">
        <v>27</v>
      </c>
      <c r="E205" s="4">
        <v>2268</v>
      </c>
      <c r="F205" s="5">
        <v>63</v>
      </c>
      <c r="H205" t="s">
        <v>6</v>
      </c>
      <c r="I205" t="s">
        <v>38</v>
      </c>
      <c r="J205" t="s">
        <v>33</v>
      </c>
      <c r="K205" s="4">
        <v>959</v>
      </c>
      <c r="L205" s="5">
        <v>135</v>
      </c>
      <c r="N205" t="s">
        <v>8</v>
      </c>
      <c r="O205" t="s">
        <v>35</v>
      </c>
      <c r="P205" t="s">
        <v>30</v>
      </c>
      <c r="Q205" s="4">
        <v>3598</v>
      </c>
      <c r="R205" s="5">
        <v>81</v>
      </c>
      <c r="T205" t="s">
        <v>40</v>
      </c>
      <c r="U205" t="s">
        <v>35</v>
      </c>
      <c r="V205" t="s">
        <v>22</v>
      </c>
      <c r="W205" s="4">
        <v>6853</v>
      </c>
      <c r="X205" s="5">
        <v>372</v>
      </c>
    </row>
    <row r="206" spans="2:24" x14ac:dyDescent="0.3">
      <c r="B206" t="s">
        <v>7</v>
      </c>
      <c r="C206" t="s">
        <v>34</v>
      </c>
      <c r="D206" t="s">
        <v>33</v>
      </c>
      <c r="E206" s="4">
        <v>2226</v>
      </c>
      <c r="F206" s="5">
        <v>48</v>
      </c>
      <c r="H206" t="s">
        <v>7</v>
      </c>
      <c r="I206" t="s">
        <v>35</v>
      </c>
      <c r="J206" t="s">
        <v>24</v>
      </c>
      <c r="K206" s="4">
        <v>2793</v>
      </c>
      <c r="L206" s="5">
        <v>114</v>
      </c>
      <c r="N206" t="s">
        <v>40</v>
      </c>
      <c r="O206" t="s">
        <v>35</v>
      </c>
      <c r="P206" t="s">
        <v>22</v>
      </c>
      <c r="Q206" s="4">
        <v>6853</v>
      </c>
      <c r="R206" s="5">
        <v>372</v>
      </c>
      <c r="T206" t="s">
        <v>40</v>
      </c>
      <c r="U206" t="s">
        <v>35</v>
      </c>
      <c r="V206" t="s">
        <v>16</v>
      </c>
      <c r="W206" s="4">
        <v>4725</v>
      </c>
      <c r="X206" s="5">
        <v>174</v>
      </c>
    </row>
    <row r="207" spans="2:24" x14ac:dyDescent="0.3">
      <c r="B207" t="s">
        <v>6</v>
      </c>
      <c r="C207" t="s">
        <v>34</v>
      </c>
      <c r="D207" t="s">
        <v>16</v>
      </c>
      <c r="E207" s="4">
        <v>2219</v>
      </c>
      <c r="F207" s="5">
        <v>75</v>
      </c>
      <c r="H207" t="s">
        <v>8</v>
      </c>
      <c r="I207" t="s">
        <v>38</v>
      </c>
      <c r="J207" t="s">
        <v>22</v>
      </c>
      <c r="K207" s="4">
        <v>168</v>
      </c>
      <c r="L207" s="5">
        <v>84</v>
      </c>
      <c r="N207" t="s">
        <v>40</v>
      </c>
      <c r="O207" t="s">
        <v>35</v>
      </c>
      <c r="P207" t="s">
        <v>16</v>
      </c>
      <c r="Q207" s="4">
        <v>4725</v>
      </c>
      <c r="R207" s="5">
        <v>174</v>
      </c>
      <c r="T207" t="s">
        <v>41</v>
      </c>
      <c r="U207" t="s">
        <v>36</v>
      </c>
      <c r="V207" t="s">
        <v>32</v>
      </c>
      <c r="W207" s="4">
        <v>10304</v>
      </c>
      <c r="X207" s="5">
        <v>84</v>
      </c>
    </row>
    <row r="208" spans="2:24" x14ac:dyDescent="0.3">
      <c r="B208" t="s">
        <v>3</v>
      </c>
      <c r="C208" t="s">
        <v>34</v>
      </c>
      <c r="D208" t="s">
        <v>23</v>
      </c>
      <c r="E208" s="4">
        <v>2212</v>
      </c>
      <c r="F208" s="5">
        <v>117</v>
      </c>
      <c r="H208" t="s">
        <v>5</v>
      </c>
      <c r="I208" t="s">
        <v>36</v>
      </c>
      <c r="J208" t="s">
        <v>17</v>
      </c>
      <c r="K208" s="4">
        <v>3339</v>
      </c>
      <c r="L208" s="5">
        <v>348</v>
      </c>
      <c r="N208" t="s">
        <v>41</v>
      </c>
      <c r="O208" t="s">
        <v>36</v>
      </c>
      <c r="P208" t="s">
        <v>32</v>
      </c>
      <c r="Q208" s="4">
        <v>10304</v>
      </c>
      <c r="R208" s="5">
        <v>84</v>
      </c>
      <c r="T208" t="s">
        <v>41</v>
      </c>
      <c r="U208" t="s">
        <v>34</v>
      </c>
      <c r="V208" t="s">
        <v>16</v>
      </c>
      <c r="W208" s="4">
        <v>1274</v>
      </c>
      <c r="X208" s="5">
        <v>225</v>
      </c>
    </row>
    <row r="209" spans="2:24" x14ac:dyDescent="0.3">
      <c r="B209" t="s">
        <v>10</v>
      </c>
      <c r="C209" t="s">
        <v>38</v>
      </c>
      <c r="D209" t="s">
        <v>22</v>
      </c>
      <c r="E209" s="4">
        <v>2205</v>
      </c>
      <c r="F209" s="5">
        <v>141</v>
      </c>
      <c r="H209" t="s">
        <v>5</v>
      </c>
      <c r="I209" t="s">
        <v>37</v>
      </c>
      <c r="J209" t="s">
        <v>22</v>
      </c>
      <c r="K209" s="4">
        <v>518</v>
      </c>
      <c r="L209" s="5">
        <v>75</v>
      </c>
      <c r="N209" t="s">
        <v>41</v>
      </c>
      <c r="O209" t="s">
        <v>34</v>
      </c>
      <c r="P209" t="s">
        <v>16</v>
      </c>
      <c r="Q209" s="4">
        <v>1274</v>
      </c>
      <c r="R209" s="5">
        <v>225</v>
      </c>
      <c r="T209" t="s">
        <v>5</v>
      </c>
      <c r="U209" t="s">
        <v>36</v>
      </c>
      <c r="V209" t="s">
        <v>30</v>
      </c>
      <c r="W209" s="4">
        <v>1526</v>
      </c>
      <c r="X209" s="5">
        <v>105</v>
      </c>
    </row>
    <row r="210" spans="2:24" x14ac:dyDescent="0.3">
      <c r="B210" t="s">
        <v>7</v>
      </c>
      <c r="C210" t="s">
        <v>34</v>
      </c>
      <c r="D210" t="s">
        <v>20</v>
      </c>
      <c r="E210" s="4">
        <v>2205</v>
      </c>
      <c r="F210" s="5">
        <v>138</v>
      </c>
      <c r="H210" t="s">
        <v>8</v>
      </c>
      <c r="I210" t="s">
        <v>38</v>
      </c>
      <c r="J210" t="s">
        <v>32</v>
      </c>
      <c r="K210" s="4">
        <v>3752</v>
      </c>
      <c r="L210" s="5">
        <v>213</v>
      </c>
      <c r="N210" t="s">
        <v>5</v>
      </c>
      <c r="O210" t="s">
        <v>36</v>
      </c>
      <c r="P210" t="s">
        <v>30</v>
      </c>
      <c r="Q210" s="4">
        <v>1526</v>
      </c>
      <c r="R210" s="5">
        <v>105</v>
      </c>
      <c r="T210" t="s">
        <v>40</v>
      </c>
      <c r="U210" t="s">
        <v>39</v>
      </c>
      <c r="V210" t="s">
        <v>28</v>
      </c>
      <c r="W210" s="4">
        <v>3101</v>
      </c>
      <c r="X210" s="5">
        <v>225</v>
      </c>
    </row>
    <row r="211" spans="2:24" x14ac:dyDescent="0.3">
      <c r="B211" t="s">
        <v>7</v>
      </c>
      <c r="C211" t="s">
        <v>36</v>
      </c>
      <c r="D211" t="s">
        <v>31</v>
      </c>
      <c r="E211" s="4">
        <v>2149</v>
      </c>
      <c r="F211" s="5">
        <v>117</v>
      </c>
      <c r="H211" t="s">
        <v>9</v>
      </c>
      <c r="I211" t="s">
        <v>37</v>
      </c>
      <c r="J211" t="s">
        <v>4</v>
      </c>
      <c r="K211" s="4">
        <v>259</v>
      </c>
      <c r="L211" s="5">
        <v>207</v>
      </c>
      <c r="N211" t="s">
        <v>40</v>
      </c>
      <c r="O211" t="s">
        <v>39</v>
      </c>
      <c r="P211" t="s">
        <v>28</v>
      </c>
      <c r="Q211" s="4">
        <v>3101</v>
      </c>
      <c r="R211" s="5">
        <v>225</v>
      </c>
      <c r="T211" t="s">
        <v>2</v>
      </c>
      <c r="U211" t="s">
        <v>37</v>
      </c>
      <c r="V211" t="s">
        <v>14</v>
      </c>
      <c r="W211" s="4">
        <v>1057</v>
      </c>
      <c r="X211" s="5">
        <v>54</v>
      </c>
    </row>
    <row r="212" spans="2:24" x14ac:dyDescent="0.3">
      <c r="B212" t="s">
        <v>9</v>
      </c>
      <c r="C212" t="s">
        <v>36</v>
      </c>
      <c r="D212" t="s">
        <v>25</v>
      </c>
      <c r="E212" s="4">
        <v>2142</v>
      </c>
      <c r="F212" s="5">
        <v>114</v>
      </c>
      <c r="H212" t="s">
        <v>8</v>
      </c>
      <c r="I212" t="s">
        <v>37</v>
      </c>
      <c r="J212" t="s">
        <v>30</v>
      </c>
      <c r="K212" s="4">
        <v>42</v>
      </c>
      <c r="L212" s="5">
        <v>150</v>
      </c>
      <c r="N212" t="s">
        <v>2</v>
      </c>
      <c r="O212" t="s">
        <v>37</v>
      </c>
      <c r="P212" t="s">
        <v>14</v>
      </c>
      <c r="Q212" s="4">
        <v>1057</v>
      </c>
      <c r="R212" s="5">
        <v>54</v>
      </c>
      <c r="T212" t="s">
        <v>7</v>
      </c>
      <c r="U212" t="s">
        <v>37</v>
      </c>
      <c r="V212" t="s">
        <v>26</v>
      </c>
      <c r="W212" s="4">
        <v>5306</v>
      </c>
      <c r="X212" s="5">
        <v>0</v>
      </c>
    </row>
    <row r="213" spans="2:24" x14ac:dyDescent="0.3">
      <c r="B213" t="s">
        <v>7</v>
      </c>
      <c r="C213" t="s">
        <v>35</v>
      </c>
      <c r="D213" t="s">
        <v>16</v>
      </c>
      <c r="E213" s="4">
        <v>2135</v>
      </c>
      <c r="F213" s="5">
        <v>27</v>
      </c>
      <c r="H213" t="s">
        <v>41</v>
      </c>
      <c r="I213" t="s">
        <v>36</v>
      </c>
      <c r="J213" t="s">
        <v>26</v>
      </c>
      <c r="K213" s="4">
        <v>98</v>
      </c>
      <c r="L213" s="5">
        <v>204</v>
      </c>
      <c r="N213" t="s">
        <v>7</v>
      </c>
      <c r="O213" t="s">
        <v>37</v>
      </c>
      <c r="P213" t="s">
        <v>26</v>
      </c>
      <c r="Q213" s="4">
        <v>5306</v>
      </c>
      <c r="R213" s="5">
        <v>0</v>
      </c>
      <c r="T213" t="s">
        <v>5</v>
      </c>
      <c r="U213" t="s">
        <v>39</v>
      </c>
      <c r="V213" t="s">
        <v>24</v>
      </c>
      <c r="W213" s="4">
        <v>4018</v>
      </c>
      <c r="X213" s="5">
        <v>171</v>
      </c>
    </row>
    <row r="214" spans="2:24" x14ac:dyDescent="0.3">
      <c r="B214" t="s">
        <v>41</v>
      </c>
      <c r="C214" t="s">
        <v>35</v>
      </c>
      <c r="D214" t="s">
        <v>15</v>
      </c>
      <c r="E214" s="4">
        <v>2114</v>
      </c>
      <c r="F214" s="5">
        <v>186</v>
      </c>
      <c r="H214" t="s">
        <v>7</v>
      </c>
      <c r="I214" t="s">
        <v>35</v>
      </c>
      <c r="J214" t="s">
        <v>27</v>
      </c>
      <c r="K214" s="4">
        <v>2478</v>
      </c>
      <c r="L214" s="5">
        <v>21</v>
      </c>
      <c r="N214" t="s">
        <v>5</v>
      </c>
      <c r="O214" t="s">
        <v>39</v>
      </c>
      <c r="P214" t="s">
        <v>24</v>
      </c>
      <c r="Q214" s="4">
        <v>4018</v>
      </c>
      <c r="R214" s="5">
        <v>171</v>
      </c>
      <c r="T214" t="s">
        <v>9</v>
      </c>
      <c r="U214" t="s">
        <v>34</v>
      </c>
      <c r="V214" t="s">
        <v>16</v>
      </c>
      <c r="W214" s="4">
        <v>938</v>
      </c>
      <c r="X214" s="5">
        <v>189</v>
      </c>
    </row>
    <row r="215" spans="2:24" x14ac:dyDescent="0.3">
      <c r="B215" t="s">
        <v>3</v>
      </c>
      <c r="C215" t="s">
        <v>35</v>
      </c>
      <c r="D215" t="s">
        <v>29</v>
      </c>
      <c r="E215" s="4">
        <v>2114</v>
      </c>
      <c r="F215" s="5">
        <v>66</v>
      </c>
      <c r="H215" t="s">
        <v>8</v>
      </c>
      <c r="I215" t="s">
        <v>38</v>
      </c>
      <c r="J215" t="s">
        <v>13</v>
      </c>
      <c r="K215" s="4">
        <v>819</v>
      </c>
      <c r="L215" s="5">
        <v>510</v>
      </c>
      <c r="N215" t="s">
        <v>9</v>
      </c>
      <c r="O215" t="s">
        <v>34</v>
      </c>
      <c r="P215" t="s">
        <v>16</v>
      </c>
      <c r="Q215" s="4">
        <v>938</v>
      </c>
      <c r="R215" s="5">
        <v>189</v>
      </c>
      <c r="T215" t="s">
        <v>7</v>
      </c>
      <c r="U215" t="s">
        <v>38</v>
      </c>
      <c r="V215" t="s">
        <v>18</v>
      </c>
      <c r="W215" s="4">
        <v>1778</v>
      </c>
      <c r="X215" s="5">
        <v>270</v>
      </c>
    </row>
    <row r="216" spans="2:24" x14ac:dyDescent="0.3">
      <c r="B216" t="s">
        <v>6</v>
      </c>
      <c r="C216" t="s">
        <v>39</v>
      </c>
      <c r="D216" t="s">
        <v>25</v>
      </c>
      <c r="E216" s="4">
        <v>2100</v>
      </c>
      <c r="F216" s="5">
        <v>414</v>
      </c>
      <c r="H216" t="s">
        <v>6</v>
      </c>
      <c r="I216" t="s">
        <v>39</v>
      </c>
      <c r="J216" t="s">
        <v>29</v>
      </c>
      <c r="K216" s="4">
        <v>3052</v>
      </c>
      <c r="L216" s="5">
        <v>378</v>
      </c>
      <c r="N216" t="s">
        <v>7</v>
      </c>
      <c r="O216" t="s">
        <v>38</v>
      </c>
      <c r="P216" t="s">
        <v>18</v>
      </c>
      <c r="Q216" s="4">
        <v>1778</v>
      </c>
      <c r="R216" s="5">
        <v>270</v>
      </c>
      <c r="T216" t="s">
        <v>6</v>
      </c>
      <c r="U216" t="s">
        <v>39</v>
      </c>
      <c r="V216" t="s">
        <v>30</v>
      </c>
      <c r="W216" s="4">
        <v>1638</v>
      </c>
      <c r="X216" s="5">
        <v>63</v>
      </c>
    </row>
    <row r="217" spans="2:24" x14ac:dyDescent="0.3">
      <c r="B217" t="s">
        <v>8</v>
      </c>
      <c r="C217" t="s">
        <v>35</v>
      </c>
      <c r="D217" t="s">
        <v>29</v>
      </c>
      <c r="E217" s="4">
        <v>2023</v>
      </c>
      <c r="F217" s="5">
        <v>168</v>
      </c>
      <c r="H217" t="s">
        <v>2</v>
      </c>
      <c r="I217" t="s">
        <v>39</v>
      </c>
      <c r="J217" t="s">
        <v>16</v>
      </c>
      <c r="K217" s="4">
        <v>2016</v>
      </c>
      <c r="L217" s="5">
        <v>117</v>
      </c>
      <c r="N217" t="s">
        <v>6</v>
      </c>
      <c r="O217" t="s">
        <v>39</v>
      </c>
      <c r="P217" t="s">
        <v>30</v>
      </c>
      <c r="Q217" s="4">
        <v>1638</v>
      </c>
      <c r="R217" s="5">
        <v>63</v>
      </c>
      <c r="T217" t="s">
        <v>41</v>
      </c>
      <c r="U217" t="s">
        <v>38</v>
      </c>
      <c r="V217" t="s">
        <v>25</v>
      </c>
      <c r="W217" s="4">
        <v>154</v>
      </c>
      <c r="X217" s="5">
        <v>21</v>
      </c>
    </row>
    <row r="218" spans="2:24" x14ac:dyDescent="0.3">
      <c r="B218" t="s">
        <v>3</v>
      </c>
      <c r="C218" t="s">
        <v>35</v>
      </c>
      <c r="D218" t="s">
        <v>23</v>
      </c>
      <c r="E218" s="4">
        <v>2023</v>
      </c>
      <c r="F218" s="5">
        <v>78</v>
      </c>
      <c r="H218" t="s">
        <v>8</v>
      </c>
      <c r="I218" t="s">
        <v>35</v>
      </c>
      <c r="J218" t="s">
        <v>33</v>
      </c>
      <c r="K218" s="4">
        <v>357</v>
      </c>
      <c r="L218" s="5">
        <v>126</v>
      </c>
      <c r="N218" t="s">
        <v>7</v>
      </c>
      <c r="O218" t="s">
        <v>37</v>
      </c>
      <c r="P218" t="s">
        <v>22</v>
      </c>
      <c r="Q218" s="4">
        <v>9835</v>
      </c>
      <c r="R218" s="5">
        <v>207</v>
      </c>
      <c r="T218" t="s">
        <v>7</v>
      </c>
      <c r="U218" t="s">
        <v>37</v>
      </c>
      <c r="V218" t="s">
        <v>22</v>
      </c>
      <c r="W218" s="4">
        <v>9835</v>
      </c>
      <c r="X218" s="5">
        <v>207</v>
      </c>
    </row>
    <row r="219" spans="2:24" x14ac:dyDescent="0.3">
      <c r="B219" t="s">
        <v>2</v>
      </c>
      <c r="C219" t="s">
        <v>39</v>
      </c>
      <c r="D219" t="s">
        <v>16</v>
      </c>
      <c r="E219" s="4">
        <v>2016</v>
      </c>
      <c r="F219" s="5">
        <v>117</v>
      </c>
      <c r="H219" t="s">
        <v>9</v>
      </c>
      <c r="I219" t="s">
        <v>39</v>
      </c>
      <c r="J219" t="s">
        <v>25</v>
      </c>
      <c r="K219" s="4">
        <v>3192</v>
      </c>
      <c r="L219" s="5">
        <v>72</v>
      </c>
      <c r="N219" t="s">
        <v>9</v>
      </c>
      <c r="O219" t="s">
        <v>37</v>
      </c>
      <c r="P219" t="s">
        <v>20</v>
      </c>
      <c r="Q219" s="4">
        <v>7273</v>
      </c>
      <c r="R219" s="5">
        <v>96</v>
      </c>
      <c r="T219" t="s">
        <v>9</v>
      </c>
      <c r="U219" t="s">
        <v>37</v>
      </c>
      <c r="V219" t="s">
        <v>20</v>
      </c>
      <c r="W219" s="4">
        <v>7273</v>
      </c>
      <c r="X219" s="5">
        <v>96</v>
      </c>
    </row>
    <row r="220" spans="2:24" x14ac:dyDescent="0.3">
      <c r="B220" t="s">
        <v>8</v>
      </c>
      <c r="C220" t="s">
        <v>34</v>
      </c>
      <c r="D220" t="s">
        <v>16</v>
      </c>
      <c r="E220" s="4">
        <v>2009</v>
      </c>
      <c r="F220" s="5">
        <v>219</v>
      </c>
      <c r="H220" t="s">
        <v>40</v>
      </c>
      <c r="I220" t="s">
        <v>39</v>
      </c>
      <c r="J220" t="s">
        <v>29</v>
      </c>
      <c r="K220" s="4">
        <v>0</v>
      </c>
      <c r="L220" s="5">
        <v>135</v>
      </c>
      <c r="N220" t="s">
        <v>5</v>
      </c>
      <c r="O220" t="s">
        <v>39</v>
      </c>
      <c r="P220" t="s">
        <v>22</v>
      </c>
      <c r="Q220" s="4">
        <v>6909</v>
      </c>
      <c r="R220" s="5">
        <v>81</v>
      </c>
      <c r="T220" t="s">
        <v>5</v>
      </c>
      <c r="U220" t="s">
        <v>39</v>
      </c>
      <c r="V220" t="s">
        <v>22</v>
      </c>
      <c r="W220" s="4">
        <v>6909</v>
      </c>
      <c r="X220" s="5">
        <v>81</v>
      </c>
    </row>
    <row r="221" spans="2:24" x14ac:dyDescent="0.3">
      <c r="B221" t="s">
        <v>40</v>
      </c>
      <c r="C221" t="s">
        <v>38</v>
      </c>
      <c r="D221" t="s">
        <v>31</v>
      </c>
      <c r="E221" s="4">
        <v>1988</v>
      </c>
      <c r="F221" s="5">
        <v>39</v>
      </c>
      <c r="H221" t="s">
        <v>6</v>
      </c>
      <c r="I221" t="s">
        <v>37</v>
      </c>
      <c r="J221" t="s">
        <v>28</v>
      </c>
      <c r="K221" s="4">
        <v>3556</v>
      </c>
      <c r="L221" s="5">
        <v>459</v>
      </c>
      <c r="N221" t="s">
        <v>9</v>
      </c>
      <c r="O221" t="s">
        <v>39</v>
      </c>
      <c r="P221" t="s">
        <v>24</v>
      </c>
      <c r="Q221" s="4">
        <v>3920</v>
      </c>
      <c r="R221" s="5">
        <v>306</v>
      </c>
      <c r="T221" t="s">
        <v>9</v>
      </c>
      <c r="U221" t="s">
        <v>39</v>
      </c>
      <c r="V221" t="s">
        <v>24</v>
      </c>
      <c r="W221" s="4">
        <v>3920</v>
      </c>
      <c r="X221" s="5">
        <v>306</v>
      </c>
    </row>
    <row r="222" spans="2:24" x14ac:dyDescent="0.3">
      <c r="B222" t="s">
        <v>10</v>
      </c>
      <c r="C222" t="s">
        <v>35</v>
      </c>
      <c r="D222" t="s">
        <v>20</v>
      </c>
      <c r="E222" s="4">
        <v>1974</v>
      </c>
      <c r="F222" s="5">
        <v>195</v>
      </c>
      <c r="H222" t="s">
        <v>6</v>
      </c>
      <c r="I222" t="s">
        <v>34</v>
      </c>
      <c r="J222" t="s">
        <v>30</v>
      </c>
      <c r="K222" s="4">
        <v>3402</v>
      </c>
      <c r="L222" s="5">
        <v>366</v>
      </c>
      <c r="N222" t="s">
        <v>10</v>
      </c>
      <c r="O222" t="s">
        <v>39</v>
      </c>
      <c r="P222" t="s">
        <v>21</v>
      </c>
      <c r="Q222" s="4">
        <v>4858</v>
      </c>
      <c r="R222" s="5">
        <v>279</v>
      </c>
      <c r="T222" t="s">
        <v>10</v>
      </c>
      <c r="U222" t="s">
        <v>39</v>
      </c>
      <c r="V222" t="s">
        <v>21</v>
      </c>
      <c r="W222" s="4">
        <v>4858</v>
      </c>
      <c r="X222" s="5">
        <v>279</v>
      </c>
    </row>
    <row r="223" spans="2:24" x14ac:dyDescent="0.3">
      <c r="B223" t="s">
        <v>7</v>
      </c>
      <c r="C223" t="s">
        <v>34</v>
      </c>
      <c r="D223" t="s">
        <v>14</v>
      </c>
      <c r="E223" s="4">
        <v>1932</v>
      </c>
      <c r="F223" s="5">
        <v>369</v>
      </c>
      <c r="H223" t="s">
        <v>40</v>
      </c>
      <c r="I223" t="s">
        <v>35</v>
      </c>
      <c r="J223" t="s">
        <v>30</v>
      </c>
      <c r="K223" s="4">
        <v>2275</v>
      </c>
      <c r="L223" s="5">
        <v>447</v>
      </c>
      <c r="N223" t="s">
        <v>2</v>
      </c>
      <c r="O223" t="s">
        <v>38</v>
      </c>
      <c r="P223" t="s">
        <v>4</v>
      </c>
      <c r="Q223" s="4">
        <v>3549</v>
      </c>
      <c r="R223" s="5">
        <v>3</v>
      </c>
      <c r="T223" t="s">
        <v>2</v>
      </c>
      <c r="U223" t="s">
        <v>38</v>
      </c>
      <c r="V223" t="s">
        <v>4</v>
      </c>
      <c r="W223" s="4">
        <v>3549</v>
      </c>
      <c r="X223" s="5">
        <v>3</v>
      </c>
    </row>
    <row r="224" spans="2:24" x14ac:dyDescent="0.3">
      <c r="B224" t="s">
        <v>41</v>
      </c>
      <c r="C224" t="s">
        <v>36</v>
      </c>
      <c r="D224" t="s">
        <v>19</v>
      </c>
      <c r="E224" s="4">
        <v>1925</v>
      </c>
      <c r="F224" s="5">
        <v>192</v>
      </c>
      <c r="H224" t="s">
        <v>7</v>
      </c>
      <c r="I224" t="s">
        <v>35</v>
      </c>
      <c r="J224" t="s">
        <v>16</v>
      </c>
      <c r="K224" s="4">
        <v>2135</v>
      </c>
      <c r="L224" s="5">
        <v>27</v>
      </c>
      <c r="N224" t="s">
        <v>7</v>
      </c>
      <c r="O224" t="s">
        <v>39</v>
      </c>
      <c r="P224" t="s">
        <v>27</v>
      </c>
      <c r="Q224" s="4">
        <v>966</v>
      </c>
      <c r="R224" s="5">
        <v>198</v>
      </c>
      <c r="T224" t="s">
        <v>7</v>
      </c>
      <c r="U224" t="s">
        <v>39</v>
      </c>
      <c r="V224" t="s">
        <v>27</v>
      </c>
      <c r="W224" s="4">
        <v>966</v>
      </c>
      <c r="X224" s="5">
        <v>198</v>
      </c>
    </row>
    <row r="225" spans="2:24" x14ac:dyDescent="0.3">
      <c r="B225" t="s">
        <v>6</v>
      </c>
      <c r="C225" t="s">
        <v>37</v>
      </c>
      <c r="D225" t="s">
        <v>16</v>
      </c>
      <c r="E225" s="4">
        <v>1904</v>
      </c>
      <c r="F225" s="5">
        <v>405</v>
      </c>
      <c r="H225" t="s">
        <v>40</v>
      </c>
      <c r="I225" t="s">
        <v>34</v>
      </c>
      <c r="J225" t="s">
        <v>23</v>
      </c>
      <c r="K225" s="4">
        <v>2779</v>
      </c>
      <c r="L225" s="5">
        <v>75</v>
      </c>
      <c r="N225" t="s">
        <v>5</v>
      </c>
      <c r="O225" t="s">
        <v>39</v>
      </c>
      <c r="P225" t="s">
        <v>18</v>
      </c>
      <c r="Q225" s="4">
        <v>385</v>
      </c>
      <c r="R225" s="5">
        <v>249</v>
      </c>
      <c r="T225" t="s">
        <v>5</v>
      </c>
      <c r="U225" t="s">
        <v>39</v>
      </c>
      <c r="V225" t="s">
        <v>18</v>
      </c>
      <c r="W225" s="4">
        <v>385</v>
      </c>
      <c r="X225" s="5">
        <v>249</v>
      </c>
    </row>
    <row r="226" spans="2:24" x14ac:dyDescent="0.3">
      <c r="B226" t="s">
        <v>8</v>
      </c>
      <c r="C226" t="s">
        <v>37</v>
      </c>
      <c r="D226" t="s">
        <v>22</v>
      </c>
      <c r="E226" s="4">
        <v>1890</v>
      </c>
      <c r="F226" s="5">
        <v>195</v>
      </c>
      <c r="H226" t="s">
        <v>7</v>
      </c>
      <c r="I226" t="s">
        <v>36</v>
      </c>
      <c r="J226" t="s">
        <v>18</v>
      </c>
      <c r="K226" s="4">
        <v>2646</v>
      </c>
      <c r="L226" s="5">
        <v>177</v>
      </c>
      <c r="N226" t="s">
        <v>6</v>
      </c>
      <c r="O226" t="s">
        <v>34</v>
      </c>
      <c r="P226" t="s">
        <v>16</v>
      </c>
      <c r="Q226" s="4">
        <v>2219</v>
      </c>
      <c r="R226" s="5">
        <v>75</v>
      </c>
      <c r="T226" t="s">
        <v>6</v>
      </c>
      <c r="U226" t="s">
        <v>34</v>
      </c>
      <c r="V226" t="s">
        <v>16</v>
      </c>
      <c r="W226" s="4">
        <v>2219</v>
      </c>
      <c r="X226" s="5">
        <v>75</v>
      </c>
    </row>
    <row r="227" spans="2:24" x14ac:dyDescent="0.3">
      <c r="B227" t="s">
        <v>2</v>
      </c>
      <c r="C227" t="s">
        <v>39</v>
      </c>
      <c r="D227" t="s">
        <v>25</v>
      </c>
      <c r="E227" s="4">
        <v>1785</v>
      </c>
      <c r="F227" s="5">
        <v>462</v>
      </c>
      <c r="H227" t="s">
        <v>40</v>
      </c>
      <c r="I227" t="s">
        <v>34</v>
      </c>
      <c r="J227" t="s">
        <v>33</v>
      </c>
      <c r="K227" s="4">
        <v>3794</v>
      </c>
      <c r="L227" s="5">
        <v>159</v>
      </c>
      <c r="N227" t="s">
        <v>9</v>
      </c>
      <c r="O227" t="s">
        <v>36</v>
      </c>
      <c r="P227" t="s">
        <v>32</v>
      </c>
      <c r="Q227" s="4">
        <v>2954</v>
      </c>
      <c r="R227" s="5">
        <v>189</v>
      </c>
      <c r="T227" t="s">
        <v>9</v>
      </c>
      <c r="U227" t="s">
        <v>36</v>
      </c>
      <c r="V227" t="s">
        <v>32</v>
      </c>
      <c r="W227" s="4">
        <v>2954</v>
      </c>
      <c r="X227" s="5">
        <v>189</v>
      </c>
    </row>
    <row r="228" spans="2:24" x14ac:dyDescent="0.3">
      <c r="B228" t="s">
        <v>7</v>
      </c>
      <c r="C228" t="s">
        <v>38</v>
      </c>
      <c r="D228" t="s">
        <v>18</v>
      </c>
      <c r="E228" s="4">
        <v>1778</v>
      </c>
      <c r="F228" s="5">
        <v>270</v>
      </c>
      <c r="H228" t="s">
        <v>3</v>
      </c>
      <c r="I228" t="s">
        <v>35</v>
      </c>
      <c r="J228" t="s">
        <v>33</v>
      </c>
      <c r="K228" s="4">
        <v>819</v>
      </c>
      <c r="L228" s="5">
        <v>306</v>
      </c>
      <c r="N228" t="s">
        <v>7</v>
      </c>
      <c r="O228" t="s">
        <v>36</v>
      </c>
      <c r="P228" t="s">
        <v>32</v>
      </c>
      <c r="Q228" s="4">
        <v>280</v>
      </c>
      <c r="R228" s="5">
        <v>87</v>
      </c>
      <c r="T228" t="s">
        <v>7</v>
      </c>
      <c r="U228" t="s">
        <v>36</v>
      </c>
      <c r="V228" t="s">
        <v>32</v>
      </c>
      <c r="W228" s="4">
        <v>280</v>
      </c>
      <c r="X228" s="5">
        <v>87</v>
      </c>
    </row>
    <row r="229" spans="2:24" x14ac:dyDescent="0.3">
      <c r="B229" t="s">
        <v>8</v>
      </c>
      <c r="C229" t="s">
        <v>37</v>
      </c>
      <c r="D229" t="s">
        <v>19</v>
      </c>
      <c r="E229" s="4">
        <v>1771</v>
      </c>
      <c r="F229" s="5">
        <v>204</v>
      </c>
      <c r="H229" t="s">
        <v>3</v>
      </c>
      <c r="I229" t="s">
        <v>34</v>
      </c>
      <c r="J229" t="s">
        <v>20</v>
      </c>
      <c r="K229" s="4">
        <v>2583</v>
      </c>
      <c r="L229" s="5">
        <v>18</v>
      </c>
      <c r="N229" t="s">
        <v>41</v>
      </c>
      <c r="O229" t="s">
        <v>36</v>
      </c>
      <c r="P229" t="s">
        <v>30</v>
      </c>
      <c r="Q229" s="4">
        <v>6118</v>
      </c>
      <c r="R229" s="5">
        <v>174</v>
      </c>
      <c r="T229" t="s">
        <v>41</v>
      </c>
      <c r="U229" t="s">
        <v>36</v>
      </c>
      <c r="V229" t="s">
        <v>30</v>
      </c>
      <c r="W229" s="4">
        <v>6118</v>
      </c>
      <c r="X229" s="5">
        <v>174</v>
      </c>
    </row>
    <row r="230" spans="2:24" x14ac:dyDescent="0.3">
      <c r="B230" t="s">
        <v>8</v>
      </c>
      <c r="C230" t="s">
        <v>38</v>
      </c>
      <c r="D230" t="s">
        <v>23</v>
      </c>
      <c r="E230" s="4">
        <v>1701</v>
      </c>
      <c r="F230" s="5">
        <v>234</v>
      </c>
      <c r="H230" t="s">
        <v>5</v>
      </c>
      <c r="I230" t="s">
        <v>34</v>
      </c>
      <c r="J230" t="s">
        <v>33</v>
      </c>
      <c r="K230" s="4">
        <v>1652</v>
      </c>
      <c r="L230" s="5">
        <v>93</v>
      </c>
      <c r="N230" t="s">
        <v>2</v>
      </c>
      <c r="O230" t="s">
        <v>39</v>
      </c>
      <c r="P230" t="s">
        <v>15</v>
      </c>
      <c r="Q230" s="4">
        <v>4802</v>
      </c>
      <c r="R230" s="5">
        <v>36</v>
      </c>
      <c r="T230" t="s">
        <v>2</v>
      </c>
      <c r="U230" t="s">
        <v>39</v>
      </c>
      <c r="V230" t="s">
        <v>15</v>
      </c>
      <c r="W230" s="4">
        <v>4802</v>
      </c>
      <c r="X230" s="5">
        <v>36</v>
      </c>
    </row>
    <row r="231" spans="2:24" x14ac:dyDescent="0.3">
      <c r="B231" t="s">
        <v>3</v>
      </c>
      <c r="C231" t="s">
        <v>39</v>
      </c>
      <c r="D231" t="s">
        <v>28</v>
      </c>
      <c r="E231" s="4">
        <v>1652</v>
      </c>
      <c r="F231" s="5">
        <v>102</v>
      </c>
      <c r="H231" t="s">
        <v>8</v>
      </c>
      <c r="I231" t="s">
        <v>34</v>
      </c>
      <c r="J231" t="s">
        <v>16</v>
      </c>
      <c r="K231" s="4">
        <v>2009</v>
      </c>
      <c r="L231" s="5">
        <v>219</v>
      </c>
      <c r="N231" t="s">
        <v>9</v>
      </c>
      <c r="O231" t="s">
        <v>38</v>
      </c>
      <c r="P231" t="s">
        <v>24</v>
      </c>
      <c r="Q231" s="4">
        <v>4137</v>
      </c>
      <c r="R231" s="5">
        <v>60</v>
      </c>
      <c r="T231" t="s">
        <v>9</v>
      </c>
      <c r="U231" t="s">
        <v>38</v>
      </c>
      <c r="V231" t="s">
        <v>24</v>
      </c>
      <c r="W231" s="4">
        <v>4137</v>
      </c>
      <c r="X231" s="5">
        <v>60</v>
      </c>
    </row>
    <row r="232" spans="2:24" x14ac:dyDescent="0.3">
      <c r="B232" t="s">
        <v>5</v>
      </c>
      <c r="C232" t="s">
        <v>34</v>
      </c>
      <c r="D232" t="s">
        <v>33</v>
      </c>
      <c r="E232" s="4">
        <v>1652</v>
      </c>
      <c r="F232" s="5">
        <v>93</v>
      </c>
      <c r="H232" t="s">
        <v>2</v>
      </c>
      <c r="I232" t="s">
        <v>39</v>
      </c>
      <c r="J232" t="s">
        <v>22</v>
      </c>
      <c r="K232" s="4">
        <v>1568</v>
      </c>
      <c r="L232" s="5">
        <v>141</v>
      </c>
      <c r="N232" t="s">
        <v>3</v>
      </c>
      <c r="O232" t="s">
        <v>35</v>
      </c>
      <c r="P232" t="s">
        <v>23</v>
      </c>
      <c r="Q232" s="4">
        <v>2023</v>
      </c>
      <c r="R232" s="5">
        <v>78</v>
      </c>
      <c r="T232" t="s">
        <v>3</v>
      </c>
      <c r="U232" t="s">
        <v>35</v>
      </c>
      <c r="V232" t="s">
        <v>23</v>
      </c>
      <c r="W232" s="4">
        <v>2023</v>
      </c>
      <c r="X232" s="5">
        <v>78</v>
      </c>
    </row>
    <row r="233" spans="2:24" x14ac:dyDescent="0.3">
      <c r="B233" t="s">
        <v>6</v>
      </c>
      <c r="C233" t="s">
        <v>39</v>
      </c>
      <c r="D233" t="s">
        <v>30</v>
      </c>
      <c r="E233" s="4">
        <v>1638</v>
      </c>
      <c r="F233" s="5">
        <v>63</v>
      </c>
      <c r="H233" t="s">
        <v>41</v>
      </c>
      <c r="I233" t="s">
        <v>37</v>
      </c>
      <c r="J233" t="s">
        <v>20</v>
      </c>
      <c r="K233" s="4">
        <v>3388</v>
      </c>
      <c r="L233" s="5">
        <v>123</v>
      </c>
      <c r="N233" t="s">
        <v>9</v>
      </c>
      <c r="O233" t="s">
        <v>36</v>
      </c>
      <c r="P233" t="s">
        <v>30</v>
      </c>
      <c r="Q233" s="4">
        <v>9051</v>
      </c>
      <c r="R233" s="5">
        <v>57</v>
      </c>
      <c r="T233" t="s">
        <v>9</v>
      </c>
      <c r="U233" t="s">
        <v>36</v>
      </c>
      <c r="V233" t="s">
        <v>30</v>
      </c>
      <c r="W233" s="4">
        <v>9051</v>
      </c>
      <c r="X233" s="5">
        <v>57</v>
      </c>
    </row>
    <row r="234" spans="2:24" x14ac:dyDescent="0.3">
      <c r="B234" t="s">
        <v>40</v>
      </c>
      <c r="C234" t="s">
        <v>35</v>
      </c>
      <c r="D234" t="s">
        <v>24</v>
      </c>
      <c r="E234" s="4">
        <v>1638</v>
      </c>
      <c r="F234" s="5">
        <v>48</v>
      </c>
      <c r="H234" t="s">
        <v>40</v>
      </c>
      <c r="I234" t="s">
        <v>38</v>
      </c>
      <c r="J234" t="s">
        <v>24</v>
      </c>
      <c r="K234" s="4">
        <v>623</v>
      </c>
      <c r="L234" s="5">
        <v>51</v>
      </c>
      <c r="N234" t="s">
        <v>9</v>
      </c>
      <c r="O234" t="s">
        <v>37</v>
      </c>
      <c r="P234" t="s">
        <v>28</v>
      </c>
      <c r="Q234" s="4">
        <v>2919</v>
      </c>
      <c r="R234" s="5">
        <v>45</v>
      </c>
      <c r="T234" t="s">
        <v>9</v>
      </c>
      <c r="U234" t="s">
        <v>37</v>
      </c>
      <c r="V234" t="s">
        <v>28</v>
      </c>
      <c r="W234" s="4">
        <v>2919</v>
      </c>
      <c r="X234" s="5">
        <v>45</v>
      </c>
    </row>
    <row r="235" spans="2:24" x14ac:dyDescent="0.3">
      <c r="B235" t="s">
        <v>40</v>
      </c>
      <c r="C235" t="s">
        <v>37</v>
      </c>
      <c r="D235" t="s">
        <v>30</v>
      </c>
      <c r="E235" s="4">
        <v>1624</v>
      </c>
      <c r="F235" s="5">
        <v>114</v>
      </c>
      <c r="H235" t="s">
        <v>8</v>
      </c>
      <c r="I235" t="s">
        <v>39</v>
      </c>
      <c r="J235" t="s">
        <v>26</v>
      </c>
      <c r="K235" s="4">
        <v>1561</v>
      </c>
      <c r="L235" s="5">
        <v>27</v>
      </c>
      <c r="N235" t="s">
        <v>41</v>
      </c>
      <c r="O235" t="s">
        <v>38</v>
      </c>
      <c r="P235" t="s">
        <v>22</v>
      </c>
      <c r="Q235" s="4">
        <v>5915</v>
      </c>
      <c r="R235" s="5">
        <v>3</v>
      </c>
      <c r="T235" t="s">
        <v>41</v>
      </c>
      <c r="U235" t="s">
        <v>38</v>
      </c>
      <c r="V235" t="s">
        <v>22</v>
      </c>
      <c r="W235" s="4">
        <v>5915</v>
      </c>
      <c r="X235" s="5">
        <v>3</v>
      </c>
    </row>
    <row r="236" spans="2:24" x14ac:dyDescent="0.3">
      <c r="B236" t="s">
        <v>40</v>
      </c>
      <c r="C236" t="s">
        <v>35</v>
      </c>
      <c r="D236" t="s">
        <v>29</v>
      </c>
      <c r="E236" s="4">
        <v>1617</v>
      </c>
      <c r="F236" s="5">
        <v>126</v>
      </c>
      <c r="H236" t="s">
        <v>6</v>
      </c>
      <c r="I236" t="s">
        <v>38</v>
      </c>
      <c r="J236" t="s">
        <v>13</v>
      </c>
      <c r="K236" s="4">
        <v>2317</v>
      </c>
      <c r="L236" s="5">
        <v>123</v>
      </c>
      <c r="N236" t="s">
        <v>10</v>
      </c>
      <c r="O236" t="s">
        <v>35</v>
      </c>
      <c r="P236" t="s">
        <v>15</v>
      </c>
      <c r="Q236" s="4">
        <v>2562</v>
      </c>
      <c r="R236" s="5">
        <v>6</v>
      </c>
      <c r="T236" t="s">
        <v>10</v>
      </c>
      <c r="U236" t="s">
        <v>35</v>
      </c>
      <c r="V236" t="s">
        <v>15</v>
      </c>
      <c r="W236" s="4">
        <v>2562</v>
      </c>
      <c r="X236" s="5">
        <v>6</v>
      </c>
    </row>
    <row r="237" spans="2:24" x14ac:dyDescent="0.3">
      <c r="B237" t="s">
        <v>2</v>
      </c>
      <c r="C237" t="s">
        <v>35</v>
      </c>
      <c r="D237" t="s">
        <v>17</v>
      </c>
      <c r="E237" s="4">
        <v>1589</v>
      </c>
      <c r="F237" s="5">
        <v>303</v>
      </c>
      <c r="H237" t="s">
        <v>10</v>
      </c>
      <c r="I237" t="s">
        <v>37</v>
      </c>
      <c r="J237" t="s">
        <v>28</v>
      </c>
      <c r="K237" s="4">
        <v>3059</v>
      </c>
      <c r="L237" s="5">
        <v>27</v>
      </c>
      <c r="N237" t="s">
        <v>5</v>
      </c>
      <c r="O237" t="s">
        <v>37</v>
      </c>
      <c r="P237" t="s">
        <v>25</v>
      </c>
      <c r="Q237" s="4">
        <v>8813</v>
      </c>
      <c r="R237" s="5">
        <v>21</v>
      </c>
      <c r="T237" t="s">
        <v>5</v>
      </c>
      <c r="U237" t="s">
        <v>37</v>
      </c>
      <c r="V237" t="s">
        <v>25</v>
      </c>
      <c r="W237" s="4">
        <v>8813</v>
      </c>
      <c r="X237" s="5">
        <v>21</v>
      </c>
    </row>
    <row r="238" spans="2:24" x14ac:dyDescent="0.3">
      <c r="B238" t="s">
        <v>2</v>
      </c>
      <c r="C238" t="s">
        <v>39</v>
      </c>
      <c r="D238" t="s">
        <v>22</v>
      </c>
      <c r="E238" s="4">
        <v>1568</v>
      </c>
      <c r="F238" s="5">
        <v>141</v>
      </c>
      <c r="H238" t="s">
        <v>41</v>
      </c>
      <c r="I238" t="s">
        <v>37</v>
      </c>
      <c r="J238" t="s">
        <v>26</v>
      </c>
      <c r="K238" s="4">
        <v>2324</v>
      </c>
      <c r="L238" s="5">
        <v>177</v>
      </c>
      <c r="N238" t="s">
        <v>5</v>
      </c>
      <c r="O238" t="s">
        <v>36</v>
      </c>
      <c r="P238" t="s">
        <v>18</v>
      </c>
      <c r="Q238" s="4">
        <v>6111</v>
      </c>
      <c r="R238" s="5">
        <v>3</v>
      </c>
      <c r="T238" t="s">
        <v>5</v>
      </c>
      <c r="U238" t="s">
        <v>36</v>
      </c>
      <c r="V238" t="s">
        <v>18</v>
      </c>
      <c r="W238" s="4">
        <v>6111</v>
      </c>
      <c r="X238" s="5">
        <v>3</v>
      </c>
    </row>
    <row r="239" spans="2:24" x14ac:dyDescent="0.3">
      <c r="B239" t="s">
        <v>7</v>
      </c>
      <c r="C239" t="s">
        <v>34</v>
      </c>
      <c r="D239" t="s">
        <v>25</v>
      </c>
      <c r="E239" s="4">
        <v>1568</v>
      </c>
      <c r="F239" s="5">
        <v>96</v>
      </c>
      <c r="H239" t="s">
        <v>40</v>
      </c>
      <c r="I239" t="s">
        <v>38</v>
      </c>
      <c r="J239" t="s">
        <v>29</v>
      </c>
      <c r="K239" s="4">
        <v>2541</v>
      </c>
      <c r="L239" s="5">
        <v>45</v>
      </c>
      <c r="N239" t="s">
        <v>8</v>
      </c>
      <c r="O239" t="s">
        <v>34</v>
      </c>
      <c r="P239" t="s">
        <v>31</v>
      </c>
      <c r="Q239" s="4">
        <v>3507</v>
      </c>
      <c r="R239" s="5">
        <v>288</v>
      </c>
      <c r="T239" t="s">
        <v>8</v>
      </c>
      <c r="U239" t="s">
        <v>34</v>
      </c>
      <c r="V239" t="s">
        <v>31</v>
      </c>
      <c r="W239" s="4">
        <v>3507</v>
      </c>
      <c r="X239" s="5">
        <v>288</v>
      </c>
    </row>
    <row r="240" spans="2:24" x14ac:dyDescent="0.3">
      <c r="B240" t="s">
        <v>8</v>
      </c>
      <c r="C240" t="s">
        <v>39</v>
      </c>
      <c r="D240" t="s">
        <v>26</v>
      </c>
      <c r="E240" s="4">
        <v>1561</v>
      </c>
      <c r="F240" s="5">
        <v>27</v>
      </c>
      <c r="H240" t="s">
        <v>6</v>
      </c>
      <c r="I240" t="s">
        <v>35</v>
      </c>
      <c r="J240" t="s">
        <v>27</v>
      </c>
      <c r="K240" s="4">
        <v>3864</v>
      </c>
      <c r="L240" s="5">
        <v>177</v>
      </c>
      <c r="N240" t="s">
        <v>6</v>
      </c>
      <c r="O240" t="s">
        <v>36</v>
      </c>
      <c r="P240" t="s">
        <v>13</v>
      </c>
      <c r="Q240" s="4">
        <v>4319</v>
      </c>
      <c r="R240" s="5">
        <v>30</v>
      </c>
      <c r="T240" t="s">
        <v>6</v>
      </c>
      <c r="U240" t="s">
        <v>36</v>
      </c>
      <c r="V240" t="s">
        <v>13</v>
      </c>
      <c r="W240" s="4">
        <v>4319</v>
      </c>
      <c r="X240" s="5">
        <v>30</v>
      </c>
    </row>
    <row r="241" spans="2:24" x14ac:dyDescent="0.3">
      <c r="B241" t="s">
        <v>41</v>
      </c>
      <c r="C241" t="s">
        <v>37</v>
      </c>
      <c r="D241" t="s">
        <v>30</v>
      </c>
      <c r="E241" s="4">
        <v>1526</v>
      </c>
      <c r="F241" s="5">
        <v>240</v>
      </c>
      <c r="H241" t="s">
        <v>9</v>
      </c>
      <c r="I241" t="s">
        <v>39</v>
      </c>
      <c r="J241" t="s">
        <v>18</v>
      </c>
      <c r="K241" s="4">
        <v>2639</v>
      </c>
      <c r="L241" s="5">
        <v>204</v>
      </c>
      <c r="N241" t="s">
        <v>40</v>
      </c>
      <c r="O241" t="s">
        <v>38</v>
      </c>
      <c r="P241" t="s">
        <v>26</v>
      </c>
      <c r="Q241" s="4">
        <v>609</v>
      </c>
      <c r="R241" s="5">
        <v>87</v>
      </c>
      <c r="T241" t="s">
        <v>40</v>
      </c>
      <c r="U241" t="s">
        <v>38</v>
      </c>
      <c r="V241" t="s">
        <v>26</v>
      </c>
      <c r="W241" s="4">
        <v>609</v>
      </c>
      <c r="X241" s="5">
        <v>87</v>
      </c>
    </row>
    <row r="242" spans="2:24" x14ac:dyDescent="0.3">
      <c r="B242" t="s">
        <v>5</v>
      </c>
      <c r="C242" t="s">
        <v>36</v>
      </c>
      <c r="D242" t="s">
        <v>30</v>
      </c>
      <c r="E242" s="4">
        <v>1526</v>
      </c>
      <c r="F242" s="5">
        <v>105</v>
      </c>
      <c r="H242" t="s">
        <v>8</v>
      </c>
      <c r="I242" t="s">
        <v>37</v>
      </c>
      <c r="J242" t="s">
        <v>22</v>
      </c>
      <c r="K242" s="4">
        <v>1890</v>
      </c>
      <c r="L242" s="5">
        <v>195</v>
      </c>
      <c r="N242" t="s">
        <v>40</v>
      </c>
      <c r="O242" t="s">
        <v>39</v>
      </c>
      <c r="P242" t="s">
        <v>27</v>
      </c>
      <c r="Q242" s="4">
        <v>6370</v>
      </c>
      <c r="R242" s="5">
        <v>30</v>
      </c>
      <c r="T242" t="s">
        <v>40</v>
      </c>
      <c r="U242" t="s">
        <v>39</v>
      </c>
      <c r="V242" t="s">
        <v>27</v>
      </c>
      <c r="W242" s="4">
        <v>6370</v>
      </c>
      <c r="X242" s="5">
        <v>30</v>
      </c>
    </row>
    <row r="243" spans="2:24" x14ac:dyDescent="0.3">
      <c r="B243" t="s">
        <v>6</v>
      </c>
      <c r="C243" t="s">
        <v>37</v>
      </c>
      <c r="D243" t="s">
        <v>18</v>
      </c>
      <c r="E243" s="4">
        <v>1505</v>
      </c>
      <c r="F243" s="5">
        <v>102</v>
      </c>
      <c r="H243" t="s">
        <v>7</v>
      </c>
      <c r="I243" t="s">
        <v>34</v>
      </c>
      <c r="J243" t="s">
        <v>14</v>
      </c>
      <c r="K243" s="4">
        <v>1932</v>
      </c>
      <c r="L243" s="5">
        <v>369</v>
      </c>
      <c r="N243" t="s">
        <v>5</v>
      </c>
      <c r="O243" t="s">
        <v>38</v>
      </c>
      <c r="P243" t="s">
        <v>19</v>
      </c>
      <c r="Q243" s="4">
        <v>5474</v>
      </c>
      <c r="R243" s="5">
        <v>168</v>
      </c>
      <c r="T243" t="s">
        <v>5</v>
      </c>
      <c r="U243" t="s">
        <v>38</v>
      </c>
      <c r="V243" t="s">
        <v>19</v>
      </c>
      <c r="W243" s="4">
        <v>5474</v>
      </c>
      <c r="X243" s="5">
        <v>168</v>
      </c>
    </row>
    <row r="244" spans="2:24" x14ac:dyDescent="0.3">
      <c r="B244" t="s">
        <v>41</v>
      </c>
      <c r="C244" t="s">
        <v>34</v>
      </c>
      <c r="D244" t="s">
        <v>17</v>
      </c>
      <c r="E244" s="4">
        <v>1463</v>
      </c>
      <c r="F244" s="5">
        <v>39</v>
      </c>
      <c r="H244" t="s">
        <v>6</v>
      </c>
      <c r="I244" t="s">
        <v>37</v>
      </c>
      <c r="J244" t="s">
        <v>30</v>
      </c>
      <c r="K244" s="4">
        <v>560</v>
      </c>
      <c r="L244" s="5">
        <v>81</v>
      </c>
      <c r="N244" t="s">
        <v>40</v>
      </c>
      <c r="O244" t="s">
        <v>36</v>
      </c>
      <c r="P244" t="s">
        <v>27</v>
      </c>
      <c r="Q244" s="4">
        <v>3164</v>
      </c>
      <c r="R244" s="5">
        <v>306</v>
      </c>
      <c r="T244" t="s">
        <v>40</v>
      </c>
      <c r="U244" t="s">
        <v>36</v>
      </c>
      <c r="V244" t="s">
        <v>27</v>
      </c>
      <c r="W244" s="4">
        <v>3164</v>
      </c>
      <c r="X244" s="5">
        <v>306</v>
      </c>
    </row>
    <row r="245" spans="2:24" x14ac:dyDescent="0.3">
      <c r="B245" t="s">
        <v>6</v>
      </c>
      <c r="C245" t="s">
        <v>34</v>
      </c>
      <c r="D245" t="s">
        <v>15</v>
      </c>
      <c r="E245" s="4">
        <v>1442</v>
      </c>
      <c r="F245" s="5">
        <v>15</v>
      </c>
      <c r="H245" t="s">
        <v>9</v>
      </c>
      <c r="I245" t="s">
        <v>37</v>
      </c>
      <c r="J245" t="s">
        <v>26</v>
      </c>
      <c r="K245" s="4">
        <v>2856</v>
      </c>
      <c r="L245" s="5">
        <v>246</v>
      </c>
      <c r="N245" t="s">
        <v>6</v>
      </c>
      <c r="O245" t="s">
        <v>35</v>
      </c>
      <c r="P245" t="s">
        <v>4</v>
      </c>
      <c r="Q245" s="4">
        <v>1302</v>
      </c>
      <c r="R245" s="5">
        <v>402</v>
      </c>
      <c r="T245" t="s">
        <v>6</v>
      </c>
      <c r="U245" t="s">
        <v>35</v>
      </c>
      <c r="V245" t="s">
        <v>4</v>
      </c>
      <c r="W245" s="4">
        <v>1302</v>
      </c>
      <c r="X245" s="5">
        <v>402</v>
      </c>
    </row>
    <row r="246" spans="2:24" x14ac:dyDescent="0.3">
      <c r="B246" t="s">
        <v>10</v>
      </c>
      <c r="C246" t="s">
        <v>34</v>
      </c>
      <c r="D246" t="s">
        <v>25</v>
      </c>
      <c r="E246" s="4">
        <v>1428</v>
      </c>
      <c r="F246" s="5">
        <v>93</v>
      </c>
      <c r="H246" t="s">
        <v>9</v>
      </c>
      <c r="I246" t="s">
        <v>34</v>
      </c>
      <c r="J246" t="s">
        <v>17</v>
      </c>
      <c r="K246" s="4">
        <v>707</v>
      </c>
      <c r="L246" s="5">
        <v>174</v>
      </c>
      <c r="N246" t="s">
        <v>3</v>
      </c>
      <c r="O246" t="s">
        <v>37</v>
      </c>
      <c r="P246" t="s">
        <v>28</v>
      </c>
      <c r="Q246" s="4">
        <v>7308</v>
      </c>
      <c r="R246" s="5">
        <v>327</v>
      </c>
      <c r="T246" t="s">
        <v>3</v>
      </c>
      <c r="U246" t="s">
        <v>37</v>
      </c>
      <c r="V246" t="s">
        <v>28</v>
      </c>
      <c r="W246" s="4">
        <v>7308</v>
      </c>
      <c r="X246" s="5">
        <v>327</v>
      </c>
    </row>
    <row r="247" spans="2:24" x14ac:dyDescent="0.3">
      <c r="B247" t="s">
        <v>10</v>
      </c>
      <c r="C247" t="s">
        <v>36</v>
      </c>
      <c r="D247" t="s">
        <v>27</v>
      </c>
      <c r="E247" s="4">
        <v>1407</v>
      </c>
      <c r="F247" s="5">
        <v>72</v>
      </c>
      <c r="H247" t="s">
        <v>8</v>
      </c>
      <c r="I247" t="s">
        <v>35</v>
      </c>
      <c r="J247" t="s">
        <v>30</v>
      </c>
      <c r="K247" s="4">
        <v>3598</v>
      </c>
      <c r="L247" s="5">
        <v>81</v>
      </c>
      <c r="N247" t="s">
        <v>40</v>
      </c>
      <c r="O247" t="s">
        <v>37</v>
      </c>
      <c r="P247" t="s">
        <v>27</v>
      </c>
      <c r="Q247" s="4">
        <v>6132</v>
      </c>
      <c r="R247" s="5">
        <v>93</v>
      </c>
      <c r="T247" t="s">
        <v>40</v>
      </c>
      <c r="U247" t="s">
        <v>37</v>
      </c>
      <c r="V247" t="s">
        <v>27</v>
      </c>
      <c r="W247" s="4">
        <v>6132</v>
      </c>
      <c r="X247" s="5">
        <v>93</v>
      </c>
    </row>
    <row r="248" spans="2:24" x14ac:dyDescent="0.3">
      <c r="B248" t="s">
        <v>6</v>
      </c>
      <c r="C248" t="s">
        <v>36</v>
      </c>
      <c r="D248" t="s">
        <v>29</v>
      </c>
      <c r="E248" s="4">
        <v>1400</v>
      </c>
      <c r="F248" s="5">
        <v>135</v>
      </c>
      <c r="H248" t="s">
        <v>41</v>
      </c>
      <c r="I248" t="s">
        <v>34</v>
      </c>
      <c r="J248" t="s">
        <v>16</v>
      </c>
      <c r="K248" s="4">
        <v>1274</v>
      </c>
      <c r="L248" s="5">
        <v>225</v>
      </c>
      <c r="N248" t="s">
        <v>10</v>
      </c>
      <c r="O248" t="s">
        <v>35</v>
      </c>
      <c r="P248" t="s">
        <v>14</v>
      </c>
      <c r="Q248" s="4">
        <v>3472</v>
      </c>
      <c r="R248" s="5">
        <v>96</v>
      </c>
      <c r="T248" t="s">
        <v>10</v>
      </c>
      <c r="U248" t="s">
        <v>35</v>
      </c>
      <c r="V248" t="s">
        <v>14</v>
      </c>
      <c r="W248" s="4">
        <v>3472</v>
      </c>
      <c r="X248" s="5">
        <v>96</v>
      </c>
    </row>
    <row r="249" spans="2:24" x14ac:dyDescent="0.3">
      <c r="B249" t="s">
        <v>6</v>
      </c>
      <c r="C249" t="s">
        <v>35</v>
      </c>
      <c r="D249" t="s">
        <v>4</v>
      </c>
      <c r="E249" s="4">
        <v>1302</v>
      </c>
      <c r="F249" s="5">
        <v>402</v>
      </c>
      <c r="H249" t="s">
        <v>5</v>
      </c>
      <c r="I249" t="s">
        <v>36</v>
      </c>
      <c r="J249" t="s">
        <v>30</v>
      </c>
      <c r="K249" s="4">
        <v>1526</v>
      </c>
      <c r="L249" s="5">
        <v>105</v>
      </c>
      <c r="N249" t="s">
        <v>8</v>
      </c>
      <c r="O249" t="s">
        <v>39</v>
      </c>
      <c r="P249" t="s">
        <v>18</v>
      </c>
      <c r="Q249" s="4">
        <v>9660</v>
      </c>
      <c r="R249" s="5">
        <v>27</v>
      </c>
      <c r="T249" t="s">
        <v>8</v>
      </c>
      <c r="U249" t="s">
        <v>39</v>
      </c>
      <c r="V249" t="s">
        <v>18</v>
      </c>
      <c r="W249" s="4">
        <v>9660</v>
      </c>
      <c r="X249" s="5">
        <v>27</v>
      </c>
    </row>
    <row r="250" spans="2:24" x14ac:dyDescent="0.3">
      <c r="B250" t="s">
        <v>7</v>
      </c>
      <c r="C250" t="s">
        <v>38</v>
      </c>
      <c r="D250" t="s">
        <v>14</v>
      </c>
      <c r="E250" s="4">
        <v>1281</v>
      </c>
      <c r="F250" s="5">
        <v>75</v>
      </c>
      <c r="H250" t="s">
        <v>40</v>
      </c>
      <c r="I250" t="s">
        <v>39</v>
      </c>
      <c r="J250" t="s">
        <v>28</v>
      </c>
      <c r="K250" s="4">
        <v>3101</v>
      </c>
      <c r="L250" s="5">
        <v>225</v>
      </c>
      <c r="N250" t="s">
        <v>9</v>
      </c>
      <c r="O250" t="s">
        <v>38</v>
      </c>
      <c r="P250" t="s">
        <v>26</v>
      </c>
      <c r="Q250" s="4">
        <v>2436</v>
      </c>
      <c r="R250" s="5">
        <v>99</v>
      </c>
      <c r="T250" t="s">
        <v>9</v>
      </c>
      <c r="U250" t="s">
        <v>38</v>
      </c>
      <c r="V250" t="s">
        <v>26</v>
      </c>
      <c r="W250" s="4">
        <v>2436</v>
      </c>
      <c r="X250" s="5">
        <v>99</v>
      </c>
    </row>
    <row r="251" spans="2:24" x14ac:dyDescent="0.3">
      <c r="B251" t="s">
        <v>3</v>
      </c>
      <c r="C251" t="s">
        <v>36</v>
      </c>
      <c r="D251" t="s">
        <v>19</v>
      </c>
      <c r="E251" s="4">
        <v>1281</v>
      </c>
      <c r="F251" s="5">
        <v>18</v>
      </c>
      <c r="H251" t="s">
        <v>2</v>
      </c>
      <c r="I251" t="s">
        <v>37</v>
      </c>
      <c r="J251" t="s">
        <v>14</v>
      </c>
      <c r="K251" s="4">
        <v>1057</v>
      </c>
      <c r="L251" s="5">
        <v>54</v>
      </c>
      <c r="N251" t="s">
        <v>9</v>
      </c>
      <c r="O251" t="s">
        <v>38</v>
      </c>
      <c r="P251" t="s">
        <v>33</v>
      </c>
      <c r="Q251" s="4">
        <v>9506</v>
      </c>
      <c r="R251" s="5">
        <v>87</v>
      </c>
      <c r="T251" t="s">
        <v>9</v>
      </c>
      <c r="U251" t="s">
        <v>38</v>
      </c>
      <c r="V251" t="s">
        <v>33</v>
      </c>
      <c r="W251" s="4">
        <v>9506</v>
      </c>
      <c r="X251" s="5">
        <v>87</v>
      </c>
    </row>
    <row r="252" spans="2:24" x14ac:dyDescent="0.3">
      <c r="B252" t="s">
        <v>41</v>
      </c>
      <c r="C252" t="s">
        <v>34</v>
      </c>
      <c r="D252" t="s">
        <v>16</v>
      </c>
      <c r="E252" s="4">
        <v>1274</v>
      </c>
      <c r="F252" s="5">
        <v>225</v>
      </c>
      <c r="H252" t="s">
        <v>5</v>
      </c>
      <c r="I252" t="s">
        <v>39</v>
      </c>
      <c r="J252" t="s">
        <v>24</v>
      </c>
      <c r="K252" s="4">
        <v>4018</v>
      </c>
      <c r="L252" s="5">
        <v>171</v>
      </c>
      <c r="N252" t="s">
        <v>10</v>
      </c>
      <c r="O252" t="s">
        <v>37</v>
      </c>
      <c r="P252" t="s">
        <v>21</v>
      </c>
      <c r="Q252" s="4">
        <v>245</v>
      </c>
      <c r="R252" s="5">
        <v>288</v>
      </c>
      <c r="T252" t="s">
        <v>10</v>
      </c>
      <c r="U252" t="s">
        <v>37</v>
      </c>
      <c r="V252" t="s">
        <v>21</v>
      </c>
      <c r="W252" s="4">
        <v>245</v>
      </c>
      <c r="X252" s="5">
        <v>288</v>
      </c>
    </row>
    <row r="253" spans="2:24" x14ac:dyDescent="0.3">
      <c r="B253" t="s">
        <v>6</v>
      </c>
      <c r="C253" t="s">
        <v>38</v>
      </c>
      <c r="D253" t="s">
        <v>27</v>
      </c>
      <c r="E253" s="4">
        <v>1134</v>
      </c>
      <c r="F253" s="5">
        <v>282</v>
      </c>
      <c r="H253" t="s">
        <v>9</v>
      </c>
      <c r="I253" t="s">
        <v>34</v>
      </c>
      <c r="J253" t="s">
        <v>16</v>
      </c>
      <c r="K253" s="4">
        <v>938</v>
      </c>
      <c r="L253" s="5">
        <v>189</v>
      </c>
      <c r="N253" t="s">
        <v>8</v>
      </c>
      <c r="O253" t="s">
        <v>35</v>
      </c>
      <c r="P253" t="s">
        <v>20</v>
      </c>
      <c r="Q253" s="4">
        <v>2702</v>
      </c>
      <c r="R253" s="5">
        <v>363</v>
      </c>
      <c r="T253" t="s">
        <v>8</v>
      </c>
      <c r="U253" t="s">
        <v>35</v>
      </c>
      <c r="V253" t="s">
        <v>20</v>
      </c>
      <c r="W253" s="4">
        <v>2702</v>
      </c>
      <c r="X253" s="5">
        <v>363</v>
      </c>
    </row>
    <row r="254" spans="2:24" x14ac:dyDescent="0.3">
      <c r="B254" t="s">
        <v>9</v>
      </c>
      <c r="C254" t="s">
        <v>37</v>
      </c>
      <c r="D254" t="s">
        <v>29</v>
      </c>
      <c r="E254" s="4">
        <v>1085</v>
      </c>
      <c r="F254" s="5">
        <v>273</v>
      </c>
      <c r="H254" t="s">
        <v>7</v>
      </c>
      <c r="I254" t="s">
        <v>38</v>
      </c>
      <c r="J254" t="s">
        <v>18</v>
      </c>
      <c r="K254" s="4">
        <v>1778</v>
      </c>
      <c r="L254" s="5">
        <v>270</v>
      </c>
      <c r="N254" t="s">
        <v>10</v>
      </c>
      <c r="O254" t="s">
        <v>34</v>
      </c>
      <c r="P254" t="s">
        <v>17</v>
      </c>
      <c r="Q254" s="4">
        <v>700</v>
      </c>
      <c r="R254" s="5">
        <v>87</v>
      </c>
      <c r="T254" t="s">
        <v>10</v>
      </c>
      <c r="U254" t="s">
        <v>34</v>
      </c>
      <c r="V254" t="s">
        <v>17</v>
      </c>
      <c r="W254" s="4">
        <v>700</v>
      </c>
      <c r="X254" s="5">
        <v>87</v>
      </c>
    </row>
    <row r="255" spans="2:24" x14ac:dyDescent="0.3">
      <c r="B255" t="s">
        <v>6</v>
      </c>
      <c r="C255" t="s">
        <v>35</v>
      </c>
      <c r="D255" t="s">
        <v>20</v>
      </c>
      <c r="E255" s="4">
        <v>1071</v>
      </c>
      <c r="F255" s="5">
        <v>270</v>
      </c>
      <c r="H255" t="s">
        <v>6</v>
      </c>
      <c r="I255" t="s">
        <v>39</v>
      </c>
      <c r="J255" t="s">
        <v>30</v>
      </c>
      <c r="K255" s="4">
        <v>1638</v>
      </c>
      <c r="L255" s="5">
        <v>63</v>
      </c>
      <c r="N255" t="s">
        <v>6</v>
      </c>
      <c r="O255" t="s">
        <v>34</v>
      </c>
      <c r="P255" t="s">
        <v>17</v>
      </c>
      <c r="Q255" s="4">
        <v>3759</v>
      </c>
      <c r="R255" s="5">
        <v>150</v>
      </c>
      <c r="T255" t="s">
        <v>6</v>
      </c>
      <c r="U255" t="s">
        <v>34</v>
      </c>
      <c r="V255" t="s">
        <v>17</v>
      </c>
      <c r="W255" s="4">
        <v>3759</v>
      </c>
      <c r="X255" s="5">
        <v>150</v>
      </c>
    </row>
    <row r="256" spans="2:24" x14ac:dyDescent="0.3">
      <c r="B256" t="s">
        <v>2</v>
      </c>
      <c r="C256" t="s">
        <v>37</v>
      </c>
      <c r="D256" t="s">
        <v>14</v>
      </c>
      <c r="E256" s="4">
        <v>1057</v>
      </c>
      <c r="F256" s="5">
        <v>54</v>
      </c>
      <c r="H256" t="s">
        <v>41</v>
      </c>
      <c r="I256" t="s">
        <v>38</v>
      </c>
      <c r="J256" t="s">
        <v>25</v>
      </c>
      <c r="K256" s="4">
        <v>154</v>
      </c>
      <c r="L256" s="5">
        <v>21</v>
      </c>
      <c r="N256" t="s">
        <v>2</v>
      </c>
      <c r="O256" t="s">
        <v>35</v>
      </c>
      <c r="P256" t="s">
        <v>17</v>
      </c>
      <c r="Q256" s="4">
        <v>1589</v>
      </c>
      <c r="R256" s="5">
        <v>303</v>
      </c>
      <c r="T256" t="s">
        <v>2</v>
      </c>
      <c r="U256" t="s">
        <v>35</v>
      </c>
      <c r="V256" t="s">
        <v>17</v>
      </c>
      <c r="W256" s="4">
        <v>1589</v>
      </c>
      <c r="X256" s="5">
        <v>303</v>
      </c>
    </row>
    <row r="257" spans="2:24" x14ac:dyDescent="0.3">
      <c r="B257" t="s">
        <v>3</v>
      </c>
      <c r="C257" t="s">
        <v>36</v>
      </c>
      <c r="D257" t="s">
        <v>28</v>
      </c>
      <c r="E257" s="4">
        <v>973</v>
      </c>
      <c r="F257" s="5">
        <v>162</v>
      </c>
      <c r="H257" t="s">
        <v>9</v>
      </c>
      <c r="I257" t="s">
        <v>39</v>
      </c>
      <c r="J257" t="s">
        <v>24</v>
      </c>
      <c r="K257" s="4">
        <v>3920</v>
      </c>
      <c r="L257" s="5">
        <v>306</v>
      </c>
      <c r="N257" t="s">
        <v>7</v>
      </c>
      <c r="O257" t="s">
        <v>35</v>
      </c>
      <c r="P257" t="s">
        <v>28</v>
      </c>
      <c r="Q257" s="4">
        <v>5194</v>
      </c>
      <c r="R257" s="5">
        <v>288</v>
      </c>
      <c r="T257" t="s">
        <v>7</v>
      </c>
      <c r="U257" t="s">
        <v>35</v>
      </c>
      <c r="V257" t="s">
        <v>28</v>
      </c>
      <c r="W257" s="4">
        <v>5194</v>
      </c>
      <c r="X257" s="5">
        <v>288</v>
      </c>
    </row>
    <row r="258" spans="2:24" x14ac:dyDescent="0.3">
      <c r="B258" t="s">
        <v>7</v>
      </c>
      <c r="C258" t="s">
        <v>39</v>
      </c>
      <c r="D258" t="s">
        <v>27</v>
      </c>
      <c r="E258" s="4">
        <v>966</v>
      </c>
      <c r="F258" s="5">
        <v>198</v>
      </c>
      <c r="H258" t="s">
        <v>2</v>
      </c>
      <c r="I258" t="s">
        <v>38</v>
      </c>
      <c r="J258" t="s">
        <v>4</v>
      </c>
      <c r="K258" s="4">
        <v>3549</v>
      </c>
      <c r="L258" s="5">
        <v>3</v>
      </c>
      <c r="N258" t="s">
        <v>10</v>
      </c>
      <c r="O258" t="s">
        <v>36</v>
      </c>
      <c r="P258" t="s">
        <v>13</v>
      </c>
      <c r="Q258" s="4">
        <v>945</v>
      </c>
      <c r="R258" s="5">
        <v>75</v>
      </c>
      <c r="T258" t="s">
        <v>10</v>
      </c>
      <c r="U258" t="s">
        <v>36</v>
      </c>
      <c r="V258" t="s">
        <v>13</v>
      </c>
      <c r="W258" s="4">
        <v>945</v>
      </c>
      <c r="X258" s="5">
        <v>75</v>
      </c>
    </row>
    <row r="259" spans="2:24" x14ac:dyDescent="0.3">
      <c r="B259" t="s">
        <v>9</v>
      </c>
      <c r="C259" t="s">
        <v>35</v>
      </c>
      <c r="D259" t="s">
        <v>4</v>
      </c>
      <c r="E259" s="4">
        <v>959</v>
      </c>
      <c r="F259" s="5">
        <v>147</v>
      </c>
      <c r="H259" t="s">
        <v>7</v>
      </c>
      <c r="I259" t="s">
        <v>39</v>
      </c>
      <c r="J259" t="s">
        <v>27</v>
      </c>
      <c r="K259" s="4">
        <v>966</v>
      </c>
      <c r="L259" s="5">
        <v>198</v>
      </c>
      <c r="N259" t="s">
        <v>40</v>
      </c>
      <c r="O259" t="s">
        <v>38</v>
      </c>
      <c r="P259" t="s">
        <v>31</v>
      </c>
      <c r="Q259" s="4">
        <v>1988</v>
      </c>
      <c r="R259" s="5">
        <v>39</v>
      </c>
      <c r="T259" t="s">
        <v>40</v>
      </c>
      <c r="U259" t="s">
        <v>38</v>
      </c>
      <c r="V259" t="s">
        <v>31</v>
      </c>
      <c r="W259" s="4">
        <v>1988</v>
      </c>
      <c r="X259" s="5">
        <v>39</v>
      </c>
    </row>
    <row r="260" spans="2:24" x14ac:dyDescent="0.3">
      <c r="B260" t="s">
        <v>6</v>
      </c>
      <c r="C260" t="s">
        <v>38</v>
      </c>
      <c r="D260" t="s">
        <v>33</v>
      </c>
      <c r="E260" s="4">
        <v>959</v>
      </c>
      <c r="F260" s="5">
        <v>135</v>
      </c>
      <c r="H260" t="s">
        <v>5</v>
      </c>
      <c r="I260" t="s">
        <v>39</v>
      </c>
      <c r="J260" t="s">
        <v>18</v>
      </c>
      <c r="K260" s="4">
        <v>385</v>
      </c>
      <c r="L260" s="5">
        <v>249</v>
      </c>
      <c r="N260" t="s">
        <v>6</v>
      </c>
      <c r="O260" t="s">
        <v>34</v>
      </c>
      <c r="P260" t="s">
        <v>32</v>
      </c>
      <c r="Q260" s="4">
        <v>6734</v>
      </c>
      <c r="R260" s="5">
        <v>123</v>
      </c>
      <c r="T260" t="s">
        <v>6</v>
      </c>
      <c r="U260" t="s">
        <v>34</v>
      </c>
      <c r="V260" t="s">
        <v>32</v>
      </c>
      <c r="W260" s="4">
        <v>6734</v>
      </c>
      <c r="X260" s="5">
        <v>123</v>
      </c>
    </row>
    <row r="261" spans="2:24" x14ac:dyDescent="0.3">
      <c r="B261" t="s">
        <v>10</v>
      </c>
      <c r="C261" t="s">
        <v>36</v>
      </c>
      <c r="D261" t="s">
        <v>13</v>
      </c>
      <c r="E261" s="4">
        <v>945</v>
      </c>
      <c r="F261" s="5">
        <v>75</v>
      </c>
      <c r="H261" t="s">
        <v>6</v>
      </c>
      <c r="I261" t="s">
        <v>34</v>
      </c>
      <c r="J261" t="s">
        <v>16</v>
      </c>
      <c r="K261" s="4">
        <v>2219</v>
      </c>
      <c r="L261" s="5">
        <v>75</v>
      </c>
      <c r="N261" t="s">
        <v>40</v>
      </c>
      <c r="O261" t="s">
        <v>36</v>
      </c>
      <c r="P261" t="s">
        <v>4</v>
      </c>
      <c r="Q261" s="4">
        <v>217</v>
      </c>
      <c r="R261" s="5">
        <v>36</v>
      </c>
      <c r="T261" t="s">
        <v>40</v>
      </c>
      <c r="U261" t="s">
        <v>36</v>
      </c>
      <c r="V261" t="s">
        <v>4</v>
      </c>
      <c r="W261" s="4">
        <v>217</v>
      </c>
      <c r="X261" s="5">
        <v>36</v>
      </c>
    </row>
    <row r="262" spans="2:24" x14ac:dyDescent="0.3">
      <c r="B262" t="s">
        <v>3</v>
      </c>
      <c r="C262" t="s">
        <v>37</v>
      </c>
      <c r="D262" t="s">
        <v>4</v>
      </c>
      <c r="E262" s="4">
        <v>938</v>
      </c>
      <c r="F262" s="5">
        <v>366</v>
      </c>
      <c r="H262" t="s">
        <v>9</v>
      </c>
      <c r="I262" t="s">
        <v>36</v>
      </c>
      <c r="J262" t="s">
        <v>32</v>
      </c>
      <c r="K262" s="4">
        <v>2954</v>
      </c>
      <c r="L262" s="5">
        <v>189</v>
      </c>
      <c r="N262" t="s">
        <v>5</v>
      </c>
      <c r="O262" t="s">
        <v>34</v>
      </c>
      <c r="P262" t="s">
        <v>22</v>
      </c>
      <c r="Q262" s="4">
        <v>6279</v>
      </c>
      <c r="R262" s="5">
        <v>237</v>
      </c>
      <c r="T262" t="s">
        <v>5</v>
      </c>
      <c r="U262" t="s">
        <v>34</v>
      </c>
      <c r="V262" t="s">
        <v>22</v>
      </c>
      <c r="W262" s="4">
        <v>6279</v>
      </c>
      <c r="X262" s="5">
        <v>237</v>
      </c>
    </row>
    <row r="263" spans="2:24" x14ac:dyDescent="0.3">
      <c r="B263" t="s">
        <v>9</v>
      </c>
      <c r="C263" t="s">
        <v>34</v>
      </c>
      <c r="D263" t="s">
        <v>16</v>
      </c>
      <c r="E263" s="4">
        <v>938</v>
      </c>
      <c r="F263" s="5">
        <v>189</v>
      </c>
      <c r="H263" t="s">
        <v>7</v>
      </c>
      <c r="I263" t="s">
        <v>36</v>
      </c>
      <c r="J263" t="s">
        <v>32</v>
      </c>
      <c r="K263" s="4">
        <v>280</v>
      </c>
      <c r="L263" s="5">
        <v>87</v>
      </c>
      <c r="N263" t="s">
        <v>40</v>
      </c>
      <c r="O263" t="s">
        <v>36</v>
      </c>
      <c r="P263" t="s">
        <v>13</v>
      </c>
      <c r="Q263" s="4">
        <v>4424</v>
      </c>
      <c r="R263" s="5">
        <v>201</v>
      </c>
      <c r="T263" t="s">
        <v>40</v>
      </c>
      <c r="U263" t="s">
        <v>36</v>
      </c>
      <c r="V263" t="s">
        <v>13</v>
      </c>
      <c r="W263" s="4">
        <v>4424</v>
      </c>
      <c r="X263" s="5">
        <v>201</v>
      </c>
    </row>
    <row r="264" spans="2:24" x14ac:dyDescent="0.3">
      <c r="B264" t="s">
        <v>6</v>
      </c>
      <c r="C264" t="s">
        <v>38</v>
      </c>
      <c r="D264" t="s">
        <v>16</v>
      </c>
      <c r="E264" s="4">
        <v>938</v>
      </c>
      <c r="F264" s="5">
        <v>6</v>
      </c>
      <c r="H264" t="s">
        <v>3</v>
      </c>
      <c r="I264" t="s">
        <v>35</v>
      </c>
      <c r="J264" t="s">
        <v>23</v>
      </c>
      <c r="K264" s="4">
        <v>2023</v>
      </c>
      <c r="L264" s="5">
        <v>78</v>
      </c>
      <c r="N264" t="s">
        <v>2</v>
      </c>
      <c r="O264" t="s">
        <v>36</v>
      </c>
      <c r="P264" t="s">
        <v>17</v>
      </c>
      <c r="Q264" s="4">
        <v>189</v>
      </c>
      <c r="R264" s="5">
        <v>48</v>
      </c>
      <c r="T264" t="s">
        <v>2</v>
      </c>
      <c r="U264" t="s">
        <v>36</v>
      </c>
      <c r="V264" t="s">
        <v>17</v>
      </c>
      <c r="W264" s="4">
        <v>189</v>
      </c>
      <c r="X264" s="5">
        <v>48</v>
      </c>
    </row>
    <row r="265" spans="2:24" x14ac:dyDescent="0.3">
      <c r="B265" t="s">
        <v>5</v>
      </c>
      <c r="C265" t="s">
        <v>34</v>
      </c>
      <c r="D265" t="s">
        <v>19</v>
      </c>
      <c r="E265" s="4">
        <v>861</v>
      </c>
      <c r="F265" s="5">
        <v>195</v>
      </c>
      <c r="H265" t="s">
        <v>9</v>
      </c>
      <c r="I265" t="s">
        <v>37</v>
      </c>
      <c r="J265" t="s">
        <v>28</v>
      </c>
      <c r="K265" s="4">
        <v>2919</v>
      </c>
      <c r="L265" s="5">
        <v>45</v>
      </c>
      <c r="N265" t="s">
        <v>5</v>
      </c>
      <c r="O265" t="s">
        <v>35</v>
      </c>
      <c r="P265" t="s">
        <v>22</v>
      </c>
      <c r="Q265" s="4">
        <v>490</v>
      </c>
      <c r="R265" s="5">
        <v>84</v>
      </c>
      <c r="T265" t="s">
        <v>5</v>
      </c>
      <c r="U265" t="s">
        <v>35</v>
      </c>
      <c r="V265" t="s">
        <v>22</v>
      </c>
      <c r="W265" s="4">
        <v>490</v>
      </c>
      <c r="X265" s="5">
        <v>84</v>
      </c>
    </row>
    <row r="266" spans="2:24" x14ac:dyDescent="0.3">
      <c r="B266" t="s">
        <v>41</v>
      </c>
      <c r="C266" t="s">
        <v>36</v>
      </c>
      <c r="D266" t="s">
        <v>28</v>
      </c>
      <c r="E266" s="4">
        <v>854</v>
      </c>
      <c r="F266" s="5">
        <v>309</v>
      </c>
      <c r="H266" t="s">
        <v>10</v>
      </c>
      <c r="I266" t="s">
        <v>35</v>
      </c>
      <c r="J266" t="s">
        <v>15</v>
      </c>
      <c r="K266" s="4">
        <v>2562</v>
      </c>
      <c r="L266" s="5">
        <v>6</v>
      </c>
      <c r="N266" t="s">
        <v>8</v>
      </c>
      <c r="O266" t="s">
        <v>37</v>
      </c>
      <c r="P266" t="s">
        <v>21</v>
      </c>
      <c r="Q266" s="4">
        <v>434</v>
      </c>
      <c r="R266" s="5">
        <v>87</v>
      </c>
      <c r="T266" t="s">
        <v>8</v>
      </c>
      <c r="U266" t="s">
        <v>37</v>
      </c>
      <c r="V266" t="s">
        <v>21</v>
      </c>
      <c r="W266" s="4">
        <v>434</v>
      </c>
      <c r="X266" s="5">
        <v>87</v>
      </c>
    </row>
    <row r="267" spans="2:24" x14ac:dyDescent="0.3">
      <c r="B267" t="s">
        <v>41</v>
      </c>
      <c r="C267" t="s">
        <v>35</v>
      </c>
      <c r="D267" t="s">
        <v>27</v>
      </c>
      <c r="E267" s="4">
        <v>847</v>
      </c>
      <c r="F267" s="5">
        <v>129</v>
      </c>
      <c r="H267" t="s">
        <v>8</v>
      </c>
      <c r="I267" t="s">
        <v>34</v>
      </c>
      <c r="J267" t="s">
        <v>31</v>
      </c>
      <c r="K267" s="4">
        <v>3507</v>
      </c>
      <c r="L267" s="5">
        <v>288</v>
      </c>
      <c r="N267" t="s">
        <v>7</v>
      </c>
      <c r="O267" t="s">
        <v>38</v>
      </c>
      <c r="P267" t="s">
        <v>30</v>
      </c>
      <c r="Q267" s="4">
        <v>10129</v>
      </c>
      <c r="R267" s="5">
        <v>312</v>
      </c>
      <c r="T267" t="s">
        <v>7</v>
      </c>
      <c r="U267" t="s">
        <v>38</v>
      </c>
      <c r="V267" t="s">
        <v>30</v>
      </c>
      <c r="W267" s="4">
        <v>10129</v>
      </c>
      <c r="X267" s="5">
        <v>312</v>
      </c>
    </row>
    <row r="268" spans="2:24" x14ac:dyDescent="0.3">
      <c r="B268" t="s">
        <v>8</v>
      </c>
      <c r="C268" t="s">
        <v>38</v>
      </c>
      <c r="D268" t="s">
        <v>13</v>
      </c>
      <c r="E268" s="4">
        <v>819</v>
      </c>
      <c r="F268" s="5">
        <v>510</v>
      </c>
      <c r="H268" t="s">
        <v>40</v>
      </c>
      <c r="I268" t="s">
        <v>38</v>
      </c>
      <c r="J268" t="s">
        <v>26</v>
      </c>
      <c r="K268" s="4">
        <v>609</v>
      </c>
      <c r="L268" s="5">
        <v>87</v>
      </c>
      <c r="N268" t="s">
        <v>3</v>
      </c>
      <c r="O268" t="s">
        <v>39</v>
      </c>
      <c r="P268" t="s">
        <v>28</v>
      </c>
      <c r="Q268" s="4">
        <v>1652</v>
      </c>
      <c r="R268" s="5">
        <v>102</v>
      </c>
      <c r="T268" t="s">
        <v>3</v>
      </c>
      <c r="U268" t="s">
        <v>39</v>
      </c>
      <c r="V268" t="s">
        <v>28</v>
      </c>
      <c r="W268" s="4">
        <v>1652</v>
      </c>
      <c r="X268" s="5">
        <v>102</v>
      </c>
    </row>
    <row r="269" spans="2:24" x14ac:dyDescent="0.3">
      <c r="B269" t="s">
        <v>3</v>
      </c>
      <c r="C269" t="s">
        <v>35</v>
      </c>
      <c r="D269" t="s">
        <v>33</v>
      </c>
      <c r="E269" s="4">
        <v>819</v>
      </c>
      <c r="F269" s="5">
        <v>306</v>
      </c>
      <c r="H269" t="s">
        <v>40</v>
      </c>
      <c r="I269" t="s">
        <v>36</v>
      </c>
      <c r="J269" t="s">
        <v>27</v>
      </c>
      <c r="K269" s="4">
        <v>3164</v>
      </c>
      <c r="L269" s="5">
        <v>306</v>
      </c>
      <c r="N269" t="s">
        <v>8</v>
      </c>
      <c r="O269" t="s">
        <v>38</v>
      </c>
      <c r="P269" t="s">
        <v>21</v>
      </c>
      <c r="Q269" s="4">
        <v>6433</v>
      </c>
      <c r="R269" s="5">
        <v>78</v>
      </c>
      <c r="T269" t="s">
        <v>8</v>
      </c>
      <c r="U269" t="s">
        <v>38</v>
      </c>
      <c r="V269" t="s">
        <v>21</v>
      </c>
      <c r="W269" s="4">
        <v>6433</v>
      </c>
      <c r="X269" s="5">
        <v>78</v>
      </c>
    </row>
    <row r="270" spans="2:24" x14ac:dyDescent="0.3">
      <c r="B270" t="s">
        <v>2</v>
      </c>
      <c r="C270" t="s">
        <v>36</v>
      </c>
      <c r="D270" t="s">
        <v>27</v>
      </c>
      <c r="E270" s="4">
        <v>798</v>
      </c>
      <c r="F270" s="5">
        <v>519</v>
      </c>
      <c r="H270" t="s">
        <v>6</v>
      </c>
      <c r="I270" t="s">
        <v>35</v>
      </c>
      <c r="J270" t="s">
        <v>4</v>
      </c>
      <c r="K270" s="4">
        <v>1302</v>
      </c>
      <c r="L270" s="5">
        <v>402</v>
      </c>
      <c r="N270" t="s">
        <v>3</v>
      </c>
      <c r="O270" t="s">
        <v>34</v>
      </c>
      <c r="P270" t="s">
        <v>23</v>
      </c>
      <c r="Q270" s="4">
        <v>2212</v>
      </c>
      <c r="R270" s="5">
        <v>117</v>
      </c>
      <c r="T270" t="s">
        <v>3</v>
      </c>
      <c r="U270" t="s">
        <v>34</v>
      </c>
      <c r="V270" t="s">
        <v>23</v>
      </c>
      <c r="W270" s="4">
        <v>2212</v>
      </c>
      <c r="X270" s="5">
        <v>117</v>
      </c>
    </row>
    <row r="271" spans="2:24" x14ac:dyDescent="0.3">
      <c r="B271" t="s">
        <v>41</v>
      </c>
      <c r="C271" t="s">
        <v>37</v>
      </c>
      <c r="D271" t="s">
        <v>15</v>
      </c>
      <c r="E271" s="4">
        <v>714</v>
      </c>
      <c r="F271" s="5">
        <v>231</v>
      </c>
      <c r="H271" t="s">
        <v>10</v>
      </c>
      <c r="I271" t="s">
        <v>35</v>
      </c>
      <c r="J271" t="s">
        <v>14</v>
      </c>
      <c r="K271" s="4">
        <v>3472</v>
      </c>
      <c r="L271" s="5">
        <v>96</v>
      </c>
      <c r="N271" t="s">
        <v>41</v>
      </c>
      <c r="O271" t="s">
        <v>35</v>
      </c>
      <c r="P271" t="s">
        <v>19</v>
      </c>
      <c r="Q271" s="4">
        <v>609</v>
      </c>
      <c r="R271" s="5">
        <v>99</v>
      </c>
      <c r="T271" t="s">
        <v>41</v>
      </c>
      <c r="U271" t="s">
        <v>35</v>
      </c>
      <c r="V271" t="s">
        <v>19</v>
      </c>
      <c r="W271" s="4">
        <v>609</v>
      </c>
      <c r="X271" s="5">
        <v>99</v>
      </c>
    </row>
    <row r="272" spans="2:24" x14ac:dyDescent="0.3">
      <c r="B272" t="s">
        <v>9</v>
      </c>
      <c r="C272" t="s">
        <v>34</v>
      </c>
      <c r="D272" t="s">
        <v>17</v>
      </c>
      <c r="E272" s="4">
        <v>707</v>
      </c>
      <c r="F272" s="5">
        <v>174</v>
      </c>
      <c r="H272" t="s">
        <v>9</v>
      </c>
      <c r="I272" t="s">
        <v>38</v>
      </c>
      <c r="J272" t="s">
        <v>26</v>
      </c>
      <c r="K272" s="4">
        <v>2436</v>
      </c>
      <c r="L272" s="5">
        <v>99</v>
      </c>
      <c r="N272" t="s">
        <v>40</v>
      </c>
      <c r="O272" t="s">
        <v>35</v>
      </c>
      <c r="P272" t="s">
        <v>24</v>
      </c>
      <c r="Q272" s="4">
        <v>1638</v>
      </c>
      <c r="R272" s="5">
        <v>48</v>
      </c>
      <c r="T272" t="s">
        <v>40</v>
      </c>
      <c r="U272" t="s">
        <v>35</v>
      </c>
      <c r="V272" t="s">
        <v>24</v>
      </c>
      <c r="W272" s="4">
        <v>1638</v>
      </c>
      <c r="X272" s="5">
        <v>48</v>
      </c>
    </row>
    <row r="273" spans="2:24" x14ac:dyDescent="0.3">
      <c r="B273" t="s">
        <v>10</v>
      </c>
      <c r="C273" t="s">
        <v>34</v>
      </c>
      <c r="D273" t="s">
        <v>17</v>
      </c>
      <c r="E273" s="4">
        <v>700</v>
      </c>
      <c r="F273" s="5">
        <v>87</v>
      </c>
      <c r="H273" t="s">
        <v>10</v>
      </c>
      <c r="I273" t="s">
        <v>37</v>
      </c>
      <c r="J273" t="s">
        <v>21</v>
      </c>
      <c r="K273" s="4">
        <v>245</v>
      </c>
      <c r="L273" s="5">
        <v>288</v>
      </c>
      <c r="N273" t="s">
        <v>7</v>
      </c>
      <c r="O273" t="s">
        <v>34</v>
      </c>
      <c r="P273" t="s">
        <v>15</v>
      </c>
      <c r="Q273" s="4">
        <v>3829</v>
      </c>
      <c r="R273" s="5">
        <v>24</v>
      </c>
      <c r="T273" t="s">
        <v>7</v>
      </c>
      <c r="U273" t="s">
        <v>34</v>
      </c>
      <c r="V273" t="s">
        <v>15</v>
      </c>
      <c r="W273" s="4">
        <v>3829</v>
      </c>
      <c r="X273" s="5">
        <v>24</v>
      </c>
    </row>
    <row r="274" spans="2:24" x14ac:dyDescent="0.3">
      <c r="B274" t="s">
        <v>2</v>
      </c>
      <c r="C274" t="s">
        <v>39</v>
      </c>
      <c r="D274" t="s">
        <v>23</v>
      </c>
      <c r="E274" s="4">
        <v>630</v>
      </c>
      <c r="F274" s="5">
        <v>36</v>
      </c>
      <c r="H274" t="s">
        <v>8</v>
      </c>
      <c r="I274" t="s">
        <v>35</v>
      </c>
      <c r="J274" t="s">
        <v>20</v>
      </c>
      <c r="K274" s="4">
        <v>2702</v>
      </c>
      <c r="L274" s="5">
        <v>363</v>
      </c>
      <c r="N274" t="s">
        <v>40</v>
      </c>
      <c r="O274" t="s">
        <v>39</v>
      </c>
      <c r="P274" t="s">
        <v>15</v>
      </c>
      <c r="Q274" s="4">
        <v>5775</v>
      </c>
      <c r="R274" s="5">
        <v>42</v>
      </c>
      <c r="T274" t="s">
        <v>40</v>
      </c>
      <c r="U274" t="s">
        <v>39</v>
      </c>
      <c r="V274" t="s">
        <v>15</v>
      </c>
      <c r="W274" s="4">
        <v>5775</v>
      </c>
      <c r="X274" s="5">
        <v>42</v>
      </c>
    </row>
    <row r="275" spans="2:24" x14ac:dyDescent="0.3">
      <c r="B275" t="s">
        <v>40</v>
      </c>
      <c r="C275" t="s">
        <v>38</v>
      </c>
      <c r="D275" t="s">
        <v>24</v>
      </c>
      <c r="E275" s="4">
        <v>623</v>
      </c>
      <c r="F275" s="5">
        <v>51</v>
      </c>
      <c r="H275" t="s">
        <v>10</v>
      </c>
      <c r="I275" t="s">
        <v>34</v>
      </c>
      <c r="J275" t="s">
        <v>17</v>
      </c>
      <c r="K275" s="4">
        <v>700</v>
      </c>
      <c r="L275" s="5">
        <v>87</v>
      </c>
      <c r="N275" t="s">
        <v>6</v>
      </c>
      <c r="O275" t="s">
        <v>35</v>
      </c>
      <c r="P275" t="s">
        <v>20</v>
      </c>
      <c r="Q275" s="4">
        <v>1071</v>
      </c>
      <c r="R275" s="5">
        <v>270</v>
      </c>
      <c r="T275" t="s">
        <v>6</v>
      </c>
      <c r="U275" t="s">
        <v>35</v>
      </c>
      <c r="V275" t="s">
        <v>20</v>
      </c>
      <c r="W275" s="4">
        <v>1071</v>
      </c>
      <c r="X275" s="5">
        <v>270</v>
      </c>
    </row>
    <row r="276" spans="2:24" x14ac:dyDescent="0.3">
      <c r="B276" t="s">
        <v>41</v>
      </c>
      <c r="C276" t="s">
        <v>35</v>
      </c>
      <c r="D276" t="s">
        <v>19</v>
      </c>
      <c r="E276" s="4">
        <v>609</v>
      </c>
      <c r="F276" s="5">
        <v>99</v>
      </c>
      <c r="H276" t="s">
        <v>6</v>
      </c>
      <c r="I276" t="s">
        <v>34</v>
      </c>
      <c r="J276" t="s">
        <v>17</v>
      </c>
      <c r="K276" s="4">
        <v>3759</v>
      </c>
      <c r="L276" s="5">
        <v>150</v>
      </c>
      <c r="N276" t="s">
        <v>8</v>
      </c>
      <c r="O276" t="s">
        <v>36</v>
      </c>
      <c r="P276" t="s">
        <v>23</v>
      </c>
      <c r="Q276" s="4">
        <v>5019</v>
      </c>
      <c r="R276" s="5">
        <v>150</v>
      </c>
      <c r="T276" t="s">
        <v>8</v>
      </c>
      <c r="U276" t="s">
        <v>36</v>
      </c>
      <c r="V276" t="s">
        <v>23</v>
      </c>
      <c r="W276" s="4">
        <v>5019</v>
      </c>
      <c r="X276" s="5">
        <v>150</v>
      </c>
    </row>
    <row r="277" spans="2:24" x14ac:dyDescent="0.3">
      <c r="B277" t="s">
        <v>40</v>
      </c>
      <c r="C277" t="s">
        <v>38</v>
      </c>
      <c r="D277" t="s">
        <v>26</v>
      </c>
      <c r="E277" s="4">
        <v>609</v>
      </c>
      <c r="F277" s="5">
        <v>87</v>
      </c>
      <c r="H277" t="s">
        <v>2</v>
      </c>
      <c r="I277" t="s">
        <v>35</v>
      </c>
      <c r="J277" t="s">
        <v>17</v>
      </c>
      <c r="K277" s="4">
        <v>1589</v>
      </c>
      <c r="L277" s="5">
        <v>303</v>
      </c>
      <c r="N277" t="s">
        <v>2</v>
      </c>
      <c r="O277" t="s">
        <v>37</v>
      </c>
      <c r="P277" t="s">
        <v>15</v>
      </c>
      <c r="Q277" s="4">
        <v>2863</v>
      </c>
      <c r="R277" s="5">
        <v>42</v>
      </c>
      <c r="T277" t="s">
        <v>2</v>
      </c>
      <c r="U277" t="s">
        <v>37</v>
      </c>
      <c r="V277" t="s">
        <v>15</v>
      </c>
      <c r="W277" s="4">
        <v>2863</v>
      </c>
      <c r="X277" s="5">
        <v>42</v>
      </c>
    </row>
    <row r="278" spans="2:24" x14ac:dyDescent="0.3">
      <c r="B278" t="s">
        <v>10</v>
      </c>
      <c r="C278" t="s">
        <v>35</v>
      </c>
      <c r="D278" t="s">
        <v>21</v>
      </c>
      <c r="E278" s="4">
        <v>567</v>
      </c>
      <c r="F278" s="5">
        <v>228</v>
      </c>
      <c r="H278" t="s">
        <v>10</v>
      </c>
      <c r="I278" t="s">
        <v>36</v>
      </c>
      <c r="J278" t="s">
        <v>13</v>
      </c>
      <c r="K278" s="4">
        <v>945</v>
      </c>
      <c r="L278" s="5">
        <v>75</v>
      </c>
      <c r="N278" t="s">
        <v>40</v>
      </c>
      <c r="O278" t="s">
        <v>35</v>
      </c>
      <c r="P278" t="s">
        <v>29</v>
      </c>
      <c r="Q278" s="4">
        <v>1617</v>
      </c>
      <c r="R278" s="5">
        <v>126</v>
      </c>
      <c r="T278" t="s">
        <v>40</v>
      </c>
      <c r="U278" t="s">
        <v>35</v>
      </c>
      <c r="V278" t="s">
        <v>29</v>
      </c>
      <c r="W278" s="4">
        <v>1617</v>
      </c>
      <c r="X278" s="5">
        <v>126</v>
      </c>
    </row>
    <row r="279" spans="2:24" x14ac:dyDescent="0.3">
      <c r="B279" t="s">
        <v>6</v>
      </c>
      <c r="C279" t="s">
        <v>37</v>
      </c>
      <c r="D279" t="s">
        <v>30</v>
      </c>
      <c r="E279" s="4">
        <v>560</v>
      </c>
      <c r="F279" s="5">
        <v>81</v>
      </c>
      <c r="H279" t="s">
        <v>40</v>
      </c>
      <c r="I279" t="s">
        <v>38</v>
      </c>
      <c r="J279" t="s">
        <v>31</v>
      </c>
      <c r="K279" s="4">
        <v>1988</v>
      </c>
      <c r="L279" s="5">
        <v>39</v>
      </c>
      <c r="N279" t="s">
        <v>6</v>
      </c>
      <c r="O279" t="s">
        <v>37</v>
      </c>
      <c r="P279" t="s">
        <v>26</v>
      </c>
      <c r="Q279" s="4">
        <v>6818</v>
      </c>
      <c r="R279" s="5">
        <v>6</v>
      </c>
      <c r="T279" t="s">
        <v>6</v>
      </c>
      <c r="U279" t="s">
        <v>37</v>
      </c>
      <c r="V279" t="s">
        <v>26</v>
      </c>
      <c r="W279" s="4">
        <v>6818</v>
      </c>
      <c r="X279" s="5">
        <v>6</v>
      </c>
    </row>
    <row r="280" spans="2:24" x14ac:dyDescent="0.3">
      <c r="B280" t="s">
        <v>2</v>
      </c>
      <c r="C280" t="s">
        <v>35</v>
      </c>
      <c r="D280" t="s">
        <v>19</v>
      </c>
      <c r="E280" s="4">
        <v>553</v>
      </c>
      <c r="F280" s="5">
        <v>15</v>
      </c>
      <c r="H280" t="s">
        <v>40</v>
      </c>
      <c r="I280" t="s">
        <v>36</v>
      </c>
      <c r="J280" t="s">
        <v>4</v>
      </c>
      <c r="K280" s="4">
        <v>217</v>
      </c>
      <c r="L280" s="5">
        <v>36</v>
      </c>
      <c r="N280" t="s">
        <v>3</v>
      </c>
      <c r="O280" t="s">
        <v>35</v>
      </c>
      <c r="P280" t="s">
        <v>15</v>
      </c>
      <c r="Q280" s="4">
        <v>6657</v>
      </c>
      <c r="R280" s="5">
        <v>276</v>
      </c>
      <c r="T280" t="s">
        <v>3</v>
      </c>
      <c r="U280" t="s">
        <v>35</v>
      </c>
      <c r="V280" t="s">
        <v>15</v>
      </c>
      <c r="W280" s="4">
        <v>6657</v>
      </c>
      <c r="X280" s="5">
        <v>276</v>
      </c>
    </row>
    <row r="281" spans="2:24" x14ac:dyDescent="0.3">
      <c r="B281" t="s">
        <v>6</v>
      </c>
      <c r="C281" t="s">
        <v>34</v>
      </c>
      <c r="D281" t="s">
        <v>4</v>
      </c>
      <c r="E281" s="4">
        <v>525</v>
      </c>
      <c r="F281" s="5">
        <v>48</v>
      </c>
      <c r="H281" t="s">
        <v>2</v>
      </c>
      <c r="I281" t="s">
        <v>36</v>
      </c>
      <c r="J281" t="s">
        <v>17</v>
      </c>
      <c r="K281" s="4">
        <v>189</v>
      </c>
      <c r="L281" s="5">
        <v>48</v>
      </c>
      <c r="N281" t="s">
        <v>3</v>
      </c>
      <c r="O281" t="s">
        <v>34</v>
      </c>
      <c r="P281" t="s">
        <v>17</v>
      </c>
      <c r="Q281" s="4">
        <v>2919</v>
      </c>
      <c r="R281" s="5">
        <v>93</v>
      </c>
      <c r="T281" t="s">
        <v>3</v>
      </c>
      <c r="U281" t="s">
        <v>34</v>
      </c>
      <c r="V281" t="s">
        <v>17</v>
      </c>
      <c r="W281" s="4">
        <v>2919</v>
      </c>
      <c r="X281" s="5">
        <v>93</v>
      </c>
    </row>
    <row r="282" spans="2:24" x14ac:dyDescent="0.3">
      <c r="B282" t="s">
        <v>5</v>
      </c>
      <c r="C282" t="s">
        <v>37</v>
      </c>
      <c r="D282" t="s">
        <v>22</v>
      </c>
      <c r="E282" s="4">
        <v>518</v>
      </c>
      <c r="F282" s="5">
        <v>75</v>
      </c>
      <c r="H282" t="s">
        <v>5</v>
      </c>
      <c r="I282" t="s">
        <v>35</v>
      </c>
      <c r="J282" t="s">
        <v>22</v>
      </c>
      <c r="K282" s="4">
        <v>490</v>
      </c>
      <c r="L282" s="5">
        <v>84</v>
      </c>
      <c r="N282" t="s">
        <v>2</v>
      </c>
      <c r="O282" t="s">
        <v>36</v>
      </c>
      <c r="P282" t="s">
        <v>31</v>
      </c>
      <c r="Q282" s="4">
        <v>3094</v>
      </c>
      <c r="R282" s="5">
        <v>246</v>
      </c>
      <c r="T282" t="s">
        <v>2</v>
      </c>
      <c r="U282" t="s">
        <v>36</v>
      </c>
      <c r="V282" t="s">
        <v>31</v>
      </c>
      <c r="W282" s="4">
        <v>3094</v>
      </c>
      <c r="X282" s="5">
        <v>246</v>
      </c>
    </row>
    <row r="283" spans="2:24" x14ac:dyDescent="0.3">
      <c r="B283" t="s">
        <v>6</v>
      </c>
      <c r="C283" t="s">
        <v>36</v>
      </c>
      <c r="D283" t="s">
        <v>21</v>
      </c>
      <c r="E283" s="4">
        <v>497</v>
      </c>
      <c r="F283" s="5">
        <v>63</v>
      </c>
      <c r="H283" t="s">
        <v>8</v>
      </c>
      <c r="I283" t="s">
        <v>37</v>
      </c>
      <c r="J283" t="s">
        <v>21</v>
      </c>
      <c r="K283" s="4">
        <v>434</v>
      </c>
      <c r="L283" s="5">
        <v>87</v>
      </c>
      <c r="N283" t="s">
        <v>6</v>
      </c>
      <c r="O283" t="s">
        <v>39</v>
      </c>
      <c r="P283" t="s">
        <v>24</v>
      </c>
      <c r="Q283" s="4">
        <v>2989</v>
      </c>
      <c r="R283" s="5">
        <v>3</v>
      </c>
      <c r="T283" t="s">
        <v>6</v>
      </c>
      <c r="U283" t="s">
        <v>39</v>
      </c>
      <c r="V283" t="s">
        <v>24</v>
      </c>
      <c r="W283" s="4">
        <v>2989</v>
      </c>
      <c r="X283" s="5">
        <v>3</v>
      </c>
    </row>
    <row r="284" spans="2:24" x14ac:dyDescent="0.3">
      <c r="B284" t="s">
        <v>5</v>
      </c>
      <c r="C284" t="s">
        <v>35</v>
      </c>
      <c r="D284" t="s">
        <v>22</v>
      </c>
      <c r="E284" s="4">
        <v>490</v>
      </c>
      <c r="F284" s="5">
        <v>84</v>
      </c>
      <c r="H284" t="s">
        <v>3</v>
      </c>
      <c r="I284" t="s">
        <v>39</v>
      </c>
      <c r="J284" t="s">
        <v>28</v>
      </c>
      <c r="K284" s="4">
        <v>1652</v>
      </c>
      <c r="L284" s="5">
        <v>102</v>
      </c>
      <c r="N284" t="s">
        <v>8</v>
      </c>
      <c r="O284" t="s">
        <v>38</v>
      </c>
      <c r="P284" t="s">
        <v>27</v>
      </c>
      <c r="Q284" s="4">
        <v>2268</v>
      </c>
      <c r="R284" s="5">
        <v>63</v>
      </c>
      <c r="T284" t="s">
        <v>8</v>
      </c>
      <c r="U284" t="s">
        <v>38</v>
      </c>
      <c r="V284" t="s">
        <v>27</v>
      </c>
      <c r="W284" s="4">
        <v>2268</v>
      </c>
      <c r="X284" s="5">
        <v>63</v>
      </c>
    </row>
    <row r="285" spans="2:24" x14ac:dyDescent="0.3">
      <c r="B285" t="s">
        <v>6</v>
      </c>
      <c r="C285" t="s">
        <v>38</v>
      </c>
      <c r="D285" t="s">
        <v>25</v>
      </c>
      <c r="E285" s="4">
        <v>469</v>
      </c>
      <c r="F285" s="5">
        <v>75</v>
      </c>
      <c r="H285" t="s">
        <v>3</v>
      </c>
      <c r="I285" t="s">
        <v>34</v>
      </c>
      <c r="J285" t="s">
        <v>23</v>
      </c>
      <c r="K285" s="4">
        <v>2212</v>
      </c>
      <c r="L285" s="5">
        <v>117</v>
      </c>
      <c r="N285" t="s">
        <v>5</v>
      </c>
      <c r="O285" t="s">
        <v>35</v>
      </c>
      <c r="P285" t="s">
        <v>31</v>
      </c>
      <c r="Q285" s="4">
        <v>4753</v>
      </c>
      <c r="R285" s="5">
        <v>246</v>
      </c>
      <c r="T285" t="s">
        <v>5</v>
      </c>
      <c r="U285" t="s">
        <v>35</v>
      </c>
      <c r="V285" t="s">
        <v>31</v>
      </c>
      <c r="W285" s="4">
        <v>4753</v>
      </c>
      <c r="X285" s="5">
        <v>246</v>
      </c>
    </row>
    <row r="286" spans="2:24" x14ac:dyDescent="0.3">
      <c r="B286" t="s">
        <v>8</v>
      </c>
      <c r="C286" t="s">
        <v>37</v>
      </c>
      <c r="D286" t="s">
        <v>21</v>
      </c>
      <c r="E286" s="4">
        <v>434</v>
      </c>
      <c r="F286" s="5">
        <v>87</v>
      </c>
      <c r="H286" t="s">
        <v>41</v>
      </c>
      <c r="I286" t="s">
        <v>35</v>
      </c>
      <c r="J286" t="s">
        <v>19</v>
      </c>
      <c r="K286" s="4">
        <v>609</v>
      </c>
      <c r="L286" s="5">
        <v>99</v>
      </c>
      <c r="N286" t="s">
        <v>2</v>
      </c>
      <c r="O286" t="s">
        <v>34</v>
      </c>
      <c r="P286" t="s">
        <v>19</v>
      </c>
      <c r="Q286" s="4">
        <v>7511</v>
      </c>
      <c r="R286" s="5">
        <v>120</v>
      </c>
      <c r="T286" t="s">
        <v>2</v>
      </c>
      <c r="U286" t="s">
        <v>34</v>
      </c>
      <c r="V286" t="s">
        <v>19</v>
      </c>
      <c r="W286" s="4">
        <v>7511</v>
      </c>
      <c r="X286" s="5">
        <v>120</v>
      </c>
    </row>
    <row r="287" spans="2:24" x14ac:dyDescent="0.3">
      <c r="B287" t="s">
        <v>5</v>
      </c>
      <c r="C287" t="s">
        <v>39</v>
      </c>
      <c r="D287" t="s">
        <v>18</v>
      </c>
      <c r="E287" s="4">
        <v>385</v>
      </c>
      <c r="F287" s="5">
        <v>249</v>
      </c>
      <c r="H287" t="s">
        <v>40</v>
      </c>
      <c r="I287" t="s">
        <v>35</v>
      </c>
      <c r="J287" t="s">
        <v>24</v>
      </c>
      <c r="K287" s="4">
        <v>1638</v>
      </c>
      <c r="L287" s="5">
        <v>48</v>
      </c>
      <c r="N287" t="s">
        <v>2</v>
      </c>
      <c r="O287" t="s">
        <v>38</v>
      </c>
      <c r="P287" t="s">
        <v>31</v>
      </c>
      <c r="Q287" s="4">
        <v>4326</v>
      </c>
      <c r="R287" s="5">
        <v>348</v>
      </c>
      <c r="T287" t="s">
        <v>2</v>
      </c>
      <c r="U287" t="s">
        <v>38</v>
      </c>
      <c r="V287" t="s">
        <v>31</v>
      </c>
      <c r="W287" s="4">
        <v>4326</v>
      </c>
      <c r="X287" s="5">
        <v>348</v>
      </c>
    </row>
    <row r="288" spans="2:24" x14ac:dyDescent="0.3">
      <c r="B288" t="s">
        <v>8</v>
      </c>
      <c r="C288" t="s">
        <v>35</v>
      </c>
      <c r="D288" t="s">
        <v>33</v>
      </c>
      <c r="E288" s="4">
        <v>357</v>
      </c>
      <c r="F288" s="5">
        <v>126</v>
      </c>
      <c r="H288" t="s">
        <v>7</v>
      </c>
      <c r="I288" t="s">
        <v>34</v>
      </c>
      <c r="J288" t="s">
        <v>15</v>
      </c>
      <c r="K288" s="4">
        <v>3829</v>
      </c>
      <c r="L288" s="5">
        <v>24</v>
      </c>
      <c r="N288" t="s">
        <v>41</v>
      </c>
      <c r="O288" t="s">
        <v>34</v>
      </c>
      <c r="P288" t="s">
        <v>23</v>
      </c>
      <c r="Q288" s="4">
        <v>4935</v>
      </c>
      <c r="R288" s="5">
        <v>126</v>
      </c>
      <c r="T288" t="s">
        <v>41</v>
      </c>
      <c r="U288" t="s">
        <v>34</v>
      </c>
      <c r="V288" t="s">
        <v>23</v>
      </c>
      <c r="W288" s="4">
        <v>4935</v>
      </c>
      <c r="X288" s="5">
        <v>126</v>
      </c>
    </row>
    <row r="289" spans="2:24" x14ac:dyDescent="0.3">
      <c r="B289" t="s">
        <v>41</v>
      </c>
      <c r="C289" t="s">
        <v>34</v>
      </c>
      <c r="D289" t="s">
        <v>22</v>
      </c>
      <c r="E289" s="4">
        <v>336</v>
      </c>
      <c r="F289" s="5">
        <v>144</v>
      </c>
      <c r="H289" t="s">
        <v>6</v>
      </c>
      <c r="I289" t="s">
        <v>35</v>
      </c>
      <c r="J289" t="s">
        <v>20</v>
      </c>
      <c r="K289" s="4">
        <v>1071</v>
      </c>
      <c r="L289" s="5">
        <v>270</v>
      </c>
      <c r="N289" t="s">
        <v>6</v>
      </c>
      <c r="O289" t="s">
        <v>35</v>
      </c>
      <c r="P289" t="s">
        <v>30</v>
      </c>
      <c r="Q289" s="4">
        <v>4781</v>
      </c>
      <c r="R289" s="5">
        <v>123</v>
      </c>
      <c r="T289" t="s">
        <v>6</v>
      </c>
      <c r="U289" t="s">
        <v>35</v>
      </c>
      <c r="V289" t="s">
        <v>30</v>
      </c>
      <c r="W289" s="4">
        <v>4781</v>
      </c>
      <c r="X289" s="5">
        <v>123</v>
      </c>
    </row>
    <row r="290" spans="2:24" x14ac:dyDescent="0.3">
      <c r="B290" t="s">
        <v>7</v>
      </c>
      <c r="C290" t="s">
        <v>36</v>
      </c>
      <c r="D290" t="s">
        <v>32</v>
      </c>
      <c r="E290" s="4">
        <v>280</v>
      </c>
      <c r="F290" s="5">
        <v>87</v>
      </c>
      <c r="H290" t="s">
        <v>2</v>
      </c>
      <c r="I290" t="s">
        <v>37</v>
      </c>
      <c r="J290" t="s">
        <v>15</v>
      </c>
      <c r="K290" s="4">
        <v>2863</v>
      </c>
      <c r="L290" s="5">
        <v>42</v>
      </c>
      <c r="N290" t="s">
        <v>5</v>
      </c>
      <c r="O290" t="s">
        <v>38</v>
      </c>
      <c r="P290" t="s">
        <v>25</v>
      </c>
      <c r="Q290" s="4">
        <v>7483</v>
      </c>
      <c r="R290" s="5">
        <v>45</v>
      </c>
      <c r="T290" t="s">
        <v>5</v>
      </c>
      <c r="U290" t="s">
        <v>38</v>
      </c>
      <c r="V290" t="s">
        <v>25</v>
      </c>
      <c r="W290" s="4">
        <v>7483</v>
      </c>
      <c r="X290" s="5">
        <v>45</v>
      </c>
    </row>
    <row r="291" spans="2:24" x14ac:dyDescent="0.3">
      <c r="B291" t="s">
        <v>9</v>
      </c>
      <c r="C291" t="s">
        <v>37</v>
      </c>
      <c r="D291" t="s">
        <v>4</v>
      </c>
      <c r="E291" s="4">
        <v>259</v>
      </c>
      <c r="F291" s="5">
        <v>207</v>
      </c>
      <c r="H291" t="s">
        <v>40</v>
      </c>
      <c r="I291" t="s">
        <v>35</v>
      </c>
      <c r="J291" t="s">
        <v>29</v>
      </c>
      <c r="K291" s="4">
        <v>1617</v>
      </c>
      <c r="L291" s="5">
        <v>126</v>
      </c>
      <c r="N291" t="s">
        <v>10</v>
      </c>
      <c r="O291" t="s">
        <v>38</v>
      </c>
      <c r="P291" t="s">
        <v>4</v>
      </c>
      <c r="Q291" s="4">
        <v>6860</v>
      </c>
      <c r="R291" s="5">
        <v>126</v>
      </c>
      <c r="T291" t="s">
        <v>10</v>
      </c>
      <c r="U291" t="s">
        <v>38</v>
      </c>
      <c r="V291" t="s">
        <v>4</v>
      </c>
      <c r="W291" s="4">
        <v>6860</v>
      </c>
      <c r="X291" s="5">
        <v>126</v>
      </c>
    </row>
    <row r="292" spans="2:24" x14ac:dyDescent="0.3">
      <c r="B292" t="s">
        <v>2</v>
      </c>
      <c r="C292" t="s">
        <v>34</v>
      </c>
      <c r="D292" t="s">
        <v>13</v>
      </c>
      <c r="E292" s="4">
        <v>252</v>
      </c>
      <c r="F292" s="5">
        <v>54</v>
      </c>
      <c r="H292" t="s">
        <v>3</v>
      </c>
      <c r="I292" t="s">
        <v>34</v>
      </c>
      <c r="J292" t="s">
        <v>17</v>
      </c>
      <c r="K292" s="4">
        <v>2919</v>
      </c>
      <c r="L292" s="5">
        <v>93</v>
      </c>
      <c r="N292" t="s">
        <v>40</v>
      </c>
      <c r="O292" t="s">
        <v>37</v>
      </c>
      <c r="P292" t="s">
        <v>29</v>
      </c>
      <c r="Q292" s="4">
        <v>9002</v>
      </c>
      <c r="R292" s="5">
        <v>72</v>
      </c>
      <c r="T292" t="s">
        <v>40</v>
      </c>
      <c r="U292" t="s">
        <v>37</v>
      </c>
      <c r="V292" t="s">
        <v>29</v>
      </c>
      <c r="W292" s="4">
        <v>9002</v>
      </c>
      <c r="X292" s="5">
        <v>72</v>
      </c>
    </row>
    <row r="293" spans="2:24" x14ac:dyDescent="0.3">
      <c r="B293" t="s">
        <v>10</v>
      </c>
      <c r="C293" t="s">
        <v>37</v>
      </c>
      <c r="D293" t="s">
        <v>21</v>
      </c>
      <c r="E293" s="4">
        <v>245</v>
      </c>
      <c r="F293" s="5">
        <v>288</v>
      </c>
      <c r="H293" t="s">
        <v>2</v>
      </c>
      <c r="I293" t="s">
        <v>36</v>
      </c>
      <c r="J293" t="s">
        <v>31</v>
      </c>
      <c r="K293" s="4">
        <v>3094</v>
      </c>
      <c r="L293" s="5">
        <v>246</v>
      </c>
      <c r="N293" t="s">
        <v>6</v>
      </c>
      <c r="O293" t="s">
        <v>36</v>
      </c>
      <c r="P293" t="s">
        <v>29</v>
      </c>
      <c r="Q293" s="4">
        <v>1400</v>
      </c>
      <c r="R293" s="5">
        <v>135</v>
      </c>
      <c r="T293" t="s">
        <v>6</v>
      </c>
      <c r="U293" t="s">
        <v>36</v>
      </c>
      <c r="V293" t="s">
        <v>29</v>
      </c>
      <c r="W293" s="4">
        <v>1400</v>
      </c>
      <c r="X293" s="5">
        <v>135</v>
      </c>
    </row>
    <row r="294" spans="2:24" x14ac:dyDescent="0.3">
      <c r="B294" t="s">
        <v>2</v>
      </c>
      <c r="C294" t="s">
        <v>37</v>
      </c>
      <c r="D294" t="s">
        <v>19</v>
      </c>
      <c r="E294" s="4">
        <v>238</v>
      </c>
      <c r="F294" s="5">
        <v>18</v>
      </c>
      <c r="H294" t="s">
        <v>6</v>
      </c>
      <c r="I294" t="s">
        <v>39</v>
      </c>
      <c r="J294" t="s">
        <v>24</v>
      </c>
      <c r="K294" s="4">
        <v>2989</v>
      </c>
      <c r="L294" s="5">
        <v>3</v>
      </c>
      <c r="N294" t="s">
        <v>10</v>
      </c>
      <c r="O294" t="s">
        <v>34</v>
      </c>
      <c r="P294" t="s">
        <v>22</v>
      </c>
      <c r="Q294" s="4">
        <v>4053</v>
      </c>
      <c r="R294" s="5">
        <v>24</v>
      </c>
      <c r="T294" t="s">
        <v>10</v>
      </c>
      <c r="U294" t="s">
        <v>34</v>
      </c>
      <c r="V294" t="s">
        <v>22</v>
      </c>
      <c r="W294" s="4">
        <v>4053</v>
      </c>
      <c r="X294" s="5">
        <v>24</v>
      </c>
    </row>
    <row r="295" spans="2:24" x14ac:dyDescent="0.3">
      <c r="B295" t="s">
        <v>40</v>
      </c>
      <c r="C295" t="s">
        <v>36</v>
      </c>
      <c r="D295" t="s">
        <v>4</v>
      </c>
      <c r="E295" s="4">
        <v>217</v>
      </c>
      <c r="F295" s="5">
        <v>36</v>
      </c>
      <c r="H295" t="s">
        <v>8</v>
      </c>
      <c r="I295" t="s">
        <v>38</v>
      </c>
      <c r="J295" t="s">
        <v>27</v>
      </c>
      <c r="K295" s="4">
        <v>2268</v>
      </c>
      <c r="L295" s="5">
        <v>63</v>
      </c>
      <c r="N295" t="s">
        <v>7</v>
      </c>
      <c r="O295" t="s">
        <v>36</v>
      </c>
      <c r="P295" t="s">
        <v>31</v>
      </c>
      <c r="Q295" s="4">
        <v>2149</v>
      </c>
      <c r="R295" s="5">
        <v>117</v>
      </c>
      <c r="T295" t="s">
        <v>7</v>
      </c>
      <c r="U295" t="s">
        <v>36</v>
      </c>
      <c r="V295" t="s">
        <v>31</v>
      </c>
      <c r="W295" s="4">
        <v>2149</v>
      </c>
      <c r="X295" s="5">
        <v>117</v>
      </c>
    </row>
    <row r="296" spans="2:24" x14ac:dyDescent="0.3">
      <c r="B296" t="s">
        <v>2</v>
      </c>
      <c r="C296" t="s">
        <v>36</v>
      </c>
      <c r="D296" t="s">
        <v>17</v>
      </c>
      <c r="E296" s="4">
        <v>189</v>
      </c>
      <c r="F296" s="5">
        <v>48</v>
      </c>
      <c r="H296" t="s">
        <v>6</v>
      </c>
      <c r="I296" t="s">
        <v>36</v>
      </c>
      <c r="J296" t="s">
        <v>29</v>
      </c>
      <c r="K296" s="4">
        <v>1400</v>
      </c>
      <c r="L296" s="5">
        <v>135</v>
      </c>
      <c r="N296" t="s">
        <v>3</v>
      </c>
      <c r="O296" t="s">
        <v>39</v>
      </c>
      <c r="P296" t="s">
        <v>29</v>
      </c>
      <c r="Q296" s="4">
        <v>3640</v>
      </c>
      <c r="R296" s="5">
        <v>51</v>
      </c>
      <c r="T296" t="s">
        <v>3</v>
      </c>
      <c r="U296" t="s">
        <v>39</v>
      </c>
      <c r="V296" t="s">
        <v>29</v>
      </c>
      <c r="W296" s="4">
        <v>3640</v>
      </c>
      <c r="X296" s="5">
        <v>51</v>
      </c>
    </row>
    <row r="297" spans="2:24" x14ac:dyDescent="0.3">
      <c r="B297" t="s">
        <v>5</v>
      </c>
      <c r="C297" t="s">
        <v>37</v>
      </c>
      <c r="D297" t="s">
        <v>31</v>
      </c>
      <c r="E297" s="4">
        <v>182</v>
      </c>
      <c r="F297" s="5">
        <v>48</v>
      </c>
      <c r="H297" t="s">
        <v>10</v>
      </c>
      <c r="I297" t="s">
        <v>34</v>
      </c>
      <c r="J297" t="s">
        <v>22</v>
      </c>
      <c r="K297" s="4">
        <v>4053</v>
      </c>
      <c r="L297" s="5">
        <v>24</v>
      </c>
      <c r="N297" t="s">
        <v>2</v>
      </c>
      <c r="O297" t="s">
        <v>39</v>
      </c>
      <c r="P297" t="s">
        <v>23</v>
      </c>
      <c r="Q297" s="4">
        <v>630</v>
      </c>
      <c r="R297" s="5">
        <v>36</v>
      </c>
      <c r="T297" t="s">
        <v>2</v>
      </c>
      <c r="U297" t="s">
        <v>39</v>
      </c>
      <c r="V297" t="s">
        <v>23</v>
      </c>
      <c r="W297" s="4">
        <v>630</v>
      </c>
      <c r="X297" s="5">
        <v>36</v>
      </c>
    </row>
    <row r="298" spans="2:24" x14ac:dyDescent="0.3">
      <c r="B298" t="s">
        <v>8</v>
      </c>
      <c r="C298" t="s">
        <v>38</v>
      </c>
      <c r="D298" t="s">
        <v>22</v>
      </c>
      <c r="E298" s="4">
        <v>168</v>
      </c>
      <c r="F298" s="5">
        <v>84</v>
      </c>
      <c r="H298" t="s">
        <v>7</v>
      </c>
      <c r="I298" t="s">
        <v>36</v>
      </c>
      <c r="J298" t="s">
        <v>31</v>
      </c>
      <c r="K298" s="4">
        <v>2149</v>
      </c>
      <c r="L298" s="5">
        <v>117</v>
      </c>
      <c r="N298" t="s">
        <v>9</v>
      </c>
      <c r="O298" t="s">
        <v>35</v>
      </c>
      <c r="P298" t="s">
        <v>27</v>
      </c>
      <c r="Q298" s="4">
        <v>2429</v>
      </c>
      <c r="R298" s="5">
        <v>144</v>
      </c>
      <c r="T298" t="s">
        <v>9</v>
      </c>
      <c r="U298" t="s">
        <v>35</v>
      </c>
      <c r="V298" t="s">
        <v>27</v>
      </c>
      <c r="W298" s="4">
        <v>2429</v>
      </c>
      <c r="X298" s="5">
        <v>144</v>
      </c>
    </row>
    <row r="299" spans="2:24" x14ac:dyDescent="0.3">
      <c r="B299" t="s">
        <v>41</v>
      </c>
      <c r="C299" t="s">
        <v>38</v>
      </c>
      <c r="D299" t="s">
        <v>25</v>
      </c>
      <c r="E299" s="4">
        <v>154</v>
      </c>
      <c r="F299" s="5">
        <v>21</v>
      </c>
      <c r="H299" t="s">
        <v>3</v>
      </c>
      <c r="I299" t="s">
        <v>39</v>
      </c>
      <c r="J299" t="s">
        <v>29</v>
      </c>
      <c r="K299" s="4">
        <v>3640</v>
      </c>
      <c r="L299" s="5">
        <v>51</v>
      </c>
      <c r="N299" t="s">
        <v>9</v>
      </c>
      <c r="O299" t="s">
        <v>36</v>
      </c>
      <c r="P299" t="s">
        <v>25</v>
      </c>
      <c r="Q299" s="4">
        <v>2142</v>
      </c>
      <c r="R299" s="5">
        <v>114</v>
      </c>
      <c r="T299" t="s">
        <v>9</v>
      </c>
      <c r="U299" t="s">
        <v>36</v>
      </c>
      <c r="V299" t="s">
        <v>25</v>
      </c>
      <c r="W299" s="4">
        <v>2142</v>
      </c>
      <c r="X299" s="5">
        <v>114</v>
      </c>
    </row>
    <row r="300" spans="2:24" x14ac:dyDescent="0.3">
      <c r="B300" t="s">
        <v>41</v>
      </c>
      <c r="C300" t="s">
        <v>36</v>
      </c>
      <c r="D300" t="s">
        <v>26</v>
      </c>
      <c r="E300" s="4">
        <v>98</v>
      </c>
      <c r="F300" s="5">
        <v>204</v>
      </c>
      <c r="H300" t="s">
        <v>2</v>
      </c>
      <c r="I300" t="s">
        <v>39</v>
      </c>
      <c r="J300" t="s">
        <v>23</v>
      </c>
      <c r="K300" s="4">
        <v>630</v>
      </c>
      <c r="L300" s="5">
        <v>36</v>
      </c>
      <c r="N300" t="s">
        <v>7</v>
      </c>
      <c r="O300" t="s">
        <v>37</v>
      </c>
      <c r="P300" t="s">
        <v>30</v>
      </c>
      <c r="Q300" s="4">
        <v>6454</v>
      </c>
      <c r="R300" s="5">
        <v>54</v>
      </c>
      <c r="T300" t="s">
        <v>7</v>
      </c>
      <c r="U300" t="s">
        <v>37</v>
      </c>
      <c r="V300" t="s">
        <v>30</v>
      </c>
      <c r="W300" s="4">
        <v>6454</v>
      </c>
      <c r="X300" s="5">
        <v>54</v>
      </c>
    </row>
    <row r="301" spans="2:24" x14ac:dyDescent="0.3">
      <c r="B301" t="s">
        <v>9</v>
      </c>
      <c r="C301" t="s">
        <v>35</v>
      </c>
      <c r="D301" t="s">
        <v>26</v>
      </c>
      <c r="E301" s="4">
        <v>98</v>
      </c>
      <c r="F301" s="5">
        <v>159</v>
      </c>
      <c r="H301" t="s">
        <v>9</v>
      </c>
      <c r="I301" t="s">
        <v>35</v>
      </c>
      <c r="J301" t="s">
        <v>27</v>
      </c>
      <c r="K301" s="4">
        <v>2429</v>
      </c>
      <c r="L301" s="5">
        <v>144</v>
      </c>
      <c r="N301" t="s">
        <v>7</v>
      </c>
      <c r="O301" t="s">
        <v>37</v>
      </c>
      <c r="P301" t="s">
        <v>16</v>
      </c>
      <c r="Q301" s="4">
        <v>4487</v>
      </c>
      <c r="R301" s="5">
        <v>333</v>
      </c>
      <c r="T301" t="s">
        <v>7</v>
      </c>
      <c r="U301" t="s">
        <v>37</v>
      </c>
      <c r="V301" t="s">
        <v>16</v>
      </c>
      <c r="W301" s="4">
        <v>4487</v>
      </c>
      <c r="X301" s="5">
        <v>333</v>
      </c>
    </row>
    <row r="302" spans="2:24" x14ac:dyDescent="0.3">
      <c r="B302" t="s">
        <v>10</v>
      </c>
      <c r="C302" t="s">
        <v>38</v>
      </c>
      <c r="D302" t="s">
        <v>13</v>
      </c>
      <c r="E302" s="4">
        <v>63</v>
      </c>
      <c r="F302" s="5">
        <v>123</v>
      </c>
      <c r="H302" t="s">
        <v>9</v>
      </c>
      <c r="I302" t="s">
        <v>36</v>
      </c>
      <c r="J302" t="s">
        <v>25</v>
      </c>
      <c r="K302" s="4">
        <v>2142</v>
      </c>
      <c r="L302" s="5">
        <v>114</v>
      </c>
      <c r="N302" t="s">
        <v>3</v>
      </c>
      <c r="O302" t="s">
        <v>37</v>
      </c>
      <c r="P302" t="s">
        <v>4</v>
      </c>
      <c r="Q302" s="4">
        <v>938</v>
      </c>
      <c r="R302" s="5">
        <v>366</v>
      </c>
      <c r="T302" t="s">
        <v>3</v>
      </c>
      <c r="U302" t="s">
        <v>37</v>
      </c>
      <c r="V302" t="s">
        <v>4</v>
      </c>
      <c r="W302" s="4">
        <v>938</v>
      </c>
      <c r="X302" s="5">
        <v>366</v>
      </c>
    </row>
    <row r="303" spans="2:24" x14ac:dyDescent="0.3">
      <c r="B303" t="s">
        <v>2</v>
      </c>
      <c r="C303" t="s">
        <v>38</v>
      </c>
      <c r="D303" t="s">
        <v>13</v>
      </c>
      <c r="E303" s="4">
        <v>56</v>
      </c>
      <c r="F303" s="5">
        <v>51</v>
      </c>
      <c r="H303" t="s">
        <v>3</v>
      </c>
      <c r="I303" t="s">
        <v>37</v>
      </c>
      <c r="J303" t="s">
        <v>4</v>
      </c>
      <c r="K303" s="4">
        <v>938</v>
      </c>
      <c r="L303" s="5">
        <v>366</v>
      </c>
      <c r="N303" t="s">
        <v>3</v>
      </c>
      <c r="O303" t="s">
        <v>38</v>
      </c>
      <c r="P303" t="s">
        <v>26</v>
      </c>
      <c r="Q303" s="4">
        <v>8841</v>
      </c>
      <c r="R303" s="5">
        <v>303</v>
      </c>
      <c r="T303" t="s">
        <v>3</v>
      </c>
      <c r="U303" t="s">
        <v>38</v>
      </c>
      <c r="V303" t="s">
        <v>26</v>
      </c>
      <c r="W303" s="4">
        <v>8841</v>
      </c>
      <c r="X303" s="5">
        <v>303</v>
      </c>
    </row>
    <row r="304" spans="2:24" x14ac:dyDescent="0.3">
      <c r="B304" t="s">
        <v>8</v>
      </c>
      <c r="C304" t="s">
        <v>37</v>
      </c>
      <c r="D304" t="s">
        <v>30</v>
      </c>
      <c r="E304" s="4">
        <v>42</v>
      </c>
      <c r="F304" s="5">
        <v>150</v>
      </c>
      <c r="H304" t="s">
        <v>2</v>
      </c>
      <c r="I304" t="s">
        <v>39</v>
      </c>
      <c r="J304" t="s">
        <v>33</v>
      </c>
      <c r="K304" s="4">
        <v>4018</v>
      </c>
      <c r="L304" s="5">
        <v>126</v>
      </c>
      <c r="N304" t="s">
        <v>2</v>
      </c>
      <c r="O304" t="s">
        <v>39</v>
      </c>
      <c r="P304" t="s">
        <v>33</v>
      </c>
      <c r="Q304" s="4">
        <v>4018</v>
      </c>
      <c r="R304" s="5">
        <v>126</v>
      </c>
      <c r="T304" t="s">
        <v>2</v>
      </c>
      <c r="U304" t="s">
        <v>39</v>
      </c>
      <c r="V304" t="s">
        <v>33</v>
      </c>
      <c r="W304" s="4">
        <v>4018</v>
      </c>
      <c r="X304" s="5">
        <v>126</v>
      </c>
    </row>
    <row r="305" spans="2:24" x14ac:dyDescent="0.3">
      <c r="B305" t="s">
        <v>3</v>
      </c>
      <c r="C305" t="s">
        <v>39</v>
      </c>
      <c r="D305" t="s">
        <v>16</v>
      </c>
      <c r="E305" s="4">
        <v>21</v>
      </c>
      <c r="F305" s="5">
        <v>168</v>
      </c>
      <c r="H305" t="s">
        <v>41</v>
      </c>
      <c r="I305" t="s">
        <v>37</v>
      </c>
      <c r="J305" t="s">
        <v>15</v>
      </c>
      <c r="K305" s="4">
        <v>714</v>
      </c>
      <c r="L305" s="5">
        <v>231</v>
      </c>
      <c r="N305" t="s">
        <v>41</v>
      </c>
      <c r="O305" t="s">
        <v>37</v>
      </c>
      <c r="P305" t="s">
        <v>15</v>
      </c>
      <c r="Q305" s="4">
        <v>714</v>
      </c>
      <c r="R305" s="5">
        <v>231</v>
      </c>
      <c r="T305" t="s">
        <v>41</v>
      </c>
      <c r="U305" t="s">
        <v>37</v>
      </c>
      <c r="V305" t="s">
        <v>15</v>
      </c>
      <c r="W305" s="4">
        <v>714</v>
      </c>
      <c r="X305" s="5">
        <v>231</v>
      </c>
    </row>
    <row r="306" spans="2:24" x14ac:dyDescent="0.3">
      <c r="B306" t="s">
        <v>40</v>
      </c>
      <c r="C306" t="s">
        <v>39</v>
      </c>
      <c r="D306" t="s">
        <v>29</v>
      </c>
      <c r="E306" s="4">
        <v>0</v>
      </c>
      <c r="F306" s="5">
        <v>135</v>
      </c>
      <c r="H306" t="s">
        <v>9</v>
      </c>
      <c r="I306" t="s">
        <v>38</v>
      </c>
      <c r="J306" t="s">
        <v>25</v>
      </c>
      <c r="K306" s="4">
        <v>3850</v>
      </c>
      <c r="L306" s="5">
        <v>102</v>
      </c>
      <c r="N306" t="s">
        <v>9</v>
      </c>
      <c r="O306" t="s">
        <v>38</v>
      </c>
      <c r="P306" t="s">
        <v>25</v>
      </c>
      <c r="Q306" s="4">
        <v>3850</v>
      </c>
      <c r="R306" s="5">
        <v>102</v>
      </c>
      <c r="T306" t="s">
        <v>9</v>
      </c>
      <c r="U306" t="s">
        <v>38</v>
      </c>
      <c r="V306" t="s">
        <v>25</v>
      </c>
      <c r="W306" s="4">
        <v>3850</v>
      </c>
      <c r="X306" s="5">
        <v>102</v>
      </c>
    </row>
  </sheetData>
  <conditionalFormatting sqref="X6:X306">
    <cfRule type="duplicateValues" dxfId="2" priority="5"/>
  </conditionalFormatting>
  <conditionalFormatting sqref="E7:E306">
    <cfRule type="colorScale" priority="4">
      <colorScale>
        <cfvo type="min"/>
        <cfvo type="percentile" val="50"/>
        <cfvo type="max"/>
        <color rgb="FFF8696B"/>
        <color rgb="FFFFEB84"/>
        <color rgb="FF63BE7B"/>
      </colorScale>
    </cfRule>
  </conditionalFormatting>
  <conditionalFormatting sqref="F7:F306">
    <cfRule type="dataBar" priority="3">
      <dataBar>
        <cfvo type="min"/>
        <cfvo type="max"/>
        <color rgb="FF638EC6"/>
      </dataBar>
      <extLst>
        <ext xmlns:x14="http://schemas.microsoft.com/office/spreadsheetml/2009/9/main" uri="{B025F937-C7B1-47D3-B67F-A62EFF666E3E}">
          <x14:id>{4ED048F8-B1EC-4C88-887C-616EF353C8AF}</x14:id>
        </ext>
      </extLst>
    </cfRule>
  </conditionalFormatting>
  <conditionalFormatting sqref="K7:K306">
    <cfRule type="aboveAverage" dxfId="1" priority="2"/>
  </conditionalFormatting>
  <conditionalFormatting sqref="Q7:Q306">
    <cfRule type="top10" dxfId="0" priority="1" bottom="1" rank="10"/>
  </conditionalFormatting>
  <pageMargins left="0.7" right="0.7" top="0.75" bottom="0.75" header="0.3" footer="0.3"/>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4ED048F8-B1EC-4C88-887C-616EF353C8AF}">
            <x14:dataBar minLength="0" maxLength="100" border="1" negativeBarBorderColorSameAsPositive="0">
              <x14:cfvo type="autoMin"/>
              <x14:cfvo type="autoMax"/>
              <x14:borderColor rgb="FF638EC6"/>
              <x14:negativeFillColor rgb="FFFF0000"/>
              <x14:negativeBorderColor rgb="FFFF0000"/>
              <x14:axisColor rgb="FF000000"/>
            </x14:dataBar>
          </x14:cfRule>
          <xm:sqref>F7:F306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68E8-362F-4907-80E2-33B2B4739DF1}">
  <dimension ref="A1:E11"/>
  <sheetViews>
    <sheetView showGridLines="0" workbookViewId="0">
      <selection activeCell="C6" sqref="C6:C11"/>
    </sheetView>
  </sheetViews>
  <sheetFormatPr defaultRowHeight="14.4" x14ac:dyDescent="0.3"/>
  <cols>
    <col min="3" max="3" width="11.5546875" bestFit="1" customWidth="1"/>
    <col min="4" max="4" width="11.77734375" customWidth="1"/>
    <col min="5" max="5" width="13.33203125" customWidth="1"/>
  </cols>
  <sheetData>
    <row r="1" spans="1:5" s="16" customFormat="1" ht="61.2" x14ac:dyDescent="1.1000000000000001">
      <c r="A1" s="16" t="s">
        <v>71</v>
      </c>
    </row>
    <row r="5" spans="1:5" x14ac:dyDescent="0.3">
      <c r="C5" s="19" t="s">
        <v>72</v>
      </c>
      <c r="D5" s="19" t="s">
        <v>1</v>
      </c>
      <c r="E5" s="19" t="s">
        <v>50</v>
      </c>
    </row>
    <row r="6" spans="1:5" x14ac:dyDescent="0.3">
      <c r="C6" s="20" t="s">
        <v>34</v>
      </c>
      <c r="D6" s="21">
        <f>SUMIFS(Data[Amount],Data[Geography],C6)</f>
        <v>252469</v>
      </c>
      <c r="E6" s="22">
        <f>SUMIFS(Data[Units],Data[Geography],C6)</f>
        <v>8760</v>
      </c>
    </row>
    <row r="7" spans="1:5" x14ac:dyDescent="0.3">
      <c r="C7" s="20" t="s">
        <v>36</v>
      </c>
      <c r="D7" s="21">
        <f>SUMIFS(Data[Amount],Data[Geography],C7)</f>
        <v>237944</v>
      </c>
      <c r="E7" s="22">
        <f>SUMIFS(Data[Units],Data[Geography],C7)</f>
        <v>7302</v>
      </c>
    </row>
    <row r="8" spans="1:5" x14ac:dyDescent="0.3">
      <c r="C8" s="20" t="s">
        <v>37</v>
      </c>
      <c r="D8" s="21">
        <f>SUMIFS(Data[Amount],Data[Geography],C8)</f>
        <v>218813</v>
      </c>
      <c r="E8" s="22">
        <f>SUMIFS(Data[Units],Data[Geography],C8)</f>
        <v>7431</v>
      </c>
    </row>
    <row r="9" spans="1:5" x14ac:dyDescent="0.3">
      <c r="C9" s="20" t="s">
        <v>35</v>
      </c>
      <c r="D9" s="21">
        <f>SUMIFS(Data[Amount],Data[Geography],C9)</f>
        <v>189434</v>
      </c>
      <c r="E9" s="22">
        <f>SUMIFS(Data[Units],Data[Geography],C9)</f>
        <v>10158</v>
      </c>
    </row>
    <row r="10" spans="1:5" x14ac:dyDescent="0.3">
      <c r="C10" s="20" t="s">
        <v>39</v>
      </c>
      <c r="D10" s="21">
        <f>SUMIFS(Data[Amount],Data[Geography],C10)</f>
        <v>173530</v>
      </c>
      <c r="E10" s="22">
        <f>SUMIFS(Data[Units],Data[Geography],C10)</f>
        <v>5745</v>
      </c>
    </row>
    <row r="11" spans="1:5" x14ac:dyDescent="0.3">
      <c r="C11" s="20" t="s">
        <v>38</v>
      </c>
      <c r="D11" s="21">
        <f>SUMIFS(Data[Amount],Data[Geography],C11)</f>
        <v>168679</v>
      </c>
      <c r="E11" s="22">
        <f>SUMIFS(Data[Units],Data[Geography],C11)</f>
        <v>6264</v>
      </c>
    </row>
  </sheetData>
  <sortState xmlns:xlrd2="http://schemas.microsoft.com/office/spreadsheetml/2017/richdata2" ref="C6:E11">
    <sortCondition descending="1" ref="D6:D11"/>
  </sortState>
  <conditionalFormatting sqref="E6:E11">
    <cfRule type="dataBar" priority="1">
      <dataBar>
        <cfvo type="min"/>
        <cfvo type="max"/>
        <color theme="4" tint="0.79998168889431442"/>
      </dataBar>
      <extLst>
        <ext xmlns:x14="http://schemas.microsoft.com/office/spreadsheetml/2009/9/main" uri="{B025F937-C7B1-47D3-B67F-A62EFF666E3E}">
          <x14:id>{4F9F301F-5B64-432A-A2DA-63D4914E0168}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4F9F301F-5B64-432A-A2DA-63D4914E0168}">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3159-C7F0-436E-A7D1-670DC9BFD1FF}">
  <dimension ref="A1:E11"/>
  <sheetViews>
    <sheetView workbookViewId="0">
      <selection activeCell="E20" sqref="E20"/>
    </sheetView>
  </sheetViews>
  <sheetFormatPr defaultRowHeight="14.4" x14ac:dyDescent="0.3"/>
  <cols>
    <col min="3" max="3" width="11.5546875" bestFit="1" customWidth="1"/>
    <col min="4" max="4" width="13.6640625" bestFit="1" customWidth="1"/>
    <col min="5" max="5" width="11.33203125" bestFit="1" customWidth="1"/>
  </cols>
  <sheetData>
    <row r="1" spans="1:5" s="16" customFormat="1" ht="61.2" x14ac:dyDescent="1.1000000000000001">
      <c r="A1" s="16" t="s">
        <v>73</v>
      </c>
    </row>
    <row r="5" spans="1:5" x14ac:dyDescent="0.3">
      <c r="C5" s="23" t="s">
        <v>72</v>
      </c>
      <c r="D5" t="s">
        <v>76</v>
      </c>
      <c r="E5" t="s">
        <v>77</v>
      </c>
    </row>
    <row r="6" spans="1:5" x14ac:dyDescent="0.3">
      <c r="C6" s="24" t="s">
        <v>35</v>
      </c>
      <c r="D6" s="25">
        <v>38325</v>
      </c>
      <c r="E6" s="25">
        <v>1833</v>
      </c>
    </row>
    <row r="7" spans="1:5" x14ac:dyDescent="0.3">
      <c r="C7" s="24" t="s">
        <v>34</v>
      </c>
      <c r="D7" s="25">
        <v>24647</v>
      </c>
      <c r="E7" s="25">
        <v>735</v>
      </c>
    </row>
    <row r="8" spans="1:5" x14ac:dyDescent="0.3">
      <c r="C8" s="24" t="s">
        <v>37</v>
      </c>
      <c r="D8" s="25">
        <v>24451</v>
      </c>
      <c r="E8" s="25">
        <v>300</v>
      </c>
    </row>
    <row r="9" spans="1:5" x14ac:dyDescent="0.3">
      <c r="C9" s="24" t="s">
        <v>36</v>
      </c>
      <c r="D9" s="25">
        <v>23016</v>
      </c>
      <c r="E9" s="25">
        <v>663</v>
      </c>
    </row>
    <row r="10" spans="1:5" x14ac:dyDescent="0.3">
      <c r="C10" s="24" t="s">
        <v>39</v>
      </c>
      <c r="D10" s="25">
        <v>21063</v>
      </c>
      <c r="E10" s="25">
        <v>444</v>
      </c>
    </row>
    <row r="11" spans="1:5" x14ac:dyDescent="0.3">
      <c r="C11" s="24" t="s">
        <v>38</v>
      </c>
      <c r="D11" s="25">
        <v>20097</v>
      </c>
      <c r="E11" s="25">
        <v>711</v>
      </c>
    </row>
  </sheetData>
  <conditionalFormatting pivot="1" sqref="E6:E11">
    <cfRule type="dataBar" priority="1">
      <dataBar>
        <cfvo type="min"/>
        <cfvo type="max"/>
        <color theme="5" tint="0.79998168889431442"/>
      </dataBar>
      <extLst>
        <ext xmlns:x14="http://schemas.microsoft.com/office/spreadsheetml/2009/9/main" uri="{B025F937-C7B1-47D3-B67F-A62EFF666E3E}">
          <x14:id>{31503A03-31C8-4AF1-8CDE-732829362967}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1503A03-31C8-4AF1-8CDE-732829362967}">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51B4-28EB-4114-BA84-926D87092754}">
  <dimension ref="A1:D8"/>
  <sheetViews>
    <sheetView workbookViewId="0">
      <selection sqref="A1:XFD1"/>
    </sheetView>
  </sheetViews>
  <sheetFormatPr defaultRowHeight="14.4" x14ac:dyDescent="0.3"/>
  <cols>
    <col min="1" max="1" width="17.77734375" bestFit="1" customWidth="1"/>
    <col min="2" max="2" width="14.44140625" hidden="1" customWidth="1"/>
    <col min="3" max="3" width="11.77734375" hidden="1" customWidth="1"/>
    <col min="4" max="4" width="12.21875" bestFit="1" customWidth="1"/>
  </cols>
  <sheetData>
    <row r="1" spans="1:4" s="16" customFormat="1" ht="61.2" x14ac:dyDescent="1.1000000000000001">
      <c r="A1" s="16" t="s">
        <v>78</v>
      </c>
    </row>
    <row r="2" spans="1:4" x14ac:dyDescent="0.3">
      <c r="A2" s="23" t="s">
        <v>80</v>
      </c>
      <c r="B2" t="s">
        <v>76</v>
      </c>
      <c r="C2" t="s">
        <v>77</v>
      </c>
      <c r="D2" s="18" t="s">
        <v>79</v>
      </c>
    </row>
    <row r="3" spans="1:4" x14ac:dyDescent="0.3">
      <c r="A3" s="24" t="s">
        <v>15</v>
      </c>
      <c r="B3" s="25">
        <v>68971</v>
      </c>
      <c r="C3" s="25">
        <v>1533</v>
      </c>
      <c r="D3" s="26">
        <v>44.990867579908674</v>
      </c>
    </row>
    <row r="4" spans="1:4" x14ac:dyDescent="0.3">
      <c r="A4" s="24" t="s">
        <v>33</v>
      </c>
      <c r="B4" s="25">
        <v>69160</v>
      </c>
      <c r="C4" s="25">
        <v>1854</v>
      </c>
      <c r="D4" s="26">
        <v>37.303128371089535</v>
      </c>
    </row>
    <row r="5" spans="1:4" x14ac:dyDescent="0.3">
      <c r="A5" s="24" t="s">
        <v>24</v>
      </c>
      <c r="B5" s="25">
        <v>35378</v>
      </c>
      <c r="C5" s="25">
        <v>1044</v>
      </c>
      <c r="D5" s="26">
        <v>33.88697318007663</v>
      </c>
    </row>
    <row r="6" spans="1:4" x14ac:dyDescent="0.3">
      <c r="A6" s="24" t="s">
        <v>26</v>
      </c>
      <c r="B6" s="25">
        <v>70273</v>
      </c>
      <c r="C6" s="25">
        <v>2142</v>
      </c>
      <c r="D6" s="26">
        <v>32.807189542483663</v>
      </c>
    </row>
    <row r="7" spans="1:4" x14ac:dyDescent="0.3">
      <c r="A7" s="24" t="s">
        <v>22</v>
      </c>
      <c r="B7" s="25">
        <v>66283</v>
      </c>
      <c r="C7" s="25">
        <v>2052</v>
      </c>
      <c r="D7" s="26">
        <v>32.301656920077974</v>
      </c>
    </row>
    <row r="8" spans="1:4" x14ac:dyDescent="0.3">
      <c r="A8" s="24" t="s">
        <v>75</v>
      </c>
      <c r="B8" s="25">
        <v>310065</v>
      </c>
      <c r="C8" s="25">
        <v>8625</v>
      </c>
      <c r="D8"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348F9-4C99-4AC8-B8A7-129EE6DA36F6}">
  <dimension ref="A1:U307"/>
  <sheetViews>
    <sheetView topLeftCell="A34" workbookViewId="0">
      <selection activeCell="Q7" sqref="Q7:U7"/>
    </sheetView>
  </sheetViews>
  <sheetFormatPr defaultRowHeight="14.4" x14ac:dyDescent="0.3"/>
  <sheetData>
    <row r="1" spans="1:21" s="16" customFormat="1" ht="61.2" x14ac:dyDescent="1.1000000000000001">
      <c r="A1" s="16" t="s">
        <v>81</v>
      </c>
    </row>
    <row r="7" spans="1:21" x14ac:dyDescent="0.3">
      <c r="Q7" s="6" t="s">
        <v>11</v>
      </c>
      <c r="R7" s="6" t="s">
        <v>12</v>
      </c>
      <c r="S7" s="6" t="s">
        <v>0</v>
      </c>
      <c r="T7" s="10" t="s">
        <v>1</v>
      </c>
      <c r="U7" s="10" t="s">
        <v>50</v>
      </c>
    </row>
    <row r="8" spans="1:21" x14ac:dyDescent="0.3">
      <c r="Q8" t="s">
        <v>40</v>
      </c>
      <c r="R8" t="s">
        <v>37</v>
      </c>
      <c r="S8" t="s">
        <v>30</v>
      </c>
      <c r="T8" s="4">
        <v>1624</v>
      </c>
      <c r="U8" s="5">
        <v>114</v>
      </c>
    </row>
    <row r="9" spans="1:21" x14ac:dyDescent="0.3">
      <c r="Q9" t="s">
        <v>8</v>
      </c>
      <c r="R9" t="s">
        <v>35</v>
      </c>
      <c r="S9" t="s">
        <v>32</v>
      </c>
      <c r="T9" s="4">
        <v>6706</v>
      </c>
      <c r="U9" s="5">
        <v>459</v>
      </c>
    </row>
    <row r="10" spans="1:21" x14ac:dyDescent="0.3">
      <c r="Q10" t="s">
        <v>9</v>
      </c>
      <c r="R10" t="s">
        <v>35</v>
      </c>
      <c r="S10" t="s">
        <v>4</v>
      </c>
      <c r="T10" s="4">
        <v>959</v>
      </c>
      <c r="U10" s="5">
        <v>147</v>
      </c>
    </row>
    <row r="11" spans="1:21" x14ac:dyDescent="0.3">
      <c r="Q11" t="s">
        <v>41</v>
      </c>
      <c r="R11" t="s">
        <v>36</v>
      </c>
      <c r="S11" t="s">
        <v>18</v>
      </c>
      <c r="T11" s="4">
        <v>9632</v>
      </c>
      <c r="U11" s="5">
        <v>288</v>
      </c>
    </row>
    <row r="12" spans="1:21" x14ac:dyDescent="0.3">
      <c r="Q12" t="s">
        <v>6</v>
      </c>
      <c r="R12" t="s">
        <v>39</v>
      </c>
      <c r="S12" t="s">
        <v>25</v>
      </c>
      <c r="T12" s="4">
        <v>2100</v>
      </c>
      <c r="U12" s="5">
        <v>414</v>
      </c>
    </row>
    <row r="13" spans="1:21" x14ac:dyDescent="0.3">
      <c r="Q13" t="s">
        <v>40</v>
      </c>
      <c r="R13" t="s">
        <v>35</v>
      </c>
      <c r="S13" t="s">
        <v>33</v>
      </c>
      <c r="T13" s="4">
        <v>8869</v>
      </c>
      <c r="U13" s="5">
        <v>432</v>
      </c>
    </row>
    <row r="14" spans="1:21" x14ac:dyDescent="0.3">
      <c r="Q14" t="s">
        <v>6</v>
      </c>
      <c r="R14" t="s">
        <v>38</v>
      </c>
      <c r="S14" t="s">
        <v>31</v>
      </c>
      <c r="T14" s="4">
        <v>2681</v>
      </c>
      <c r="U14" s="5">
        <v>54</v>
      </c>
    </row>
    <row r="15" spans="1:21" x14ac:dyDescent="0.3">
      <c r="Q15" t="s">
        <v>8</v>
      </c>
      <c r="R15" t="s">
        <v>35</v>
      </c>
      <c r="S15" t="s">
        <v>22</v>
      </c>
      <c r="T15" s="4">
        <v>5012</v>
      </c>
      <c r="U15" s="5">
        <v>210</v>
      </c>
    </row>
    <row r="16" spans="1:21" x14ac:dyDescent="0.3">
      <c r="Q16" t="s">
        <v>7</v>
      </c>
      <c r="R16" t="s">
        <v>38</v>
      </c>
      <c r="S16" t="s">
        <v>14</v>
      </c>
      <c r="T16" s="4">
        <v>1281</v>
      </c>
      <c r="U16" s="5">
        <v>75</v>
      </c>
    </row>
    <row r="17" spans="17:21" x14ac:dyDescent="0.3">
      <c r="Q17" t="s">
        <v>5</v>
      </c>
      <c r="R17" t="s">
        <v>37</v>
      </c>
      <c r="S17" t="s">
        <v>14</v>
      </c>
      <c r="T17" s="4">
        <v>4991</v>
      </c>
      <c r="U17" s="5">
        <v>12</v>
      </c>
    </row>
    <row r="18" spans="17:21" x14ac:dyDescent="0.3">
      <c r="Q18" t="s">
        <v>2</v>
      </c>
      <c r="R18" t="s">
        <v>39</v>
      </c>
      <c r="S18" t="s">
        <v>25</v>
      </c>
      <c r="T18" s="4">
        <v>1785</v>
      </c>
      <c r="U18" s="5">
        <v>462</v>
      </c>
    </row>
    <row r="19" spans="17:21" x14ac:dyDescent="0.3">
      <c r="Q19" t="s">
        <v>3</v>
      </c>
      <c r="R19" t="s">
        <v>37</v>
      </c>
      <c r="S19" t="s">
        <v>17</v>
      </c>
      <c r="T19" s="4">
        <v>3983</v>
      </c>
      <c r="U19" s="5">
        <v>144</v>
      </c>
    </row>
    <row r="20" spans="17:21" x14ac:dyDescent="0.3">
      <c r="Q20" t="s">
        <v>9</v>
      </c>
      <c r="R20" t="s">
        <v>38</v>
      </c>
      <c r="S20" t="s">
        <v>16</v>
      </c>
      <c r="T20" s="4">
        <v>2646</v>
      </c>
      <c r="U20" s="5">
        <v>120</v>
      </c>
    </row>
    <row r="21" spans="17:21" x14ac:dyDescent="0.3">
      <c r="Q21" t="s">
        <v>2</v>
      </c>
      <c r="R21" t="s">
        <v>34</v>
      </c>
      <c r="S21" t="s">
        <v>13</v>
      </c>
      <c r="T21" s="4">
        <v>252</v>
      </c>
      <c r="U21" s="5">
        <v>54</v>
      </c>
    </row>
    <row r="22" spans="17:21" x14ac:dyDescent="0.3">
      <c r="Q22" t="s">
        <v>3</v>
      </c>
      <c r="R22" t="s">
        <v>35</v>
      </c>
      <c r="S22" t="s">
        <v>25</v>
      </c>
      <c r="T22" s="4">
        <v>2464</v>
      </c>
      <c r="U22" s="5">
        <v>234</v>
      </c>
    </row>
    <row r="23" spans="17:21" x14ac:dyDescent="0.3">
      <c r="Q23" t="s">
        <v>3</v>
      </c>
      <c r="R23" t="s">
        <v>35</v>
      </c>
      <c r="S23" t="s">
        <v>29</v>
      </c>
      <c r="T23" s="4">
        <v>2114</v>
      </c>
      <c r="U23" s="5">
        <v>66</v>
      </c>
    </row>
    <row r="24" spans="17:21" x14ac:dyDescent="0.3">
      <c r="Q24" t="s">
        <v>6</v>
      </c>
      <c r="R24" t="s">
        <v>37</v>
      </c>
      <c r="S24" t="s">
        <v>31</v>
      </c>
      <c r="T24" s="4">
        <v>7693</v>
      </c>
      <c r="U24" s="5">
        <v>87</v>
      </c>
    </row>
    <row r="25" spans="17:21" x14ac:dyDescent="0.3">
      <c r="Q25" t="s">
        <v>5</v>
      </c>
      <c r="R25" t="s">
        <v>34</v>
      </c>
      <c r="S25" t="s">
        <v>20</v>
      </c>
      <c r="T25" s="4">
        <v>15610</v>
      </c>
      <c r="U25" s="5">
        <v>339</v>
      </c>
    </row>
    <row r="26" spans="17:21" x14ac:dyDescent="0.3">
      <c r="Q26" t="s">
        <v>41</v>
      </c>
      <c r="R26" t="s">
        <v>34</v>
      </c>
      <c r="S26" t="s">
        <v>22</v>
      </c>
      <c r="T26" s="4">
        <v>336</v>
      </c>
      <c r="U26" s="5">
        <v>144</v>
      </c>
    </row>
    <row r="27" spans="17:21" x14ac:dyDescent="0.3">
      <c r="Q27" t="s">
        <v>2</v>
      </c>
      <c r="R27" t="s">
        <v>39</v>
      </c>
      <c r="S27" t="s">
        <v>20</v>
      </c>
      <c r="T27" s="4">
        <v>9443</v>
      </c>
      <c r="U27" s="5">
        <v>162</v>
      </c>
    </row>
    <row r="28" spans="17:21" x14ac:dyDescent="0.3">
      <c r="Q28" t="s">
        <v>9</v>
      </c>
      <c r="R28" t="s">
        <v>34</v>
      </c>
      <c r="S28" t="s">
        <v>23</v>
      </c>
      <c r="T28" s="4">
        <v>8155</v>
      </c>
      <c r="U28" s="5">
        <v>90</v>
      </c>
    </row>
    <row r="29" spans="17:21" x14ac:dyDescent="0.3">
      <c r="Q29" t="s">
        <v>8</v>
      </c>
      <c r="R29" t="s">
        <v>38</v>
      </c>
      <c r="S29" t="s">
        <v>23</v>
      </c>
      <c r="T29" s="4">
        <v>1701</v>
      </c>
      <c r="U29" s="5">
        <v>234</v>
      </c>
    </row>
    <row r="30" spans="17:21" x14ac:dyDescent="0.3">
      <c r="Q30" t="s">
        <v>10</v>
      </c>
      <c r="R30" t="s">
        <v>38</v>
      </c>
      <c r="S30" t="s">
        <v>22</v>
      </c>
      <c r="T30" s="4">
        <v>2205</v>
      </c>
      <c r="U30" s="5">
        <v>141</v>
      </c>
    </row>
    <row r="31" spans="17:21" x14ac:dyDescent="0.3">
      <c r="Q31" t="s">
        <v>8</v>
      </c>
      <c r="R31" t="s">
        <v>37</v>
      </c>
      <c r="S31" t="s">
        <v>19</v>
      </c>
      <c r="T31" s="4">
        <v>1771</v>
      </c>
      <c r="U31" s="5">
        <v>204</v>
      </c>
    </row>
    <row r="32" spans="17:21" x14ac:dyDescent="0.3">
      <c r="Q32" t="s">
        <v>41</v>
      </c>
      <c r="R32" t="s">
        <v>35</v>
      </c>
      <c r="S32" t="s">
        <v>15</v>
      </c>
      <c r="T32" s="4">
        <v>2114</v>
      </c>
      <c r="U32" s="5">
        <v>186</v>
      </c>
    </row>
    <row r="33" spans="17:21" x14ac:dyDescent="0.3">
      <c r="Q33" t="s">
        <v>41</v>
      </c>
      <c r="R33" t="s">
        <v>36</v>
      </c>
      <c r="S33" t="s">
        <v>13</v>
      </c>
      <c r="T33" s="4">
        <v>10311</v>
      </c>
      <c r="U33" s="5">
        <v>231</v>
      </c>
    </row>
    <row r="34" spans="17:21" x14ac:dyDescent="0.3">
      <c r="Q34" t="s">
        <v>3</v>
      </c>
      <c r="R34" t="s">
        <v>39</v>
      </c>
      <c r="S34" t="s">
        <v>16</v>
      </c>
      <c r="T34" s="4">
        <v>21</v>
      </c>
      <c r="U34" s="5">
        <v>168</v>
      </c>
    </row>
    <row r="35" spans="17:21" x14ac:dyDescent="0.3">
      <c r="Q35" t="s">
        <v>10</v>
      </c>
      <c r="R35" t="s">
        <v>35</v>
      </c>
      <c r="S35" t="s">
        <v>20</v>
      </c>
      <c r="T35" s="4">
        <v>1974</v>
      </c>
      <c r="U35" s="5">
        <v>195</v>
      </c>
    </row>
    <row r="36" spans="17:21" x14ac:dyDescent="0.3">
      <c r="Q36" t="s">
        <v>5</v>
      </c>
      <c r="R36" t="s">
        <v>36</v>
      </c>
      <c r="S36" t="s">
        <v>23</v>
      </c>
      <c r="T36" s="4">
        <v>6314</v>
      </c>
      <c r="U36" s="5">
        <v>15</v>
      </c>
    </row>
    <row r="37" spans="17:21" x14ac:dyDescent="0.3">
      <c r="Q37" t="s">
        <v>10</v>
      </c>
      <c r="R37" t="s">
        <v>37</v>
      </c>
      <c r="S37" t="s">
        <v>23</v>
      </c>
      <c r="T37" s="4">
        <v>4683</v>
      </c>
      <c r="U37" s="5">
        <v>30</v>
      </c>
    </row>
    <row r="38" spans="17:21" x14ac:dyDescent="0.3">
      <c r="Q38" t="s">
        <v>41</v>
      </c>
      <c r="R38" t="s">
        <v>37</v>
      </c>
      <c r="S38" t="s">
        <v>24</v>
      </c>
      <c r="T38" s="4">
        <v>6398</v>
      </c>
      <c r="U38" s="5">
        <v>102</v>
      </c>
    </row>
    <row r="39" spans="17:21" x14ac:dyDescent="0.3">
      <c r="Q39" t="s">
        <v>2</v>
      </c>
      <c r="R39" t="s">
        <v>35</v>
      </c>
      <c r="S39" t="s">
        <v>19</v>
      </c>
      <c r="T39" s="4">
        <v>553</v>
      </c>
      <c r="U39" s="5">
        <v>15</v>
      </c>
    </row>
    <row r="40" spans="17:21" x14ac:dyDescent="0.3">
      <c r="Q40" t="s">
        <v>8</v>
      </c>
      <c r="R40" t="s">
        <v>39</v>
      </c>
      <c r="S40" t="s">
        <v>30</v>
      </c>
      <c r="T40" s="4">
        <v>7021</v>
      </c>
      <c r="U40" s="5">
        <v>183</v>
      </c>
    </row>
    <row r="41" spans="17:21" x14ac:dyDescent="0.3">
      <c r="Q41" t="s">
        <v>40</v>
      </c>
      <c r="R41" t="s">
        <v>39</v>
      </c>
      <c r="S41" t="s">
        <v>22</v>
      </c>
      <c r="T41" s="4">
        <v>5817</v>
      </c>
      <c r="U41" s="5">
        <v>12</v>
      </c>
    </row>
    <row r="42" spans="17:21" x14ac:dyDescent="0.3">
      <c r="Q42" t="s">
        <v>41</v>
      </c>
      <c r="R42" t="s">
        <v>39</v>
      </c>
      <c r="S42" t="s">
        <v>14</v>
      </c>
      <c r="T42" s="4">
        <v>3976</v>
      </c>
      <c r="U42" s="5">
        <v>72</v>
      </c>
    </row>
    <row r="43" spans="17:21" x14ac:dyDescent="0.3">
      <c r="Q43" t="s">
        <v>6</v>
      </c>
      <c r="R43" t="s">
        <v>38</v>
      </c>
      <c r="S43" t="s">
        <v>27</v>
      </c>
      <c r="T43" s="4">
        <v>1134</v>
      </c>
      <c r="U43" s="5">
        <v>282</v>
      </c>
    </row>
    <row r="44" spans="17:21" x14ac:dyDescent="0.3">
      <c r="Q44" t="s">
        <v>2</v>
      </c>
      <c r="R44" t="s">
        <v>39</v>
      </c>
      <c r="S44" t="s">
        <v>28</v>
      </c>
      <c r="T44" s="4">
        <v>6027</v>
      </c>
      <c r="U44" s="5">
        <v>144</v>
      </c>
    </row>
    <row r="45" spans="17:21" x14ac:dyDescent="0.3">
      <c r="Q45" t="s">
        <v>6</v>
      </c>
      <c r="R45" t="s">
        <v>37</v>
      </c>
      <c r="S45" t="s">
        <v>16</v>
      </c>
      <c r="T45" s="4">
        <v>1904</v>
      </c>
      <c r="U45" s="5">
        <v>405</v>
      </c>
    </row>
    <row r="46" spans="17:21" x14ac:dyDescent="0.3">
      <c r="Q46" t="s">
        <v>7</v>
      </c>
      <c r="R46" t="s">
        <v>34</v>
      </c>
      <c r="S46" t="s">
        <v>32</v>
      </c>
      <c r="T46" s="4">
        <v>3262</v>
      </c>
      <c r="U46" s="5">
        <v>75</v>
      </c>
    </row>
    <row r="47" spans="17:21" x14ac:dyDescent="0.3">
      <c r="Q47" t="s">
        <v>40</v>
      </c>
      <c r="R47" t="s">
        <v>34</v>
      </c>
      <c r="S47" t="s">
        <v>27</v>
      </c>
      <c r="T47" s="4">
        <v>2289</v>
      </c>
      <c r="U47" s="5">
        <v>135</v>
      </c>
    </row>
    <row r="48" spans="17:21" x14ac:dyDescent="0.3">
      <c r="Q48" t="s">
        <v>5</v>
      </c>
      <c r="R48" t="s">
        <v>34</v>
      </c>
      <c r="S48" t="s">
        <v>27</v>
      </c>
      <c r="T48" s="4">
        <v>6986</v>
      </c>
      <c r="U48" s="5">
        <v>21</v>
      </c>
    </row>
    <row r="49" spans="17:21" x14ac:dyDescent="0.3">
      <c r="Q49" t="s">
        <v>2</v>
      </c>
      <c r="R49" t="s">
        <v>38</v>
      </c>
      <c r="S49" t="s">
        <v>23</v>
      </c>
      <c r="T49" s="4">
        <v>4417</v>
      </c>
      <c r="U49" s="5">
        <v>153</v>
      </c>
    </row>
    <row r="50" spans="17:21" x14ac:dyDescent="0.3">
      <c r="Q50" t="s">
        <v>6</v>
      </c>
      <c r="R50" t="s">
        <v>34</v>
      </c>
      <c r="S50" t="s">
        <v>15</v>
      </c>
      <c r="T50" s="4">
        <v>1442</v>
      </c>
      <c r="U50" s="5">
        <v>15</v>
      </c>
    </row>
    <row r="51" spans="17:21" x14ac:dyDescent="0.3">
      <c r="Q51" t="s">
        <v>3</v>
      </c>
      <c r="R51" t="s">
        <v>35</v>
      </c>
      <c r="S51" t="s">
        <v>14</v>
      </c>
      <c r="T51" s="4">
        <v>2415</v>
      </c>
      <c r="U51" s="5">
        <v>255</v>
      </c>
    </row>
    <row r="52" spans="17:21" x14ac:dyDescent="0.3">
      <c r="Q52" t="s">
        <v>2</v>
      </c>
      <c r="R52" t="s">
        <v>37</v>
      </c>
      <c r="S52" t="s">
        <v>19</v>
      </c>
      <c r="T52" s="4">
        <v>238</v>
      </c>
      <c r="U52" s="5">
        <v>18</v>
      </c>
    </row>
    <row r="53" spans="17:21" x14ac:dyDescent="0.3">
      <c r="Q53" t="s">
        <v>6</v>
      </c>
      <c r="R53" t="s">
        <v>37</v>
      </c>
      <c r="S53" t="s">
        <v>23</v>
      </c>
      <c r="T53" s="4">
        <v>4949</v>
      </c>
      <c r="U53" s="5">
        <v>189</v>
      </c>
    </row>
    <row r="54" spans="17:21" x14ac:dyDescent="0.3">
      <c r="Q54" t="s">
        <v>5</v>
      </c>
      <c r="R54" t="s">
        <v>38</v>
      </c>
      <c r="S54" t="s">
        <v>32</v>
      </c>
      <c r="T54" s="4">
        <v>5075</v>
      </c>
      <c r="U54" s="5">
        <v>21</v>
      </c>
    </row>
    <row r="55" spans="17:21" x14ac:dyDescent="0.3">
      <c r="Q55" t="s">
        <v>3</v>
      </c>
      <c r="R55" t="s">
        <v>36</v>
      </c>
      <c r="S55" t="s">
        <v>16</v>
      </c>
      <c r="T55" s="4">
        <v>9198</v>
      </c>
      <c r="U55" s="5">
        <v>36</v>
      </c>
    </row>
    <row r="56" spans="17:21" x14ac:dyDescent="0.3">
      <c r="Q56" t="s">
        <v>6</v>
      </c>
      <c r="R56" t="s">
        <v>34</v>
      </c>
      <c r="S56" t="s">
        <v>29</v>
      </c>
      <c r="T56" s="4">
        <v>3339</v>
      </c>
      <c r="U56" s="5">
        <v>75</v>
      </c>
    </row>
    <row r="57" spans="17:21" x14ac:dyDescent="0.3">
      <c r="Q57" t="s">
        <v>40</v>
      </c>
      <c r="R57" t="s">
        <v>34</v>
      </c>
      <c r="S57" t="s">
        <v>17</v>
      </c>
      <c r="T57" s="4">
        <v>5019</v>
      </c>
      <c r="U57" s="5">
        <v>156</v>
      </c>
    </row>
    <row r="58" spans="17:21" x14ac:dyDescent="0.3">
      <c r="Q58" t="s">
        <v>5</v>
      </c>
      <c r="R58" t="s">
        <v>36</v>
      </c>
      <c r="S58" t="s">
        <v>16</v>
      </c>
      <c r="T58" s="4">
        <v>16184</v>
      </c>
      <c r="U58" s="5">
        <v>39</v>
      </c>
    </row>
    <row r="59" spans="17:21" x14ac:dyDescent="0.3">
      <c r="Q59" t="s">
        <v>6</v>
      </c>
      <c r="R59" t="s">
        <v>36</v>
      </c>
      <c r="S59" t="s">
        <v>21</v>
      </c>
      <c r="T59" s="4">
        <v>497</v>
      </c>
      <c r="U59" s="5">
        <v>63</v>
      </c>
    </row>
    <row r="60" spans="17:21" x14ac:dyDescent="0.3">
      <c r="Q60" t="s">
        <v>2</v>
      </c>
      <c r="R60" t="s">
        <v>36</v>
      </c>
      <c r="S60" t="s">
        <v>29</v>
      </c>
      <c r="T60" s="4">
        <v>8211</v>
      </c>
      <c r="U60" s="5">
        <v>75</v>
      </c>
    </row>
    <row r="61" spans="17:21" x14ac:dyDescent="0.3">
      <c r="Q61" t="s">
        <v>2</v>
      </c>
      <c r="R61" t="s">
        <v>38</v>
      </c>
      <c r="S61" t="s">
        <v>28</v>
      </c>
      <c r="T61" s="4">
        <v>6580</v>
      </c>
      <c r="U61" s="5">
        <v>183</v>
      </c>
    </row>
    <row r="62" spans="17:21" x14ac:dyDescent="0.3">
      <c r="Q62" t="s">
        <v>41</v>
      </c>
      <c r="R62" t="s">
        <v>35</v>
      </c>
      <c r="S62" t="s">
        <v>13</v>
      </c>
      <c r="T62" s="4">
        <v>4760</v>
      </c>
      <c r="U62" s="5">
        <v>69</v>
      </c>
    </row>
    <row r="63" spans="17:21" x14ac:dyDescent="0.3">
      <c r="Q63" t="s">
        <v>40</v>
      </c>
      <c r="R63" t="s">
        <v>36</v>
      </c>
      <c r="S63" t="s">
        <v>25</v>
      </c>
      <c r="T63" s="4">
        <v>5439</v>
      </c>
      <c r="U63" s="5">
        <v>30</v>
      </c>
    </row>
    <row r="64" spans="17:21" x14ac:dyDescent="0.3">
      <c r="Q64" t="s">
        <v>41</v>
      </c>
      <c r="R64" t="s">
        <v>34</v>
      </c>
      <c r="S64" t="s">
        <v>17</v>
      </c>
      <c r="T64" s="4">
        <v>1463</v>
      </c>
      <c r="U64" s="5">
        <v>39</v>
      </c>
    </row>
    <row r="65" spans="17:21" x14ac:dyDescent="0.3">
      <c r="Q65" t="s">
        <v>3</v>
      </c>
      <c r="R65" t="s">
        <v>34</v>
      </c>
      <c r="S65" t="s">
        <v>32</v>
      </c>
      <c r="T65" s="4">
        <v>7777</v>
      </c>
      <c r="U65" s="5">
        <v>504</v>
      </c>
    </row>
    <row r="66" spans="17:21" x14ac:dyDescent="0.3">
      <c r="Q66" t="s">
        <v>9</v>
      </c>
      <c r="R66" t="s">
        <v>37</v>
      </c>
      <c r="S66" t="s">
        <v>29</v>
      </c>
      <c r="T66" s="4">
        <v>1085</v>
      </c>
      <c r="U66" s="5">
        <v>273</v>
      </c>
    </row>
    <row r="67" spans="17:21" x14ac:dyDescent="0.3">
      <c r="Q67" t="s">
        <v>5</v>
      </c>
      <c r="R67" t="s">
        <v>37</v>
      </c>
      <c r="S67" t="s">
        <v>31</v>
      </c>
      <c r="T67" s="4">
        <v>182</v>
      </c>
      <c r="U67" s="5">
        <v>48</v>
      </c>
    </row>
    <row r="68" spans="17:21" x14ac:dyDescent="0.3">
      <c r="Q68" t="s">
        <v>6</v>
      </c>
      <c r="R68" t="s">
        <v>34</v>
      </c>
      <c r="S68" t="s">
        <v>27</v>
      </c>
      <c r="T68" s="4">
        <v>4242</v>
      </c>
      <c r="U68" s="5">
        <v>207</v>
      </c>
    </row>
    <row r="69" spans="17:21" x14ac:dyDescent="0.3">
      <c r="Q69" t="s">
        <v>6</v>
      </c>
      <c r="R69" t="s">
        <v>36</v>
      </c>
      <c r="S69" t="s">
        <v>32</v>
      </c>
      <c r="T69" s="4">
        <v>6118</v>
      </c>
      <c r="U69" s="5">
        <v>9</v>
      </c>
    </row>
    <row r="70" spans="17:21" x14ac:dyDescent="0.3">
      <c r="Q70" t="s">
        <v>10</v>
      </c>
      <c r="R70" t="s">
        <v>36</v>
      </c>
      <c r="S70" t="s">
        <v>23</v>
      </c>
      <c r="T70" s="4">
        <v>2317</v>
      </c>
      <c r="U70" s="5">
        <v>261</v>
      </c>
    </row>
    <row r="71" spans="17:21" x14ac:dyDescent="0.3">
      <c r="Q71" t="s">
        <v>6</v>
      </c>
      <c r="R71" t="s">
        <v>38</v>
      </c>
      <c r="S71" t="s">
        <v>16</v>
      </c>
      <c r="T71" s="4">
        <v>938</v>
      </c>
      <c r="U71" s="5">
        <v>6</v>
      </c>
    </row>
    <row r="72" spans="17:21" x14ac:dyDescent="0.3">
      <c r="Q72" t="s">
        <v>8</v>
      </c>
      <c r="R72" t="s">
        <v>37</v>
      </c>
      <c r="S72" t="s">
        <v>15</v>
      </c>
      <c r="T72" s="4">
        <v>9709</v>
      </c>
      <c r="U72" s="5">
        <v>30</v>
      </c>
    </row>
    <row r="73" spans="17:21" x14ac:dyDescent="0.3">
      <c r="Q73" t="s">
        <v>7</v>
      </c>
      <c r="R73" t="s">
        <v>34</v>
      </c>
      <c r="S73" t="s">
        <v>20</v>
      </c>
      <c r="T73" s="4">
        <v>2205</v>
      </c>
      <c r="U73" s="5">
        <v>138</v>
      </c>
    </row>
    <row r="74" spans="17:21" x14ac:dyDescent="0.3">
      <c r="Q74" t="s">
        <v>7</v>
      </c>
      <c r="R74" t="s">
        <v>37</v>
      </c>
      <c r="S74" t="s">
        <v>17</v>
      </c>
      <c r="T74" s="4">
        <v>4487</v>
      </c>
      <c r="U74" s="5">
        <v>111</v>
      </c>
    </row>
    <row r="75" spans="17:21" x14ac:dyDescent="0.3">
      <c r="Q75" t="s">
        <v>5</v>
      </c>
      <c r="R75" t="s">
        <v>35</v>
      </c>
      <c r="S75" t="s">
        <v>18</v>
      </c>
      <c r="T75" s="4">
        <v>2415</v>
      </c>
      <c r="U75" s="5">
        <v>15</v>
      </c>
    </row>
    <row r="76" spans="17:21" x14ac:dyDescent="0.3">
      <c r="Q76" t="s">
        <v>40</v>
      </c>
      <c r="R76" t="s">
        <v>34</v>
      </c>
      <c r="S76" t="s">
        <v>19</v>
      </c>
      <c r="T76" s="4">
        <v>4018</v>
      </c>
      <c r="U76" s="5">
        <v>162</v>
      </c>
    </row>
    <row r="77" spans="17:21" x14ac:dyDescent="0.3">
      <c r="Q77" t="s">
        <v>5</v>
      </c>
      <c r="R77" t="s">
        <v>34</v>
      </c>
      <c r="S77" t="s">
        <v>19</v>
      </c>
      <c r="T77" s="4">
        <v>861</v>
      </c>
      <c r="U77" s="5">
        <v>195</v>
      </c>
    </row>
    <row r="78" spans="17:21" x14ac:dyDescent="0.3">
      <c r="Q78" t="s">
        <v>10</v>
      </c>
      <c r="R78" t="s">
        <v>38</v>
      </c>
      <c r="S78" t="s">
        <v>14</v>
      </c>
      <c r="T78" s="4">
        <v>5586</v>
      </c>
      <c r="U78" s="5">
        <v>525</v>
      </c>
    </row>
    <row r="79" spans="17:21" x14ac:dyDescent="0.3">
      <c r="Q79" t="s">
        <v>7</v>
      </c>
      <c r="R79" t="s">
        <v>34</v>
      </c>
      <c r="S79" t="s">
        <v>33</v>
      </c>
      <c r="T79" s="4">
        <v>2226</v>
      </c>
      <c r="U79" s="5">
        <v>48</v>
      </c>
    </row>
    <row r="80" spans="17:21" x14ac:dyDescent="0.3">
      <c r="Q80" t="s">
        <v>9</v>
      </c>
      <c r="R80" t="s">
        <v>34</v>
      </c>
      <c r="S80" t="s">
        <v>28</v>
      </c>
      <c r="T80" s="4">
        <v>14329</v>
      </c>
      <c r="U80" s="5">
        <v>150</v>
      </c>
    </row>
    <row r="81" spans="17:21" x14ac:dyDescent="0.3">
      <c r="Q81" t="s">
        <v>9</v>
      </c>
      <c r="R81" t="s">
        <v>34</v>
      </c>
      <c r="S81" t="s">
        <v>20</v>
      </c>
      <c r="T81" s="4">
        <v>8463</v>
      </c>
      <c r="U81" s="5">
        <v>492</v>
      </c>
    </row>
    <row r="82" spans="17:21" x14ac:dyDescent="0.3">
      <c r="Q82" t="s">
        <v>5</v>
      </c>
      <c r="R82" t="s">
        <v>34</v>
      </c>
      <c r="S82" t="s">
        <v>29</v>
      </c>
      <c r="T82" s="4">
        <v>2891</v>
      </c>
      <c r="U82" s="5">
        <v>102</v>
      </c>
    </row>
    <row r="83" spans="17:21" x14ac:dyDescent="0.3">
      <c r="Q83" t="s">
        <v>3</v>
      </c>
      <c r="R83" t="s">
        <v>36</v>
      </c>
      <c r="S83" t="s">
        <v>23</v>
      </c>
      <c r="T83" s="4">
        <v>3773</v>
      </c>
      <c r="U83" s="5">
        <v>165</v>
      </c>
    </row>
    <row r="84" spans="17:21" x14ac:dyDescent="0.3">
      <c r="Q84" t="s">
        <v>41</v>
      </c>
      <c r="R84" t="s">
        <v>36</v>
      </c>
      <c r="S84" t="s">
        <v>28</v>
      </c>
      <c r="T84" s="4">
        <v>854</v>
      </c>
      <c r="U84" s="5">
        <v>309</v>
      </c>
    </row>
    <row r="85" spans="17:21" x14ac:dyDescent="0.3">
      <c r="Q85" t="s">
        <v>6</v>
      </c>
      <c r="R85" t="s">
        <v>36</v>
      </c>
      <c r="S85" t="s">
        <v>17</v>
      </c>
      <c r="T85" s="4">
        <v>4970</v>
      </c>
      <c r="U85" s="5">
        <v>156</v>
      </c>
    </row>
    <row r="86" spans="17:21" x14ac:dyDescent="0.3">
      <c r="Q86" t="s">
        <v>9</v>
      </c>
      <c r="R86" t="s">
        <v>35</v>
      </c>
      <c r="S86" t="s">
        <v>26</v>
      </c>
      <c r="T86" s="4">
        <v>98</v>
      </c>
      <c r="U86" s="5">
        <v>159</v>
      </c>
    </row>
    <row r="87" spans="17:21" x14ac:dyDescent="0.3">
      <c r="Q87" t="s">
        <v>5</v>
      </c>
      <c r="R87" t="s">
        <v>35</v>
      </c>
      <c r="S87" t="s">
        <v>15</v>
      </c>
      <c r="T87" s="4">
        <v>13391</v>
      </c>
      <c r="U87" s="5">
        <v>201</v>
      </c>
    </row>
    <row r="88" spans="17:21" x14ac:dyDescent="0.3">
      <c r="Q88" t="s">
        <v>8</v>
      </c>
      <c r="R88" t="s">
        <v>39</v>
      </c>
      <c r="S88" t="s">
        <v>31</v>
      </c>
      <c r="T88" s="4">
        <v>8890</v>
      </c>
      <c r="U88" s="5">
        <v>210</v>
      </c>
    </row>
    <row r="89" spans="17:21" x14ac:dyDescent="0.3">
      <c r="Q89" t="s">
        <v>2</v>
      </c>
      <c r="R89" t="s">
        <v>38</v>
      </c>
      <c r="S89" t="s">
        <v>13</v>
      </c>
      <c r="T89" s="4">
        <v>56</v>
      </c>
      <c r="U89" s="5">
        <v>51</v>
      </c>
    </row>
    <row r="90" spans="17:21" x14ac:dyDescent="0.3">
      <c r="Q90" t="s">
        <v>3</v>
      </c>
      <c r="R90" t="s">
        <v>36</v>
      </c>
      <c r="S90" t="s">
        <v>25</v>
      </c>
      <c r="T90" s="4">
        <v>3339</v>
      </c>
      <c r="U90" s="5">
        <v>39</v>
      </c>
    </row>
    <row r="91" spans="17:21" x14ac:dyDescent="0.3">
      <c r="Q91" t="s">
        <v>10</v>
      </c>
      <c r="R91" t="s">
        <v>35</v>
      </c>
      <c r="S91" t="s">
        <v>18</v>
      </c>
      <c r="T91" s="4">
        <v>3808</v>
      </c>
      <c r="U91" s="5">
        <v>279</v>
      </c>
    </row>
    <row r="92" spans="17:21" x14ac:dyDescent="0.3">
      <c r="Q92" t="s">
        <v>10</v>
      </c>
      <c r="R92" t="s">
        <v>38</v>
      </c>
      <c r="S92" t="s">
        <v>13</v>
      </c>
      <c r="T92" s="4">
        <v>63</v>
      </c>
      <c r="U92" s="5">
        <v>123</v>
      </c>
    </row>
    <row r="93" spans="17:21" x14ac:dyDescent="0.3">
      <c r="Q93" t="s">
        <v>2</v>
      </c>
      <c r="R93" t="s">
        <v>39</v>
      </c>
      <c r="S93" t="s">
        <v>27</v>
      </c>
      <c r="T93" s="4">
        <v>7812</v>
      </c>
      <c r="U93" s="5">
        <v>81</v>
      </c>
    </row>
    <row r="94" spans="17:21" x14ac:dyDescent="0.3">
      <c r="Q94" t="s">
        <v>40</v>
      </c>
      <c r="R94" t="s">
        <v>37</v>
      </c>
      <c r="S94" t="s">
        <v>19</v>
      </c>
      <c r="T94" s="4">
        <v>7693</v>
      </c>
      <c r="U94" s="5">
        <v>21</v>
      </c>
    </row>
    <row r="95" spans="17:21" x14ac:dyDescent="0.3">
      <c r="Q95" t="s">
        <v>3</v>
      </c>
      <c r="R95" t="s">
        <v>36</v>
      </c>
      <c r="S95" t="s">
        <v>28</v>
      </c>
      <c r="T95" s="4">
        <v>973</v>
      </c>
      <c r="U95" s="5">
        <v>162</v>
      </c>
    </row>
    <row r="96" spans="17:21" x14ac:dyDescent="0.3">
      <c r="Q96" t="s">
        <v>10</v>
      </c>
      <c r="R96" t="s">
        <v>35</v>
      </c>
      <c r="S96" t="s">
        <v>21</v>
      </c>
      <c r="T96" s="4">
        <v>567</v>
      </c>
      <c r="U96" s="5">
        <v>228</v>
      </c>
    </row>
    <row r="97" spans="17:21" x14ac:dyDescent="0.3">
      <c r="Q97" t="s">
        <v>10</v>
      </c>
      <c r="R97" t="s">
        <v>36</v>
      </c>
      <c r="S97" t="s">
        <v>29</v>
      </c>
      <c r="T97" s="4">
        <v>2471</v>
      </c>
      <c r="U97" s="5">
        <v>342</v>
      </c>
    </row>
    <row r="98" spans="17:21" x14ac:dyDescent="0.3">
      <c r="Q98" t="s">
        <v>5</v>
      </c>
      <c r="R98" t="s">
        <v>38</v>
      </c>
      <c r="S98" t="s">
        <v>13</v>
      </c>
      <c r="T98" s="4">
        <v>7189</v>
      </c>
      <c r="U98" s="5">
        <v>54</v>
      </c>
    </row>
    <row r="99" spans="17:21" x14ac:dyDescent="0.3">
      <c r="Q99" t="s">
        <v>41</v>
      </c>
      <c r="R99" t="s">
        <v>35</v>
      </c>
      <c r="S99" t="s">
        <v>28</v>
      </c>
      <c r="T99" s="4">
        <v>7455</v>
      </c>
      <c r="U99" s="5">
        <v>216</v>
      </c>
    </row>
    <row r="100" spans="17:21" x14ac:dyDescent="0.3">
      <c r="Q100" t="s">
        <v>3</v>
      </c>
      <c r="R100" t="s">
        <v>34</v>
      </c>
      <c r="S100" t="s">
        <v>26</v>
      </c>
      <c r="T100" s="4">
        <v>3108</v>
      </c>
      <c r="U100" s="5">
        <v>54</v>
      </c>
    </row>
    <row r="101" spans="17:21" x14ac:dyDescent="0.3">
      <c r="Q101" t="s">
        <v>6</v>
      </c>
      <c r="R101" t="s">
        <v>38</v>
      </c>
      <c r="S101" t="s">
        <v>25</v>
      </c>
      <c r="T101" s="4">
        <v>469</v>
      </c>
      <c r="U101" s="5">
        <v>75</v>
      </c>
    </row>
    <row r="102" spans="17:21" x14ac:dyDescent="0.3">
      <c r="Q102" t="s">
        <v>9</v>
      </c>
      <c r="R102" t="s">
        <v>37</v>
      </c>
      <c r="S102" t="s">
        <v>23</v>
      </c>
      <c r="T102" s="4">
        <v>2737</v>
      </c>
      <c r="U102" s="5">
        <v>93</v>
      </c>
    </row>
    <row r="103" spans="17:21" x14ac:dyDescent="0.3">
      <c r="Q103" t="s">
        <v>9</v>
      </c>
      <c r="R103" t="s">
        <v>37</v>
      </c>
      <c r="S103" t="s">
        <v>25</v>
      </c>
      <c r="T103" s="4">
        <v>4305</v>
      </c>
      <c r="U103" s="5">
        <v>156</v>
      </c>
    </row>
    <row r="104" spans="17:21" x14ac:dyDescent="0.3">
      <c r="Q104" t="s">
        <v>9</v>
      </c>
      <c r="R104" t="s">
        <v>38</v>
      </c>
      <c r="S104" t="s">
        <v>17</v>
      </c>
      <c r="T104" s="4">
        <v>2408</v>
      </c>
      <c r="U104" s="5">
        <v>9</v>
      </c>
    </row>
    <row r="105" spans="17:21" x14ac:dyDescent="0.3">
      <c r="Q105" t="s">
        <v>3</v>
      </c>
      <c r="R105" t="s">
        <v>36</v>
      </c>
      <c r="S105" t="s">
        <v>19</v>
      </c>
      <c r="T105" s="4">
        <v>1281</v>
      </c>
      <c r="U105" s="5">
        <v>18</v>
      </c>
    </row>
    <row r="106" spans="17:21" x14ac:dyDescent="0.3">
      <c r="Q106" t="s">
        <v>40</v>
      </c>
      <c r="R106" t="s">
        <v>35</v>
      </c>
      <c r="S106" t="s">
        <v>32</v>
      </c>
      <c r="T106" s="4">
        <v>12348</v>
      </c>
      <c r="U106" s="5">
        <v>234</v>
      </c>
    </row>
    <row r="107" spans="17:21" x14ac:dyDescent="0.3">
      <c r="Q107" t="s">
        <v>3</v>
      </c>
      <c r="R107" t="s">
        <v>34</v>
      </c>
      <c r="S107" t="s">
        <v>28</v>
      </c>
      <c r="T107" s="4">
        <v>3689</v>
      </c>
      <c r="U107" s="5">
        <v>312</v>
      </c>
    </row>
    <row r="108" spans="17:21" x14ac:dyDescent="0.3">
      <c r="Q108" t="s">
        <v>7</v>
      </c>
      <c r="R108" t="s">
        <v>36</v>
      </c>
      <c r="S108" t="s">
        <v>19</v>
      </c>
      <c r="T108" s="4">
        <v>2870</v>
      </c>
      <c r="U108" s="5">
        <v>300</v>
      </c>
    </row>
    <row r="109" spans="17:21" x14ac:dyDescent="0.3">
      <c r="Q109" t="s">
        <v>2</v>
      </c>
      <c r="R109" t="s">
        <v>36</v>
      </c>
      <c r="S109" t="s">
        <v>27</v>
      </c>
      <c r="T109" s="4">
        <v>798</v>
      </c>
      <c r="U109" s="5">
        <v>519</v>
      </c>
    </row>
    <row r="110" spans="17:21" x14ac:dyDescent="0.3">
      <c r="Q110" t="s">
        <v>41</v>
      </c>
      <c r="R110" t="s">
        <v>37</v>
      </c>
      <c r="S110" t="s">
        <v>21</v>
      </c>
      <c r="T110" s="4">
        <v>2933</v>
      </c>
      <c r="U110" s="5">
        <v>9</v>
      </c>
    </row>
    <row r="111" spans="17:21" x14ac:dyDescent="0.3">
      <c r="Q111" t="s">
        <v>5</v>
      </c>
      <c r="R111" t="s">
        <v>35</v>
      </c>
      <c r="S111" t="s">
        <v>4</v>
      </c>
      <c r="T111" s="4">
        <v>2744</v>
      </c>
      <c r="U111" s="5">
        <v>9</v>
      </c>
    </row>
    <row r="112" spans="17:21" x14ac:dyDescent="0.3">
      <c r="Q112" t="s">
        <v>40</v>
      </c>
      <c r="R112" t="s">
        <v>36</v>
      </c>
      <c r="S112" t="s">
        <v>33</v>
      </c>
      <c r="T112" s="4">
        <v>9772</v>
      </c>
      <c r="U112" s="5">
        <v>90</v>
      </c>
    </row>
    <row r="113" spans="17:21" x14ac:dyDescent="0.3">
      <c r="Q113" t="s">
        <v>7</v>
      </c>
      <c r="R113" t="s">
        <v>34</v>
      </c>
      <c r="S113" t="s">
        <v>25</v>
      </c>
      <c r="T113" s="4">
        <v>1568</v>
      </c>
      <c r="U113" s="5">
        <v>96</v>
      </c>
    </row>
    <row r="114" spans="17:21" x14ac:dyDescent="0.3">
      <c r="Q114" t="s">
        <v>2</v>
      </c>
      <c r="R114" t="s">
        <v>36</v>
      </c>
      <c r="S114" t="s">
        <v>16</v>
      </c>
      <c r="T114" s="4">
        <v>11417</v>
      </c>
      <c r="U114" s="5">
        <v>21</v>
      </c>
    </row>
    <row r="115" spans="17:21" x14ac:dyDescent="0.3">
      <c r="Q115" t="s">
        <v>40</v>
      </c>
      <c r="R115" t="s">
        <v>34</v>
      </c>
      <c r="S115" t="s">
        <v>26</v>
      </c>
      <c r="T115" s="4">
        <v>6748</v>
      </c>
      <c r="U115" s="5">
        <v>48</v>
      </c>
    </row>
    <row r="116" spans="17:21" x14ac:dyDescent="0.3">
      <c r="Q116" t="s">
        <v>10</v>
      </c>
      <c r="R116" t="s">
        <v>36</v>
      </c>
      <c r="S116" t="s">
        <v>27</v>
      </c>
      <c r="T116" s="4">
        <v>1407</v>
      </c>
      <c r="U116" s="5">
        <v>72</v>
      </c>
    </row>
    <row r="117" spans="17:21" x14ac:dyDescent="0.3">
      <c r="Q117" t="s">
        <v>8</v>
      </c>
      <c r="R117" t="s">
        <v>35</v>
      </c>
      <c r="S117" t="s">
        <v>29</v>
      </c>
      <c r="T117" s="4">
        <v>2023</v>
      </c>
      <c r="U117" s="5">
        <v>168</v>
      </c>
    </row>
    <row r="118" spans="17:21" x14ac:dyDescent="0.3">
      <c r="Q118" t="s">
        <v>5</v>
      </c>
      <c r="R118" t="s">
        <v>39</v>
      </c>
      <c r="S118" t="s">
        <v>26</v>
      </c>
      <c r="T118" s="4">
        <v>5236</v>
      </c>
      <c r="U118" s="5">
        <v>51</v>
      </c>
    </row>
    <row r="119" spans="17:21" x14ac:dyDescent="0.3">
      <c r="Q119" t="s">
        <v>41</v>
      </c>
      <c r="R119" t="s">
        <v>36</v>
      </c>
      <c r="S119" t="s">
        <v>19</v>
      </c>
      <c r="T119" s="4">
        <v>1925</v>
      </c>
      <c r="U119" s="5">
        <v>192</v>
      </c>
    </row>
    <row r="120" spans="17:21" x14ac:dyDescent="0.3">
      <c r="Q120" t="s">
        <v>7</v>
      </c>
      <c r="R120" t="s">
        <v>37</v>
      </c>
      <c r="S120" t="s">
        <v>14</v>
      </c>
      <c r="T120" s="4">
        <v>6608</v>
      </c>
      <c r="U120" s="5">
        <v>225</v>
      </c>
    </row>
    <row r="121" spans="17:21" x14ac:dyDescent="0.3">
      <c r="Q121" t="s">
        <v>6</v>
      </c>
      <c r="R121" t="s">
        <v>34</v>
      </c>
      <c r="S121" t="s">
        <v>26</v>
      </c>
      <c r="T121" s="4">
        <v>8008</v>
      </c>
      <c r="U121" s="5">
        <v>456</v>
      </c>
    </row>
    <row r="122" spans="17:21" x14ac:dyDescent="0.3">
      <c r="Q122" t="s">
        <v>10</v>
      </c>
      <c r="R122" t="s">
        <v>34</v>
      </c>
      <c r="S122" t="s">
        <v>25</v>
      </c>
      <c r="T122" s="4">
        <v>1428</v>
      </c>
      <c r="U122" s="5">
        <v>93</v>
      </c>
    </row>
    <row r="123" spans="17:21" x14ac:dyDescent="0.3">
      <c r="Q123" t="s">
        <v>6</v>
      </c>
      <c r="R123" t="s">
        <v>34</v>
      </c>
      <c r="S123" t="s">
        <v>4</v>
      </c>
      <c r="T123" s="4">
        <v>525</v>
      </c>
      <c r="U123" s="5">
        <v>48</v>
      </c>
    </row>
    <row r="124" spans="17:21" x14ac:dyDescent="0.3">
      <c r="Q124" t="s">
        <v>6</v>
      </c>
      <c r="R124" t="s">
        <v>37</v>
      </c>
      <c r="S124" t="s">
        <v>18</v>
      </c>
      <c r="T124" s="4">
        <v>1505</v>
      </c>
      <c r="U124" s="5">
        <v>102</v>
      </c>
    </row>
    <row r="125" spans="17:21" x14ac:dyDescent="0.3">
      <c r="Q125" t="s">
        <v>7</v>
      </c>
      <c r="R125" t="s">
        <v>35</v>
      </c>
      <c r="S125" t="s">
        <v>30</v>
      </c>
      <c r="T125" s="4">
        <v>6755</v>
      </c>
      <c r="U125" s="5">
        <v>252</v>
      </c>
    </row>
    <row r="126" spans="17:21" x14ac:dyDescent="0.3">
      <c r="Q126" t="s">
        <v>2</v>
      </c>
      <c r="R126" t="s">
        <v>37</v>
      </c>
      <c r="S126" t="s">
        <v>18</v>
      </c>
      <c r="T126" s="4">
        <v>11571</v>
      </c>
      <c r="U126" s="5">
        <v>138</v>
      </c>
    </row>
    <row r="127" spans="17:21" x14ac:dyDescent="0.3">
      <c r="Q127" t="s">
        <v>40</v>
      </c>
      <c r="R127" t="s">
        <v>38</v>
      </c>
      <c r="S127" t="s">
        <v>25</v>
      </c>
      <c r="T127" s="4">
        <v>2541</v>
      </c>
      <c r="U127" s="5">
        <v>90</v>
      </c>
    </row>
    <row r="128" spans="17:21" x14ac:dyDescent="0.3">
      <c r="Q128" t="s">
        <v>41</v>
      </c>
      <c r="R128" t="s">
        <v>37</v>
      </c>
      <c r="S128" t="s">
        <v>30</v>
      </c>
      <c r="T128" s="4">
        <v>1526</v>
      </c>
      <c r="U128" s="5">
        <v>240</v>
      </c>
    </row>
    <row r="129" spans="17:21" x14ac:dyDescent="0.3">
      <c r="Q129" t="s">
        <v>40</v>
      </c>
      <c r="R129" t="s">
        <v>38</v>
      </c>
      <c r="S129" t="s">
        <v>4</v>
      </c>
      <c r="T129" s="4">
        <v>6125</v>
      </c>
      <c r="U129" s="5">
        <v>102</v>
      </c>
    </row>
    <row r="130" spans="17:21" x14ac:dyDescent="0.3">
      <c r="Q130" t="s">
        <v>41</v>
      </c>
      <c r="R130" t="s">
        <v>35</v>
      </c>
      <c r="S130" t="s">
        <v>27</v>
      </c>
      <c r="T130" s="4">
        <v>847</v>
      </c>
      <c r="U130" s="5">
        <v>129</v>
      </c>
    </row>
    <row r="131" spans="17:21" x14ac:dyDescent="0.3">
      <c r="Q131" t="s">
        <v>8</v>
      </c>
      <c r="R131" t="s">
        <v>35</v>
      </c>
      <c r="S131" t="s">
        <v>27</v>
      </c>
      <c r="T131" s="4">
        <v>4753</v>
      </c>
      <c r="U131" s="5">
        <v>300</v>
      </c>
    </row>
    <row r="132" spans="17:21" x14ac:dyDescent="0.3">
      <c r="Q132" t="s">
        <v>6</v>
      </c>
      <c r="R132" t="s">
        <v>38</v>
      </c>
      <c r="S132" t="s">
        <v>33</v>
      </c>
      <c r="T132" s="4">
        <v>959</v>
      </c>
      <c r="U132" s="5">
        <v>135</v>
      </c>
    </row>
    <row r="133" spans="17:21" x14ac:dyDescent="0.3">
      <c r="Q133" t="s">
        <v>7</v>
      </c>
      <c r="R133" t="s">
        <v>35</v>
      </c>
      <c r="S133" t="s">
        <v>24</v>
      </c>
      <c r="T133" s="4">
        <v>2793</v>
      </c>
      <c r="U133" s="5">
        <v>114</v>
      </c>
    </row>
    <row r="134" spans="17:21" x14ac:dyDescent="0.3">
      <c r="Q134" t="s">
        <v>7</v>
      </c>
      <c r="R134" t="s">
        <v>35</v>
      </c>
      <c r="S134" t="s">
        <v>14</v>
      </c>
      <c r="T134" s="4">
        <v>4606</v>
      </c>
      <c r="U134" s="5">
        <v>63</v>
      </c>
    </row>
    <row r="135" spans="17:21" x14ac:dyDescent="0.3">
      <c r="Q135" t="s">
        <v>7</v>
      </c>
      <c r="R135" t="s">
        <v>36</v>
      </c>
      <c r="S135" t="s">
        <v>29</v>
      </c>
      <c r="T135" s="4">
        <v>5551</v>
      </c>
      <c r="U135" s="5">
        <v>252</v>
      </c>
    </row>
    <row r="136" spans="17:21" x14ac:dyDescent="0.3">
      <c r="Q136" t="s">
        <v>10</v>
      </c>
      <c r="R136" t="s">
        <v>36</v>
      </c>
      <c r="S136" t="s">
        <v>32</v>
      </c>
      <c r="T136" s="4">
        <v>6657</v>
      </c>
      <c r="U136" s="5">
        <v>303</v>
      </c>
    </row>
    <row r="137" spans="17:21" x14ac:dyDescent="0.3">
      <c r="Q137" t="s">
        <v>7</v>
      </c>
      <c r="R137" t="s">
        <v>39</v>
      </c>
      <c r="S137" t="s">
        <v>17</v>
      </c>
      <c r="T137" s="4">
        <v>4438</v>
      </c>
      <c r="U137" s="5">
        <v>246</v>
      </c>
    </row>
    <row r="138" spans="17:21" x14ac:dyDescent="0.3">
      <c r="Q138" t="s">
        <v>8</v>
      </c>
      <c r="R138" t="s">
        <v>38</v>
      </c>
      <c r="S138" t="s">
        <v>22</v>
      </c>
      <c r="T138" s="4">
        <v>168</v>
      </c>
      <c r="U138" s="5">
        <v>84</v>
      </c>
    </row>
    <row r="139" spans="17:21" x14ac:dyDescent="0.3">
      <c r="Q139" t="s">
        <v>7</v>
      </c>
      <c r="R139" t="s">
        <v>34</v>
      </c>
      <c r="S139" t="s">
        <v>17</v>
      </c>
      <c r="T139" s="4">
        <v>7777</v>
      </c>
      <c r="U139" s="5">
        <v>39</v>
      </c>
    </row>
    <row r="140" spans="17:21" x14ac:dyDescent="0.3">
      <c r="Q140" t="s">
        <v>5</v>
      </c>
      <c r="R140" t="s">
        <v>36</v>
      </c>
      <c r="S140" t="s">
        <v>17</v>
      </c>
      <c r="T140" s="4">
        <v>3339</v>
      </c>
      <c r="U140" s="5">
        <v>348</v>
      </c>
    </row>
    <row r="141" spans="17:21" x14ac:dyDescent="0.3">
      <c r="Q141" t="s">
        <v>7</v>
      </c>
      <c r="R141" t="s">
        <v>37</v>
      </c>
      <c r="S141" t="s">
        <v>33</v>
      </c>
      <c r="T141" s="4">
        <v>6391</v>
      </c>
      <c r="U141" s="5">
        <v>48</v>
      </c>
    </row>
    <row r="142" spans="17:21" x14ac:dyDescent="0.3">
      <c r="Q142" t="s">
        <v>5</v>
      </c>
      <c r="R142" t="s">
        <v>37</v>
      </c>
      <c r="S142" t="s">
        <v>22</v>
      </c>
      <c r="T142" s="4">
        <v>518</v>
      </c>
      <c r="U142" s="5">
        <v>75</v>
      </c>
    </row>
    <row r="143" spans="17:21" x14ac:dyDescent="0.3">
      <c r="Q143" t="s">
        <v>7</v>
      </c>
      <c r="R143" t="s">
        <v>38</v>
      </c>
      <c r="S143" t="s">
        <v>28</v>
      </c>
      <c r="T143" s="4">
        <v>5677</v>
      </c>
      <c r="U143" s="5">
        <v>258</v>
      </c>
    </row>
    <row r="144" spans="17:21" x14ac:dyDescent="0.3">
      <c r="Q144" t="s">
        <v>6</v>
      </c>
      <c r="R144" t="s">
        <v>39</v>
      </c>
      <c r="S144" t="s">
        <v>17</v>
      </c>
      <c r="T144" s="4">
        <v>6048</v>
      </c>
      <c r="U144" s="5">
        <v>27</v>
      </c>
    </row>
    <row r="145" spans="17:21" x14ac:dyDescent="0.3">
      <c r="Q145" t="s">
        <v>8</v>
      </c>
      <c r="R145" t="s">
        <v>38</v>
      </c>
      <c r="S145" t="s">
        <v>32</v>
      </c>
      <c r="T145" s="4">
        <v>3752</v>
      </c>
      <c r="U145" s="5">
        <v>213</v>
      </c>
    </row>
    <row r="146" spans="17:21" x14ac:dyDescent="0.3">
      <c r="Q146" t="s">
        <v>5</v>
      </c>
      <c r="R146" t="s">
        <v>35</v>
      </c>
      <c r="S146" t="s">
        <v>29</v>
      </c>
      <c r="T146" s="4">
        <v>4480</v>
      </c>
      <c r="U146" s="5">
        <v>357</v>
      </c>
    </row>
    <row r="147" spans="17:21" x14ac:dyDescent="0.3">
      <c r="Q147" t="s">
        <v>9</v>
      </c>
      <c r="R147" t="s">
        <v>37</v>
      </c>
      <c r="S147" t="s">
        <v>4</v>
      </c>
      <c r="T147" s="4">
        <v>259</v>
      </c>
      <c r="U147" s="5">
        <v>207</v>
      </c>
    </row>
    <row r="148" spans="17:21" x14ac:dyDescent="0.3">
      <c r="Q148" t="s">
        <v>8</v>
      </c>
      <c r="R148" t="s">
        <v>37</v>
      </c>
      <c r="S148" t="s">
        <v>30</v>
      </c>
      <c r="T148" s="4">
        <v>42</v>
      </c>
      <c r="U148" s="5">
        <v>150</v>
      </c>
    </row>
    <row r="149" spans="17:21" x14ac:dyDescent="0.3">
      <c r="Q149" t="s">
        <v>41</v>
      </c>
      <c r="R149" t="s">
        <v>36</v>
      </c>
      <c r="S149" t="s">
        <v>26</v>
      </c>
      <c r="T149" s="4">
        <v>98</v>
      </c>
      <c r="U149" s="5">
        <v>204</v>
      </c>
    </row>
    <row r="150" spans="17:21" x14ac:dyDescent="0.3">
      <c r="Q150" t="s">
        <v>7</v>
      </c>
      <c r="R150" t="s">
        <v>35</v>
      </c>
      <c r="S150" t="s">
        <v>27</v>
      </c>
      <c r="T150" s="4">
        <v>2478</v>
      </c>
      <c r="U150" s="5">
        <v>21</v>
      </c>
    </row>
    <row r="151" spans="17:21" x14ac:dyDescent="0.3">
      <c r="Q151" t="s">
        <v>41</v>
      </c>
      <c r="R151" t="s">
        <v>34</v>
      </c>
      <c r="S151" t="s">
        <v>33</v>
      </c>
      <c r="T151" s="4">
        <v>7847</v>
      </c>
      <c r="U151" s="5">
        <v>174</v>
      </c>
    </row>
    <row r="152" spans="17:21" x14ac:dyDescent="0.3">
      <c r="Q152" t="s">
        <v>2</v>
      </c>
      <c r="R152" t="s">
        <v>37</v>
      </c>
      <c r="S152" t="s">
        <v>17</v>
      </c>
      <c r="T152" s="4">
        <v>9926</v>
      </c>
      <c r="U152" s="5">
        <v>201</v>
      </c>
    </row>
    <row r="153" spans="17:21" x14ac:dyDescent="0.3">
      <c r="Q153" t="s">
        <v>8</v>
      </c>
      <c r="R153" t="s">
        <v>38</v>
      </c>
      <c r="S153" t="s">
        <v>13</v>
      </c>
      <c r="T153" s="4">
        <v>819</v>
      </c>
      <c r="U153" s="5">
        <v>510</v>
      </c>
    </row>
    <row r="154" spans="17:21" x14ac:dyDescent="0.3">
      <c r="Q154" t="s">
        <v>6</v>
      </c>
      <c r="R154" t="s">
        <v>39</v>
      </c>
      <c r="S154" t="s">
        <v>29</v>
      </c>
      <c r="T154" s="4">
        <v>3052</v>
      </c>
      <c r="U154" s="5">
        <v>378</v>
      </c>
    </row>
    <row r="155" spans="17:21" x14ac:dyDescent="0.3">
      <c r="Q155" t="s">
        <v>9</v>
      </c>
      <c r="R155" t="s">
        <v>34</v>
      </c>
      <c r="S155" t="s">
        <v>21</v>
      </c>
      <c r="T155" s="4">
        <v>6832</v>
      </c>
      <c r="U155" s="5">
        <v>27</v>
      </c>
    </row>
    <row r="156" spans="17:21" x14ac:dyDescent="0.3">
      <c r="Q156" t="s">
        <v>2</v>
      </c>
      <c r="R156" t="s">
        <v>39</v>
      </c>
      <c r="S156" t="s">
        <v>16</v>
      </c>
      <c r="T156" s="4">
        <v>2016</v>
      </c>
      <c r="U156" s="5">
        <v>117</v>
      </c>
    </row>
    <row r="157" spans="17:21" x14ac:dyDescent="0.3">
      <c r="Q157" t="s">
        <v>6</v>
      </c>
      <c r="R157" t="s">
        <v>38</v>
      </c>
      <c r="S157" t="s">
        <v>21</v>
      </c>
      <c r="T157" s="4">
        <v>7322</v>
      </c>
      <c r="U157" s="5">
        <v>36</v>
      </c>
    </row>
    <row r="158" spans="17:21" x14ac:dyDescent="0.3">
      <c r="Q158" t="s">
        <v>8</v>
      </c>
      <c r="R158" t="s">
        <v>35</v>
      </c>
      <c r="S158" t="s">
        <v>33</v>
      </c>
      <c r="T158" s="4">
        <v>357</v>
      </c>
      <c r="U158" s="5">
        <v>126</v>
      </c>
    </row>
    <row r="159" spans="17:21" x14ac:dyDescent="0.3">
      <c r="Q159" t="s">
        <v>9</v>
      </c>
      <c r="R159" t="s">
        <v>39</v>
      </c>
      <c r="S159" t="s">
        <v>25</v>
      </c>
      <c r="T159" s="4">
        <v>3192</v>
      </c>
      <c r="U159" s="5">
        <v>72</v>
      </c>
    </row>
    <row r="160" spans="17:21" x14ac:dyDescent="0.3">
      <c r="Q160" t="s">
        <v>7</v>
      </c>
      <c r="R160" t="s">
        <v>36</v>
      </c>
      <c r="S160" t="s">
        <v>22</v>
      </c>
      <c r="T160" s="4">
        <v>8435</v>
      </c>
      <c r="U160" s="5">
        <v>42</v>
      </c>
    </row>
    <row r="161" spans="17:21" x14ac:dyDescent="0.3">
      <c r="Q161" t="s">
        <v>40</v>
      </c>
      <c r="R161" t="s">
        <v>39</v>
      </c>
      <c r="S161" t="s">
        <v>29</v>
      </c>
      <c r="T161" s="4">
        <v>0</v>
      </c>
      <c r="U161" s="5">
        <v>135</v>
      </c>
    </row>
    <row r="162" spans="17:21" x14ac:dyDescent="0.3">
      <c r="Q162" t="s">
        <v>7</v>
      </c>
      <c r="R162" t="s">
        <v>34</v>
      </c>
      <c r="S162" t="s">
        <v>24</v>
      </c>
      <c r="T162" s="4">
        <v>8862</v>
      </c>
      <c r="U162" s="5">
        <v>189</v>
      </c>
    </row>
    <row r="163" spans="17:21" x14ac:dyDescent="0.3">
      <c r="Q163" t="s">
        <v>6</v>
      </c>
      <c r="R163" t="s">
        <v>37</v>
      </c>
      <c r="S163" t="s">
        <v>28</v>
      </c>
      <c r="T163" s="4">
        <v>3556</v>
      </c>
      <c r="U163" s="5">
        <v>459</v>
      </c>
    </row>
    <row r="164" spans="17:21" x14ac:dyDescent="0.3">
      <c r="Q164" t="s">
        <v>5</v>
      </c>
      <c r="R164" t="s">
        <v>34</v>
      </c>
      <c r="S164" t="s">
        <v>15</v>
      </c>
      <c r="T164" s="4">
        <v>7280</v>
      </c>
      <c r="U164" s="5">
        <v>201</v>
      </c>
    </row>
    <row r="165" spans="17:21" x14ac:dyDescent="0.3">
      <c r="Q165" t="s">
        <v>6</v>
      </c>
      <c r="R165" t="s">
        <v>34</v>
      </c>
      <c r="S165" t="s">
        <v>30</v>
      </c>
      <c r="T165" s="4">
        <v>3402</v>
      </c>
      <c r="U165" s="5">
        <v>366</v>
      </c>
    </row>
    <row r="166" spans="17:21" x14ac:dyDescent="0.3">
      <c r="Q166" t="s">
        <v>3</v>
      </c>
      <c r="R166" t="s">
        <v>37</v>
      </c>
      <c r="S166" t="s">
        <v>29</v>
      </c>
      <c r="T166" s="4">
        <v>4592</v>
      </c>
      <c r="U166" s="5">
        <v>324</v>
      </c>
    </row>
    <row r="167" spans="17:21" x14ac:dyDescent="0.3">
      <c r="Q167" t="s">
        <v>9</v>
      </c>
      <c r="R167" t="s">
        <v>35</v>
      </c>
      <c r="S167" t="s">
        <v>15</v>
      </c>
      <c r="T167" s="4">
        <v>7833</v>
      </c>
      <c r="U167" s="5">
        <v>243</v>
      </c>
    </row>
    <row r="168" spans="17:21" x14ac:dyDescent="0.3">
      <c r="Q168" t="s">
        <v>2</v>
      </c>
      <c r="R168" t="s">
        <v>39</v>
      </c>
      <c r="S168" t="s">
        <v>21</v>
      </c>
      <c r="T168" s="4">
        <v>7651</v>
      </c>
      <c r="U168" s="5">
        <v>213</v>
      </c>
    </row>
    <row r="169" spans="17:21" x14ac:dyDescent="0.3">
      <c r="Q169" t="s">
        <v>40</v>
      </c>
      <c r="R169" t="s">
        <v>35</v>
      </c>
      <c r="S169" t="s">
        <v>30</v>
      </c>
      <c r="T169" s="4">
        <v>2275</v>
      </c>
      <c r="U169" s="5">
        <v>447</v>
      </c>
    </row>
    <row r="170" spans="17:21" x14ac:dyDescent="0.3">
      <c r="Q170" t="s">
        <v>40</v>
      </c>
      <c r="R170" t="s">
        <v>38</v>
      </c>
      <c r="S170" t="s">
        <v>13</v>
      </c>
      <c r="T170" s="4">
        <v>5670</v>
      </c>
      <c r="U170" s="5">
        <v>297</v>
      </c>
    </row>
    <row r="171" spans="17:21" x14ac:dyDescent="0.3">
      <c r="Q171" t="s">
        <v>7</v>
      </c>
      <c r="R171" t="s">
        <v>35</v>
      </c>
      <c r="S171" t="s">
        <v>16</v>
      </c>
      <c r="T171" s="4">
        <v>2135</v>
      </c>
      <c r="U171" s="5">
        <v>27</v>
      </c>
    </row>
    <row r="172" spans="17:21" x14ac:dyDescent="0.3">
      <c r="Q172" t="s">
        <v>40</v>
      </c>
      <c r="R172" t="s">
        <v>34</v>
      </c>
      <c r="S172" t="s">
        <v>23</v>
      </c>
      <c r="T172" s="4">
        <v>2779</v>
      </c>
      <c r="U172" s="5">
        <v>75</v>
      </c>
    </row>
    <row r="173" spans="17:21" x14ac:dyDescent="0.3">
      <c r="Q173" t="s">
        <v>10</v>
      </c>
      <c r="R173" t="s">
        <v>39</v>
      </c>
      <c r="S173" t="s">
        <v>33</v>
      </c>
      <c r="T173" s="4">
        <v>12950</v>
      </c>
      <c r="U173" s="5">
        <v>30</v>
      </c>
    </row>
    <row r="174" spans="17:21" x14ac:dyDescent="0.3">
      <c r="Q174" t="s">
        <v>7</v>
      </c>
      <c r="R174" t="s">
        <v>36</v>
      </c>
      <c r="S174" t="s">
        <v>18</v>
      </c>
      <c r="T174" s="4">
        <v>2646</v>
      </c>
      <c r="U174" s="5">
        <v>177</v>
      </c>
    </row>
    <row r="175" spans="17:21" x14ac:dyDescent="0.3">
      <c r="Q175" t="s">
        <v>40</v>
      </c>
      <c r="R175" t="s">
        <v>34</v>
      </c>
      <c r="S175" t="s">
        <v>33</v>
      </c>
      <c r="T175" s="4">
        <v>3794</v>
      </c>
      <c r="U175" s="5">
        <v>159</v>
      </c>
    </row>
    <row r="176" spans="17:21" x14ac:dyDescent="0.3">
      <c r="Q176" t="s">
        <v>3</v>
      </c>
      <c r="R176" t="s">
        <v>35</v>
      </c>
      <c r="S176" t="s">
        <v>33</v>
      </c>
      <c r="T176" s="4">
        <v>819</v>
      </c>
      <c r="U176" s="5">
        <v>306</v>
      </c>
    </row>
    <row r="177" spans="17:21" x14ac:dyDescent="0.3">
      <c r="Q177" t="s">
        <v>3</v>
      </c>
      <c r="R177" t="s">
        <v>34</v>
      </c>
      <c r="S177" t="s">
        <v>20</v>
      </c>
      <c r="T177" s="4">
        <v>2583</v>
      </c>
      <c r="U177" s="5">
        <v>18</v>
      </c>
    </row>
    <row r="178" spans="17:21" x14ac:dyDescent="0.3">
      <c r="Q178" t="s">
        <v>7</v>
      </c>
      <c r="R178" t="s">
        <v>35</v>
      </c>
      <c r="S178" t="s">
        <v>19</v>
      </c>
      <c r="T178" s="4">
        <v>4585</v>
      </c>
      <c r="U178" s="5">
        <v>240</v>
      </c>
    </row>
    <row r="179" spans="17:21" x14ac:dyDescent="0.3">
      <c r="Q179" t="s">
        <v>5</v>
      </c>
      <c r="R179" t="s">
        <v>34</v>
      </c>
      <c r="S179" t="s">
        <v>33</v>
      </c>
      <c r="T179" s="4">
        <v>1652</v>
      </c>
      <c r="U179" s="5">
        <v>93</v>
      </c>
    </row>
    <row r="180" spans="17:21" x14ac:dyDescent="0.3">
      <c r="Q180" t="s">
        <v>10</v>
      </c>
      <c r="R180" t="s">
        <v>34</v>
      </c>
      <c r="S180" t="s">
        <v>26</v>
      </c>
      <c r="T180" s="4">
        <v>4991</v>
      </c>
      <c r="U180" s="5">
        <v>9</v>
      </c>
    </row>
    <row r="181" spans="17:21" x14ac:dyDescent="0.3">
      <c r="Q181" t="s">
        <v>8</v>
      </c>
      <c r="R181" t="s">
        <v>34</v>
      </c>
      <c r="S181" t="s">
        <v>16</v>
      </c>
      <c r="T181" s="4">
        <v>2009</v>
      </c>
      <c r="U181" s="5">
        <v>219</v>
      </c>
    </row>
    <row r="182" spans="17:21" x14ac:dyDescent="0.3">
      <c r="Q182" t="s">
        <v>2</v>
      </c>
      <c r="R182" t="s">
        <v>39</v>
      </c>
      <c r="S182" t="s">
        <v>22</v>
      </c>
      <c r="T182" s="4">
        <v>1568</v>
      </c>
      <c r="U182" s="5">
        <v>141</v>
      </c>
    </row>
    <row r="183" spans="17:21" x14ac:dyDescent="0.3">
      <c r="Q183" t="s">
        <v>41</v>
      </c>
      <c r="R183" t="s">
        <v>37</v>
      </c>
      <c r="S183" t="s">
        <v>20</v>
      </c>
      <c r="T183" s="4">
        <v>3388</v>
      </c>
      <c r="U183" s="5">
        <v>123</v>
      </c>
    </row>
    <row r="184" spans="17:21" x14ac:dyDescent="0.3">
      <c r="Q184" t="s">
        <v>40</v>
      </c>
      <c r="R184" t="s">
        <v>38</v>
      </c>
      <c r="S184" t="s">
        <v>24</v>
      </c>
      <c r="T184" s="4">
        <v>623</v>
      </c>
      <c r="U184" s="5">
        <v>51</v>
      </c>
    </row>
    <row r="185" spans="17:21" x14ac:dyDescent="0.3">
      <c r="Q185" t="s">
        <v>6</v>
      </c>
      <c r="R185" t="s">
        <v>36</v>
      </c>
      <c r="S185" t="s">
        <v>4</v>
      </c>
      <c r="T185" s="4">
        <v>10073</v>
      </c>
      <c r="U185" s="5">
        <v>120</v>
      </c>
    </row>
    <row r="186" spans="17:21" x14ac:dyDescent="0.3">
      <c r="Q186" t="s">
        <v>8</v>
      </c>
      <c r="R186" t="s">
        <v>39</v>
      </c>
      <c r="S186" t="s">
        <v>26</v>
      </c>
      <c r="T186" s="4">
        <v>1561</v>
      </c>
      <c r="U186" s="5">
        <v>27</v>
      </c>
    </row>
    <row r="187" spans="17:21" x14ac:dyDescent="0.3">
      <c r="Q187" t="s">
        <v>9</v>
      </c>
      <c r="R187" t="s">
        <v>36</v>
      </c>
      <c r="S187" t="s">
        <v>27</v>
      </c>
      <c r="T187" s="4">
        <v>11522</v>
      </c>
      <c r="U187" s="5">
        <v>204</v>
      </c>
    </row>
    <row r="188" spans="17:21" x14ac:dyDescent="0.3">
      <c r="Q188" t="s">
        <v>6</v>
      </c>
      <c r="R188" t="s">
        <v>38</v>
      </c>
      <c r="S188" t="s">
        <v>13</v>
      </c>
      <c r="T188" s="4">
        <v>2317</v>
      </c>
      <c r="U188" s="5">
        <v>123</v>
      </c>
    </row>
    <row r="189" spans="17:21" x14ac:dyDescent="0.3">
      <c r="Q189" t="s">
        <v>10</v>
      </c>
      <c r="R189" t="s">
        <v>37</v>
      </c>
      <c r="S189" t="s">
        <v>28</v>
      </c>
      <c r="T189" s="4">
        <v>3059</v>
      </c>
      <c r="U189" s="5">
        <v>27</v>
      </c>
    </row>
    <row r="190" spans="17:21" x14ac:dyDescent="0.3">
      <c r="Q190" t="s">
        <v>41</v>
      </c>
      <c r="R190" t="s">
        <v>37</v>
      </c>
      <c r="S190" t="s">
        <v>26</v>
      </c>
      <c r="T190" s="4">
        <v>2324</v>
      </c>
      <c r="U190" s="5">
        <v>177</v>
      </c>
    </row>
    <row r="191" spans="17:21" x14ac:dyDescent="0.3">
      <c r="Q191" t="s">
        <v>3</v>
      </c>
      <c r="R191" t="s">
        <v>39</v>
      </c>
      <c r="S191" t="s">
        <v>26</v>
      </c>
      <c r="T191" s="4">
        <v>4956</v>
      </c>
      <c r="U191" s="5">
        <v>171</v>
      </c>
    </row>
    <row r="192" spans="17:21" x14ac:dyDescent="0.3">
      <c r="Q192" t="s">
        <v>10</v>
      </c>
      <c r="R192" t="s">
        <v>34</v>
      </c>
      <c r="S192" t="s">
        <v>19</v>
      </c>
      <c r="T192" s="4">
        <v>5355</v>
      </c>
      <c r="U192" s="5">
        <v>204</v>
      </c>
    </row>
    <row r="193" spans="17:21" x14ac:dyDescent="0.3">
      <c r="Q193" t="s">
        <v>3</v>
      </c>
      <c r="R193" t="s">
        <v>34</v>
      </c>
      <c r="S193" t="s">
        <v>14</v>
      </c>
      <c r="T193" s="4">
        <v>7259</v>
      </c>
      <c r="U193" s="5">
        <v>276</v>
      </c>
    </row>
    <row r="194" spans="17:21" x14ac:dyDescent="0.3">
      <c r="Q194" t="s">
        <v>8</v>
      </c>
      <c r="R194" t="s">
        <v>37</v>
      </c>
      <c r="S194" t="s">
        <v>26</v>
      </c>
      <c r="T194" s="4">
        <v>6279</v>
      </c>
      <c r="U194" s="5">
        <v>45</v>
      </c>
    </row>
    <row r="195" spans="17:21" x14ac:dyDescent="0.3">
      <c r="Q195" t="s">
        <v>40</v>
      </c>
      <c r="R195" t="s">
        <v>38</v>
      </c>
      <c r="S195" t="s">
        <v>29</v>
      </c>
      <c r="T195" s="4">
        <v>2541</v>
      </c>
      <c r="U195" s="5">
        <v>45</v>
      </c>
    </row>
    <row r="196" spans="17:21" x14ac:dyDescent="0.3">
      <c r="Q196" t="s">
        <v>6</v>
      </c>
      <c r="R196" t="s">
        <v>35</v>
      </c>
      <c r="S196" t="s">
        <v>27</v>
      </c>
      <c r="T196" s="4">
        <v>3864</v>
      </c>
      <c r="U196" s="5">
        <v>177</v>
      </c>
    </row>
    <row r="197" spans="17:21" x14ac:dyDescent="0.3">
      <c r="Q197" t="s">
        <v>5</v>
      </c>
      <c r="R197" t="s">
        <v>36</v>
      </c>
      <c r="S197" t="s">
        <v>13</v>
      </c>
      <c r="T197" s="4">
        <v>6146</v>
      </c>
      <c r="U197" s="5">
        <v>63</v>
      </c>
    </row>
    <row r="198" spans="17:21" x14ac:dyDescent="0.3">
      <c r="Q198" t="s">
        <v>9</v>
      </c>
      <c r="R198" t="s">
        <v>39</v>
      </c>
      <c r="S198" t="s">
        <v>18</v>
      </c>
      <c r="T198" s="4">
        <v>2639</v>
      </c>
      <c r="U198" s="5">
        <v>204</v>
      </c>
    </row>
    <row r="199" spans="17:21" x14ac:dyDescent="0.3">
      <c r="Q199" t="s">
        <v>8</v>
      </c>
      <c r="R199" t="s">
        <v>37</v>
      </c>
      <c r="S199" t="s">
        <v>22</v>
      </c>
      <c r="T199" s="4">
        <v>1890</v>
      </c>
      <c r="U199" s="5">
        <v>195</v>
      </c>
    </row>
    <row r="200" spans="17:21" x14ac:dyDescent="0.3">
      <c r="Q200" t="s">
        <v>7</v>
      </c>
      <c r="R200" t="s">
        <v>34</v>
      </c>
      <c r="S200" t="s">
        <v>14</v>
      </c>
      <c r="T200" s="4">
        <v>1932</v>
      </c>
      <c r="U200" s="5">
        <v>369</v>
      </c>
    </row>
    <row r="201" spans="17:21" x14ac:dyDescent="0.3">
      <c r="Q201" t="s">
        <v>3</v>
      </c>
      <c r="R201" t="s">
        <v>34</v>
      </c>
      <c r="S201" t="s">
        <v>25</v>
      </c>
      <c r="T201" s="4">
        <v>6300</v>
      </c>
      <c r="U201" s="5">
        <v>42</v>
      </c>
    </row>
    <row r="202" spans="17:21" x14ac:dyDescent="0.3">
      <c r="Q202" t="s">
        <v>6</v>
      </c>
      <c r="R202" t="s">
        <v>37</v>
      </c>
      <c r="S202" t="s">
        <v>30</v>
      </c>
      <c r="T202" s="4">
        <v>560</v>
      </c>
      <c r="U202" s="5">
        <v>81</v>
      </c>
    </row>
    <row r="203" spans="17:21" x14ac:dyDescent="0.3">
      <c r="Q203" t="s">
        <v>9</v>
      </c>
      <c r="R203" t="s">
        <v>37</v>
      </c>
      <c r="S203" t="s">
        <v>26</v>
      </c>
      <c r="T203" s="4">
        <v>2856</v>
      </c>
      <c r="U203" s="5">
        <v>246</v>
      </c>
    </row>
    <row r="204" spans="17:21" x14ac:dyDescent="0.3">
      <c r="Q204" t="s">
        <v>9</v>
      </c>
      <c r="R204" t="s">
        <v>34</v>
      </c>
      <c r="S204" t="s">
        <v>17</v>
      </c>
      <c r="T204" s="4">
        <v>707</v>
      </c>
      <c r="U204" s="5">
        <v>174</v>
      </c>
    </row>
    <row r="205" spans="17:21" x14ac:dyDescent="0.3">
      <c r="Q205" t="s">
        <v>8</v>
      </c>
      <c r="R205" t="s">
        <v>35</v>
      </c>
      <c r="S205" t="s">
        <v>30</v>
      </c>
      <c r="T205" s="4">
        <v>3598</v>
      </c>
      <c r="U205" s="5">
        <v>81</v>
      </c>
    </row>
    <row r="206" spans="17:21" x14ac:dyDescent="0.3">
      <c r="Q206" t="s">
        <v>40</v>
      </c>
      <c r="R206" t="s">
        <v>35</v>
      </c>
      <c r="S206" t="s">
        <v>22</v>
      </c>
      <c r="T206" s="4">
        <v>6853</v>
      </c>
      <c r="U206" s="5">
        <v>372</v>
      </c>
    </row>
    <row r="207" spans="17:21" x14ac:dyDescent="0.3">
      <c r="Q207" t="s">
        <v>40</v>
      </c>
      <c r="R207" t="s">
        <v>35</v>
      </c>
      <c r="S207" t="s">
        <v>16</v>
      </c>
      <c r="T207" s="4">
        <v>4725</v>
      </c>
      <c r="U207" s="5">
        <v>174</v>
      </c>
    </row>
    <row r="208" spans="17:21" x14ac:dyDescent="0.3">
      <c r="Q208" t="s">
        <v>41</v>
      </c>
      <c r="R208" t="s">
        <v>36</v>
      </c>
      <c r="S208" t="s">
        <v>32</v>
      </c>
      <c r="T208" s="4">
        <v>10304</v>
      </c>
      <c r="U208" s="5">
        <v>84</v>
      </c>
    </row>
    <row r="209" spans="17:21" x14ac:dyDescent="0.3">
      <c r="Q209" t="s">
        <v>41</v>
      </c>
      <c r="R209" t="s">
        <v>34</v>
      </c>
      <c r="S209" t="s">
        <v>16</v>
      </c>
      <c r="T209" s="4">
        <v>1274</v>
      </c>
      <c r="U209" s="5">
        <v>225</v>
      </c>
    </row>
    <row r="210" spans="17:21" x14ac:dyDescent="0.3">
      <c r="Q210" t="s">
        <v>5</v>
      </c>
      <c r="R210" t="s">
        <v>36</v>
      </c>
      <c r="S210" t="s">
        <v>30</v>
      </c>
      <c r="T210" s="4">
        <v>1526</v>
      </c>
      <c r="U210" s="5">
        <v>105</v>
      </c>
    </row>
    <row r="211" spans="17:21" x14ac:dyDescent="0.3">
      <c r="Q211" t="s">
        <v>40</v>
      </c>
      <c r="R211" t="s">
        <v>39</v>
      </c>
      <c r="S211" t="s">
        <v>28</v>
      </c>
      <c r="T211" s="4">
        <v>3101</v>
      </c>
      <c r="U211" s="5">
        <v>225</v>
      </c>
    </row>
    <row r="212" spans="17:21" x14ac:dyDescent="0.3">
      <c r="Q212" t="s">
        <v>2</v>
      </c>
      <c r="R212" t="s">
        <v>37</v>
      </c>
      <c r="S212" t="s">
        <v>14</v>
      </c>
      <c r="T212" s="4">
        <v>1057</v>
      </c>
      <c r="U212" s="5">
        <v>54</v>
      </c>
    </row>
    <row r="213" spans="17:21" x14ac:dyDescent="0.3">
      <c r="Q213" t="s">
        <v>7</v>
      </c>
      <c r="R213" t="s">
        <v>37</v>
      </c>
      <c r="S213" t="s">
        <v>26</v>
      </c>
      <c r="T213" s="4">
        <v>5306</v>
      </c>
      <c r="U213" s="5">
        <v>0</v>
      </c>
    </row>
    <row r="214" spans="17:21" x14ac:dyDescent="0.3">
      <c r="Q214" t="s">
        <v>5</v>
      </c>
      <c r="R214" t="s">
        <v>39</v>
      </c>
      <c r="S214" t="s">
        <v>24</v>
      </c>
      <c r="T214" s="4">
        <v>4018</v>
      </c>
      <c r="U214" s="5">
        <v>171</v>
      </c>
    </row>
    <row r="215" spans="17:21" x14ac:dyDescent="0.3">
      <c r="Q215" t="s">
        <v>9</v>
      </c>
      <c r="R215" t="s">
        <v>34</v>
      </c>
      <c r="S215" t="s">
        <v>16</v>
      </c>
      <c r="T215" s="4">
        <v>938</v>
      </c>
      <c r="U215" s="5">
        <v>189</v>
      </c>
    </row>
    <row r="216" spans="17:21" x14ac:dyDescent="0.3">
      <c r="Q216" t="s">
        <v>7</v>
      </c>
      <c r="R216" t="s">
        <v>38</v>
      </c>
      <c r="S216" t="s">
        <v>18</v>
      </c>
      <c r="T216" s="4">
        <v>1778</v>
      </c>
      <c r="U216" s="5">
        <v>270</v>
      </c>
    </row>
    <row r="217" spans="17:21" x14ac:dyDescent="0.3">
      <c r="Q217" t="s">
        <v>6</v>
      </c>
      <c r="R217" t="s">
        <v>39</v>
      </c>
      <c r="S217" t="s">
        <v>30</v>
      </c>
      <c r="T217" s="4">
        <v>1638</v>
      </c>
      <c r="U217" s="5">
        <v>63</v>
      </c>
    </row>
    <row r="218" spans="17:21" x14ac:dyDescent="0.3">
      <c r="Q218" t="s">
        <v>41</v>
      </c>
      <c r="R218" t="s">
        <v>38</v>
      </c>
      <c r="S218" t="s">
        <v>25</v>
      </c>
      <c r="T218" s="4">
        <v>154</v>
      </c>
      <c r="U218" s="5">
        <v>21</v>
      </c>
    </row>
    <row r="219" spans="17:21" x14ac:dyDescent="0.3">
      <c r="Q219" t="s">
        <v>7</v>
      </c>
      <c r="R219" t="s">
        <v>37</v>
      </c>
      <c r="S219" t="s">
        <v>22</v>
      </c>
      <c r="T219" s="4">
        <v>9835</v>
      </c>
      <c r="U219" s="5">
        <v>207</v>
      </c>
    </row>
    <row r="220" spans="17:21" x14ac:dyDescent="0.3">
      <c r="Q220" t="s">
        <v>9</v>
      </c>
      <c r="R220" t="s">
        <v>37</v>
      </c>
      <c r="S220" t="s">
        <v>20</v>
      </c>
      <c r="T220" s="4">
        <v>7273</v>
      </c>
      <c r="U220" s="5">
        <v>96</v>
      </c>
    </row>
    <row r="221" spans="17:21" x14ac:dyDescent="0.3">
      <c r="Q221" t="s">
        <v>5</v>
      </c>
      <c r="R221" t="s">
        <v>39</v>
      </c>
      <c r="S221" t="s">
        <v>22</v>
      </c>
      <c r="T221" s="4">
        <v>6909</v>
      </c>
      <c r="U221" s="5">
        <v>81</v>
      </c>
    </row>
    <row r="222" spans="17:21" x14ac:dyDescent="0.3">
      <c r="Q222" t="s">
        <v>9</v>
      </c>
      <c r="R222" t="s">
        <v>39</v>
      </c>
      <c r="S222" t="s">
        <v>24</v>
      </c>
      <c r="T222" s="4">
        <v>3920</v>
      </c>
      <c r="U222" s="5">
        <v>306</v>
      </c>
    </row>
    <row r="223" spans="17:21" x14ac:dyDescent="0.3">
      <c r="Q223" t="s">
        <v>10</v>
      </c>
      <c r="R223" t="s">
        <v>39</v>
      </c>
      <c r="S223" t="s">
        <v>21</v>
      </c>
      <c r="T223" s="4">
        <v>4858</v>
      </c>
      <c r="U223" s="5">
        <v>279</v>
      </c>
    </row>
    <row r="224" spans="17:21" x14ac:dyDescent="0.3">
      <c r="Q224" t="s">
        <v>2</v>
      </c>
      <c r="R224" t="s">
        <v>38</v>
      </c>
      <c r="S224" t="s">
        <v>4</v>
      </c>
      <c r="T224" s="4">
        <v>3549</v>
      </c>
      <c r="U224" s="5">
        <v>3</v>
      </c>
    </row>
    <row r="225" spans="17:21" x14ac:dyDescent="0.3">
      <c r="Q225" t="s">
        <v>7</v>
      </c>
      <c r="R225" t="s">
        <v>39</v>
      </c>
      <c r="S225" t="s">
        <v>27</v>
      </c>
      <c r="T225" s="4">
        <v>966</v>
      </c>
      <c r="U225" s="5">
        <v>198</v>
      </c>
    </row>
    <row r="226" spans="17:21" x14ac:dyDescent="0.3">
      <c r="Q226" t="s">
        <v>5</v>
      </c>
      <c r="R226" t="s">
        <v>39</v>
      </c>
      <c r="S226" t="s">
        <v>18</v>
      </c>
      <c r="T226" s="4">
        <v>385</v>
      </c>
      <c r="U226" s="5">
        <v>249</v>
      </c>
    </row>
    <row r="227" spans="17:21" x14ac:dyDescent="0.3">
      <c r="Q227" t="s">
        <v>6</v>
      </c>
      <c r="R227" t="s">
        <v>34</v>
      </c>
      <c r="S227" t="s">
        <v>16</v>
      </c>
      <c r="T227" s="4">
        <v>2219</v>
      </c>
      <c r="U227" s="5">
        <v>75</v>
      </c>
    </row>
    <row r="228" spans="17:21" x14ac:dyDescent="0.3">
      <c r="Q228" t="s">
        <v>9</v>
      </c>
      <c r="R228" t="s">
        <v>36</v>
      </c>
      <c r="S228" t="s">
        <v>32</v>
      </c>
      <c r="T228" s="4">
        <v>2954</v>
      </c>
      <c r="U228" s="5">
        <v>189</v>
      </c>
    </row>
    <row r="229" spans="17:21" x14ac:dyDescent="0.3">
      <c r="Q229" t="s">
        <v>7</v>
      </c>
      <c r="R229" t="s">
        <v>36</v>
      </c>
      <c r="S229" t="s">
        <v>32</v>
      </c>
      <c r="T229" s="4">
        <v>280</v>
      </c>
      <c r="U229" s="5">
        <v>87</v>
      </c>
    </row>
    <row r="230" spans="17:21" x14ac:dyDescent="0.3">
      <c r="Q230" t="s">
        <v>41</v>
      </c>
      <c r="R230" t="s">
        <v>36</v>
      </c>
      <c r="S230" t="s">
        <v>30</v>
      </c>
      <c r="T230" s="4">
        <v>6118</v>
      </c>
      <c r="U230" s="5">
        <v>174</v>
      </c>
    </row>
    <row r="231" spans="17:21" x14ac:dyDescent="0.3">
      <c r="Q231" t="s">
        <v>2</v>
      </c>
      <c r="R231" t="s">
        <v>39</v>
      </c>
      <c r="S231" t="s">
        <v>15</v>
      </c>
      <c r="T231" s="4">
        <v>4802</v>
      </c>
      <c r="U231" s="5">
        <v>36</v>
      </c>
    </row>
    <row r="232" spans="17:21" x14ac:dyDescent="0.3">
      <c r="Q232" t="s">
        <v>9</v>
      </c>
      <c r="R232" t="s">
        <v>38</v>
      </c>
      <c r="S232" t="s">
        <v>24</v>
      </c>
      <c r="T232" s="4">
        <v>4137</v>
      </c>
      <c r="U232" s="5">
        <v>60</v>
      </c>
    </row>
    <row r="233" spans="17:21" x14ac:dyDescent="0.3">
      <c r="Q233" t="s">
        <v>3</v>
      </c>
      <c r="R233" t="s">
        <v>35</v>
      </c>
      <c r="S233" t="s">
        <v>23</v>
      </c>
      <c r="T233" s="4">
        <v>2023</v>
      </c>
      <c r="U233" s="5">
        <v>78</v>
      </c>
    </row>
    <row r="234" spans="17:21" x14ac:dyDescent="0.3">
      <c r="Q234" t="s">
        <v>9</v>
      </c>
      <c r="R234" t="s">
        <v>36</v>
      </c>
      <c r="S234" t="s">
        <v>30</v>
      </c>
      <c r="T234" s="4">
        <v>9051</v>
      </c>
      <c r="U234" s="5">
        <v>57</v>
      </c>
    </row>
    <row r="235" spans="17:21" x14ac:dyDescent="0.3">
      <c r="Q235" t="s">
        <v>9</v>
      </c>
      <c r="R235" t="s">
        <v>37</v>
      </c>
      <c r="S235" t="s">
        <v>28</v>
      </c>
      <c r="T235" s="4">
        <v>2919</v>
      </c>
      <c r="U235" s="5">
        <v>45</v>
      </c>
    </row>
    <row r="236" spans="17:21" x14ac:dyDescent="0.3">
      <c r="Q236" t="s">
        <v>41</v>
      </c>
      <c r="R236" t="s">
        <v>38</v>
      </c>
      <c r="S236" t="s">
        <v>22</v>
      </c>
      <c r="T236" s="4">
        <v>5915</v>
      </c>
      <c r="U236" s="5">
        <v>3</v>
      </c>
    </row>
    <row r="237" spans="17:21" x14ac:dyDescent="0.3">
      <c r="Q237" t="s">
        <v>10</v>
      </c>
      <c r="R237" t="s">
        <v>35</v>
      </c>
      <c r="S237" t="s">
        <v>15</v>
      </c>
      <c r="T237" s="4">
        <v>2562</v>
      </c>
      <c r="U237" s="5">
        <v>6</v>
      </c>
    </row>
    <row r="238" spans="17:21" x14ac:dyDescent="0.3">
      <c r="Q238" t="s">
        <v>5</v>
      </c>
      <c r="R238" t="s">
        <v>37</v>
      </c>
      <c r="S238" t="s">
        <v>25</v>
      </c>
      <c r="T238" s="4">
        <v>8813</v>
      </c>
      <c r="U238" s="5">
        <v>21</v>
      </c>
    </row>
    <row r="239" spans="17:21" x14ac:dyDescent="0.3">
      <c r="Q239" t="s">
        <v>5</v>
      </c>
      <c r="R239" t="s">
        <v>36</v>
      </c>
      <c r="S239" t="s">
        <v>18</v>
      </c>
      <c r="T239" s="4">
        <v>6111</v>
      </c>
      <c r="U239" s="5">
        <v>3</v>
      </c>
    </row>
    <row r="240" spans="17:21" x14ac:dyDescent="0.3">
      <c r="Q240" t="s">
        <v>8</v>
      </c>
      <c r="R240" t="s">
        <v>34</v>
      </c>
      <c r="S240" t="s">
        <v>31</v>
      </c>
      <c r="T240" s="4">
        <v>3507</v>
      </c>
      <c r="U240" s="5">
        <v>288</v>
      </c>
    </row>
    <row r="241" spans="17:21" x14ac:dyDescent="0.3">
      <c r="Q241" t="s">
        <v>6</v>
      </c>
      <c r="R241" t="s">
        <v>36</v>
      </c>
      <c r="S241" t="s">
        <v>13</v>
      </c>
      <c r="T241" s="4">
        <v>4319</v>
      </c>
      <c r="U241" s="5">
        <v>30</v>
      </c>
    </row>
    <row r="242" spans="17:21" x14ac:dyDescent="0.3">
      <c r="Q242" t="s">
        <v>40</v>
      </c>
      <c r="R242" t="s">
        <v>38</v>
      </c>
      <c r="S242" t="s">
        <v>26</v>
      </c>
      <c r="T242" s="4">
        <v>609</v>
      </c>
      <c r="U242" s="5">
        <v>87</v>
      </c>
    </row>
    <row r="243" spans="17:21" x14ac:dyDescent="0.3">
      <c r="Q243" t="s">
        <v>40</v>
      </c>
      <c r="R243" t="s">
        <v>39</v>
      </c>
      <c r="S243" t="s">
        <v>27</v>
      </c>
      <c r="T243" s="4">
        <v>6370</v>
      </c>
      <c r="U243" s="5">
        <v>30</v>
      </c>
    </row>
    <row r="244" spans="17:21" x14ac:dyDescent="0.3">
      <c r="Q244" t="s">
        <v>5</v>
      </c>
      <c r="R244" t="s">
        <v>38</v>
      </c>
      <c r="S244" t="s">
        <v>19</v>
      </c>
      <c r="T244" s="4">
        <v>5474</v>
      </c>
      <c r="U244" s="5">
        <v>168</v>
      </c>
    </row>
    <row r="245" spans="17:21" x14ac:dyDescent="0.3">
      <c r="Q245" t="s">
        <v>40</v>
      </c>
      <c r="R245" t="s">
        <v>36</v>
      </c>
      <c r="S245" t="s">
        <v>27</v>
      </c>
      <c r="T245" s="4">
        <v>3164</v>
      </c>
      <c r="U245" s="5">
        <v>306</v>
      </c>
    </row>
    <row r="246" spans="17:21" x14ac:dyDescent="0.3">
      <c r="Q246" t="s">
        <v>6</v>
      </c>
      <c r="R246" t="s">
        <v>35</v>
      </c>
      <c r="S246" t="s">
        <v>4</v>
      </c>
      <c r="T246" s="4">
        <v>1302</v>
      </c>
      <c r="U246" s="5">
        <v>402</v>
      </c>
    </row>
    <row r="247" spans="17:21" x14ac:dyDescent="0.3">
      <c r="Q247" t="s">
        <v>3</v>
      </c>
      <c r="R247" t="s">
        <v>37</v>
      </c>
      <c r="S247" t="s">
        <v>28</v>
      </c>
      <c r="T247" s="4">
        <v>7308</v>
      </c>
      <c r="U247" s="5">
        <v>327</v>
      </c>
    </row>
    <row r="248" spans="17:21" x14ac:dyDescent="0.3">
      <c r="Q248" t="s">
        <v>40</v>
      </c>
      <c r="R248" t="s">
        <v>37</v>
      </c>
      <c r="S248" t="s">
        <v>27</v>
      </c>
      <c r="T248" s="4">
        <v>6132</v>
      </c>
      <c r="U248" s="5">
        <v>93</v>
      </c>
    </row>
    <row r="249" spans="17:21" x14ac:dyDescent="0.3">
      <c r="Q249" t="s">
        <v>10</v>
      </c>
      <c r="R249" t="s">
        <v>35</v>
      </c>
      <c r="S249" t="s">
        <v>14</v>
      </c>
      <c r="T249" s="4">
        <v>3472</v>
      </c>
      <c r="U249" s="5">
        <v>96</v>
      </c>
    </row>
    <row r="250" spans="17:21" x14ac:dyDescent="0.3">
      <c r="Q250" t="s">
        <v>8</v>
      </c>
      <c r="R250" t="s">
        <v>39</v>
      </c>
      <c r="S250" t="s">
        <v>18</v>
      </c>
      <c r="T250" s="4">
        <v>9660</v>
      </c>
      <c r="U250" s="5">
        <v>27</v>
      </c>
    </row>
    <row r="251" spans="17:21" x14ac:dyDescent="0.3">
      <c r="Q251" t="s">
        <v>9</v>
      </c>
      <c r="R251" t="s">
        <v>38</v>
      </c>
      <c r="S251" t="s">
        <v>26</v>
      </c>
      <c r="T251" s="4">
        <v>2436</v>
      </c>
      <c r="U251" s="5">
        <v>99</v>
      </c>
    </row>
    <row r="252" spans="17:21" x14ac:dyDescent="0.3">
      <c r="Q252" t="s">
        <v>9</v>
      </c>
      <c r="R252" t="s">
        <v>38</v>
      </c>
      <c r="S252" t="s">
        <v>33</v>
      </c>
      <c r="T252" s="4">
        <v>9506</v>
      </c>
      <c r="U252" s="5">
        <v>87</v>
      </c>
    </row>
    <row r="253" spans="17:21" x14ac:dyDescent="0.3">
      <c r="Q253" t="s">
        <v>10</v>
      </c>
      <c r="R253" t="s">
        <v>37</v>
      </c>
      <c r="S253" t="s">
        <v>21</v>
      </c>
      <c r="T253" s="4">
        <v>245</v>
      </c>
      <c r="U253" s="5">
        <v>288</v>
      </c>
    </row>
    <row r="254" spans="17:21" x14ac:dyDescent="0.3">
      <c r="Q254" t="s">
        <v>8</v>
      </c>
      <c r="R254" t="s">
        <v>35</v>
      </c>
      <c r="S254" t="s">
        <v>20</v>
      </c>
      <c r="T254" s="4">
        <v>2702</v>
      </c>
      <c r="U254" s="5">
        <v>363</v>
      </c>
    </row>
    <row r="255" spans="17:21" x14ac:dyDescent="0.3">
      <c r="Q255" t="s">
        <v>10</v>
      </c>
      <c r="R255" t="s">
        <v>34</v>
      </c>
      <c r="S255" t="s">
        <v>17</v>
      </c>
      <c r="T255" s="4">
        <v>700</v>
      </c>
      <c r="U255" s="5">
        <v>87</v>
      </c>
    </row>
    <row r="256" spans="17:21" x14ac:dyDescent="0.3">
      <c r="Q256" t="s">
        <v>6</v>
      </c>
      <c r="R256" t="s">
        <v>34</v>
      </c>
      <c r="S256" t="s">
        <v>17</v>
      </c>
      <c r="T256" s="4">
        <v>3759</v>
      </c>
      <c r="U256" s="5">
        <v>150</v>
      </c>
    </row>
    <row r="257" spans="17:21" x14ac:dyDescent="0.3">
      <c r="Q257" t="s">
        <v>2</v>
      </c>
      <c r="R257" t="s">
        <v>35</v>
      </c>
      <c r="S257" t="s">
        <v>17</v>
      </c>
      <c r="T257" s="4">
        <v>1589</v>
      </c>
      <c r="U257" s="5">
        <v>303</v>
      </c>
    </row>
    <row r="258" spans="17:21" x14ac:dyDescent="0.3">
      <c r="Q258" t="s">
        <v>7</v>
      </c>
      <c r="R258" t="s">
        <v>35</v>
      </c>
      <c r="S258" t="s">
        <v>28</v>
      </c>
      <c r="T258" s="4">
        <v>5194</v>
      </c>
      <c r="U258" s="5">
        <v>288</v>
      </c>
    </row>
    <row r="259" spans="17:21" x14ac:dyDescent="0.3">
      <c r="Q259" t="s">
        <v>10</v>
      </c>
      <c r="R259" t="s">
        <v>36</v>
      </c>
      <c r="S259" t="s">
        <v>13</v>
      </c>
      <c r="T259" s="4">
        <v>945</v>
      </c>
      <c r="U259" s="5">
        <v>75</v>
      </c>
    </row>
    <row r="260" spans="17:21" x14ac:dyDescent="0.3">
      <c r="Q260" t="s">
        <v>40</v>
      </c>
      <c r="R260" t="s">
        <v>38</v>
      </c>
      <c r="S260" t="s">
        <v>31</v>
      </c>
      <c r="T260" s="4">
        <v>1988</v>
      </c>
      <c r="U260" s="5">
        <v>39</v>
      </c>
    </row>
    <row r="261" spans="17:21" x14ac:dyDescent="0.3">
      <c r="Q261" t="s">
        <v>6</v>
      </c>
      <c r="R261" t="s">
        <v>34</v>
      </c>
      <c r="S261" t="s">
        <v>32</v>
      </c>
      <c r="T261" s="4">
        <v>6734</v>
      </c>
      <c r="U261" s="5">
        <v>123</v>
      </c>
    </row>
    <row r="262" spans="17:21" x14ac:dyDescent="0.3">
      <c r="Q262" t="s">
        <v>40</v>
      </c>
      <c r="R262" t="s">
        <v>36</v>
      </c>
      <c r="S262" t="s">
        <v>4</v>
      </c>
      <c r="T262" s="4">
        <v>217</v>
      </c>
      <c r="U262" s="5">
        <v>36</v>
      </c>
    </row>
    <row r="263" spans="17:21" x14ac:dyDescent="0.3">
      <c r="Q263" t="s">
        <v>5</v>
      </c>
      <c r="R263" t="s">
        <v>34</v>
      </c>
      <c r="S263" t="s">
        <v>22</v>
      </c>
      <c r="T263" s="4">
        <v>6279</v>
      </c>
      <c r="U263" s="5">
        <v>237</v>
      </c>
    </row>
    <row r="264" spans="17:21" x14ac:dyDescent="0.3">
      <c r="Q264" t="s">
        <v>40</v>
      </c>
      <c r="R264" t="s">
        <v>36</v>
      </c>
      <c r="S264" t="s">
        <v>13</v>
      </c>
      <c r="T264" s="4">
        <v>4424</v>
      </c>
      <c r="U264" s="5">
        <v>201</v>
      </c>
    </row>
    <row r="265" spans="17:21" x14ac:dyDescent="0.3">
      <c r="Q265" t="s">
        <v>2</v>
      </c>
      <c r="R265" t="s">
        <v>36</v>
      </c>
      <c r="S265" t="s">
        <v>17</v>
      </c>
      <c r="T265" s="4">
        <v>189</v>
      </c>
      <c r="U265" s="5">
        <v>48</v>
      </c>
    </row>
    <row r="266" spans="17:21" x14ac:dyDescent="0.3">
      <c r="Q266" t="s">
        <v>5</v>
      </c>
      <c r="R266" t="s">
        <v>35</v>
      </c>
      <c r="S266" t="s">
        <v>22</v>
      </c>
      <c r="T266" s="4">
        <v>490</v>
      </c>
      <c r="U266" s="5">
        <v>84</v>
      </c>
    </row>
    <row r="267" spans="17:21" x14ac:dyDescent="0.3">
      <c r="Q267" t="s">
        <v>8</v>
      </c>
      <c r="R267" t="s">
        <v>37</v>
      </c>
      <c r="S267" t="s">
        <v>21</v>
      </c>
      <c r="T267" s="4">
        <v>434</v>
      </c>
      <c r="U267" s="5">
        <v>87</v>
      </c>
    </row>
    <row r="268" spans="17:21" x14ac:dyDescent="0.3">
      <c r="Q268" t="s">
        <v>7</v>
      </c>
      <c r="R268" t="s">
        <v>38</v>
      </c>
      <c r="S268" t="s">
        <v>30</v>
      </c>
      <c r="T268" s="4">
        <v>10129</v>
      </c>
      <c r="U268" s="5">
        <v>312</v>
      </c>
    </row>
    <row r="269" spans="17:21" x14ac:dyDescent="0.3">
      <c r="Q269" t="s">
        <v>3</v>
      </c>
      <c r="R269" t="s">
        <v>39</v>
      </c>
      <c r="S269" t="s">
        <v>28</v>
      </c>
      <c r="T269" s="4">
        <v>1652</v>
      </c>
      <c r="U269" s="5">
        <v>102</v>
      </c>
    </row>
    <row r="270" spans="17:21" x14ac:dyDescent="0.3">
      <c r="Q270" t="s">
        <v>8</v>
      </c>
      <c r="R270" t="s">
        <v>38</v>
      </c>
      <c r="S270" t="s">
        <v>21</v>
      </c>
      <c r="T270" s="4">
        <v>6433</v>
      </c>
      <c r="U270" s="5">
        <v>78</v>
      </c>
    </row>
    <row r="271" spans="17:21" x14ac:dyDescent="0.3">
      <c r="Q271" t="s">
        <v>3</v>
      </c>
      <c r="R271" t="s">
        <v>34</v>
      </c>
      <c r="S271" t="s">
        <v>23</v>
      </c>
      <c r="T271" s="4">
        <v>2212</v>
      </c>
      <c r="U271" s="5">
        <v>117</v>
      </c>
    </row>
    <row r="272" spans="17:21" x14ac:dyDescent="0.3">
      <c r="Q272" t="s">
        <v>41</v>
      </c>
      <c r="R272" t="s">
        <v>35</v>
      </c>
      <c r="S272" t="s">
        <v>19</v>
      </c>
      <c r="T272" s="4">
        <v>609</v>
      </c>
      <c r="U272" s="5">
        <v>99</v>
      </c>
    </row>
    <row r="273" spans="17:21" x14ac:dyDescent="0.3">
      <c r="Q273" t="s">
        <v>40</v>
      </c>
      <c r="R273" t="s">
        <v>35</v>
      </c>
      <c r="S273" t="s">
        <v>24</v>
      </c>
      <c r="T273" s="4">
        <v>1638</v>
      </c>
      <c r="U273" s="5">
        <v>48</v>
      </c>
    </row>
    <row r="274" spans="17:21" x14ac:dyDescent="0.3">
      <c r="Q274" t="s">
        <v>7</v>
      </c>
      <c r="R274" t="s">
        <v>34</v>
      </c>
      <c r="S274" t="s">
        <v>15</v>
      </c>
      <c r="T274" s="4">
        <v>3829</v>
      </c>
      <c r="U274" s="5">
        <v>24</v>
      </c>
    </row>
    <row r="275" spans="17:21" x14ac:dyDescent="0.3">
      <c r="Q275" t="s">
        <v>40</v>
      </c>
      <c r="R275" t="s">
        <v>39</v>
      </c>
      <c r="S275" t="s">
        <v>15</v>
      </c>
      <c r="T275" s="4">
        <v>5775</v>
      </c>
      <c r="U275" s="5">
        <v>42</v>
      </c>
    </row>
    <row r="276" spans="17:21" x14ac:dyDescent="0.3">
      <c r="Q276" t="s">
        <v>6</v>
      </c>
      <c r="R276" t="s">
        <v>35</v>
      </c>
      <c r="S276" t="s">
        <v>20</v>
      </c>
      <c r="T276" s="4">
        <v>1071</v>
      </c>
      <c r="U276" s="5">
        <v>270</v>
      </c>
    </row>
    <row r="277" spans="17:21" x14ac:dyDescent="0.3">
      <c r="Q277" t="s">
        <v>8</v>
      </c>
      <c r="R277" t="s">
        <v>36</v>
      </c>
      <c r="S277" t="s">
        <v>23</v>
      </c>
      <c r="T277" s="4">
        <v>5019</v>
      </c>
      <c r="U277" s="5">
        <v>150</v>
      </c>
    </row>
    <row r="278" spans="17:21" x14ac:dyDescent="0.3">
      <c r="Q278" t="s">
        <v>2</v>
      </c>
      <c r="R278" t="s">
        <v>37</v>
      </c>
      <c r="S278" t="s">
        <v>15</v>
      </c>
      <c r="T278" s="4">
        <v>2863</v>
      </c>
      <c r="U278" s="5">
        <v>42</v>
      </c>
    </row>
    <row r="279" spans="17:21" x14ac:dyDescent="0.3">
      <c r="Q279" t="s">
        <v>40</v>
      </c>
      <c r="R279" t="s">
        <v>35</v>
      </c>
      <c r="S279" t="s">
        <v>29</v>
      </c>
      <c r="T279" s="4">
        <v>1617</v>
      </c>
      <c r="U279" s="5">
        <v>126</v>
      </c>
    </row>
    <row r="280" spans="17:21" x14ac:dyDescent="0.3">
      <c r="Q280" t="s">
        <v>6</v>
      </c>
      <c r="R280" t="s">
        <v>37</v>
      </c>
      <c r="S280" t="s">
        <v>26</v>
      </c>
      <c r="T280" s="4">
        <v>6818</v>
      </c>
      <c r="U280" s="5">
        <v>6</v>
      </c>
    </row>
    <row r="281" spans="17:21" x14ac:dyDescent="0.3">
      <c r="Q281" t="s">
        <v>3</v>
      </c>
      <c r="R281" t="s">
        <v>35</v>
      </c>
      <c r="S281" t="s">
        <v>15</v>
      </c>
      <c r="T281" s="4">
        <v>6657</v>
      </c>
      <c r="U281" s="5">
        <v>276</v>
      </c>
    </row>
    <row r="282" spans="17:21" x14ac:dyDescent="0.3">
      <c r="Q282" t="s">
        <v>3</v>
      </c>
      <c r="R282" t="s">
        <v>34</v>
      </c>
      <c r="S282" t="s">
        <v>17</v>
      </c>
      <c r="T282" s="4">
        <v>2919</v>
      </c>
      <c r="U282" s="5">
        <v>93</v>
      </c>
    </row>
    <row r="283" spans="17:21" x14ac:dyDescent="0.3">
      <c r="Q283" t="s">
        <v>2</v>
      </c>
      <c r="R283" t="s">
        <v>36</v>
      </c>
      <c r="S283" t="s">
        <v>31</v>
      </c>
      <c r="T283" s="4">
        <v>3094</v>
      </c>
      <c r="U283" s="5">
        <v>246</v>
      </c>
    </row>
    <row r="284" spans="17:21" x14ac:dyDescent="0.3">
      <c r="Q284" t="s">
        <v>6</v>
      </c>
      <c r="R284" t="s">
        <v>39</v>
      </c>
      <c r="S284" t="s">
        <v>24</v>
      </c>
      <c r="T284" s="4">
        <v>2989</v>
      </c>
      <c r="U284" s="5">
        <v>3</v>
      </c>
    </row>
    <row r="285" spans="17:21" x14ac:dyDescent="0.3">
      <c r="Q285" t="s">
        <v>8</v>
      </c>
      <c r="R285" t="s">
        <v>38</v>
      </c>
      <c r="S285" t="s">
        <v>27</v>
      </c>
      <c r="T285" s="4">
        <v>2268</v>
      </c>
      <c r="U285" s="5">
        <v>63</v>
      </c>
    </row>
    <row r="286" spans="17:21" x14ac:dyDescent="0.3">
      <c r="Q286" t="s">
        <v>5</v>
      </c>
      <c r="R286" t="s">
        <v>35</v>
      </c>
      <c r="S286" t="s">
        <v>31</v>
      </c>
      <c r="T286" s="4">
        <v>4753</v>
      </c>
      <c r="U286" s="5">
        <v>246</v>
      </c>
    </row>
    <row r="287" spans="17:21" x14ac:dyDescent="0.3">
      <c r="Q287" t="s">
        <v>2</v>
      </c>
      <c r="R287" t="s">
        <v>34</v>
      </c>
      <c r="S287" t="s">
        <v>19</v>
      </c>
      <c r="T287" s="4">
        <v>7511</v>
      </c>
      <c r="U287" s="5">
        <v>120</v>
      </c>
    </row>
    <row r="288" spans="17:21" x14ac:dyDescent="0.3">
      <c r="Q288" t="s">
        <v>2</v>
      </c>
      <c r="R288" t="s">
        <v>38</v>
      </c>
      <c r="S288" t="s">
        <v>31</v>
      </c>
      <c r="T288" s="4">
        <v>4326</v>
      </c>
      <c r="U288" s="5">
        <v>348</v>
      </c>
    </row>
    <row r="289" spans="17:21" x14ac:dyDescent="0.3">
      <c r="Q289" t="s">
        <v>41</v>
      </c>
      <c r="R289" t="s">
        <v>34</v>
      </c>
      <c r="S289" t="s">
        <v>23</v>
      </c>
      <c r="T289" s="4">
        <v>4935</v>
      </c>
      <c r="U289" s="5">
        <v>126</v>
      </c>
    </row>
    <row r="290" spans="17:21" x14ac:dyDescent="0.3">
      <c r="Q290" t="s">
        <v>6</v>
      </c>
      <c r="R290" t="s">
        <v>35</v>
      </c>
      <c r="S290" t="s">
        <v>30</v>
      </c>
      <c r="T290" s="4">
        <v>4781</v>
      </c>
      <c r="U290" s="5">
        <v>123</v>
      </c>
    </row>
    <row r="291" spans="17:21" x14ac:dyDescent="0.3">
      <c r="Q291" t="s">
        <v>5</v>
      </c>
      <c r="R291" t="s">
        <v>38</v>
      </c>
      <c r="S291" t="s">
        <v>25</v>
      </c>
      <c r="T291" s="4">
        <v>7483</v>
      </c>
      <c r="U291" s="5">
        <v>45</v>
      </c>
    </row>
    <row r="292" spans="17:21" x14ac:dyDescent="0.3">
      <c r="Q292" t="s">
        <v>10</v>
      </c>
      <c r="R292" t="s">
        <v>38</v>
      </c>
      <c r="S292" t="s">
        <v>4</v>
      </c>
      <c r="T292" s="4">
        <v>6860</v>
      </c>
      <c r="U292" s="5">
        <v>126</v>
      </c>
    </row>
    <row r="293" spans="17:21" x14ac:dyDescent="0.3">
      <c r="Q293" t="s">
        <v>40</v>
      </c>
      <c r="R293" t="s">
        <v>37</v>
      </c>
      <c r="S293" t="s">
        <v>29</v>
      </c>
      <c r="T293" s="4">
        <v>9002</v>
      </c>
      <c r="U293" s="5">
        <v>72</v>
      </c>
    </row>
    <row r="294" spans="17:21" x14ac:dyDescent="0.3">
      <c r="Q294" t="s">
        <v>6</v>
      </c>
      <c r="R294" t="s">
        <v>36</v>
      </c>
      <c r="S294" t="s">
        <v>29</v>
      </c>
      <c r="T294" s="4">
        <v>1400</v>
      </c>
      <c r="U294" s="5">
        <v>135</v>
      </c>
    </row>
    <row r="295" spans="17:21" x14ac:dyDescent="0.3">
      <c r="Q295" t="s">
        <v>10</v>
      </c>
      <c r="R295" t="s">
        <v>34</v>
      </c>
      <c r="S295" t="s">
        <v>22</v>
      </c>
      <c r="T295" s="4">
        <v>4053</v>
      </c>
      <c r="U295" s="5">
        <v>24</v>
      </c>
    </row>
    <row r="296" spans="17:21" x14ac:dyDescent="0.3">
      <c r="Q296" t="s">
        <v>7</v>
      </c>
      <c r="R296" t="s">
        <v>36</v>
      </c>
      <c r="S296" t="s">
        <v>31</v>
      </c>
      <c r="T296" s="4">
        <v>2149</v>
      </c>
      <c r="U296" s="5">
        <v>117</v>
      </c>
    </row>
    <row r="297" spans="17:21" x14ac:dyDescent="0.3">
      <c r="Q297" t="s">
        <v>3</v>
      </c>
      <c r="R297" t="s">
        <v>39</v>
      </c>
      <c r="S297" t="s">
        <v>29</v>
      </c>
      <c r="T297" s="4">
        <v>3640</v>
      </c>
      <c r="U297" s="5">
        <v>51</v>
      </c>
    </row>
    <row r="298" spans="17:21" x14ac:dyDescent="0.3">
      <c r="Q298" t="s">
        <v>2</v>
      </c>
      <c r="R298" t="s">
        <v>39</v>
      </c>
      <c r="S298" t="s">
        <v>23</v>
      </c>
      <c r="T298" s="4">
        <v>630</v>
      </c>
      <c r="U298" s="5">
        <v>36</v>
      </c>
    </row>
    <row r="299" spans="17:21" x14ac:dyDescent="0.3">
      <c r="Q299" t="s">
        <v>9</v>
      </c>
      <c r="R299" t="s">
        <v>35</v>
      </c>
      <c r="S299" t="s">
        <v>27</v>
      </c>
      <c r="T299" s="4">
        <v>2429</v>
      </c>
      <c r="U299" s="5">
        <v>144</v>
      </c>
    </row>
    <row r="300" spans="17:21" x14ac:dyDescent="0.3">
      <c r="Q300" t="s">
        <v>9</v>
      </c>
      <c r="R300" t="s">
        <v>36</v>
      </c>
      <c r="S300" t="s">
        <v>25</v>
      </c>
      <c r="T300" s="4">
        <v>2142</v>
      </c>
      <c r="U300" s="5">
        <v>114</v>
      </c>
    </row>
    <row r="301" spans="17:21" x14ac:dyDescent="0.3">
      <c r="Q301" t="s">
        <v>7</v>
      </c>
      <c r="R301" t="s">
        <v>37</v>
      </c>
      <c r="S301" t="s">
        <v>30</v>
      </c>
      <c r="T301" s="4">
        <v>6454</v>
      </c>
      <c r="U301" s="5">
        <v>54</v>
      </c>
    </row>
    <row r="302" spans="17:21" x14ac:dyDescent="0.3">
      <c r="Q302" t="s">
        <v>7</v>
      </c>
      <c r="R302" t="s">
        <v>37</v>
      </c>
      <c r="S302" t="s">
        <v>16</v>
      </c>
      <c r="T302" s="4">
        <v>4487</v>
      </c>
      <c r="U302" s="5">
        <v>333</v>
      </c>
    </row>
    <row r="303" spans="17:21" x14ac:dyDescent="0.3">
      <c r="Q303" t="s">
        <v>3</v>
      </c>
      <c r="R303" t="s">
        <v>37</v>
      </c>
      <c r="S303" t="s">
        <v>4</v>
      </c>
      <c r="T303" s="4">
        <v>938</v>
      </c>
      <c r="U303" s="5">
        <v>366</v>
      </c>
    </row>
    <row r="304" spans="17:21" x14ac:dyDescent="0.3">
      <c r="Q304" t="s">
        <v>3</v>
      </c>
      <c r="R304" t="s">
        <v>38</v>
      </c>
      <c r="S304" t="s">
        <v>26</v>
      </c>
      <c r="T304" s="4">
        <v>8841</v>
      </c>
      <c r="U304" s="5">
        <v>303</v>
      </c>
    </row>
    <row r="305" spans="17:21" x14ac:dyDescent="0.3">
      <c r="Q305" t="s">
        <v>2</v>
      </c>
      <c r="R305" t="s">
        <v>39</v>
      </c>
      <c r="S305" t="s">
        <v>33</v>
      </c>
      <c r="T305" s="4">
        <v>4018</v>
      </c>
      <c r="U305" s="5">
        <v>126</v>
      </c>
    </row>
    <row r="306" spans="17:21" x14ac:dyDescent="0.3">
      <c r="Q306" t="s">
        <v>41</v>
      </c>
      <c r="R306" t="s">
        <v>37</v>
      </c>
      <c r="S306" t="s">
        <v>15</v>
      </c>
      <c r="T306" s="4">
        <v>714</v>
      </c>
      <c r="U306" s="5">
        <v>231</v>
      </c>
    </row>
    <row r="307" spans="17:21" x14ac:dyDescent="0.3">
      <c r="Q307" t="s">
        <v>9</v>
      </c>
      <c r="R307" t="s">
        <v>38</v>
      </c>
      <c r="S307" t="s">
        <v>25</v>
      </c>
      <c r="T307" s="4">
        <v>3850</v>
      </c>
      <c r="U307"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EF01-C53A-46CD-B023-E21E2906E9FC}">
  <dimension ref="A1:E20"/>
  <sheetViews>
    <sheetView workbookViewId="0">
      <selection sqref="A1:XFD1"/>
    </sheetView>
  </sheetViews>
  <sheetFormatPr defaultRowHeight="14.4" x14ac:dyDescent="0.3"/>
  <cols>
    <col min="1" max="1" width="23.77734375" bestFit="1" customWidth="1"/>
    <col min="2" max="3" width="14.44140625" bestFit="1" customWidth="1"/>
    <col min="4" max="4" width="23.77734375" bestFit="1" customWidth="1"/>
    <col min="5" max="5" width="14.44140625" bestFit="1" customWidth="1"/>
  </cols>
  <sheetData>
    <row r="1" spans="1:5" s="16" customFormat="1" ht="61.2" x14ac:dyDescent="1.1000000000000001">
      <c r="A1" s="16" t="s">
        <v>82</v>
      </c>
    </row>
    <row r="4" spans="1:5" x14ac:dyDescent="0.3">
      <c r="A4" s="23" t="s">
        <v>83</v>
      </c>
      <c r="B4" t="s">
        <v>76</v>
      </c>
      <c r="D4" s="23" t="s">
        <v>83</v>
      </c>
      <c r="E4" t="s">
        <v>76</v>
      </c>
    </row>
    <row r="5" spans="1:5" x14ac:dyDescent="0.3">
      <c r="A5" s="24" t="s">
        <v>38</v>
      </c>
      <c r="B5" s="25">
        <v>25221</v>
      </c>
      <c r="D5" s="24" t="s">
        <v>38</v>
      </c>
      <c r="E5" s="25">
        <v>6069</v>
      </c>
    </row>
    <row r="6" spans="1:5" x14ac:dyDescent="0.3">
      <c r="A6" s="27" t="s">
        <v>5</v>
      </c>
      <c r="B6" s="25">
        <v>25221</v>
      </c>
      <c r="D6" s="27" t="s">
        <v>41</v>
      </c>
      <c r="E6" s="25">
        <v>6069</v>
      </c>
    </row>
    <row r="7" spans="1:5" x14ac:dyDescent="0.3">
      <c r="A7" s="24" t="s">
        <v>36</v>
      </c>
      <c r="B7" s="25">
        <v>39620</v>
      </c>
      <c r="D7" s="24" t="s">
        <v>36</v>
      </c>
      <c r="E7" s="25">
        <v>5019</v>
      </c>
    </row>
    <row r="8" spans="1:5" x14ac:dyDescent="0.3">
      <c r="A8" s="27" t="s">
        <v>5</v>
      </c>
      <c r="B8" s="25">
        <v>39620</v>
      </c>
      <c r="D8" s="27" t="s">
        <v>8</v>
      </c>
      <c r="E8" s="25">
        <v>5019</v>
      </c>
    </row>
    <row r="9" spans="1:5" x14ac:dyDescent="0.3">
      <c r="A9" s="24" t="s">
        <v>34</v>
      </c>
      <c r="B9" s="25">
        <v>41559</v>
      </c>
      <c r="D9" s="24" t="s">
        <v>34</v>
      </c>
      <c r="E9" s="25">
        <v>5516</v>
      </c>
    </row>
    <row r="10" spans="1:5" x14ac:dyDescent="0.3">
      <c r="A10" s="27" t="s">
        <v>5</v>
      </c>
      <c r="B10" s="25">
        <v>41559</v>
      </c>
      <c r="D10" s="27" t="s">
        <v>8</v>
      </c>
      <c r="E10" s="25">
        <v>5516</v>
      </c>
    </row>
    <row r="11" spans="1:5" x14ac:dyDescent="0.3">
      <c r="A11" s="24" t="s">
        <v>37</v>
      </c>
      <c r="B11" s="25">
        <v>43568</v>
      </c>
      <c r="D11" s="24" t="s">
        <v>37</v>
      </c>
      <c r="E11" s="25">
        <v>7987</v>
      </c>
    </row>
    <row r="12" spans="1:5" x14ac:dyDescent="0.3">
      <c r="A12" s="27" t="s">
        <v>7</v>
      </c>
      <c r="B12" s="25">
        <v>43568</v>
      </c>
      <c r="D12" s="27" t="s">
        <v>10</v>
      </c>
      <c r="E12" s="25">
        <v>7987</v>
      </c>
    </row>
    <row r="13" spans="1:5" x14ac:dyDescent="0.3">
      <c r="A13" s="24" t="s">
        <v>39</v>
      </c>
      <c r="B13" s="25">
        <v>45752</v>
      </c>
      <c r="D13" s="24" t="s">
        <v>39</v>
      </c>
      <c r="E13" s="25">
        <v>3976</v>
      </c>
    </row>
    <row r="14" spans="1:5" x14ac:dyDescent="0.3">
      <c r="A14" s="27" t="s">
        <v>2</v>
      </c>
      <c r="B14" s="25">
        <v>45752</v>
      </c>
      <c r="D14" s="27" t="s">
        <v>41</v>
      </c>
      <c r="E14" s="25">
        <v>3976</v>
      </c>
    </row>
    <row r="15" spans="1:5" x14ac:dyDescent="0.3">
      <c r="A15" s="24" t="s">
        <v>35</v>
      </c>
      <c r="B15" s="25">
        <v>38325</v>
      </c>
      <c r="D15" s="24" t="s">
        <v>35</v>
      </c>
      <c r="E15" s="25">
        <v>2142</v>
      </c>
    </row>
    <row r="16" spans="1:5" x14ac:dyDescent="0.3">
      <c r="A16" s="27" t="s">
        <v>40</v>
      </c>
      <c r="B16" s="25">
        <v>38325</v>
      </c>
      <c r="D16" s="27" t="s">
        <v>2</v>
      </c>
      <c r="E16" s="25">
        <v>2142</v>
      </c>
    </row>
    <row r="17" spans="1:5" x14ac:dyDescent="0.3">
      <c r="A17" s="24" t="s">
        <v>75</v>
      </c>
      <c r="B17" s="25">
        <v>234045</v>
      </c>
      <c r="D17" s="24" t="s">
        <v>75</v>
      </c>
      <c r="E17" s="25">
        <v>30709</v>
      </c>
    </row>
    <row r="20" spans="1:5" x14ac:dyDescent="0.3">
      <c r="A20" s="29" t="s">
        <v>84</v>
      </c>
      <c r="B20" s="29"/>
      <c r="D20" s="6" t="s">
        <v>85</v>
      </c>
    </row>
  </sheetData>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8877D-BB1A-44C0-BC54-07A3385FF1B6}">
  <dimension ref="A1:D26"/>
  <sheetViews>
    <sheetView workbookViewId="0">
      <selection sqref="A1:XFD1"/>
    </sheetView>
  </sheetViews>
  <sheetFormatPr defaultRowHeight="14.4" x14ac:dyDescent="0.3"/>
  <cols>
    <col min="1" max="1" width="20.21875" bestFit="1" customWidth="1"/>
    <col min="2" max="2" width="14.44140625" bestFit="1" customWidth="1"/>
    <col min="3" max="3" width="11.109375" bestFit="1" customWidth="1"/>
    <col min="4" max="4" width="10.33203125" bestFit="1" customWidth="1"/>
  </cols>
  <sheetData>
    <row r="1" spans="1:4" s="16" customFormat="1" ht="61.2" x14ac:dyDescent="1.1000000000000001">
      <c r="A1" s="16" t="s">
        <v>86</v>
      </c>
    </row>
    <row r="3" spans="1:4" x14ac:dyDescent="0.3">
      <c r="A3" s="23" t="s">
        <v>91</v>
      </c>
      <c r="B3" t="s">
        <v>76</v>
      </c>
      <c r="C3" t="s">
        <v>89</v>
      </c>
      <c r="D3" t="s">
        <v>90</v>
      </c>
    </row>
    <row r="4" spans="1:4" x14ac:dyDescent="0.3">
      <c r="A4" s="24" t="s">
        <v>26</v>
      </c>
      <c r="B4" s="25">
        <v>70273</v>
      </c>
      <c r="C4" s="25">
        <v>11995.199999999999</v>
      </c>
      <c r="D4" s="30">
        <v>58277.8</v>
      </c>
    </row>
    <row r="5" spans="1:4" x14ac:dyDescent="0.3">
      <c r="A5" s="24" t="s">
        <v>17</v>
      </c>
      <c r="B5" s="25">
        <v>63721</v>
      </c>
      <c r="C5" s="25">
        <v>7249.4099999999989</v>
      </c>
      <c r="D5" s="30">
        <v>56471.590000000004</v>
      </c>
    </row>
    <row r="6" spans="1:4" x14ac:dyDescent="0.3">
      <c r="A6" s="24" t="s">
        <v>32</v>
      </c>
      <c r="B6" s="25">
        <v>71967</v>
      </c>
      <c r="C6" s="25">
        <v>19903.650000000001</v>
      </c>
      <c r="D6" s="30">
        <v>52063.35</v>
      </c>
    </row>
    <row r="7" spans="1:4" x14ac:dyDescent="0.3">
      <c r="A7" s="24" t="s">
        <v>15</v>
      </c>
      <c r="B7" s="25">
        <v>68971</v>
      </c>
      <c r="C7" s="25">
        <v>17982.09</v>
      </c>
      <c r="D7" s="30">
        <v>50988.91</v>
      </c>
    </row>
    <row r="8" spans="1:4" x14ac:dyDescent="0.3">
      <c r="A8" s="24" t="s">
        <v>22</v>
      </c>
      <c r="B8" s="25">
        <v>66283</v>
      </c>
      <c r="C8" s="25">
        <v>20048.039999999997</v>
      </c>
      <c r="D8" s="30">
        <v>46234.960000000006</v>
      </c>
    </row>
    <row r="9" spans="1:4" x14ac:dyDescent="0.3">
      <c r="A9" s="24" t="s">
        <v>33</v>
      </c>
      <c r="B9" s="25">
        <v>69160</v>
      </c>
      <c r="C9" s="25">
        <v>22933.979999999996</v>
      </c>
      <c r="D9" s="30">
        <v>46226.020000000004</v>
      </c>
    </row>
    <row r="10" spans="1:4" x14ac:dyDescent="0.3">
      <c r="A10" s="24" t="s">
        <v>23</v>
      </c>
      <c r="B10" s="25">
        <v>56644</v>
      </c>
      <c r="C10" s="25">
        <v>11759.88</v>
      </c>
      <c r="D10" s="30">
        <v>44884.12</v>
      </c>
    </row>
    <row r="11" spans="1:4" x14ac:dyDescent="0.3">
      <c r="A11" s="24" t="s">
        <v>16</v>
      </c>
      <c r="B11" s="25">
        <v>62111</v>
      </c>
      <c r="C11" s="25">
        <v>18933.659999999996</v>
      </c>
      <c r="D11" s="30">
        <v>43177.340000000004</v>
      </c>
    </row>
    <row r="12" spans="1:4" x14ac:dyDescent="0.3">
      <c r="A12" s="24" t="s">
        <v>18</v>
      </c>
      <c r="B12" s="25">
        <v>52150</v>
      </c>
      <c r="C12" s="25">
        <v>11335.44</v>
      </c>
      <c r="D12" s="30">
        <v>40814.559999999998</v>
      </c>
    </row>
    <row r="13" spans="1:4" x14ac:dyDescent="0.3">
      <c r="A13" s="24" t="s">
        <v>28</v>
      </c>
      <c r="B13" s="25">
        <v>72373</v>
      </c>
      <c r="C13" s="25">
        <v>33288.659999999996</v>
      </c>
      <c r="D13" s="30">
        <v>39084.340000000004</v>
      </c>
    </row>
    <row r="14" spans="1:4" x14ac:dyDescent="0.3">
      <c r="A14" s="24" t="s">
        <v>29</v>
      </c>
      <c r="B14" s="25">
        <v>58009</v>
      </c>
      <c r="C14" s="25">
        <v>21308.159999999996</v>
      </c>
      <c r="D14" s="30">
        <v>36700.840000000004</v>
      </c>
    </row>
    <row r="15" spans="1:4" x14ac:dyDescent="0.3">
      <c r="A15" s="24" t="s">
        <v>20</v>
      </c>
      <c r="B15" s="25">
        <v>54712</v>
      </c>
      <c r="C15" s="25">
        <v>23321.519999999997</v>
      </c>
      <c r="D15" s="30">
        <v>31390.480000000003</v>
      </c>
    </row>
    <row r="16" spans="1:4" x14ac:dyDescent="0.3">
      <c r="A16" s="24" t="s">
        <v>24</v>
      </c>
      <c r="B16" s="25">
        <v>35378</v>
      </c>
      <c r="C16" s="25">
        <v>5188.6799999999994</v>
      </c>
      <c r="D16" s="30">
        <v>30189.32</v>
      </c>
    </row>
    <row r="17" spans="1:4" x14ac:dyDescent="0.3">
      <c r="A17" s="24" t="s">
        <v>19</v>
      </c>
      <c r="B17" s="25">
        <v>44744</v>
      </c>
      <c r="C17" s="25">
        <v>14943.839999999998</v>
      </c>
      <c r="D17" s="30">
        <v>29800.160000000003</v>
      </c>
    </row>
    <row r="18" spans="1:4" x14ac:dyDescent="0.3">
      <c r="A18" s="24" t="s">
        <v>13</v>
      </c>
      <c r="B18" s="25">
        <v>47271</v>
      </c>
      <c r="C18" s="25">
        <v>17549.73</v>
      </c>
      <c r="D18" s="30">
        <v>29721.27</v>
      </c>
    </row>
    <row r="19" spans="1:4" x14ac:dyDescent="0.3">
      <c r="A19" s="24" t="s">
        <v>25</v>
      </c>
      <c r="B19" s="25">
        <v>57372</v>
      </c>
      <c r="C19" s="25">
        <v>27693.900000000005</v>
      </c>
      <c r="D19" s="30">
        <v>29678.099999999995</v>
      </c>
    </row>
    <row r="20" spans="1:4" x14ac:dyDescent="0.3">
      <c r="A20" s="24" t="s">
        <v>31</v>
      </c>
      <c r="B20" s="25">
        <v>39263</v>
      </c>
      <c r="C20" s="25">
        <v>9744.57</v>
      </c>
      <c r="D20" s="30">
        <v>29518.43</v>
      </c>
    </row>
    <row r="21" spans="1:4" x14ac:dyDescent="0.3">
      <c r="A21" s="24" t="s">
        <v>21</v>
      </c>
      <c r="B21" s="25">
        <v>37772</v>
      </c>
      <c r="C21" s="25">
        <v>11772</v>
      </c>
      <c r="D21" s="30">
        <v>26000</v>
      </c>
    </row>
    <row r="22" spans="1:4" x14ac:dyDescent="0.3">
      <c r="A22" s="24" t="s">
        <v>30</v>
      </c>
      <c r="B22" s="25">
        <v>66500</v>
      </c>
      <c r="C22" s="25">
        <v>40600.979999999989</v>
      </c>
      <c r="D22" s="30">
        <v>25899.020000000011</v>
      </c>
    </row>
    <row r="23" spans="1:4" x14ac:dyDescent="0.3">
      <c r="A23" s="24" t="s">
        <v>27</v>
      </c>
      <c r="B23" s="25">
        <v>69461</v>
      </c>
      <c r="C23" s="25">
        <v>49888.86</v>
      </c>
      <c r="D23" s="30">
        <v>19572.14</v>
      </c>
    </row>
    <row r="24" spans="1:4" x14ac:dyDescent="0.3">
      <c r="A24" s="24" t="s">
        <v>14</v>
      </c>
      <c r="B24" s="25">
        <v>43183</v>
      </c>
      <c r="C24" s="25">
        <v>23657.399999999998</v>
      </c>
      <c r="D24" s="30">
        <v>19525.600000000002</v>
      </c>
    </row>
    <row r="25" spans="1:4" x14ac:dyDescent="0.3">
      <c r="A25" s="24" t="s">
        <v>4</v>
      </c>
      <c r="B25" s="25">
        <v>33551</v>
      </c>
      <c r="C25" s="25">
        <v>18604.080000000002</v>
      </c>
      <c r="D25" s="30">
        <v>14946.919999999998</v>
      </c>
    </row>
    <row r="26" spans="1:4" x14ac:dyDescent="0.3">
      <c r="A26" s="24" t="s">
        <v>75</v>
      </c>
      <c r="B26" s="25">
        <v>1240869</v>
      </c>
      <c r="C26" s="25">
        <v>439703.7300000001</v>
      </c>
      <c r="D26" s="30">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Leslie Fernandes</cp:lastModifiedBy>
  <dcterms:created xsi:type="dcterms:W3CDTF">2021-03-14T20:21:32Z</dcterms:created>
  <dcterms:modified xsi:type="dcterms:W3CDTF">2022-10-04T06:10:02Z</dcterms:modified>
</cp:coreProperties>
</file>