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ksrychenberg-my.sharepoint.com/personal/corvin_sydow_stud_krw_ch/Documents/Corvin/MA/"/>
    </mc:Choice>
  </mc:AlternateContent>
  <xr:revisionPtr revIDLastSave="179" documentId="14_{A3AFF283-A984-4407-9721-8F9A4604DDA0}" xr6:coauthVersionLast="47" xr6:coauthVersionMax="47" xr10:uidLastSave="{65F56774-47B1-4310-ADC8-5F356E61E4BE}"/>
  <bookViews>
    <workbookView xWindow="5205" yWindow="1095" windowWidth="23280" windowHeight="14265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S21" i="1"/>
  <c r="S22" i="1" s="1"/>
  <c r="S20" i="1"/>
  <c r="S17" i="1"/>
  <c r="Q19" i="1"/>
  <c r="K21" i="1" s="1"/>
  <c r="Q3" i="1"/>
  <c r="O17" i="1"/>
  <c r="O16" i="1"/>
  <c r="Q6" i="1"/>
  <c r="Q12" i="1"/>
  <c r="S16" i="1" l="1"/>
  <c r="AI13" i="1"/>
  <c r="AI4" i="1"/>
  <c r="AI5" i="1"/>
  <c r="AI11" i="1"/>
  <c r="AI12" i="1"/>
  <c r="AI14" i="1"/>
  <c r="AI3" i="1"/>
  <c r="AI21" i="1"/>
  <c r="AI20" i="1"/>
  <c r="E17" i="1"/>
  <c r="X17" i="1" s="1"/>
  <c r="F17" i="1"/>
  <c r="G17" i="1"/>
  <c r="H17" i="1"/>
  <c r="I17" i="1"/>
  <c r="AB17" i="1" s="1"/>
  <c r="J17" i="1"/>
  <c r="K17" i="1"/>
  <c r="L17" i="1"/>
  <c r="M17" i="1"/>
  <c r="AF17" i="1" s="1"/>
  <c r="N17" i="1"/>
  <c r="D17" i="1"/>
  <c r="E38" i="1"/>
  <c r="F38" i="1"/>
  <c r="G38" i="1"/>
  <c r="H38" i="1"/>
  <c r="I38" i="1"/>
  <c r="J38" i="1"/>
  <c r="K38" i="1"/>
  <c r="L38" i="1"/>
  <c r="M38" i="1"/>
  <c r="N38" i="1"/>
  <c r="AG17" i="1" s="1"/>
  <c r="O38" i="1"/>
  <c r="D38" i="1"/>
  <c r="E16" i="1"/>
  <c r="F16" i="1"/>
  <c r="G16" i="1"/>
  <c r="H16" i="1"/>
  <c r="I16" i="1"/>
  <c r="J16" i="1"/>
  <c r="K16" i="1"/>
  <c r="L16" i="1"/>
  <c r="M16" i="1"/>
  <c r="N16" i="1"/>
  <c r="D16" i="1"/>
  <c r="E37" i="1"/>
  <c r="F37" i="1"/>
  <c r="G37" i="1"/>
  <c r="Z16" i="1" s="1"/>
  <c r="H37" i="1"/>
  <c r="AA16" i="1" s="1"/>
  <c r="I37" i="1"/>
  <c r="J37" i="1"/>
  <c r="K37" i="1"/>
  <c r="AD16" i="1" s="1"/>
  <c r="L37" i="1"/>
  <c r="M37" i="1"/>
  <c r="N37" i="1"/>
  <c r="O37" i="1"/>
  <c r="D37" i="1"/>
  <c r="Q39" i="1"/>
  <c r="K40" i="1"/>
  <c r="K20" i="1"/>
  <c r="Q40" i="1"/>
  <c r="Q41" i="1"/>
  <c r="Q35" i="1"/>
  <c r="Q34" i="1"/>
  <c r="Q33" i="1"/>
  <c r="Q32" i="1"/>
  <c r="Q31" i="1"/>
  <c r="Q30" i="1"/>
  <c r="Q29" i="1"/>
  <c r="Q28" i="1"/>
  <c r="Q27" i="1"/>
  <c r="Q26" i="1"/>
  <c r="Q25" i="1"/>
  <c r="Q24" i="1"/>
  <c r="Q21" i="1"/>
  <c r="Q20" i="1"/>
  <c r="Q14" i="1"/>
  <c r="Q11" i="1"/>
  <c r="Q10" i="1"/>
  <c r="Q9" i="1"/>
  <c r="Q8" i="1"/>
  <c r="Q7" i="1"/>
  <c r="Q5" i="1"/>
  <c r="Q4" i="1"/>
  <c r="W4" i="1"/>
  <c r="X4" i="1"/>
  <c r="Y4" i="1"/>
  <c r="Z4" i="1"/>
  <c r="AA4" i="1"/>
  <c r="AB4" i="1"/>
  <c r="AC4" i="1"/>
  <c r="AD4" i="1"/>
  <c r="AE4" i="1"/>
  <c r="AF4" i="1"/>
  <c r="AG4" i="1"/>
  <c r="W5" i="1"/>
  <c r="X5" i="1"/>
  <c r="Y5" i="1"/>
  <c r="Z5" i="1"/>
  <c r="AA5" i="1"/>
  <c r="AB5" i="1"/>
  <c r="AC5" i="1"/>
  <c r="AD5" i="1"/>
  <c r="AE5" i="1"/>
  <c r="AF5" i="1"/>
  <c r="AG5" i="1"/>
  <c r="W6" i="1"/>
  <c r="X6" i="1"/>
  <c r="Y6" i="1"/>
  <c r="Z6" i="1"/>
  <c r="AA6" i="1"/>
  <c r="AB6" i="1"/>
  <c r="AC6" i="1"/>
  <c r="AD6" i="1"/>
  <c r="AE6" i="1"/>
  <c r="AF6" i="1"/>
  <c r="AG6" i="1"/>
  <c r="W7" i="1"/>
  <c r="X7" i="1"/>
  <c r="Y7" i="1"/>
  <c r="Z7" i="1"/>
  <c r="AA7" i="1"/>
  <c r="AB7" i="1"/>
  <c r="AC7" i="1"/>
  <c r="AD7" i="1"/>
  <c r="AE7" i="1"/>
  <c r="AF7" i="1"/>
  <c r="AG7" i="1"/>
  <c r="W8" i="1"/>
  <c r="X8" i="1"/>
  <c r="Y8" i="1"/>
  <c r="Z8" i="1"/>
  <c r="AA8" i="1"/>
  <c r="AB8" i="1"/>
  <c r="AC8" i="1"/>
  <c r="AD8" i="1"/>
  <c r="AE8" i="1"/>
  <c r="AF8" i="1"/>
  <c r="AG8" i="1"/>
  <c r="W9" i="1"/>
  <c r="X9" i="1"/>
  <c r="Y9" i="1"/>
  <c r="Z9" i="1"/>
  <c r="AA9" i="1"/>
  <c r="AB9" i="1"/>
  <c r="AC9" i="1"/>
  <c r="AD9" i="1"/>
  <c r="AE9" i="1"/>
  <c r="AF9" i="1"/>
  <c r="AG9" i="1"/>
  <c r="W10" i="1"/>
  <c r="X10" i="1"/>
  <c r="Y10" i="1"/>
  <c r="Z10" i="1"/>
  <c r="AA10" i="1"/>
  <c r="AB10" i="1"/>
  <c r="AC10" i="1"/>
  <c r="AD10" i="1"/>
  <c r="AE10" i="1"/>
  <c r="AF10" i="1"/>
  <c r="AG10" i="1"/>
  <c r="W11" i="1"/>
  <c r="X11" i="1"/>
  <c r="Y11" i="1"/>
  <c r="Z11" i="1"/>
  <c r="AA11" i="1"/>
  <c r="AB11" i="1"/>
  <c r="AC11" i="1"/>
  <c r="AD11" i="1"/>
  <c r="AE11" i="1"/>
  <c r="AF11" i="1"/>
  <c r="AG11" i="1"/>
  <c r="W12" i="1"/>
  <c r="X12" i="1"/>
  <c r="Y12" i="1"/>
  <c r="Z12" i="1"/>
  <c r="AA12" i="1"/>
  <c r="AB12" i="1"/>
  <c r="AC12" i="1"/>
  <c r="AD12" i="1"/>
  <c r="AE12" i="1"/>
  <c r="AF12" i="1"/>
  <c r="AG12" i="1"/>
  <c r="W13" i="1"/>
  <c r="X13" i="1"/>
  <c r="Y13" i="1"/>
  <c r="Z13" i="1"/>
  <c r="AA13" i="1"/>
  <c r="AB13" i="1"/>
  <c r="AC13" i="1"/>
  <c r="AD13" i="1"/>
  <c r="AE13" i="1"/>
  <c r="AF13" i="1"/>
  <c r="AG13" i="1"/>
  <c r="W14" i="1"/>
  <c r="X14" i="1"/>
  <c r="Y14" i="1"/>
  <c r="Z14" i="1"/>
  <c r="AA14" i="1"/>
  <c r="AB14" i="1"/>
  <c r="AC14" i="1"/>
  <c r="AD14" i="1"/>
  <c r="AE14" i="1"/>
  <c r="AF14" i="1"/>
  <c r="AG14" i="1"/>
  <c r="X3" i="1"/>
  <c r="Y3" i="1"/>
  <c r="Z3" i="1"/>
  <c r="AA3" i="1"/>
  <c r="AB3" i="1"/>
  <c r="AC3" i="1"/>
  <c r="AD3" i="1"/>
  <c r="AE3" i="1"/>
  <c r="AF3" i="1"/>
  <c r="AG3" i="1"/>
  <c r="W3" i="1"/>
  <c r="AG16" i="1" l="1"/>
  <c r="Y16" i="1"/>
  <c r="Q17" i="1"/>
  <c r="AC16" i="1"/>
  <c r="Q16" i="1"/>
  <c r="AC17" i="1"/>
  <c r="Y17" i="1"/>
  <c r="AG19" i="1"/>
  <c r="Y19" i="1"/>
  <c r="AE17" i="1"/>
  <c r="AA17" i="1"/>
  <c r="AC19" i="1"/>
  <c r="AD17" i="1"/>
  <c r="Z17" i="1"/>
  <c r="W17" i="1"/>
  <c r="W19" i="1"/>
  <c r="AD19" i="1"/>
  <c r="Z19" i="1"/>
  <c r="AE16" i="1"/>
  <c r="W16" i="1"/>
  <c r="AF16" i="1"/>
  <c r="AB16" i="1"/>
  <c r="X16" i="1"/>
  <c r="AF19" i="1"/>
  <c r="AB19" i="1"/>
  <c r="X19" i="1"/>
  <c r="AE19" i="1"/>
  <c r="AA19" i="1"/>
  <c r="AI22" i="1"/>
</calcChain>
</file>

<file path=xl/sharedStrings.xml><?xml version="1.0" encoding="utf-8"?>
<sst xmlns="http://schemas.openxmlformats.org/spreadsheetml/2006/main" count="61" uniqueCount="27">
  <si>
    <t>Ölverbrauch (l)</t>
  </si>
  <si>
    <t>Ölverbrauch pro HGT</t>
  </si>
  <si>
    <t>Durchschnitt</t>
  </si>
  <si>
    <t>Berechneter Ölverbrauch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</si>
  <si>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</si>
  <si>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</si>
  <si>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</si>
  <si>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</si>
  <si>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</si>
  <si>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</si>
  <si>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</si>
  <si>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</si>
  <si>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</si>
  <si>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</si>
  <si>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</si>
  <si>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</si>
  <si>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</si>
  <si>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Nur Winter</t>
  </si>
  <si>
    <t>Total:</t>
  </si>
  <si>
    <t>Schnitt Winter:</t>
  </si>
  <si>
    <t>Anteil Winter:</t>
  </si>
  <si>
    <t>Winter:</t>
  </si>
  <si>
    <t>im Jahr:</t>
  </si>
  <si>
    <t>Standardabweichung Winter:</t>
  </si>
  <si>
    <t>Heizgradtage</t>
  </si>
  <si>
    <t xml:space="preserve"> 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</si>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</sst>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right"/>
    </xf>
    <xf numFmtId="9" fontId="0" fillId="0" borderId="0" xfId="1" applyFont="1"/>
    <xf numFmtId="0" fontId="2" fillId="2" borderId="0" xfId="0" applyFont="1" applyFill="1" applyAlignment="1">
      <alignment horizontal="right"/>
    </xf>
    <xf numFmtId="4" fontId="0" fillId="0" borderId="0" xfId="0" applyNumberFormat="1"/>
    <xf numFmtId="4" fontId="2" fillId="0" borderId="0" xfId="0" applyNumberFormat="1" applyFont="1"/>
    <xf numFmtId="0" fontId="0" fillId="0" borderId="0" xfId="0" applyAlignment="1">
      <alignment horizontal="left" vertical="top"/>
    </xf>
    <xf numFmtId="4" fontId="0" fillId="0" borderId="1" xfId="0" applyNumberFormat="1" applyBorder="1"/>
    <xf numFmtId="0" fontId="0" fillId="0" borderId="1" xfId="0" applyBorder="1"/>
    <xf numFmtId="3" fontId="3" fillId="0" borderId="1" xfId="0" applyNumberFormat="1" applyFont="1" applyBorder="1"/>
    <xf numFmtId="3" fontId="0" fillId="0" borderId="1" xfId="0" applyNumberFormat="1" applyBorder="1"/>
    <xf numFmtId="4" fontId="0" fillId="0" borderId="0" xfId="0" applyNumberFormat="1" applyBorder="1"/>
    <xf numFmtId="3" fontId="0" fillId="0" borderId="4" xfId="0" applyNumberFormat="1" applyBorder="1"/>
    <xf numFmtId="4" fontId="0" fillId="0" borderId="4" xfId="0" applyNumberFormat="1" applyBorder="1"/>
    <xf numFmtId="0" fontId="0" fillId="0" borderId="0" xfId="0" applyBorder="1"/>
    <xf numFmtId="4" fontId="3" fillId="0" borderId="2" xfId="0" applyNumberFormat="1" applyFont="1" applyBorder="1"/>
    <xf numFmtId="4" fontId="3" fillId="0" borderId="3" xfId="0" applyNumberFormat="1" applyFont="1" applyBorder="1"/>
    <xf numFmtId="4" fontId="0" fillId="0" borderId="3" xfId="0" applyNumberForma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Ölverbrauch pro Monat (l)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Tabelle1!$D$3:$D$14</c:f>
              <c:numCache>
                <c:formatCode>#,##0</c:formatCode>
                <c:ptCount val="12"/>
                <c:pt idx="0">
                  <c:v>4250</c:v>
                </c:pt>
                <c:pt idx="1">
                  <c:v>3250</c:v>
                </c:pt>
                <c:pt idx="2">
                  <c:v>2800</c:v>
                </c:pt>
                <c:pt idx="3">
                  <c:v>1450</c:v>
                </c:pt>
                <c:pt idx="4">
                  <c:v>1200</c:v>
                </c:pt>
                <c:pt idx="5">
                  <c:v>350</c:v>
                </c:pt>
                <c:pt idx="6">
                  <c:v>0</c:v>
                </c:pt>
                <c:pt idx="7">
                  <c:v>0</c:v>
                </c:pt>
                <c:pt idx="8">
                  <c:v>400</c:v>
                </c:pt>
                <c:pt idx="9">
                  <c:v>2700</c:v>
                </c:pt>
                <c:pt idx="10">
                  <c:v>2600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3CE-BFC2-21AB04D9A931}"/>
            </c:ext>
          </c:extLst>
        </c:ser>
        <c:ser>
          <c:idx val="1"/>
          <c:order val="1"/>
          <c:tx>
            <c:strRef>
              <c:f>Tabelle1!$E$2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Tabelle1!$E$3:$E$14</c:f>
              <c:numCache>
                <c:formatCode>#,##0</c:formatCode>
                <c:ptCount val="12"/>
                <c:pt idx="0">
                  <c:v>3700</c:v>
                </c:pt>
                <c:pt idx="1">
                  <c:v>3000</c:v>
                </c:pt>
                <c:pt idx="2">
                  <c:v>2400</c:v>
                </c:pt>
                <c:pt idx="3">
                  <c:v>1000</c:v>
                </c:pt>
                <c:pt idx="4">
                  <c:v>200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1600</c:v>
                </c:pt>
                <c:pt idx="10">
                  <c:v>2950</c:v>
                </c:pt>
                <c:pt idx="11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3CE-BFC2-21AB04D9A931}"/>
            </c:ext>
          </c:extLst>
        </c:ser>
        <c:ser>
          <c:idx val="2"/>
          <c:order val="2"/>
          <c:tx>
            <c:strRef>
              <c:f>Tabelle1!$F$2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Tabelle1!$F$3:$F$14</c:f>
              <c:numCache>
                <c:formatCode>#,##0</c:formatCode>
                <c:ptCount val="12"/>
                <c:pt idx="0">
                  <c:v>3800</c:v>
                </c:pt>
                <c:pt idx="1">
                  <c:v>4300</c:v>
                </c:pt>
                <c:pt idx="2">
                  <c:v>2000</c:v>
                </c:pt>
                <c:pt idx="3">
                  <c:v>1750</c:v>
                </c:pt>
                <c:pt idx="4">
                  <c:v>750</c:v>
                </c:pt>
                <c:pt idx="5">
                  <c:v>370</c:v>
                </c:pt>
                <c:pt idx="6">
                  <c:v>0</c:v>
                </c:pt>
                <c:pt idx="7">
                  <c:v>0</c:v>
                </c:pt>
                <c:pt idx="8">
                  <c:v>530</c:v>
                </c:pt>
                <c:pt idx="9">
                  <c:v>1700</c:v>
                </c:pt>
                <c:pt idx="10">
                  <c:v>2700</c:v>
                </c:pt>
                <c:pt idx="11">
                  <c:v>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3CE-BFC2-21AB04D9A931}"/>
            </c:ext>
          </c:extLst>
        </c:ser>
        <c:ser>
          <c:idx val="3"/>
          <c:order val="3"/>
          <c:tx>
            <c:strRef>
              <c:f>Tabelle1!$G$2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Tabelle1!$G$3:$G$14</c:f>
              <c:numCache>
                <c:formatCode>#,##0</c:formatCode>
                <c:ptCount val="12"/>
                <c:pt idx="0">
                  <c:v>3600</c:v>
                </c:pt>
                <c:pt idx="1">
                  <c:v>4100</c:v>
                </c:pt>
                <c:pt idx="2">
                  <c:v>2900</c:v>
                </c:pt>
                <c:pt idx="3">
                  <c:v>1700</c:v>
                </c:pt>
                <c:pt idx="4">
                  <c:v>1900</c:v>
                </c:pt>
                <c:pt idx="5">
                  <c:v>850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1800</c:v>
                </c:pt>
                <c:pt idx="10">
                  <c:v>3200</c:v>
                </c:pt>
                <c:pt idx="11">
                  <c:v>3750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6E-43CE-BFC2-21AB04D9A931}"/>
            </c:ext>
          </c:extLst>
        </c:ser>
        <c:ser>
          <c:idx val="4"/>
          <c:order val="4"/>
          <c:tx>
            <c:strRef>
              <c:f>Tabelle1!$H$2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Tabelle1!$H$3:$H$14</c:f>
              <c:numCache>
                <c:formatCode>#,##0</c:formatCode>
                <c:ptCount val="12"/>
                <c:pt idx="0">
                  <c:v>3600</c:v>
                </c:pt>
                <c:pt idx="1">
                  <c:v>2000</c:v>
                </c:pt>
                <c:pt idx="2">
                  <c:v>2600</c:v>
                </c:pt>
                <c:pt idx="3">
                  <c:v>1200</c:v>
                </c:pt>
                <c:pt idx="4">
                  <c:v>900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260</c:v>
                </c:pt>
                <c:pt idx="9">
                  <c:v>1490</c:v>
                </c:pt>
                <c:pt idx="10">
                  <c:v>2550</c:v>
                </c:pt>
                <c:pt idx="11">
                  <c:v>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6E-43CE-BFC2-21AB04D9A931}"/>
            </c:ext>
          </c:extLst>
        </c:ser>
        <c:ser>
          <c:idx val="5"/>
          <c:order val="5"/>
          <c:tx>
            <c:strRef>
              <c:f>Tabelle1!$I$2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Tabelle1!$I$3:$I$14</c:f>
              <c:numCache>
                <c:formatCode>#,##0</c:formatCode>
                <c:ptCount val="12"/>
                <c:pt idx="0">
                  <c:v>3100</c:v>
                </c:pt>
                <c:pt idx="1">
                  <c:v>3500</c:v>
                </c:pt>
                <c:pt idx="2">
                  <c:v>2700</c:v>
                </c:pt>
                <c:pt idx="3">
                  <c:v>1000</c:v>
                </c:pt>
                <c:pt idx="4">
                  <c:v>800</c:v>
                </c:pt>
                <c:pt idx="5">
                  <c:v>400</c:v>
                </c:pt>
                <c:pt idx="6">
                  <c:v>0</c:v>
                </c:pt>
                <c:pt idx="7">
                  <c:v>0</c:v>
                </c:pt>
                <c:pt idx="8">
                  <c:v>300</c:v>
                </c:pt>
                <c:pt idx="9">
                  <c:v>1800</c:v>
                </c:pt>
                <c:pt idx="10">
                  <c:v>2200</c:v>
                </c:pt>
                <c:pt idx="11">
                  <c:v>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6E-43CE-BFC2-21AB04D9A931}"/>
            </c:ext>
          </c:extLst>
        </c:ser>
        <c:ser>
          <c:idx val="6"/>
          <c:order val="6"/>
          <c:tx>
            <c:strRef>
              <c:f>Tabelle1!$J$2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Tabelle1!$J$3:$J$14</c:f>
              <c:numCache>
                <c:formatCode>#,##0</c:formatCode>
                <c:ptCount val="12"/>
                <c:pt idx="0">
                  <c:v>4200</c:v>
                </c:pt>
                <c:pt idx="1">
                  <c:v>3000</c:v>
                </c:pt>
                <c:pt idx="2">
                  <c:v>2500</c:v>
                </c:pt>
                <c:pt idx="3">
                  <c:v>2300</c:v>
                </c:pt>
                <c:pt idx="4">
                  <c:v>1300</c:v>
                </c:pt>
                <c:pt idx="5">
                  <c:v>200</c:v>
                </c:pt>
                <c:pt idx="6">
                  <c:v>0</c:v>
                </c:pt>
                <c:pt idx="7">
                  <c:v>0</c:v>
                </c:pt>
                <c:pt idx="8">
                  <c:v>200</c:v>
                </c:pt>
                <c:pt idx="9">
                  <c:v>2300</c:v>
                </c:pt>
                <c:pt idx="10">
                  <c:v>2900</c:v>
                </c:pt>
                <c:pt idx="11">
                  <c:v>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6E-43CE-BFC2-21AB04D9A931}"/>
            </c:ext>
          </c:extLst>
        </c:ser>
        <c:ser>
          <c:idx val="7"/>
          <c:order val="7"/>
          <c:tx>
            <c:strRef>
              <c:f>Tabelle1!$K$2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Tabelle1!$K$3:$K$14</c:f>
              <c:numCache>
                <c:formatCode>#,##0</c:formatCode>
                <c:ptCount val="12"/>
                <c:pt idx="0">
                  <c:v>4600</c:v>
                </c:pt>
                <c:pt idx="1">
                  <c:v>3100</c:v>
                </c:pt>
                <c:pt idx="2">
                  <c:v>2400</c:v>
                </c:pt>
                <c:pt idx="3">
                  <c:v>2100</c:v>
                </c:pt>
                <c:pt idx="4">
                  <c:v>800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700</c:v>
                </c:pt>
                <c:pt idx="9">
                  <c:v>1800</c:v>
                </c:pt>
                <c:pt idx="10">
                  <c:v>3100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6E-43CE-BFC2-21AB04D9A931}"/>
            </c:ext>
          </c:extLst>
        </c:ser>
        <c:ser>
          <c:idx val="8"/>
          <c:order val="8"/>
          <c:tx>
            <c:strRef>
              <c:f>Tabelle1!$L$2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Tabelle1!$L$3:$L$14</c:f>
              <c:numCache>
                <c:formatCode>#,##0</c:formatCode>
                <c:ptCount val="12"/>
                <c:pt idx="0">
                  <c:v>3400</c:v>
                </c:pt>
                <c:pt idx="1">
                  <c:v>3600</c:v>
                </c:pt>
                <c:pt idx="2">
                  <c:v>3200</c:v>
                </c:pt>
                <c:pt idx="3">
                  <c:v>1507</c:v>
                </c:pt>
                <c:pt idx="4">
                  <c:v>810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</c:v>
                </c:pt>
                <c:pt idx="9">
                  <c:v>1811</c:v>
                </c:pt>
                <c:pt idx="10">
                  <c:v>2679</c:v>
                </c:pt>
                <c:pt idx="11">
                  <c:v>3216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6E-43CE-BFC2-21AB04D9A931}"/>
            </c:ext>
          </c:extLst>
        </c:ser>
        <c:ser>
          <c:idx val="9"/>
          <c:order val="9"/>
          <c:tx>
            <c:strRef>
              <c:f>Tabelle1!$M$2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Tabelle1!$M$3:$M$14</c:f>
              <c:numCache>
                <c:formatCode>#,##0</c:formatCode>
                <c:ptCount val="12"/>
                <c:pt idx="0">
                  <c:v>3483</c:v>
                </c:pt>
                <c:pt idx="1">
                  <c:v>3216</c:v>
                </c:pt>
                <c:pt idx="2">
                  <c:v>2143</c:v>
                </c:pt>
                <c:pt idx="3">
                  <c:v>1876</c:v>
                </c:pt>
                <c:pt idx="4">
                  <c:v>1608</c:v>
                </c:pt>
                <c:pt idx="5">
                  <c:v>268</c:v>
                </c:pt>
                <c:pt idx="6">
                  <c:v>0</c:v>
                </c:pt>
                <c:pt idx="7">
                  <c:v>0</c:v>
                </c:pt>
                <c:pt idx="8">
                  <c:v>955</c:v>
                </c:pt>
                <c:pt idx="9">
                  <c:v>1608</c:v>
                </c:pt>
                <c:pt idx="10">
                  <c:v>2680</c:v>
                </c:pt>
                <c:pt idx="11">
                  <c:v>3483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6E-43CE-BFC2-21AB04D9A931}"/>
            </c:ext>
          </c:extLst>
        </c:ser>
        <c:ser>
          <c:idx val="10"/>
          <c:order val="10"/>
          <c:tx>
            <c:strRef>
              <c:f>Tabelle1!$N$2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Tabelle1!$N$3:$N$14</c:f>
              <c:numCache>
                <c:formatCode>#,##0</c:formatCode>
                <c:ptCount val="12"/>
                <c:pt idx="0">
                  <c:v>3456</c:v>
                </c:pt>
                <c:pt idx="1">
                  <c:v>2425</c:v>
                </c:pt>
                <c:pt idx="2">
                  <c:v>2694</c:v>
                </c:pt>
                <c:pt idx="3">
                  <c:v>1778</c:v>
                </c:pt>
                <c:pt idx="4">
                  <c:v>804</c:v>
                </c:pt>
                <c:pt idx="5">
                  <c:v>268</c:v>
                </c:pt>
                <c:pt idx="6">
                  <c:v>0</c:v>
                </c:pt>
                <c:pt idx="7">
                  <c:v>0</c:v>
                </c:pt>
                <c:pt idx="8">
                  <c:v>803</c:v>
                </c:pt>
                <c:pt idx="9">
                  <c:v>2144</c:v>
                </c:pt>
                <c:pt idx="10">
                  <c:v>2680</c:v>
                </c:pt>
                <c:pt idx="11">
                  <c:v>3516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6E-43CE-BFC2-21AB04D9A931}"/>
            </c:ext>
          </c:extLst>
        </c:ser>
        <c:ser>
          <c:idx val="11"/>
          <c:order val="11"/>
          <c:tx>
            <c:strRef>
              <c:f>Tabelle1!$O$2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Tabelle1!$O$3:$O$14</c:f>
              <c:numCache>
                <c:formatCode>#,##0</c:formatCode>
                <c:ptCount val="12"/>
                <c:pt idx="0">
                  <c:v>3719</c:v>
                </c:pt>
                <c:pt idx="1">
                  <c:v>2947</c:v>
                </c:pt>
                <c:pt idx="2">
                  <c:v>2948</c:v>
                </c:pt>
                <c:pt idx="3">
                  <c:v>1875</c:v>
                </c:pt>
                <c:pt idx="4">
                  <c:v>1608</c:v>
                </c:pt>
                <c:pt idx="5">
                  <c:v>268</c:v>
                </c:pt>
                <c:pt idx="6">
                  <c:v>0</c:v>
                </c:pt>
                <c:pt idx="7">
                  <c:v>0</c:v>
                </c:pt>
                <c:pt idx="8">
                  <c:v>536</c:v>
                </c:pt>
                <c:pt idx="9">
                  <c:v>1876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6E-43CE-BFC2-21AB04D9A931}"/>
            </c:ext>
          </c:extLst>
        </c:ser>
        <c:ser>
          <c:idx val="12"/>
          <c:order val="12"/>
          <c:tx>
            <c:strRef>
              <c:f>Tabelle1!$Q$2</c:f>
              <c:strCache>
                <c:ptCount val="1"/>
                <c:pt idx="0">
                  <c:v>Durchschnitt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Tabelle1!$C$3:$C$14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Tabelle1!$Q$3:$Q$14</c:f>
              <c:numCache>
                <c:formatCode>#,##0</c:formatCode>
                <c:ptCount val="12"/>
                <c:pt idx="0">
                  <c:v>3744.4545454545455</c:v>
                </c:pt>
                <c:pt idx="1">
                  <c:v>3226.4545454545455</c:v>
                </c:pt>
                <c:pt idx="2">
                  <c:v>2576.090909090909</c:v>
                </c:pt>
                <c:pt idx="3">
                  <c:v>1605.5454545454545</c:v>
                </c:pt>
                <c:pt idx="4">
                  <c:v>1006.5454545454545</c:v>
                </c:pt>
                <c:pt idx="5">
                  <c:v>255.09090909090909</c:v>
                </c:pt>
                <c:pt idx="6">
                  <c:v>0</c:v>
                </c:pt>
                <c:pt idx="7">
                  <c:v>0</c:v>
                </c:pt>
                <c:pt idx="8">
                  <c:v>415.09090909090907</c:v>
                </c:pt>
                <c:pt idx="9">
                  <c:v>1886.6363636363637</c:v>
                </c:pt>
                <c:pt idx="10">
                  <c:v>2749</c:v>
                </c:pt>
                <c:pt idx="11">
                  <c:v>3505.909090909091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6E-43CE-BFC2-21AB04D9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442720"/>
        <c:axId val="644443968"/>
      </c:lineChart>
      <c:catAx>
        <c:axId val="6444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43968"/>
        <c:crosses val="autoZero"/>
        <c:auto val="1"/>
        <c:lblAlgn val="ctr"/>
        <c:lblOffset val="100"/>
        <c:noMultiLvlLbl val="0"/>
      </c:catAx>
      <c:valAx>
        <c:axId val="644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4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Liter Öl pro HGT (nur Winter)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Tabelle1!$W$2:$AG$2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Tabelle1!$W$17:$AG$17</c:f>
              <c:numCache>
                <c:formatCode>General</c:formatCode>
                <c:ptCount val="11"/>
                <c:pt idx="0">
                  <c:v>6.4170067131762538</c:v>
                </c:pt>
                <c:pt idx="1">
                  <c:v>6.001377959894115</c:v>
                </c:pt>
                <c:pt idx="2">
                  <c:v>6.3644721023972846</c:v>
                </c:pt>
                <c:pt idx="3">
                  <c:v>6.5971156796563362</c:v>
                </c:pt>
                <c:pt idx="4">
                  <c:v>6.572341396622547</c:v>
                </c:pt>
                <c:pt idx="5">
                  <c:v>5.9947545897339829</c:v>
                </c:pt>
                <c:pt idx="6">
                  <c:v>6.7990696010019684</c:v>
                </c:pt>
                <c:pt idx="7">
                  <c:v>6.9790628115653028</c:v>
                </c:pt>
                <c:pt idx="8">
                  <c:v>6.8205538414657365</c:v>
                </c:pt>
                <c:pt idx="9">
                  <c:v>6.5077561892823566</c:v>
                </c:pt>
                <c:pt idx="10">
                  <c:v>6.5748046799082678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A-40E5-8067-AE118B181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52288"/>
        <c:axId val="644453952"/>
      </c:barChart>
      <c:catAx>
        <c:axId val="644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3952"/>
        <c:crosses val="autoZero"/>
        <c:auto val="1"/>
        <c:lblAlgn val="ctr"/>
        <c:lblOffset val="100"/>
        <c:noMultiLvlLbl val="0"/>
      </c:catAx>
      <c:valAx>
        <c:axId val="644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Liter Öl pro HGT gesamt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Tabelle1!$W$2:$AG$2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Tabelle1!$W$16:$AG$16</c:f>
              <c:numCache>
                <c:formatCode>General</c:formatCode>
                <c:ptCount val="11"/>
                <c:pt idx="0">
                  <c:v>6.4556141290559026</c:v>
                </c:pt>
                <c:pt idx="1">
                  <c:v>6.0339259611789098</c:v>
                </c:pt>
                <c:pt idx="2">
                  <c:v>6.534949766390814</c:v>
                </c:pt>
                <c:pt idx="3">
                  <c:v>6.9648413644691303</c:v>
                </c:pt>
                <c:pt idx="4">
                  <c:v>6.6978991289071086</c:v>
                </c:pt>
                <c:pt idx="5">
                  <c:v>6.1777866826955181</c:v>
                </c:pt>
                <c:pt idx="6">
                  <c:v>7.1758392612005482</c:v>
                </c:pt>
                <c:pt idx="7">
                  <c:v>7.100703758639189</c:v>
                </c:pt>
                <c:pt idx="8">
                  <c:v>7.3428653336200114</c:v>
                </c:pt>
                <c:pt idx="9">
                  <c:v>6.9702814921371816</c:v>
                </c:pt>
                <c:pt idx="10">
                  <c:v>7.2557942639432751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C-41A6-9632-FE57C330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52288"/>
        <c:axId val="644453952"/>
      </c:barChart>
      <c:catAx>
        <c:axId val="644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3952"/>
        <c:crosses val="autoZero"/>
        <c:auto val="1"/>
        <c:lblAlgn val="ctr"/>
        <c:lblOffset val="100"/>
        <c:noMultiLvlLbl val="0"/>
      </c:catAx>
      <c:valAx>
        <c:axId val="64445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Liter Öl pro HGT nach</a:t>
            </a:r>
            <a:r>
              <a:rPr lang="de-CH" baseline="0"/>
              <a:t> Monat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Tabelle1!$V$3:$V$14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Tabelle1!$AI$3:$AI$14</c:f>
              <c:numCache>
                <c:formatCode>General</c:formatCode>
                <c:ptCount val="12"/>
                <c:pt idx="0">
                  <c:v>6.5210645472824282</c:v>
                </c:pt>
                <c:pt idx="1">
                  <c:v>6.2859318821841619</c:v>
                </c:pt>
                <c:pt idx="2">
                  <c:v>6.0044921916385903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9.868165117786905</c:v>
                </c:pt>
                <c:pt idx="9">
                  <c:v>8.3999838096009078</c:v>
                </c:pt>
                <c:pt idx="10">
                  <c:v>6.4812671467764069</c:v>
                </c:pt>
                <c:pt idx="11">
                  <c:v>6.3508662143468815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3-4ED0-9DFB-EE5FB58D1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452288"/>
        <c:axId val="644453952"/>
      </c:barChart>
      <c:catAx>
        <c:axId val="64445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3952"/>
        <c:crosses val="autoZero"/>
        <c:auto val="1"/>
        <c:lblAlgn val="ctr"/>
        <c:lblOffset val="100"/>
        <c:noMultiLvlLbl val="0"/>
      </c:catAx>
      <c:valAx>
        <c:axId val="6444539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44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552449</xdr:colOff>
      <xdr:row>19</xdr:row>
      <xdr:rowOff>157161</xdr:rowOff>
    </xdr:from>
    <xdr:to>
      <xdr:col>30</xdr:col>
      <xdr:colOff>561974</xdr:colOff>
      <xdr:row>43</xdr:row>
      <xdr:rowOff>28574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56B4CF-FAAC-0DFD-AC70-6EE70019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47625</xdr:colOff>
      <xdr:row>23</xdr:row>
      <xdr:rowOff>80962</xdr:rowOff>
    </xdr:from>
    <xdr:to>
      <xdr:col>38</xdr:col>
      <xdr:colOff>352425</xdr:colOff>
      <xdr:row>39</xdr:row>
      <xdr:rowOff>157162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C5BDA2-40AE-B118-60F8-EB288B8E8E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17318</xdr:colOff>
      <xdr:row>40</xdr:row>
      <xdr:rowOff>86591</xdr:rowOff>
    </xdr:from>
    <xdr:to>
      <xdr:col>38</xdr:col>
      <xdr:colOff>322118</xdr:colOff>
      <xdr:row>55</xdr:row>
      <xdr:rowOff>162791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672443C-A4E6-4F7B-B268-0A1155B94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536864</xdr:colOff>
      <xdr:row>1</xdr:row>
      <xdr:rowOff>51955</xdr:rowOff>
    </xdr:from>
    <xdr:to>
      <xdr:col>44</xdr:col>
      <xdr:colOff>235527</xdr:colOff>
      <xdr:row>17</xdr:row>
      <xdr:rowOff>128155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F29B299-A378-4ECC-995E-F97CEFDB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I65"/>
  <sheetViews>
    <sheetView tabSelected="1" zoomScale="55" zoomScaleNormal="55" workbookViewId="0">
      <selection activeCell="AP42" sqref="AP42"/>
    </sheetView>
  </sheetViews>
  <sheetFormatPr baseColWidth="10" defaultColWidth="9.140625" defaultRowHeight="15" x14ac:dyDescent="0.25"/>
  <cols>
    <col min="3" max="3" width="12.42578125" customWidth="1"/>
    <col min="4" max="15" width="10.7109375" customWidth="1"/>
    <col min="16" max="16" width="2.7109375" customWidth="1"/>
    <col min="17" max="17" width="10.7109375" customWidth="1"/>
    <col min="18" max="18" width="2.5703125" customWidth="1"/>
    <col min="19" max="19" width="23.7109375" customWidth="1"/>
  </cols>
  <sheetData>
    <row r="1" spans="3:35" x14ac:dyDescent="0.25">
      <c r="D1" s="1" t="s">
        <v>0</v>
      </c>
      <c r="W1" s="1" t="s">
        <v>1</v>
      </c>
    </row>
    <row r="2" spans="3:35" x14ac:dyDescent="0.25">
      <c r="D2" s="2">
        <v>2010</v>
      </c>
      <c r="E2" s="2">
        <v>2011</v>
      </c>
      <c r="F2" s="2">
        <v>2012</v>
      </c>
      <c r="G2" s="2">
        <v>2013</v>
      </c>
      <c r="H2" s="2">
        <v>2014</v>
      </c>
      <c r="I2" s="2">
        <v>2015</v>
      </c>
      <c r="J2" s="2">
        <v>2016</v>
      </c>
      <c r="K2" s="2">
        <v>2017</v>
      </c>
      <c r="L2" s="2">
        <v>2018</v>
      </c>
      <c r="M2" s="2">
        <v>2019</v>
      </c>
      <c r="N2" s="2">
        <v>2020</v>
      </c>
      <c r="O2" s="2">
        <v>2021</v>
      </c>
      <c r="P2" s="16"/>
      <c r="Q2" s="2" t="s">
        <v>2</v>
      </c>
      <c r="R2" s="2"/>
      <c r="S2" s="2" t="s">
        <v>3</v>
      </c>
      <c r="W2" s="2">
        <v>2010</v>
      </c>
      <c r="X2" s="2">
        <v>2011</v>
      </c>
      <c r="Y2" s="2">
        <v>2012</v>
      </c>
      <c r="Z2" s="2">
        <v>2013</v>
      </c>
      <c r="AA2" s="2">
        <v>2014</v>
      </c>
      <c r="AB2" s="2">
        <v>2015</v>
      </c>
      <c r="AC2" s="2">
        <v>2016</v>
      </c>
      <c r="AD2" s="2">
        <v>2017</v>
      </c>
      <c r="AE2" s="2">
        <v>2018</v>
      </c>
      <c r="AF2" s="2">
        <v>2019</v>
      </c>
      <c r="AG2" s="2">
        <v>2020</v>
      </c>
      <c r="AI2" s="1" t="s">
        <v>2</v>
      </c>
    </row>
    <row r="3" spans="3:35" x14ac:dyDescent="0.25">
      <c r="C3" s="2" t="s">
        <v>4</v>
      </c>
      <c r="D3" s="11">
        <v>4250</v>
      </c>
      <c r="E3" s="11">
        <v>3700</v>
      </c>
      <c r="F3" s="11">
        <v>3800</v>
      </c>
      <c r="G3" s="12">
        <v>3600</v>
      </c>
      <c r="H3" s="12">
        <v>3600</v>
      </c>
      <c r="I3" s="12">
        <v>3100</v>
      </c>
      <c r="J3" s="12">
        <v>4200</v>
      </c>
      <c r="K3" s="12">
        <v>4600</v>
      </c>
      <c r="L3" s="12">
        <v>3400</v>
      </c>
      <c r="M3" s="12">
        <v>3483</v>
      </c>
      <c r="N3" s="12">
        <v>3456</v>
      </c>
      <c r="O3" s="12">
        <v>3719</v>
      </c>
      <c r="P3" s="14"/>
      <c r="Q3" s="12">
        <f>AVERAGE(D3:N3)</f>
        <v>3744.4545454545455</v>
      </c>
      <c r="S3">
        <v>3432.1493408324359</v>
      </c>
      <c r="V3" s="2" t="s">
        <v>4</v>
      </c>
      <c r="W3">
        <f t="shared" ref="W3:W14" si="0">D3/D24</f>
        <v>6.3084458957993164</v>
      </c>
      <c r="X3">
        <f t="shared" ref="X3:X14" si="1">E3/E24</f>
        <v>6.3258676696871259</v>
      </c>
      <c r="Y3">
        <f t="shared" ref="Y3:Y14" si="2">F3/F24</f>
        <v>6.9520673252835712</v>
      </c>
      <c r="Z3">
        <f t="shared" ref="Z3:Z14" si="3">G3/G24</f>
        <v>6.0504201680672267</v>
      </c>
      <c r="AA3">
        <f t="shared" ref="AA3:AA14" si="4">H3/H24</f>
        <v>6.8873158599579103</v>
      </c>
      <c r="AB3">
        <f t="shared" ref="AB3:AB14" si="5">I3/I24</f>
        <v>5.6027471534429791</v>
      </c>
      <c r="AC3">
        <f t="shared" ref="AC3:AC14" si="6">J3/J24</f>
        <v>7.8431372549019605</v>
      </c>
      <c r="AD3">
        <f t="shared" ref="AD3:AD14" si="7">K3/K24</f>
        <v>6.5949820788530467</v>
      </c>
      <c r="AE3">
        <f t="shared" ref="AE3:AE14" si="8">L3/L24</f>
        <v>7.5287865367581928</v>
      </c>
      <c r="AF3">
        <f t="shared" ref="AF3:AF14" si="9">M3/M24</f>
        <v>5.7809128630705393</v>
      </c>
      <c r="AG3">
        <f t="shared" ref="AG3:AG14" si="10">N3/N24</f>
        <v>6.2495479204339963</v>
      </c>
      <c r="AI3">
        <f>SUM(D3:N3)/SUM(D24:N24)</f>
        <v>6.5210645472824282</v>
      </c>
    </row>
    <row r="4" spans="3:35" x14ac:dyDescent="0.25">
      <c r="C4" s="2" t="s">
        <v>5</v>
      </c>
      <c r="D4" s="11">
        <v>3250</v>
      </c>
      <c r="E4" s="11">
        <v>3000</v>
      </c>
      <c r="F4" s="11">
        <v>4300</v>
      </c>
      <c r="G4" s="12">
        <v>4100</v>
      </c>
      <c r="H4" s="12">
        <v>2000</v>
      </c>
      <c r="I4" s="12">
        <v>3500</v>
      </c>
      <c r="J4" s="12">
        <v>3000</v>
      </c>
      <c r="K4" s="12">
        <v>3100</v>
      </c>
      <c r="L4" s="12">
        <v>3600</v>
      </c>
      <c r="M4" s="12">
        <v>3216</v>
      </c>
      <c r="N4" s="12">
        <v>2425</v>
      </c>
      <c r="O4" s="12">
        <v>2947</v>
      </c>
      <c r="P4" s="14"/>
      <c r="Q4" s="12">
        <f>AVERAGE(D4:N4)</f>
        <v>3226.4545454545455</v>
      </c>
      <c r="S4">
        <v>3026.2637366793642</v>
      </c>
      <c r="V4" s="2" t="s">
        <v>5</v>
      </c>
      <c r="W4">
        <f t="shared" si="0"/>
        <v>6.0319227913882711</v>
      </c>
      <c r="X4">
        <f t="shared" si="1"/>
        <v>6.1037639877924716</v>
      </c>
      <c r="Y4">
        <f t="shared" si="2"/>
        <v>6.3609467455621305</v>
      </c>
      <c r="Z4">
        <f t="shared" si="3"/>
        <v>6.9221678203613042</v>
      </c>
      <c r="AA4">
        <f t="shared" si="4"/>
        <v>4.476275738585497</v>
      </c>
      <c r="AB4">
        <f t="shared" si="5"/>
        <v>6.0890744606819771</v>
      </c>
      <c r="AC4">
        <f t="shared" si="6"/>
        <v>6.603565925599824</v>
      </c>
      <c r="AD4">
        <f t="shared" si="7"/>
        <v>6.7804024496937885</v>
      </c>
      <c r="AE4">
        <f t="shared" si="8"/>
        <v>6.2663185378590081</v>
      </c>
      <c r="AF4">
        <f t="shared" si="9"/>
        <v>6.9565217391304346</v>
      </c>
      <c r="AG4">
        <f t="shared" si="10"/>
        <v>6.422139830508474</v>
      </c>
      <c r="AI4">
        <f t="shared" ref="AI4:AI14" si="11">SUM(D4:N4)/SUM(D25:N25)</f>
        <v>6.2859318821841619</v>
      </c>
    </row>
    <row r="5" spans="3:35" x14ac:dyDescent="0.25">
      <c r="C5" s="2" t="s">
        <v>6</v>
      </c>
      <c r="D5" s="11">
        <v>2800</v>
      </c>
      <c r="E5" s="11">
        <v>2400</v>
      </c>
      <c r="F5" s="11">
        <v>2000</v>
      </c>
      <c r="G5" s="12">
        <v>2900</v>
      </c>
      <c r="H5" s="12">
        <v>2600</v>
      </c>
      <c r="I5" s="12">
        <v>2700</v>
      </c>
      <c r="J5" s="12">
        <v>2500</v>
      </c>
      <c r="K5" s="12">
        <v>2400</v>
      </c>
      <c r="L5" s="12">
        <v>3200</v>
      </c>
      <c r="M5" s="12">
        <v>2143</v>
      </c>
      <c r="N5" s="12">
        <v>2694</v>
      </c>
      <c r="O5" s="12">
        <v>2948</v>
      </c>
      <c r="P5" s="14"/>
      <c r="Q5" s="12">
        <f>AVERAGE(D5:N5)</f>
        <v>2576.090909090909</v>
      </c>
      <c r="S5">
        <v>2621.8277239696999</v>
      </c>
      <c r="V5" s="2" t="s">
        <v>6</v>
      </c>
      <c r="W5">
        <f t="shared" si="0"/>
        <v>6.0163300386764078</v>
      </c>
      <c r="X5">
        <f t="shared" si="1"/>
        <v>5.6390977443609023</v>
      </c>
      <c r="Y5">
        <f t="shared" si="2"/>
        <v>5.3276505061267985</v>
      </c>
      <c r="Z5">
        <f t="shared" si="3"/>
        <v>5.3703703703703702</v>
      </c>
      <c r="AA5">
        <f t="shared" si="4"/>
        <v>6.6820868671292724</v>
      </c>
      <c r="AB5">
        <f t="shared" si="5"/>
        <v>6.320224719101124</v>
      </c>
      <c r="AC5">
        <f t="shared" si="6"/>
        <v>5.570409982174688</v>
      </c>
      <c r="AD5">
        <f t="shared" si="7"/>
        <v>6.9444444444444438</v>
      </c>
      <c r="AE5">
        <f t="shared" si="8"/>
        <v>6.4842958459979734</v>
      </c>
      <c r="AF5">
        <f t="shared" si="9"/>
        <v>5.3548225887056473</v>
      </c>
      <c r="AG5">
        <f t="shared" si="10"/>
        <v>6.5948592411260707</v>
      </c>
      <c r="AI5">
        <f t="shared" si="11"/>
        <v>6.0044921916385903</v>
      </c>
    </row>
    <row r="6" spans="3:35" x14ac:dyDescent="0.25">
      <c r="C6" s="2" t="s">
        <v>7</v>
      </c>
      <c r="D6" s="11">
        <v>1450</v>
      </c>
      <c r="E6" s="11">
        <v>1000</v>
      </c>
      <c r="F6" s="11">
        <v>1750</v>
      </c>
      <c r="G6" s="12">
        <v>1700</v>
      </c>
      <c r="H6" s="12">
        <v>1200</v>
      </c>
      <c r="I6" s="12">
        <v>1000</v>
      </c>
      <c r="J6" s="12">
        <v>2300</v>
      </c>
      <c r="K6" s="12">
        <v>2100</v>
      </c>
      <c r="L6" s="12">
        <v>1507</v>
      </c>
      <c r="M6" s="12">
        <v>1876</v>
      </c>
      <c r="N6" s="12">
        <v>1778</v>
      </c>
      <c r="O6" s="12">
        <v>1875</v>
      </c>
      <c r="P6" s="14"/>
      <c r="Q6" s="12">
        <f>AVERAGE(D6:N6)</f>
        <v>1605.5454545454545</v>
      </c>
      <c r="R6" s="6"/>
      <c r="S6" s="6">
        <v>1742.408914971388</v>
      </c>
      <c r="V6" s="2" t="s">
        <v>7</v>
      </c>
      <c r="W6">
        <f t="shared" si="0"/>
        <v>5.9719934102141679</v>
      </c>
      <c r="X6">
        <f t="shared" si="1"/>
        <v>8.6505190311418687</v>
      </c>
      <c r="Y6">
        <f t="shared" si="2"/>
        <v>5.8843308675184938</v>
      </c>
      <c r="Z6">
        <f t="shared" si="3"/>
        <v>5.9336823734729496</v>
      </c>
      <c r="AA6">
        <f t="shared" si="4"/>
        <v>6.5466448445171848</v>
      </c>
      <c r="AB6">
        <f t="shared" si="5"/>
        <v>5.13083632632119</v>
      </c>
      <c r="AC6">
        <f t="shared" si="6"/>
        <v>8.4434654919236429</v>
      </c>
      <c r="AD6">
        <f t="shared" si="7"/>
        <v>7.1210579857578846</v>
      </c>
      <c r="AE6">
        <f t="shared" si="8"/>
        <v>16.30952380952381</v>
      </c>
      <c r="AF6">
        <f t="shared" si="9"/>
        <v>7.2237196765498659</v>
      </c>
      <c r="AG6">
        <f t="shared" si="10"/>
        <v>16.726246472248356</v>
      </c>
      <c r="AI6">
        <v>0</v>
      </c>
    </row>
    <row r="7" spans="3:35" x14ac:dyDescent="0.25">
      <c r="C7" s="2" t="s">
        <v>8</v>
      </c>
      <c r="D7" s="11">
        <v>1200</v>
      </c>
      <c r="E7" s="11">
        <v>200</v>
      </c>
      <c r="F7" s="11">
        <v>750</v>
      </c>
      <c r="G7" s="12">
        <v>1900</v>
      </c>
      <c r="H7" s="12">
        <v>900</v>
      </c>
      <c r="I7" s="12">
        <v>800</v>
      </c>
      <c r="J7" s="12">
        <v>1300</v>
      </c>
      <c r="K7" s="12">
        <v>800</v>
      </c>
      <c r="L7" s="12">
        <v>810</v>
      </c>
      <c r="M7" s="12">
        <v>1608</v>
      </c>
      <c r="N7" s="12">
        <v>804</v>
      </c>
      <c r="O7" s="12">
        <v>1608</v>
      </c>
      <c r="P7" s="14"/>
      <c r="Q7" s="12">
        <f>AVERAGE(D7:N7)</f>
        <v>1006.5454545454545</v>
      </c>
      <c r="S7">
        <v>1222.0055867894177</v>
      </c>
      <c r="V7" s="2" t="s">
        <v>8</v>
      </c>
      <c r="W7">
        <f t="shared" si="0"/>
        <v>7.3619631901840492</v>
      </c>
      <c r="X7">
        <f t="shared" si="1"/>
        <v>4.1152263374485596</v>
      </c>
      <c r="Y7">
        <f t="shared" si="2"/>
        <v>9.4102885821831865</v>
      </c>
      <c r="Z7">
        <f t="shared" si="3"/>
        <v>11.390887290167864</v>
      </c>
      <c r="AA7">
        <f t="shared" si="4"/>
        <v>8.6455331412103753</v>
      </c>
      <c r="AB7">
        <f t="shared" si="5"/>
        <v>15.779092702169624</v>
      </c>
      <c r="AC7">
        <f t="shared" si="6"/>
        <v>9.9923136049192927</v>
      </c>
      <c r="AD7">
        <f t="shared" si="7"/>
        <v>7.2202166064981954</v>
      </c>
      <c r="AE7">
        <f t="shared" si="8"/>
        <v>18.367346938775508</v>
      </c>
      <c r="AF7">
        <f t="shared" si="9"/>
        <v>7.5777568331762488</v>
      </c>
      <c r="AG7">
        <f t="shared" si="10"/>
        <v>8.3316062176165797</v>
      </c>
      <c r="AI7">
        <v>0</v>
      </c>
    </row>
    <row r="8" spans="3:35" x14ac:dyDescent="0.25">
      <c r="C8" s="2" t="s">
        <v>9</v>
      </c>
      <c r="D8" s="11">
        <v>350</v>
      </c>
      <c r="E8" s="11">
        <v>0</v>
      </c>
      <c r="F8" s="11">
        <v>370</v>
      </c>
      <c r="G8" s="12">
        <v>850</v>
      </c>
      <c r="H8" s="12">
        <v>100</v>
      </c>
      <c r="I8" s="12">
        <v>400</v>
      </c>
      <c r="J8" s="12">
        <v>200</v>
      </c>
      <c r="K8" s="12">
        <v>0</v>
      </c>
      <c r="L8" s="12">
        <v>0</v>
      </c>
      <c r="M8" s="12">
        <v>268</v>
      </c>
      <c r="N8" s="12">
        <v>268</v>
      </c>
      <c r="O8" s="12">
        <v>268</v>
      </c>
      <c r="P8" s="14"/>
      <c r="Q8" s="12">
        <f>AVERAGE(D8:N8)</f>
        <v>255.09090909090909</v>
      </c>
      <c r="S8">
        <v>0</v>
      </c>
      <c r="V8" s="2" t="s">
        <v>9</v>
      </c>
      <c r="W8">
        <f t="shared" si="0"/>
        <v>12.773722627737227</v>
      </c>
      <c r="X8">
        <f t="shared" si="1"/>
        <v>0</v>
      </c>
      <c r="Y8">
        <f t="shared" si="2"/>
        <v>44.578313253012041</v>
      </c>
      <c r="Z8">
        <f t="shared" si="3"/>
        <v>45.945945945945944</v>
      </c>
      <c r="AA8" t="e">
        <f t="shared" si="4"/>
        <v>#DIV/0!</v>
      </c>
      <c r="AB8" t="e">
        <f t="shared" si="5"/>
        <v>#DIV/0!</v>
      </c>
      <c r="AC8" t="e">
        <f t="shared" si="6"/>
        <v>#DIV/0!</v>
      </c>
      <c r="AD8" t="e">
        <f t="shared" si="7"/>
        <v>#DIV/0!</v>
      </c>
      <c r="AE8" t="e">
        <f t="shared" si="8"/>
        <v>#DIV/0!</v>
      </c>
      <c r="AF8" t="e">
        <f t="shared" si="9"/>
        <v>#DIV/0!</v>
      </c>
      <c r="AG8" t="e">
        <f t="shared" si="10"/>
        <v>#DIV/0!</v>
      </c>
      <c r="AI8">
        <v>0</v>
      </c>
    </row>
    <row r="9" spans="3:35" x14ac:dyDescent="0.25">
      <c r="C9" s="2" t="s">
        <v>10</v>
      </c>
      <c r="D9" s="11">
        <v>0</v>
      </c>
      <c r="E9" s="11">
        <v>0</v>
      </c>
      <c r="F9" s="11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4"/>
      <c r="Q9" s="12">
        <f>AVERAGE(D9:N9)</f>
        <v>0</v>
      </c>
      <c r="S9">
        <v>0</v>
      </c>
      <c r="V9" s="2" t="s">
        <v>10</v>
      </c>
      <c r="W9" t="e">
        <f t="shared" si="0"/>
        <v>#DIV/0!</v>
      </c>
      <c r="X9" t="e">
        <f t="shared" si="1"/>
        <v>#DIV/0!</v>
      </c>
      <c r="Y9" t="e">
        <f t="shared" si="2"/>
        <v>#DIV/0!</v>
      </c>
      <c r="Z9" t="e">
        <f t="shared" si="3"/>
        <v>#DIV/0!</v>
      </c>
      <c r="AA9" t="e">
        <f t="shared" si="4"/>
        <v>#DIV/0!</v>
      </c>
      <c r="AB9" t="e">
        <f t="shared" si="5"/>
        <v>#DIV/0!</v>
      </c>
      <c r="AC9" t="e">
        <f t="shared" si="6"/>
        <v>#DIV/0!</v>
      </c>
      <c r="AD9" t="e">
        <f t="shared" si="7"/>
        <v>#DIV/0!</v>
      </c>
      <c r="AE9" t="e">
        <f t="shared" si="8"/>
        <v>#DIV/0!</v>
      </c>
      <c r="AF9" t="e">
        <f t="shared" si="9"/>
        <v>#DIV/0!</v>
      </c>
      <c r="AG9" t="e">
        <f t="shared" si="10"/>
        <v>#DIV/0!</v>
      </c>
      <c r="AI9">
        <v>0</v>
      </c>
    </row>
    <row r="10" spans="3:35" x14ac:dyDescent="0.25">
      <c r="C10" s="2" t="s">
        <v>11</v>
      </c>
      <c r="D10" s="11">
        <v>0</v>
      </c>
      <c r="E10" s="11">
        <v>0</v>
      </c>
      <c r="F10" s="11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4"/>
      <c r="Q10" s="12">
        <f>AVERAGE(D10:N10)</f>
        <v>0</v>
      </c>
      <c r="S10">
        <v>0</v>
      </c>
      <c r="V10" s="2" t="s">
        <v>11</v>
      </c>
      <c r="W10">
        <f t="shared" si="0"/>
        <v>0</v>
      </c>
      <c r="X10" t="e">
        <f t="shared" si="1"/>
        <v>#DIV/0!</v>
      </c>
      <c r="Y10">
        <f t="shared" si="2"/>
        <v>0</v>
      </c>
      <c r="Z10" t="e">
        <f t="shared" si="3"/>
        <v>#DIV/0!</v>
      </c>
      <c r="AA10" t="e">
        <f t="shared" si="4"/>
        <v>#DIV/0!</v>
      </c>
      <c r="AB10" t="e">
        <f t="shared" si="5"/>
        <v>#DIV/0!</v>
      </c>
      <c r="AC10" t="e">
        <f t="shared" si="6"/>
        <v>#DIV/0!</v>
      </c>
      <c r="AD10" t="e">
        <f t="shared" si="7"/>
        <v>#DIV/0!</v>
      </c>
      <c r="AE10" t="e">
        <f t="shared" si="8"/>
        <v>#DIV/0!</v>
      </c>
      <c r="AF10" t="e">
        <f t="shared" si="9"/>
        <v>#DIV/0!</v>
      </c>
      <c r="AG10" t="e">
        <f t="shared" si="10"/>
        <v>#DIV/0!</v>
      </c>
      <c r="AI10">
        <v>0</v>
      </c>
    </row>
    <row r="11" spans="3:35" x14ac:dyDescent="0.25">
      <c r="C11" s="2" t="s">
        <v>12</v>
      </c>
      <c r="D11" s="11">
        <v>400</v>
      </c>
      <c r="E11" s="11">
        <v>0</v>
      </c>
      <c r="F11" s="11">
        <v>530</v>
      </c>
      <c r="G11" s="12">
        <v>150</v>
      </c>
      <c r="H11" s="12">
        <v>260</v>
      </c>
      <c r="I11" s="12">
        <v>300</v>
      </c>
      <c r="J11" s="12">
        <v>200</v>
      </c>
      <c r="K11" s="12">
        <v>700</v>
      </c>
      <c r="L11" s="12">
        <v>268</v>
      </c>
      <c r="M11" s="12">
        <v>955</v>
      </c>
      <c r="N11" s="12">
        <v>803</v>
      </c>
      <c r="O11" s="12">
        <v>536</v>
      </c>
      <c r="P11" s="14"/>
      <c r="Q11" s="12">
        <f>AVERAGE(D11:N11)</f>
        <v>415.09090909090907</v>
      </c>
      <c r="S11">
        <v>503.97462515672589</v>
      </c>
      <c r="V11" s="2" t="s">
        <v>12</v>
      </c>
      <c r="W11">
        <f t="shared" si="0"/>
        <v>5.9970014992503744</v>
      </c>
      <c r="X11">
        <f t="shared" si="1"/>
        <v>0</v>
      </c>
      <c r="Y11">
        <f t="shared" si="2"/>
        <v>10.076045627376425</v>
      </c>
      <c r="Z11">
        <f t="shared" si="3"/>
        <v>4.4378698224852071</v>
      </c>
      <c r="AA11">
        <f t="shared" si="4"/>
        <v>7.4927953890489905</v>
      </c>
      <c r="AB11">
        <f t="shared" si="5"/>
        <v>3.75</v>
      </c>
      <c r="AC11">
        <f t="shared" si="6"/>
        <v>24.390243902439025</v>
      </c>
      <c r="AD11">
        <f t="shared" si="7"/>
        <v>12.750455373406194</v>
      </c>
      <c r="AE11">
        <f t="shared" si="8"/>
        <v>9.3055555555555554</v>
      </c>
      <c r="AF11">
        <f t="shared" si="9"/>
        <v>28.088235294117649</v>
      </c>
      <c r="AG11">
        <f t="shared" si="10"/>
        <v>13.564189189189188</v>
      </c>
      <c r="AI11">
        <f t="shared" si="11"/>
        <v>9.868165117786905</v>
      </c>
    </row>
    <row r="12" spans="3:35" x14ac:dyDescent="0.25">
      <c r="C12" s="2" t="s">
        <v>13</v>
      </c>
      <c r="D12" s="11">
        <v>2700</v>
      </c>
      <c r="E12" s="11">
        <v>1600</v>
      </c>
      <c r="F12" s="11">
        <v>1700</v>
      </c>
      <c r="G12" s="12">
        <v>1800</v>
      </c>
      <c r="H12" s="12">
        <v>1490</v>
      </c>
      <c r="I12" s="12">
        <v>1800</v>
      </c>
      <c r="J12" s="12">
        <v>2300</v>
      </c>
      <c r="K12" s="12">
        <v>1800</v>
      </c>
      <c r="L12" s="12">
        <v>1811</v>
      </c>
      <c r="M12" s="12">
        <v>1608</v>
      </c>
      <c r="N12" s="12">
        <v>2144</v>
      </c>
      <c r="O12" s="12">
        <v>1876</v>
      </c>
      <c r="P12" s="14"/>
      <c r="Q12" s="12">
        <f>AVERAGE(D12:N12)</f>
        <v>1886.6363636363637</v>
      </c>
      <c r="S12">
        <v>1837.5987530882376</v>
      </c>
      <c r="V12" s="2" t="s">
        <v>13</v>
      </c>
      <c r="W12">
        <f t="shared" si="0"/>
        <v>9.1680814940577253</v>
      </c>
      <c r="X12">
        <f t="shared" si="1"/>
        <v>5.6818181818181817</v>
      </c>
      <c r="Y12">
        <f t="shared" si="2"/>
        <v>7.4889867841409687</v>
      </c>
      <c r="Z12">
        <f t="shared" si="3"/>
        <v>11.39240506329114</v>
      </c>
      <c r="AA12">
        <f t="shared" si="4"/>
        <v>11.797307996832938</v>
      </c>
      <c r="AB12">
        <f t="shared" si="5"/>
        <v>6.5621582209259932</v>
      </c>
      <c r="AC12">
        <f t="shared" si="6"/>
        <v>7.4894171279713442</v>
      </c>
      <c r="AD12">
        <f t="shared" si="7"/>
        <v>8.5429520645467498</v>
      </c>
      <c r="AE12">
        <f t="shared" si="8"/>
        <v>10.480324074074073</v>
      </c>
      <c r="AF12">
        <f t="shared" si="9"/>
        <v>10.138713745271122</v>
      </c>
      <c r="AG12">
        <f t="shared" si="10"/>
        <v>8.2556796303427031</v>
      </c>
      <c r="AI12">
        <f t="shared" si="11"/>
        <v>8.3999838096009078</v>
      </c>
    </row>
    <row r="13" spans="3:35" x14ac:dyDescent="0.25">
      <c r="C13" s="2" t="s">
        <v>14</v>
      </c>
      <c r="D13" s="11">
        <v>2600</v>
      </c>
      <c r="E13" s="11">
        <v>2950</v>
      </c>
      <c r="F13" s="11">
        <v>2700</v>
      </c>
      <c r="G13" s="12">
        <v>3200</v>
      </c>
      <c r="H13" s="12">
        <v>2550</v>
      </c>
      <c r="I13" s="12">
        <v>2200</v>
      </c>
      <c r="J13" s="12">
        <v>2900</v>
      </c>
      <c r="K13" s="12">
        <v>3100</v>
      </c>
      <c r="L13" s="12">
        <v>2679</v>
      </c>
      <c r="M13" s="12">
        <v>2680</v>
      </c>
      <c r="N13" s="12">
        <v>2680</v>
      </c>
      <c r="O13" s="12" t="s">
        <v>26</v>
      </c>
      <c r="P13" s="14"/>
      <c r="Q13" s="12">
        <f>AVERAGE(D13:N13)</f>
        <v>2749</v>
      </c>
      <c r="S13">
        <v>2609.747795274669</v>
      </c>
      <c r="V13" s="2" t="s">
        <v>14</v>
      </c>
      <c r="W13">
        <f t="shared" si="0"/>
        <v>6.3352826510721254</v>
      </c>
      <c r="X13">
        <f t="shared" si="1"/>
        <v>6.2196921779464471</v>
      </c>
      <c r="Y13">
        <f t="shared" si="2"/>
        <v>6.2169007598434263</v>
      </c>
      <c r="Z13">
        <f t="shared" si="3"/>
        <v>7.0890562693841384</v>
      </c>
      <c r="AA13">
        <f t="shared" si="4"/>
        <v>6.230149034937698</v>
      </c>
      <c r="AB13">
        <f t="shared" si="5"/>
        <v>6.7155067155067147</v>
      </c>
      <c r="AC13">
        <f t="shared" si="6"/>
        <v>6.4964157706093193</v>
      </c>
      <c r="AD13">
        <f t="shared" si="7"/>
        <v>7.0056497175141246</v>
      </c>
      <c r="AE13">
        <f t="shared" si="8"/>
        <v>6.1985192040721886</v>
      </c>
      <c r="AF13">
        <f t="shared" si="9"/>
        <v>6.3916050560457904</v>
      </c>
      <c r="AG13">
        <f t="shared" si="10"/>
        <v>6.4130174682938508</v>
      </c>
      <c r="AI13">
        <f>SUM(D13:N13)/SUM(D34:N34)</f>
        <v>6.4812671467764069</v>
      </c>
    </row>
    <row r="14" spans="3:35" x14ac:dyDescent="0.25">
      <c r="C14" s="2" t="s">
        <v>15</v>
      </c>
      <c r="D14" s="11">
        <v>3900</v>
      </c>
      <c r="E14" s="11">
        <v>2900</v>
      </c>
      <c r="F14" s="11">
        <v>3500</v>
      </c>
      <c r="G14" s="12">
        <v>3750</v>
      </c>
      <c r="H14" s="12">
        <v>3600</v>
      </c>
      <c r="I14" s="12">
        <v>2700</v>
      </c>
      <c r="J14" s="12">
        <v>4100</v>
      </c>
      <c r="K14" s="12">
        <v>3900</v>
      </c>
      <c r="L14" s="12">
        <v>3216</v>
      </c>
      <c r="M14" s="12">
        <v>3483</v>
      </c>
      <c r="N14" s="12">
        <v>3516</v>
      </c>
      <c r="O14" s="12" t="s">
        <v>26</v>
      </c>
      <c r="P14" s="14"/>
      <c r="Q14" s="12">
        <f>AVERAGE(D14:N14)</f>
        <v>3505.909090909091</v>
      </c>
      <c r="S14">
        <v>3267.3791134321968</v>
      </c>
      <c r="V14" s="2" t="s">
        <v>15</v>
      </c>
      <c r="W14">
        <f t="shared" si="0"/>
        <v>5.9451219512195124</v>
      </c>
      <c r="X14">
        <f t="shared" si="1"/>
        <v>5.8023209283713486</v>
      </c>
      <c r="Y14">
        <f t="shared" si="2"/>
        <v>6.1522235893830199</v>
      </c>
      <c r="Z14">
        <f t="shared" si="3"/>
        <v>6.2877263581488938</v>
      </c>
      <c r="AA14">
        <f t="shared" si="4"/>
        <v>6.9780965303353364</v>
      </c>
      <c r="AB14">
        <f t="shared" si="5"/>
        <v>5.2754982415005864</v>
      </c>
      <c r="AC14">
        <f t="shared" si="6"/>
        <v>6.8061088977423641</v>
      </c>
      <c r="AD14">
        <f t="shared" si="7"/>
        <v>7.0320952037504503</v>
      </c>
      <c r="AE14">
        <f t="shared" si="8"/>
        <v>6.4230077890952666</v>
      </c>
      <c r="AF14">
        <f t="shared" si="9"/>
        <v>6.8307511276720927</v>
      </c>
      <c r="AG14">
        <f t="shared" si="10"/>
        <v>6.3237410071942444</v>
      </c>
      <c r="AI14">
        <f t="shared" si="11"/>
        <v>6.3508662143468815</v>
      </c>
    </row>
    <row r="15" spans="3:35" x14ac:dyDescent="0.25">
      <c r="C15" s="2"/>
      <c r="D15" s="17"/>
      <c r="E15" s="18"/>
      <c r="F15" s="18"/>
      <c r="G15" s="19"/>
      <c r="H15" s="19"/>
      <c r="I15" s="19"/>
      <c r="J15" s="19"/>
      <c r="K15" s="19"/>
      <c r="L15" s="19"/>
      <c r="M15" s="19"/>
      <c r="N15" s="19"/>
      <c r="O15" s="19"/>
      <c r="P15" s="13"/>
      <c r="Q15" s="16"/>
      <c r="R15" s="16"/>
      <c r="V15" s="2"/>
    </row>
    <row r="16" spans="3:35" x14ac:dyDescent="0.25">
      <c r="C16" s="2" t="s">
        <v>16</v>
      </c>
      <c r="D16" s="10">
        <f>SUM(D3:D14)</f>
        <v>22900</v>
      </c>
      <c r="E16" s="10">
        <f t="shared" ref="E16:N16" si="12">SUM(E3:E14)</f>
        <v>17750</v>
      </c>
      <c r="F16" s="10">
        <f t="shared" si="12"/>
        <v>21400</v>
      </c>
      <c r="G16" s="10">
        <f t="shared" si="12"/>
        <v>23950</v>
      </c>
      <c r="H16" s="10">
        <f t="shared" si="12"/>
        <v>18300</v>
      </c>
      <c r="I16" s="10">
        <f t="shared" si="12"/>
        <v>18500</v>
      </c>
      <c r="J16" s="10">
        <f t="shared" si="12"/>
        <v>23000</v>
      </c>
      <c r="K16" s="10">
        <f t="shared" si="12"/>
        <v>22500</v>
      </c>
      <c r="L16" s="10">
        <f t="shared" si="12"/>
        <v>20491</v>
      </c>
      <c r="M16" s="10">
        <f t="shared" si="12"/>
        <v>21320</v>
      </c>
      <c r="N16" s="10">
        <f t="shared" si="12"/>
        <v>20568</v>
      </c>
      <c r="O16" s="9">
        <f>SUM(O3:O14)</f>
        <v>15777</v>
      </c>
      <c r="P16" s="15"/>
      <c r="Q16" s="10">
        <f>AVERAGE(D16:N16)</f>
        <v>20970.81818181818</v>
      </c>
      <c r="S16">
        <f>SUM(S3:S14)</f>
        <v>20263.355590194136</v>
      </c>
      <c r="W16">
        <f>D16/D37</f>
        <v>6.4556141290559026</v>
      </c>
      <c r="X16">
        <f>E16/E37</f>
        <v>6.0339259611789098</v>
      </c>
      <c r="Y16">
        <f>F16/F37</f>
        <v>6.534949766390814</v>
      </c>
      <c r="Z16">
        <f>G16/G37</f>
        <v>6.9648413644691303</v>
      </c>
      <c r="AA16">
        <f>H16/H37</f>
        <v>6.6978991289071086</v>
      </c>
      <c r="AB16">
        <f>I16/I37</f>
        <v>6.1777866826955181</v>
      </c>
      <c r="AC16">
        <f>J16/J37</f>
        <v>7.1758392612005482</v>
      </c>
      <c r="AD16">
        <f>K16/K37</f>
        <v>7.100703758639189</v>
      </c>
      <c r="AE16">
        <f>L16/L37</f>
        <v>7.3428653336200114</v>
      </c>
      <c r="AF16">
        <f>M16/M37</f>
        <v>6.9702814921371816</v>
      </c>
      <c r="AG16">
        <f>N16/N37</f>
        <v>7.2557942639432751</v>
      </c>
    </row>
    <row r="17" spans="3:35" x14ac:dyDescent="0.25">
      <c r="C17" s="2" t="s">
        <v>17</v>
      </c>
      <c r="D17">
        <f>SUM(D3:D5)+SUM(D12:D14)</f>
        <v>19500</v>
      </c>
      <c r="E17">
        <f t="shared" ref="E17:N17" si="13">SUM(E3:E5)+SUM(E12:E14)</f>
        <v>16550</v>
      </c>
      <c r="F17">
        <f t="shared" si="13"/>
        <v>18000</v>
      </c>
      <c r="G17">
        <f t="shared" si="13"/>
        <v>19350</v>
      </c>
      <c r="H17">
        <f t="shared" si="13"/>
        <v>15840</v>
      </c>
      <c r="I17">
        <f t="shared" si="13"/>
        <v>16000</v>
      </c>
      <c r="J17">
        <f t="shared" si="13"/>
        <v>19000</v>
      </c>
      <c r="K17">
        <f t="shared" si="13"/>
        <v>18900</v>
      </c>
      <c r="L17">
        <f t="shared" si="13"/>
        <v>17906</v>
      </c>
      <c r="M17">
        <f t="shared" si="13"/>
        <v>16613</v>
      </c>
      <c r="N17">
        <f t="shared" si="13"/>
        <v>16915</v>
      </c>
      <c r="O17" s="6">
        <f>SUM(O3:O5)+SUM(O12:O14)</f>
        <v>11490</v>
      </c>
      <c r="P17" s="13"/>
      <c r="Q17">
        <f>AVERAGE(D17:N17)</f>
        <v>17688.545454545456</v>
      </c>
      <c r="S17">
        <f>SUM(S3:S5)+SUM(S12:S14)</f>
        <v>16794.966463276603</v>
      </c>
      <c r="W17">
        <f>D17/D38</f>
        <v>6.4170067131762538</v>
      </c>
      <c r="X17">
        <f>E17/E38</f>
        <v>6.001377959894115</v>
      </c>
      <c r="Y17">
        <f>F17/F38</f>
        <v>6.3644721023972846</v>
      </c>
      <c r="Z17">
        <f>G17/G38</f>
        <v>6.5971156796563362</v>
      </c>
      <c r="AA17">
        <f>H17/H38</f>
        <v>6.572341396622547</v>
      </c>
      <c r="AB17">
        <f>I17/I38</f>
        <v>5.9947545897339829</v>
      </c>
      <c r="AC17">
        <f>J17/J38</f>
        <v>6.7990696010019684</v>
      </c>
      <c r="AD17">
        <f>K17/K38</f>
        <v>6.9790628115653028</v>
      </c>
      <c r="AE17">
        <f>L17/L38</f>
        <v>6.8205538414657365</v>
      </c>
      <c r="AF17">
        <f>M17/M38</f>
        <v>6.5077561892823566</v>
      </c>
      <c r="AG17">
        <f>N17/N38</f>
        <v>6.5748046799082678</v>
      </c>
    </row>
    <row r="19" spans="3:35" x14ac:dyDescent="0.25">
      <c r="O19" s="3" t="s">
        <v>18</v>
      </c>
      <c r="P19" s="3"/>
      <c r="Q19" s="7">
        <f>AVERAGE(D3:N14)</f>
        <v>1747.5681818181818</v>
      </c>
      <c r="R19" s="7"/>
      <c r="S19" s="7"/>
      <c r="V19" s="5" t="s">
        <v>19</v>
      </c>
      <c r="W19">
        <f>AVERAGE(W3:W5,W12:W14)</f>
        <v>6.6341974703688935</v>
      </c>
      <c r="X19">
        <f t="shared" ref="X19:AG19" si="14">AVERAGE(X3:X5,X12:X14)</f>
        <v>5.962093448329413</v>
      </c>
      <c r="Y19">
        <f t="shared" si="14"/>
        <v>6.4164626183899864</v>
      </c>
      <c r="Z19">
        <f t="shared" si="14"/>
        <v>7.1853576749371797</v>
      </c>
      <c r="AA19">
        <f t="shared" si="14"/>
        <v>7.1752053379631091</v>
      </c>
      <c r="AB19">
        <f t="shared" si="14"/>
        <v>6.094201585193229</v>
      </c>
      <c r="AC19">
        <f t="shared" si="14"/>
        <v>6.8015091598332491</v>
      </c>
      <c r="AD19">
        <f t="shared" si="14"/>
        <v>7.1500876598004339</v>
      </c>
      <c r="AE19">
        <f t="shared" si="14"/>
        <v>7.2302086646427837</v>
      </c>
      <c r="AF19">
        <f t="shared" si="14"/>
        <v>6.9088878533159379</v>
      </c>
      <c r="AG19">
        <f t="shared" si="14"/>
        <v>6.7098308496498902</v>
      </c>
    </row>
    <row r="20" spans="3:35" x14ac:dyDescent="0.25">
      <c r="J20" s="3" t="s">
        <v>20</v>
      </c>
      <c r="K20" s="4">
        <f>1 - SUM(D6:O11)/SUM(D3:O14)</f>
        <v>0.83610867659947408</v>
      </c>
      <c r="O20" s="3" t="s">
        <v>21</v>
      </c>
      <c r="P20" s="3"/>
      <c r="Q20" s="1">
        <f>AVERAGE(D3:O5,D12:O14)</f>
        <v>2943.7714285714287</v>
      </c>
      <c r="R20" s="1"/>
      <c r="S20" s="1">
        <f>S13+S14+S3+S4</f>
        <v>12335.539986218666</v>
      </c>
      <c r="AH20" s="3" t="s">
        <v>18</v>
      </c>
      <c r="AI20" s="1">
        <f>SUM(D3:N14)/SUM(D24:N35)</f>
        <v>6.7872516337080837</v>
      </c>
    </row>
    <row r="21" spans="3:35" x14ac:dyDescent="0.25">
      <c r="J21" t="s">
        <v>22</v>
      </c>
      <c r="K21">
        <f>Q19*12</f>
        <v>20970.81818181818</v>
      </c>
      <c r="O21" s="3" t="s">
        <v>23</v>
      </c>
      <c r="P21" s="3"/>
      <c r="Q21">
        <f>_xlfn.STDEV.P(D3:N5,D12:N14)</f>
        <v>748.42778091856576</v>
      </c>
      <c r="S21">
        <f>S20*0.96*10</f>
        <v>118421.18386769918</v>
      </c>
      <c r="AH21" s="3" t="s">
        <v>21</v>
      </c>
      <c r="AI21" s="1">
        <f>(SUM(D3:N5)+SUM(D12:N14))/(SUM(D24:N26)+SUM(D33:N35))</f>
        <v>6.5096034499486466</v>
      </c>
    </row>
    <row r="22" spans="3:35" x14ac:dyDescent="0.25">
      <c r="D22" s="1" t="s">
        <v>24</v>
      </c>
      <c r="S22">
        <f>69000*S21/201600</f>
        <v>40531.059954718468</v>
      </c>
      <c r="AH22" s="3" t="s">
        <v>23</v>
      </c>
      <c r="AI22">
        <f>_xlfn.STDEV.P(W3:AG5,W12:AG14)</f>
        <v>1.3159023636403193</v>
      </c>
    </row>
    <row r="23" spans="3:35" x14ac:dyDescent="0.25">
      <c r="D23" s="2">
        <v>2010</v>
      </c>
      <c r="E23" s="2">
        <v>2011</v>
      </c>
      <c r="F23" s="2">
        <v>2012</v>
      </c>
      <c r="G23" s="2">
        <v>2013</v>
      </c>
      <c r="H23" s="2">
        <v>2014</v>
      </c>
      <c r="I23" s="2">
        <v>2015</v>
      </c>
      <c r="J23" s="2">
        <v>2016</v>
      </c>
      <c r="K23" s="2">
        <v>2017</v>
      </c>
      <c r="L23" s="2">
        <v>2018</v>
      </c>
      <c r="M23" s="2">
        <v>2019</v>
      </c>
      <c r="N23" s="2">
        <v>2020</v>
      </c>
      <c r="O23" s="2">
        <v>2021</v>
      </c>
      <c r="P23" s="2"/>
      <c r="Q23" s="2" t="s">
        <v>2</v>
      </c>
      <c r="R23" s="2"/>
      <c r="S23" s="2"/>
    </row>
    <row r="24" spans="3:35" x14ac:dyDescent="0.25">
      <c r="C24" s="2" t="s">
        <v>4</v>
      </c>
      <c r="D24">
        <v>673.7</v>
      </c>
      <c r="E24">
        <v>584.9</v>
      </c>
      <c r="F24">
        <v>546.6</v>
      </c>
      <c r="G24">
        <v>595</v>
      </c>
      <c r="H24">
        <v>522.70000000000005</v>
      </c>
      <c r="I24">
        <v>553.29999999999995</v>
      </c>
      <c r="J24">
        <v>535.5</v>
      </c>
      <c r="K24">
        <v>697.5</v>
      </c>
      <c r="L24">
        <v>451.6</v>
      </c>
      <c r="M24">
        <v>602.5</v>
      </c>
      <c r="N24">
        <v>553</v>
      </c>
      <c r="O24">
        <v>601.1</v>
      </c>
      <c r="Q24">
        <f>AVERAGE(D24:N24)</f>
        <v>574.20909090909095</v>
      </c>
    </row>
    <row r="25" spans="3:35" x14ac:dyDescent="0.25">
      <c r="C25" s="2" t="s">
        <v>5</v>
      </c>
      <c r="D25">
        <v>538.79999999999995</v>
      </c>
      <c r="E25">
        <v>491.5</v>
      </c>
      <c r="F25">
        <v>676</v>
      </c>
      <c r="G25">
        <v>592.29999999999995</v>
      </c>
      <c r="H25">
        <v>446.8</v>
      </c>
      <c r="I25">
        <v>574.79999999999995</v>
      </c>
      <c r="J25">
        <v>454.3</v>
      </c>
      <c r="K25">
        <v>457.2</v>
      </c>
      <c r="L25">
        <v>574.5</v>
      </c>
      <c r="M25">
        <v>462.3</v>
      </c>
      <c r="N25">
        <v>377.6</v>
      </c>
      <c r="O25">
        <v>466</v>
      </c>
      <c r="Q25">
        <f t="shared" ref="Q25:Q35" si="15">AVERAGE(D25:N25)</f>
        <v>513.28181818181827</v>
      </c>
    </row>
    <row r="26" spans="3:35" x14ac:dyDescent="0.25">
      <c r="C26" s="2" t="s">
        <v>6</v>
      </c>
      <c r="D26">
        <v>465.4</v>
      </c>
      <c r="E26">
        <v>425.6</v>
      </c>
      <c r="F26">
        <v>375.4</v>
      </c>
      <c r="G26">
        <v>540</v>
      </c>
      <c r="H26">
        <v>389.1</v>
      </c>
      <c r="I26">
        <v>427.2</v>
      </c>
      <c r="J26">
        <v>448.8</v>
      </c>
      <c r="K26">
        <v>345.6</v>
      </c>
      <c r="L26">
        <v>493.5</v>
      </c>
      <c r="M26">
        <v>400.2</v>
      </c>
      <c r="N26">
        <v>408.5</v>
      </c>
      <c r="O26">
        <v>451.5</v>
      </c>
      <c r="Q26">
        <f t="shared" si="15"/>
        <v>429.02727272727276</v>
      </c>
    </row>
    <row r="27" spans="3:35" x14ac:dyDescent="0.25">
      <c r="C27" s="2" t="s">
        <v>7</v>
      </c>
      <c r="D27">
        <v>242.8</v>
      </c>
      <c r="E27">
        <v>115.6</v>
      </c>
      <c r="F27">
        <v>297.39999999999998</v>
      </c>
      <c r="G27">
        <v>286.5</v>
      </c>
      <c r="H27">
        <v>183.3</v>
      </c>
      <c r="I27">
        <v>194.9</v>
      </c>
      <c r="J27">
        <v>272.39999999999998</v>
      </c>
      <c r="K27">
        <v>294.89999999999998</v>
      </c>
      <c r="L27">
        <v>92.4</v>
      </c>
      <c r="M27">
        <v>259.7</v>
      </c>
      <c r="N27">
        <v>106.3</v>
      </c>
      <c r="O27">
        <v>321</v>
      </c>
      <c r="Q27">
        <f t="shared" si="15"/>
        <v>213.29090909090911</v>
      </c>
    </row>
    <row r="28" spans="3:35" x14ac:dyDescent="0.25">
      <c r="C28" s="2" t="s">
        <v>8</v>
      </c>
      <c r="D28">
        <v>163</v>
      </c>
      <c r="E28">
        <v>48.6</v>
      </c>
      <c r="F28">
        <v>79.7</v>
      </c>
      <c r="G28">
        <v>166.8</v>
      </c>
      <c r="H28">
        <v>104.1</v>
      </c>
      <c r="I28">
        <v>50.7</v>
      </c>
      <c r="J28">
        <v>130.1</v>
      </c>
      <c r="K28">
        <v>110.8</v>
      </c>
      <c r="L28">
        <v>44.1</v>
      </c>
      <c r="M28">
        <v>212.2</v>
      </c>
      <c r="N28">
        <v>96.5</v>
      </c>
      <c r="O28">
        <v>252</v>
      </c>
      <c r="Q28">
        <f t="shared" si="15"/>
        <v>109.6909090909091</v>
      </c>
    </row>
    <row r="29" spans="3:35" x14ac:dyDescent="0.25">
      <c r="C29" s="2" t="s">
        <v>9</v>
      </c>
      <c r="D29">
        <v>27.4</v>
      </c>
      <c r="E29">
        <v>10</v>
      </c>
      <c r="F29">
        <v>8.3000000000000007</v>
      </c>
      <c r="G29">
        <v>18.5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>
        <f t="shared" si="15"/>
        <v>5.8363636363636369</v>
      </c>
    </row>
    <row r="30" spans="3:35" x14ac:dyDescent="0.25">
      <c r="C30" s="2" t="s">
        <v>10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Q30">
        <f t="shared" si="15"/>
        <v>0</v>
      </c>
    </row>
    <row r="31" spans="3:35" x14ac:dyDescent="0.25">
      <c r="C31" s="2" t="s">
        <v>11</v>
      </c>
      <c r="D31">
        <v>8.6</v>
      </c>
      <c r="E31">
        <v>0</v>
      </c>
      <c r="F31">
        <v>8.5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>
        <f t="shared" si="15"/>
        <v>1.5545454545454547</v>
      </c>
    </row>
    <row r="32" spans="3:35" x14ac:dyDescent="0.25">
      <c r="C32" s="2" t="s">
        <v>12</v>
      </c>
      <c r="D32">
        <v>66.7</v>
      </c>
      <c r="E32">
        <v>9.8000000000000007</v>
      </c>
      <c r="F32">
        <v>52.6</v>
      </c>
      <c r="G32">
        <v>33.799999999999997</v>
      </c>
      <c r="H32">
        <v>34.700000000000003</v>
      </c>
      <c r="I32">
        <v>80</v>
      </c>
      <c r="J32">
        <v>8.1999999999999993</v>
      </c>
      <c r="K32">
        <v>54.9</v>
      </c>
      <c r="L32">
        <v>28.8</v>
      </c>
      <c r="M32">
        <v>34</v>
      </c>
      <c r="N32">
        <v>59.2</v>
      </c>
      <c r="O32">
        <v>16.7</v>
      </c>
      <c r="Q32">
        <f t="shared" si="15"/>
        <v>42.063636363636355</v>
      </c>
    </row>
    <row r="33" spans="3:19" x14ac:dyDescent="0.25">
      <c r="C33" s="2" t="s">
        <v>13</v>
      </c>
      <c r="D33">
        <v>294.5</v>
      </c>
      <c r="E33">
        <v>281.60000000000002</v>
      </c>
      <c r="F33">
        <v>227</v>
      </c>
      <c r="G33">
        <v>158</v>
      </c>
      <c r="H33">
        <v>126.3</v>
      </c>
      <c r="I33">
        <v>274.3</v>
      </c>
      <c r="J33">
        <v>307.10000000000002</v>
      </c>
      <c r="K33">
        <v>210.7</v>
      </c>
      <c r="L33">
        <v>172.8</v>
      </c>
      <c r="M33">
        <v>158.6</v>
      </c>
      <c r="N33">
        <v>259.7</v>
      </c>
      <c r="O33">
        <v>301.89999999999998</v>
      </c>
      <c r="Q33">
        <f t="shared" si="15"/>
        <v>224.6</v>
      </c>
    </row>
    <row r="34" spans="3:19" x14ac:dyDescent="0.25">
      <c r="C34" s="2" t="s">
        <v>14</v>
      </c>
      <c r="D34">
        <v>410.4</v>
      </c>
      <c r="E34">
        <v>474.3</v>
      </c>
      <c r="F34">
        <v>434.3</v>
      </c>
      <c r="G34">
        <v>451.4</v>
      </c>
      <c r="H34">
        <v>409.3</v>
      </c>
      <c r="I34">
        <v>327.60000000000002</v>
      </c>
      <c r="J34">
        <v>446.4</v>
      </c>
      <c r="K34">
        <v>442.5</v>
      </c>
      <c r="L34">
        <v>432.2</v>
      </c>
      <c r="M34">
        <v>419.3</v>
      </c>
      <c r="N34">
        <v>417.9</v>
      </c>
      <c r="O34">
        <v>484.2</v>
      </c>
      <c r="Q34">
        <f t="shared" si="15"/>
        <v>424.14545454545447</v>
      </c>
    </row>
    <row r="35" spans="3:19" x14ac:dyDescent="0.25">
      <c r="C35" s="2" t="s">
        <v>15</v>
      </c>
      <c r="D35">
        <v>656</v>
      </c>
      <c r="E35">
        <v>499.8</v>
      </c>
      <c r="F35">
        <v>568.9</v>
      </c>
      <c r="G35">
        <v>596.4</v>
      </c>
      <c r="H35">
        <v>515.9</v>
      </c>
      <c r="I35">
        <v>511.8</v>
      </c>
      <c r="J35">
        <v>602.4</v>
      </c>
      <c r="K35">
        <v>554.6</v>
      </c>
      <c r="L35">
        <v>500.7</v>
      </c>
      <c r="M35">
        <v>509.9</v>
      </c>
      <c r="N35">
        <v>556</v>
      </c>
      <c r="O35">
        <v>511.5</v>
      </c>
      <c r="Q35">
        <f t="shared" si="15"/>
        <v>552.0363636363636</v>
      </c>
    </row>
    <row r="36" spans="3:19" x14ac:dyDescent="0.25">
      <c r="C36" s="2"/>
    </row>
    <row r="37" spans="3:19" x14ac:dyDescent="0.25">
      <c r="D37">
        <f>SUM(D24:D35)</f>
        <v>3547.2999999999997</v>
      </c>
      <c r="E37">
        <f t="shared" ref="E37:O37" si="16">SUM(E24:E35)</f>
        <v>2941.7000000000003</v>
      </c>
      <c r="F37">
        <f t="shared" si="16"/>
        <v>3274.7000000000003</v>
      </c>
      <c r="G37">
        <f t="shared" si="16"/>
        <v>3438.7000000000003</v>
      </c>
      <c r="H37">
        <f t="shared" si="16"/>
        <v>2732.2</v>
      </c>
      <c r="I37">
        <f t="shared" si="16"/>
        <v>2994.6000000000004</v>
      </c>
      <c r="J37">
        <f t="shared" si="16"/>
        <v>3205.2000000000003</v>
      </c>
      <c r="K37">
        <f t="shared" si="16"/>
        <v>3168.7000000000003</v>
      </c>
      <c r="L37">
        <f t="shared" si="16"/>
        <v>2790.5999999999995</v>
      </c>
      <c r="M37">
        <f t="shared" si="16"/>
        <v>3058.7000000000003</v>
      </c>
      <c r="N37">
        <f t="shared" si="16"/>
        <v>2834.7</v>
      </c>
      <c r="O37">
        <f t="shared" si="16"/>
        <v>3405.8999999999996</v>
      </c>
    </row>
    <row r="38" spans="3:19" x14ac:dyDescent="0.25">
      <c r="D38">
        <f>SUM(D24:D26)+SUM(D33:D35)</f>
        <v>3038.8</v>
      </c>
      <c r="E38">
        <f t="shared" ref="E38:O38" si="17">SUM(E24:E26)+SUM(E33:E35)</f>
        <v>2757.7</v>
      </c>
      <c r="F38">
        <f t="shared" si="17"/>
        <v>2828.2</v>
      </c>
      <c r="G38">
        <f t="shared" si="17"/>
        <v>2933.1</v>
      </c>
      <c r="H38">
        <f t="shared" si="17"/>
        <v>2410.1</v>
      </c>
      <c r="I38">
        <f t="shared" si="17"/>
        <v>2669</v>
      </c>
      <c r="J38">
        <f t="shared" si="17"/>
        <v>2794.5</v>
      </c>
      <c r="K38">
        <f t="shared" si="17"/>
        <v>2708.1000000000004</v>
      </c>
      <c r="L38">
        <f t="shared" si="17"/>
        <v>2625.3</v>
      </c>
      <c r="M38">
        <f t="shared" si="17"/>
        <v>2552.8000000000002</v>
      </c>
      <c r="N38">
        <f t="shared" si="17"/>
        <v>2572.6999999999998</v>
      </c>
      <c r="O38">
        <f t="shared" si="17"/>
        <v>2816.2</v>
      </c>
    </row>
    <row r="39" spans="3:19" x14ac:dyDescent="0.25">
      <c r="O39" s="3" t="s">
        <v>18</v>
      </c>
      <c r="P39" s="3"/>
      <c r="Q39" s="1">
        <f>AVERAGE(D24:O35)</f>
        <v>259.67361111111109</v>
      </c>
      <c r="R39" s="1"/>
      <c r="S39" s="1"/>
    </row>
    <row r="40" spans="3:19" x14ac:dyDescent="0.25">
      <c r="J40" s="3" t="s">
        <v>20</v>
      </c>
      <c r="K40" s="4">
        <f>1 - SUM(D27:O32)/SUM(D24:O35)</f>
        <v>0.87466905570561337</v>
      </c>
      <c r="O40" s="3" t="s">
        <v>21</v>
      </c>
      <c r="P40" s="3"/>
      <c r="Q40" s="1">
        <f>AVERAGE(D24:O26,D33:O35)</f>
        <v>454.25694444444451</v>
      </c>
      <c r="R40" s="1"/>
      <c r="S40" s="1"/>
    </row>
    <row r="41" spans="3:19" x14ac:dyDescent="0.25">
      <c r="O41" s="3" t="s">
        <v>23</v>
      </c>
      <c r="P41" s="3"/>
      <c r="Q41">
        <f>_xlfn.STDEV.P(D24:N26,D33:N35)</f>
        <v>130.85339770873088</v>
      </c>
    </row>
    <row r="57" spans="11:26" x14ac:dyDescent="0.25"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1:26" x14ac:dyDescent="0.25"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1:26" x14ac:dyDescent="0.25"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1:26" x14ac:dyDescent="0.25"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1:26" x14ac:dyDescent="0.25"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1:26" x14ac:dyDescent="0.25"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1:26" x14ac:dyDescent="0.25"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1:26" x14ac:dyDescent="0.25"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1:11" x14ac:dyDescent="0.25">
      <c r="K65" t="s">
        <v>25</v>
      </c>
    </row>
  </sheetData>
  <sortState xmlns:xlrd2="http://schemas.microsoft.com/office/spreadsheetml/2017/richdata2" columnSort="1" ref="D2:O14">
    <sortCondition ref="D2:O2"/>
  </sortState>
  <conditionalFormatting sqref="W12:AH15 W3:AH5 W16:AG19">
    <cfRule type="colorScale" priority="1">
      <colorScale>
        <cfvo type="min"/>
        <cfvo type="max"/>
        <color rgb="FFFCFCFF"/>
        <color rgb="FF63BE7B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2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Corvin</dc:creator>
  <cp:keywords/>
  <dc:description/>
  <cp:lastModifiedBy>Corvin Sydow</cp:lastModifiedBy>
  <cp:revision/>
  <cp:lastPrinted>2022-11-30T20:41:50Z</cp:lastPrinted>
  <dcterms:created xsi:type="dcterms:W3CDTF">2015-06-05T18:19:34Z</dcterms:created>
  <dcterms:modified xsi:type="dcterms:W3CDTF">2022-11-30T20:46:30Z</dcterms:modified>
  <cp:category/>
  <cp:contentStatus/>
</cp:coreProperties>
</file>