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vin\Desktop\Latex\Planung\dubochet_dokumente\"/>
    </mc:Choice>
  </mc:AlternateContent>
  <xr:revisionPtr revIDLastSave="0" documentId="13_ncr:1_{3DED52BC-527D-4969-926A-734342326F90}" xr6:coauthVersionLast="47" xr6:coauthVersionMax="47" xr10:uidLastSave="{00000000-0000-0000-0000-000000000000}"/>
  <bookViews>
    <workbookView xWindow="2730" yWindow="2730" windowWidth="21600" windowHeight="11385" xr2:uid="{E4AD1641-6679-408C-9D32-AF3EFE5F6219}"/>
  </bookViews>
  <sheets>
    <sheet name="Sole-Wasser" sheetId="1" r:id="rId1"/>
    <sheet name="Luft-Wasser" sheetId="3" r:id="rId2"/>
    <sheet name="Luft-Wasser umformatiert" sheetId="4" r:id="rId3"/>
  </sheets>
  <definedNames>
    <definedName name="_xlnm.Print_Area" localSheetId="2">'Luft-Wasser umformatiert'!$C$1:$I$23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O31" i="4"/>
  <c r="E19" i="4"/>
  <c r="G23" i="4"/>
  <c r="F23" i="4"/>
  <c r="E23" i="4"/>
  <c r="D23" i="4"/>
  <c r="G21" i="4"/>
  <c r="F21" i="4"/>
  <c r="E21" i="4"/>
  <c r="D21" i="4"/>
  <c r="G19" i="4"/>
  <c r="F19" i="4"/>
  <c r="D19" i="4"/>
  <c r="G14" i="4"/>
  <c r="F14" i="4"/>
  <c r="E14" i="4"/>
  <c r="D14" i="4"/>
  <c r="K14" i="4" s="1"/>
  <c r="K13" i="4"/>
  <c r="G12" i="4"/>
  <c r="F12" i="4"/>
  <c r="E12" i="4"/>
  <c r="D12" i="4"/>
  <c r="K11" i="4"/>
  <c r="G10" i="4"/>
  <c r="F10" i="4"/>
  <c r="E10" i="4"/>
  <c r="D10" i="4"/>
  <c r="K9" i="4"/>
  <c r="G8" i="4"/>
  <c r="F8" i="4"/>
  <c r="E8" i="4"/>
  <c r="D8" i="4"/>
  <c r="K7" i="4"/>
  <c r="G6" i="4"/>
  <c r="F6" i="4"/>
  <c r="E6" i="4"/>
  <c r="D6" i="4"/>
  <c r="K6" i="4" s="1"/>
  <c r="K5" i="4"/>
  <c r="G4" i="4"/>
  <c r="F4" i="4"/>
  <c r="E4" i="4"/>
  <c r="D4" i="4"/>
  <c r="X31" i="4"/>
  <c r="V31" i="4"/>
  <c r="T31" i="4"/>
  <c r="R31" i="4"/>
  <c r="P31" i="4"/>
  <c r="N31" i="4"/>
  <c r="Y29" i="4"/>
  <c r="W29" i="4"/>
  <c r="U29" i="4"/>
  <c r="S29" i="4"/>
  <c r="Q29" i="4"/>
  <c r="O29" i="4"/>
  <c r="Y28" i="4"/>
  <c r="W28" i="4"/>
  <c r="U28" i="4"/>
  <c r="S28" i="4"/>
  <c r="Q28" i="4"/>
  <c r="O28" i="4"/>
  <c r="Y27" i="4"/>
  <c r="W27" i="4"/>
  <c r="U27" i="4"/>
  <c r="S27" i="4"/>
  <c r="Q27" i="4"/>
  <c r="O27" i="4"/>
  <c r="Y26" i="4"/>
  <c r="W26" i="4"/>
  <c r="U26" i="4"/>
  <c r="S26" i="4"/>
  <c r="Q26" i="4"/>
  <c r="O26" i="4"/>
  <c r="Y24" i="4"/>
  <c r="W24" i="4"/>
  <c r="U24" i="4"/>
  <c r="S24" i="4"/>
  <c r="Q24" i="4"/>
  <c r="O24" i="4"/>
  <c r="Y23" i="4"/>
  <c r="W23" i="4"/>
  <c r="U23" i="4"/>
  <c r="S23" i="4"/>
  <c r="Q23" i="4"/>
  <c r="O23" i="4"/>
  <c r="Y22" i="4"/>
  <c r="W22" i="4"/>
  <c r="U22" i="4"/>
  <c r="S22" i="4"/>
  <c r="Q22" i="4"/>
  <c r="O22" i="4"/>
  <c r="D5" i="3"/>
  <c r="F5" i="3"/>
  <c r="H5" i="3"/>
  <c r="J5" i="3"/>
  <c r="L5" i="3"/>
  <c r="N5" i="3"/>
  <c r="D6" i="3"/>
  <c r="F6" i="3"/>
  <c r="H6" i="3"/>
  <c r="J6" i="3"/>
  <c r="L6" i="3"/>
  <c r="N6" i="3"/>
  <c r="D7" i="3"/>
  <c r="F7" i="3"/>
  <c r="H7" i="3"/>
  <c r="J7" i="3"/>
  <c r="L7" i="3"/>
  <c r="N7" i="3"/>
  <c r="D8" i="3"/>
  <c r="F8" i="3"/>
  <c r="H8" i="3"/>
  <c r="J8" i="3"/>
  <c r="L8" i="3"/>
  <c r="N8" i="3"/>
  <c r="D10" i="3"/>
  <c r="F10" i="3"/>
  <c r="H10" i="3"/>
  <c r="J10" i="3"/>
  <c r="L10" i="3"/>
  <c r="N10" i="3"/>
  <c r="D11" i="3"/>
  <c r="F11" i="3"/>
  <c r="H11" i="3"/>
  <c r="J11" i="3"/>
  <c r="L11" i="3"/>
  <c r="N11" i="3"/>
  <c r="D12" i="3"/>
  <c r="F12" i="3"/>
  <c r="H12" i="3"/>
  <c r="J12" i="3"/>
  <c r="L12" i="3"/>
  <c r="N12" i="3"/>
  <c r="D13" i="3"/>
  <c r="F13" i="3"/>
  <c r="H13" i="3"/>
  <c r="J13" i="3"/>
  <c r="L13" i="3"/>
  <c r="N13" i="3"/>
  <c r="C15" i="3"/>
  <c r="D15" i="3"/>
  <c r="E15" i="3"/>
  <c r="F15" i="3"/>
  <c r="G15" i="3"/>
  <c r="H15" i="3"/>
  <c r="I15" i="3"/>
  <c r="J15" i="3"/>
  <c r="K15" i="3"/>
  <c r="L15" i="3"/>
  <c r="M15" i="3"/>
  <c r="N15" i="3"/>
  <c r="A17" i="3"/>
  <c r="D14" i="1"/>
  <c r="F14" i="1"/>
  <c r="W31" i="4" l="1"/>
  <c r="M2" i="4"/>
  <c r="S31" i="4"/>
  <c r="K8" i="4"/>
  <c r="K10" i="4"/>
  <c r="K4" i="4"/>
  <c r="K12" i="4"/>
  <c r="Y31" i="4"/>
  <c r="U31" i="4"/>
  <c r="Q31" i="4"/>
  <c r="M33" i="4"/>
  <c r="G16" i="1"/>
  <c r="E16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3" i="1"/>
  <c r="G3" i="1"/>
  <c r="E4" i="1"/>
  <c r="G4" i="1"/>
  <c r="G2" i="1"/>
  <c r="E2" i="1"/>
  <c r="G14" i="1" l="1"/>
  <c r="E14" i="1"/>
</calcChain>
</file>

<file path=xl/sharedStrings.xml><?xml version="1.0" encoding="utf-8"?>
<sst xmlns="http://schemas.openxmlformats.org/spreadsheetml/2006/main" count="136" uniqueCount="72">
  <si>
    <t>Name</t>
  </si>
  <si>
    <t>B0W35</t>
  </si>
  <si>
    <t>B0W55</t>
  </si>
  <si>
    <t>Güte (B0W35)</t>
  </si>
  <si>
    <t>Güte (B0W55)</t>
  </si>
  <si>
    <t>https://www.topten.ch/private/product/view/VaillantGmbHflexoTHERMexclusiveVWF874ew</t>
  </si>
  <si>
    <t>Vaillant GmbH flexoTHERM exclusive VWF 87/4</t>
  </si>
  <si>
    <t>https://www.topten.ch/private/product/view/KibernetikAGSTE801ww</t>
  </si>
  <si>
    <t>Kibernetik AG STE 80-1</t>
  </si>
  <si>
    <t>https://www.topten.ch/private/product/view/DomotecAGWPNS100ew</t>
  </si>
  <si>
    <t>Domotec AG WPNS 100</t>
  </si>
  <si>
    <t>alpha innotec WZSV 62H(K)3</t>
  </si>
  <si>
    <t>https://www.topten.ch/private/product/view/alphainnotecWZSV62HK3</t>
  </si>
  <si>
    <t>Stiebel Eltron AG WPE-I 12 HK 230 Premium</t>
  </si>
  <si>
    <t>https://www.topten.ch/private/product/view/StiebelEltronAGWPEI12HK230Premiumew</t>
  </si>
  <si>
    <t>Buderus SI 26TU</t>
  </si>
  <si>
    <t>https://www.topten.ch/private/product/view/BuderusSI26TUew</t>
  </si>
  <si>
    <t>Buderus SIK 11TES</t>
  </si>
  <si>
    <t>https://www.topten.ch/private/product/view/BuderusSIK11TESew</t>
  </si>
  <si>
    <t>Heim AG Heizysteme SI26TU</t>
  </si>
  <si>
    <t>https://www.topten.ch/private/product/view/HeimAGHeizystemeSI26TU</t>
  </si>
  <si>
    <t>NIBE F1345 - 24</t>
  </si>
  <si>
    <t>https://www.topten.ch/private/product/view/NIBEF134524</t>
  </si>
  <si>
    <t>CTA AG Optiheat OH 1-11es</t>
  </si>
  <si>
    <t>https://www.topten.ch/private/product/view/CTAAGOptiheatOH111es</t>
  </si>
  <si>
    <t>Hoval AG Thermalia comfort (10)</t>
  </si>
  <si>
    <t>https://www.topten.ch/private/product/view/HovalAGThermaliacomfort10</t>
  </si>
  <si>
    <t>https://www.sigmatic.ch/de-ch/systeme/heizsysteme/waermepumpe-sole-wasser/nibe-s-1155-sole-wasser-wasser-wasser-1.5---25-kw-invertergeregelt~p326</t>
  </si>
  <si>
    <t>NIBE S1155 (PC) [B0/W65: COP 2.4; Heizleistung 17.3kW]</t>
  </si>
  <si>
    <t>Heizleistung L2/W35 (kW)</t>
  </si>
  <si>
    <t>COP A2W35</t>
  </si>
  <si>
    <t>Güte A2W35</t>
  </si>
  <si>
    <t>Temperatur Luft [°C]</t>
  </si>
  <si>
    <t>Temperatur Wasser [°C]</t>
  </si>
  <si>
    <t>COP A-7W35</t>
  </si>
  <si>
    <t>COP A7W35</t>
  </si>
  <si>
    <t>Güte A7W35</t>
  </si>
  <si>
    <t>Güte A-7W35</t>
  </si>
  <si>
    <t>COP A2W55</t>
  </si>
  <si>
    <t>Güte A7W55</t>
  </si>
  <si>
    <t>COP A-7W55</t>
  </si>
  <si>
    <t>Güte A-7W55</t>
  </si>
  <si>
    <t>Güte A2W55</t>
  </si>
  <si>
    <t>Quelle</t>
  </si>
  <si>
    <t>https://www.swisstherm.ch/images/produkte/downloads/waermepumpen/220071128</t>
  </si>
  <si>
    <t>Swisstherm AG AWI 16 Dynamic</t>
  </si>
  <si>
    <t>COP A7W55</t>
  </si>
  <si>
    <t>Stiebel Eltron WPL 25 A</t>
  </si>
  <si>
    <t>https://www.stiebel-eltron.ch/de/home/produkte-loesungen/erneuerbare_energien/waermepumpe/luft-wasser-waermepumpen/wpl-20-25-a/wpl-25-a/technische-daten.product.pdf</t>
  </si>
  <si>
    <t>https://www.viessmann.ch/content/dam/vi-brands/DE/Produkte/Waermepumpen/Vitocal-300-A_47_6_kW/DB-5680568_Vitocal_300-A_50-kW.pdf/_jcr_content/renditions/original.media_file.download_attachment.file/DB-5680568_Vitocal_300-A_50-kW.pdf</t>
  </si>
  <si>
    <t>Viessmann Vitocal 300-A 302.B40 [2-stufiger Betrieb]</t>
  </si>
  <si>
    <t>Viessmann Vitocal 300-A 302.B40 [1-stufiger Betrieb]</t>
  </si>
  <si>
    <t>https://dimplex.de/productfinder_assets/Web-Media/Fact%20Sheet/42520-gdts-factsheet-heatpump-LA-25TU-2-de.pdf</t>
  </si>
  <si>
    <t>Dimplex LA 25TU-2</t>
  </si>
  <si>
    <t>NIBE F2120-16</t>
  </si>
  <si>
    <t>https://installateur-shop.ch/produkt/waermepumpe-luft-wasser-nibe-f2120-16-monoblock-3x400v-inklusive-nibe-inneneinheit-vvm-320/</t>
  </si>
  <si>
    <t>Heim AG LWMi 1-30</t>
  </si>
  <si>
    <t>https://www.heim-ag.ch/de/leistungen/waermepumpen/luft-wasser-waermepumpen.html?file=files/heim-ag/waermepumpen/luft-wasser-waermepumpe-innenaufstellung_modulierend/datenblaetter/Datenbl%C3%A4tter_LWMi1-30.pdf</t>
  </si>
  <si>
    <t>https://regli.energy/novaair-4-16-booklet-2/</t>
  </si>
  <si>
    <t>Regli NovaAir</t>
  </si>
  <si>
    <t>Mittelwert:</t>
  </si>
  <si>
    <t>Mittelwert gesamt:</t>
  </si>
  <si>
    <t>Mittelwert</t>
  </si>
  <si>
    <t>Heizleistung A2/W35 (kW)</t>
  </si>
  <si>
    <t>Swisstherm AG
AWI 16 Dynamic</t>
  </si>
  <si>
    <t>Heim AG
LWMi 1-30</t>
  </si>
  <si>
    <t>Stiebel Eltron
WPL 25 A</t>
  </si>
  <si>
    <t>Dimplex
LA 25TU-2</t>
  </si>
  <si>
    <t>Viessmann
Vitocal 300-A
[1-stufiger Betrieb]</t>
  </si>
  <si>
    <t>Viessmann
Vitocal 300-A
[2-stufiger Betrieb]</t>
  </si>
  <si>
    <t>Mittelwert
(Aller 8 WP)</t>
  </si>
  <si>
    <t>Heizleistung
bei B0/W35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</si>
</sst>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7" tint="0.59996337778862885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/>
  </cellStyleXfs>
  <cellXfs count="20">
    <xf numFmtId="0" fontId="0" fillId="0" borderId="0" xfId="0"/>
    <xf numFmtId="0" fontId="3" fillId="0" borderId="0" xfId="3"/>
    <xf numFmtId="0" fontId="2" fillId="0" borderId="0" xfId="0" applyFont="1"/>
    <xf numFmtId="0" fontId="4" fillId="4" borderId="0" xfId="4"/>
    <xf numFmtId="0" fontId="1" fillId="2" borderId="1" xfId="1" applyBorder="1"/>
    <xf numFmtId="0" fontId="1" fillId="3" borderId="1" xfId="2" applyBorder="1"/>
    <xf numFmtId="0" fontId="1" fillId="3" borderId="0" xfId="2" applyBorder="1"/>
    <xf numFmtId="0" fontId="4" fillId="4" borderId="0" xfId="4" applyAlignment="1">
      <alignment wrapText="1"/>
    </xf>
    <xf numFmtId="9" fontId="0" fillId="0" borderId="0" xfId="0" applyNumberFormat="1"/>
    <xf numFmtId="9" fontId="1" fillId="3" borderId="0" xfId="2" applyNumberForma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1" fillId="2" borderId="1" xfId="1" applyBorder="1" applyAlignment="1">
      <alignment horizontal="center"/>
    </xf>
    <xf numFmtId="9" fontId="1" fillId="3" borderId="1" xfId="2" applyNumberFormat="1" applyBorder="1" applyAlignment="1">
      <alignment horizontal="center"/>
    </xf>
    <xf numFmtId="2" fontId="1" fillId="2" borderId="1" xfId="1" applyNumberFormat="1" applyBorder="1" applyAlignment="1">
      <alignment horizontal="center"/>
    </xf>
    <xf numFmtId="0" fontId="4" fillId="4" borderId="0" xfId="4" applyAlignment="1">
      <alignment horizontal="left" vertical="center" indent="1"/>
    </xf>
    <xf numFmtId="0" fontId="4" fillId="4" borderId="0" xfId="4" applyAlignment="1">
      <alignment horizontal="left" indent="1"/>
    </xf>
    <xf numFmtId="0" fontId="0" fillId="0" borderId="0" xfId="0" applyAlignment="1">
      <alignment horizontal="left" indent="1"/>
    </xf>
    <xf numFmtId="0" fontId="4" fillId="4" borderId="0" xfId="4" applyFill="1" applyAlignment="1">
      <alignment horizontal="left" vertical="center" indent="1"/>
    </xf>
  </cellXfs>
  <cellStyles count="5">
    <cellStyle name="60 % - Akzent4" xfId="1" builtinId="44"/>
    <cellStyle name="60 % - Akzent6" xfId="2" builtinId="52"/>
    <cellStyle name="Link" xfId="3" builtinId="8"/>
    <cellStyle name="Standard" xfId="0" builtinId="0"/>
    <cellStyle name="Titel_dunkel" xfId="4" xr:uid="{FEF6E95D-023D-4F10-A75A-BA8A3F445B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im-ag.ch/de/leistungen/waermepumpen/luft-wasser-waermepumpen.html?file=files/heim-ag/waermepumpen/luft-wasser-waermepumpe-innenaufstellung_modulierend/datenblaetter/Datenbl%C3%A4tter_LWMi1-30.pdf" TargetMode="External"/><Relationship Id="rId2" Type="http://schemas.openxmlformats.org/officeDocument/2006/relationships/hyperlink" Target="https://www.viessmann.ch/content/dam/vi-brands/DE/Produkte/Waermepumpen/Vitocal-300-A_47_6_kW/DB-5680568_Vitocal_300-A_50-kW.pdf/_jcr_content/renditions/original.media_file.download_attachment.file/DB-5680568_Vitocal_300-A_50-kW.pdf" TargetMode="External"/><Relationship Id="rId1" Type="http://schemas.openxmlformats.org/officeDocument/2006/relationships/hyperlink" Target="https://www.viessmann.ch/content/dam/vi-brands/DE/Produkte/Waermepumpen/Vitocal-300-A_47_6_kW/DB-5680568_Vitocal_300-A_50-kW.pdf/_jcr_content/renditions/original.media_file.download_attachment.file/DB-5680568_Vitocal_300-A_50-kW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im-ag.ch/de/leistungen/waermepumpen/luft-wasser-waermepumpen.html?file=files/heim-ag/waermepumpen/luft-wasser-waermepumpe-innenaufstellung_modulierend/datenblaetter/Datenbl%C3%A4tter_LWMi1-30.pdf" TargetMode="External"/><Relationship Id="rId2" Type="http://schemas.openxmlformats.org/officeDocument/2006/relationships/hyperlink" Target="https://www.viessmann.ch/content/dam/vi-brands/DE/Produkte/Waermepumpen/Vitocal-300-A_47_6_kW/DB-5680568_Vitocal_300-A_50-kW.pdf/_jcr_content/renditions/original.media_file.download_attachment.file/DB-5680568_Vitocal_300-A_50-kW.pdf" TargetMode="External"/><Relationship Id="rId1" Type="http://schemas.openxmlformats.org/officeDocument/2006/relationships/hyperlink" Target="https://www.viessmann.ch/content/dam/vi-brands/DE/Produkte/Waermepumpen/Vitocal-300-A_47_6_kW/DB-5680568_Vitocal_300-A_50-kW.pdf/_jcr_content/renditions/original.media_file.download_attachment.file/DB-5680568_Vitocal_300-A_50-kW.pdf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5C2E-B0CF-4632-97CE-B10361597751}">
  <dimension ref="B1:N16"/>
  <sheetViews>
    <sheetView tabSelected="1" zoomScaleNormal="100" workbookViewId="0">
      <selection activeCell="F21" sqref="F21"/>
    </sheetView>
  </sheetViews>
  <sheetFormatPr baseColWidth="10" defaultRowHeight="15" x14ac:dyDescent="0.25"/>
  <cols>
    <col min="2" max="2" width="51" bestFit="1" customWidth="1"/>
    <col min="3" max="3" width="14.140625" bestFit="1" customWidth="1"/>
    <col min="4" max="4" width="7.85546875" bestFit="1" customWidth="1"/>
    <col min="5" max="5" width="14.5703125" bestFit="1" customWidth="1"/>
    <col min="6" max="6" width="7.85546875" bestFit="1" customWidth="1"/>
    <col min="7" max="7" width="14.5703125" bestFit="1" customWidth="1"/>
    <col min="8" max="8" width="14.85546875" customWidth="1"/>
    <col min="9" max="9" width="20.7109375" customWidth="1"/>
    <col min="17" max="17" width="27.28515625" customWidth="1"/>
    <col min="18" max="18" width="13.7109375" customWidth="1"/>
    <col min="19" max="19" width="13.85546875" customWidth="1"/>
    <col min="20" max="20" width="13" customWidth="1"/>
    <col min="21" max="23" width="14.5703125" customWidth="1"/>
    <col min="24" max="24" width="13.140625" customWidth="1"/>
    <col min="25" max="25" width="13.7109375" customWidth="1"/>
    <col min="26" max="26" width="13" customWidth="1"/>
    <col min="27" max="27" width="13.7109375" customWidth="1"/>
    <col min="28" max="28" width="13.42578125" customWidth="1"/>
    <col min="29" max="29" width="14.5703125" customWidth="1"/>
    <col min="30" max="30" width="30.5703125" customWidth="1"/>
  </cols>
  <sheetData>
    <row r="1" spans="2:14" s="2" customFormat="1" ht="30.75" customHeight="1" x14ac:dyDescent="0.25">
      <c r="B1" s="3" t="s">
        <v>0</v>
      </c>
      <c r="C1" s="7" t="s">
        <v>71</v>
      </c>
      <c r="D1" s="3" t="s">
        <v>1</v>
      </c>
      <c r="E1" s="3" t="s">
        <v>3</v>
      </c>
      <c r="F1" s="3" t="s">
        <v>2</v>
      </c>
      <c r="G1" s="3" t="s">
        <v>4</v>
      </c>
      <c r="H1" s="3"/>
      <c r="I1" s="3"/>
      <c r="J1" s="3"/>
      <c r="K1" s="3"/>
      <c r="L1" s="3"/>
      <c r="M1" s="3"/>
      <c r="N1" s="3"/>
    </row>
    <row r="2" spans="2:14" x14ac:dyDescent="0.25">
      <c r="B2" s="2" t="s">
        <v>6</v>
      </c>
      <c r="C2" s="4">
        <v>8.8000000000000007</v>
      </c>
      <c r="D2" s="13">
        <v>4.8</v>
      </c>
      <c r="E2" s="14">
        <f>D2/308.15*(308.15-273.15)</f>
        <v>0.54518903131591756</v>
      </c>
      <c r="F2" s="13">
        <v>3.2</v>
      </c>
      <c r="G2" s="14">
        <f>F2/328.15*(328.15-273.15)</f>
        <v>0.5363400883742192</v>
      </c>
      <c r="H2" t="s">
        <v>5</v>
      </c>
    </row>
    <row r="3" spans="2:14" x14ac:dyDescent="0.25">
      <c r="B3" s="2" t="s">
        <v>8</v>
      </c>
      <c r="C3" s="4">
        <v>7.6</v>
      </c>
      <c r="D3" s="13">
        <v>4.7</v>
      </c>
      <c r="E3" s="14">
        <f>D3/308.15*(308.15-273.15)</f>
        <v>0.53383092649683606</v>
      </c>
      <c r="F3" s="13">
        <v>3.2</v>
      </c>
      <c r="G3" s="14">
        <f>F3/328.15*(328.15-273.15)</f>
        <v>0.5363400883742192</v>
      </c>
      <c r="H3" t="s">
        <v>7</v>
      </c>
    </row>
    <row r="4" spans="2:14" x14ac:dyDescent="0.25">
      <c r="B4" s="2" t="s">
        <v>10</v>
      </c>
      <c r="C4" s="4">
        <v>10.4</v>
      </c>
      <c r="D4" s="13">
        <v>4.8</v>
      </c>
      <c r="E4" s="14">
        <f>D4/308.15*(308.15-273.15)</f>
        <v>0.54518903131591756</v>
      </c>
      <c r="F4" s="13">
        <v>3.2</v>
      </c>
      <c r="G4" s="14">
        <f>F4/328.15*(328.15-273.15)</f>
        <v>0.5363400883742192</v>
      </c>
      <c r="H4" t="s">
        <v>9</v>
      </c>
    </row>
    <row r="5" spans="2:14" x14ac:dyDescent="0.25">
      <c r="B5" s="2" t="s">
        <v>11</v>
      </c>
      <c r="C5" s="4">
        <v>5.95</v>
      </c>
      <c r="D5" s="13">
        <v>4.8600000000000003</v>
      </c>
      <c r="E5" s="14">
        <f>D5/308.15*(308.15-273.15)</f>
        <v>0.55200389420736662</v>
      </c>
      <c r="F5" s="13">
        <v>3.13</v>
      </c>
      <c r="G5" s="14">
        <f>F5/328.15*(328.15-273.15)</f>
        <v>0.52460764894103307</v>
      </c>
      <c r="H5" t="s">
        <v>12</v>
      </c>
    </row>
    <row r="6" spans="2:14" x14ac:dyDescent="0.25">
      <c r="B6" s="2" t="s">
        <v>13</v>
      </c>
      <c r="C6" s="4">
        <v>12.05</v>
      </c>
      <c r="D6" s="13">
        <v>4.5999999999999996</v>
      </c>
      <c r="E6" s="14">
        <f>D6/308.15*(308.15-273.15)</f>
        <v>0.52247282167775433</v>
      </c>
      <c r="F6" s="13">
        <v>3.13</v>
      </c>
      <c r="G6" s="14">
        <f>F6/328.15*(328.15-273.15)</f>
        <v>0.52460764894103307</v>
      </c>
      <c r="H6" t="s">
        <v>14</v>
      </c>
    </row>
    <row r="7" spans="2:14" x14ac:dyDescent="0.25">
      <c r="B7" s="2" t="s">
        <v>15</v>
      </c>
      <c r="C7" s="4">
        <v>26.7</v>
      </c>
      <c r="D7" s="13">
        <v>4.9000000000000004</v>
      </c>
      <c r="E7" s="14">
        <f>D7/308.15*(308.15-273.15)</f>
        <v>0.55654713613499918</v>
      </c>
      <c r="F7" s="13">
        <v>3.1</v>
      </c>
      <c r="G7" s="14">
        <f>F7/328.15*(328.15-273.15)</f>
        <v>0.5195794606125248</v>
      </c>
      <c r="H7" t="s">
        <v>16</v>
      </c>
    </row>
    <row r="8" spans="2:14" x14ac:dyDescent="0.25">
      <c r="B8" s="2" t="s">
        <v>17</v>
      </c>
      <c r="C8" s="4">
        <v>10.6</v>
      </c>
      <c r="D8" s="13">
        <v>5</v>
      </c>
      <c r="E8" s="14">
        <f>D8/308.15*(308.15-273.15)</f>
        <v>0.56790524095408079</v>
      </c>
      <c r="F8" s="13">
        <v>3.1</v>
      </c>
      <c r="G8" s="14">
        <f>F8/328.15*(328.15-273.15)</f>
        <v>0.5195794606125248</v>
      </c>
      <c r="H8" t="s">
        <v>18</v>
      </c>
    </row>
    <row r="9" spans="2:14" x14ac:dyDescent="0.25">
      <c r="B9" s="2" t="s">
        <v>19</v>
      </c>
      <c r="C9" s="4">
        <v>26.7</v>
      </c>
      <c r="D9" s="13">
        <v>4.9000000000000004</v>
      </c>
      <c r="E9" s="14">
        <f>D9/308.15*(308.15-273.15)</f>
        <v>0.55654713613499918</v>
      </c>
      <c r="F9" s="13">
        <v>3.1</v>
      </c>
      <c r="G9" s="14">
        <f>F9/328.15*(328.15-273.15)</f>
        <v>0.5195794606125248</v>
      </c>
      <c r="H9" t="s">
        <v>20</v>
      </c>
    </row>
    <row r="10" spans="2:14" x14ac:dyDescent="0.25">
      <c r="B10" s="2" t="s">
        <v>21</v>
      </c>
      <c r="C10" s="4">
        <v>23</v>
      </c>
      <c r="D10" s="13">
        <v>4.6500000000000004</v>
      </c>
      <c r="E10" s="14">
        <f>D10/308.15*(308.15-273.15)</f>
        <v>0.52815187408729525</v>
      </c>
      <c r="F10" s="13">
        <v>3.09</v>
      </c>
      <c r="G10" s="14">
        <f>F10/328.15*(328.15-273.15)</f>
        <v>0.51790339783635531</v>
      </c>
      <c r="H10" t="s">
        <v>22</v>
      </c>
    </row>
    <row r="11" spans="2:14" x14ac:dyDescent="0.25">
      <c r="B11" s="2" t="s">
        <v>25</v>
      </c>
      <c r="C11" s="4">
        <v>10.6</v>
      </c>
      <c r="D11" s="13">
        <v>4.8099999999999996</v>
      </c>
      <c r="E11" s="14">
        <f>D11/308.15*(308.15-273.15)</f>
        <v>0.5463248417978257</v>
      </c>
      <c r="F11" s="13">
        <v>2.78</v>
      </c>
      <c r="G11" s="14">
        <f>F11/328.15*(328.15-273.15)</f>
        <v>0.46594545177510288</v>
      </c>
      <c r="H11" t="s">
        <v>26</v>
      </c>
    </row>
    <row r="12" spans="2:14" x14ac:dyDescent="0.25">
      <c r="B12" s="2" t="s">
        <v>23</v>
      </c>
      <c r="C12" s="4">
        <v>10.6</v>
      </c>
      <c r="D12" s="13">
        <v>4.7</v>
      </c>
      <c r="E12" s="14">
        <f>D12/308.15*(308.15-273.15)</f>
        <v>0.53383092649683606</v>
      </c>
      <c r="F12" s="13">
        <v>2.8</v>
      </c>
      <c r="G12" s="14">
        <f>F12/328.15*(328.15-273.15)</f>
        <v>0.46929757732744171</v>
      </c>
      <c r="H12" t="s">
        <v>24</v>
      </c>
    </row>
    <row r="13" spans="2:14" ht="5.25" customHeight="1" x14ac:dyDescent="0.25">
      <c r="B13" s="2"/>
    </row>
    <row r="14" spans="2:14" ht="14.25" customHeight="1" x14ac:dyDescent="0.25">
      <c r="B14" s="2" t="s">
        <v>62</v>
      </c>
      <c r="C14" s="4">
        <v>25.8</v>
      </c>
      <c r="D14" s="15">
        <f>AVERAGE(D2:D12)</f>
        <v>4.7927272727272729</v>
      </c>
      <c r="E14" s="14">
        <f>AVERAGE(E2:E12)</f>
        <v>0.54436298732907518</v>
      </c>
      <c r="F14" s="15">
        <f>AVERAGE(F2:F12)</f>
        <v>3.0754545454545461</v>
      </c>
      <c r="G14" s="14">
        <f>AVERAGE(G2:G12)</f>
        <v>0.51546548834374528</v>
      </c>
    </row>
    <row r="16" spans="2:14" x14ac:dyDescent="0.25">
      <c r="B16" s="10" t="s">
        <v>28</v>
      </c>
      <c r="C16" s="4">
        <v>17.3</v>
      </c>
      <c r="D16" s="4">
        <v>4</v>
      </c>
      <c r="E16" s="5">
        <f>D16/308.15*(308.15-273.15)</f>
        <v>0.45432419276326469</v>
      </c>
      <c r="F16" s="4">
        <v>2.8</v>
      </c>
      <c r="G16" s="5">
        <f>F16/328.15*(328.15-273.15)</f>
        <v>0.46929757732744171</v>
      </c>
      <c r="H16" t="s">
        <v>27</v>
      </c>
    </row>
  </sheetData>
  <sortState xmlns:xlrd2="http://schemas.microsoft.com/office/spreadsheetml/2017/richdata2" ref="Q4:AE12">
    <sortCondition descending="1" ref="Y4:Y12"/>
    <sortCondition descending="1" ref="S4:S12"/>
  </sortState>
  <phoneticPr fontId="5" type="noConversion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29A5-6B18-49BF-97C0-977D9275DCFC}">
  <dimension ref="A2:P17"/>
  <sheetViews>
    <sheetView zoomScale="55" zoomScaleNormal="55" workbookViewId="0">
      <selection activeCell="B15" sqref="B15"/>
    </sheetView>
  </sheetViews>
  <sheetFormatPr baseColWidth="10" defaultRowHeight="15" x14ac:dyDescent="0.25"/>
  <cols>
    <col min="1" max="1" width="19.28515625" customWidth="1"/>
    <col min="2" max="2" width="27" customWidth="1"/>
    <col min="3" max="14" width="12.7109375" customWidth="1"/>
    <col min="15" max="15" width="47.28515625" customWidth="1"/>
  </cols>
  <sheetData>
    <row r="2" spans="1:16" x14ac:dyDescent="0.25">
      <c r="B2" s="2" t="s">
        <v>32</v>
      </c>
      <c r="C2">
        <v>7</v>
      </c>
      <c r="E2">
        <v>2</v>
      </c>
      <c r="G2">
        <v>-7</v>
      </c>
      <c r="I2">
        <v>7</v>
      </c>
      <c r="K2">
        <v>2</v>
      </c>
      <c r="M2">
        <v>-7</v>
      </c>
      <c r="P2" s="2"/>
    </row>
    <row r="3" spans="1:16" x14ac:dyDescent="0.25">
      <c r="B3" s="2" t="s">
        <v>33</v>
      </c>
      <c r="C3">
        <v>35</v>
      </c>
      <c r="E3">
        <v>35</v>
      </c>
      <c r="G3">
        <v>35</v>
      </c>
      <c r="I3">
        <v>55</v>
      </c>
      <c r="K3">
        <v>55</v>
      </c>
      <c r="M3">
        <v>55</v>
      </c>
    </row>
    <row r="4" spans="1:16" ht="15.75" x14ac:dyDescent="0.25">
      <c r="B4" s="3" t="s">
        <v>29</v>
      </c>
      <c r="C4" s="3" t="s">
        <v>35</v>
      </c>
      <c r="D4" s="3" t="s">
        <v>36</v>
      </c>
      <c r="E4" s="3" t="s">
        <v>30</v>
      </c>
      <c r="F4" s="3" t="s">
        <v>31</v>
      </c>
      <c r="G4" s="3" t="s">
        <v>34</v>
      </c>
      <c r="H4" s="3" t="s">
        <v>37</v>
      </c>
      <c r="I4" s="3" t="s">
        <v>46</v>
      </c>
      <c r="J4" s="3" t="s">
        <v>39</v>
      </c>
      <c r="K4" s="3" t="s">
        <v>38</v>
      </c>
      <c r="L4" s="3" t="s">
        <v>42</v>
      </c>
      <c r="M4" s="3" t="s">
        <v>40</v>
      </c>
      <c r="N4" s="3" t="s">
        <v>41</v>
      </c>
      <c r="O4" s="3" t="s">
        <v>0</v>
      </c>
      <c r="P4" s="3" t="s">
        <v>43</v>
      </c>
    </row>
    <row r="5" spans="1:16" x14ac:dyDescent="0.25">
      <c r="B5" s="4">
        <v>15.7</v>
      </c>
      <c r="C5" s="4">
        <v>5.4</v>
      </c>
      <c r="D5" s="5">
        <f>C5/(C$3+273.15)*((C$3+273.15)-(C$2+273.15))</f>
        <v>0.49067012818432587</v>
      </c>
      <c r="E5" s="4">
        <v>4.5999999999999996</v>
      </c>
      <c r="F5" s="5">
        <f>E5/(E$3+273.15)*((E$3+273.15)-(E$2+273.15))</f>
        <v>0.49261723186759693</v>
      </c>
      <c r="G5" s="4">
        <v>3.7</v>
      </c>
      <c r="H5" s="5">
        <f>G5/(G$3+273.15)*((G$3+273.15)-(G$2+273.15))</f>
        <v>0.50429985396722388</v>
      </c>
      <c r="I5" s="4">
        <v>3.5</v>
      </c>
      <c r="J5" s="5">
        <f>I5/(I$3+273.15)*((I$3+273.15)-(I$2+273.15))</f>
        <v>0.51196099344811818</v>
      </c>
      <c r="K5" s="4">
        <v>3.2</v>
      </c>
      <c r="L5" s="5">
        <f>K5/(K$3+273.15)*((K$3+273.15)-(K$2+273.15))</f>
        <v>0.51683681243333846</v>
      </c>
      <c r="M5" s="4">
        <v>2.6</v>
      </c>
      <c r="N5" s="5">
        <f>M5/(M$3+273.15)*((M$3+273.15)-(M$2+273.15))</f>
        <v>0.49123876276093259</v>
      </c>
      <c r="O5" t="s">
        <v>59</v>
      </c>
      <c r="P5" t="s">
        <v>58</v>
      </c>
    </row>
    <row r="6" spans="1:16" x14ac:dyDescent="0.25">
      <c r="B6" s="4">
        <v>11</v>
      </c>
      <c r="C6" s="4">
        <v>5.12</v>
      </c>
      <c r="D6" s="5">
        <f>C6/(C$3+273.15)*((C$3+273.15)-(C$2+273.15))</f>
        <v>0.46522797338958305</v>
      </c>
      <c r="E6" s="4">
        <v>4.2699999999999996</v>
      </c>
      <c r="F6" s="5">
        <f>E6/(E$3+273.15)*((E$3+273.15)-(E$2+273.15))</f>
        <v>0.45727730001622585</v>
      </c>
      <c r="G6" s="4">
        <v>3.4</v>
      </c>
      <c r="H6" s="5">
        <f>G6/(G$3+273.15)*((G$3+273.15)-(G$2+273.15))</f>
        <v>0.46341067661852997</v>
      </c>
      <c r="I6" s="4">
        <v>3.25</v>
      </c>
      <c r="J6" s="5">
        <f>I6/(I$3+273.15)*((I$3+273.15)-(I$2+273.15))</f>
        <v>0.47539235105896693</v>
      </c>
      <c r="K6" s="4"/>
      <c r="L6" s="5">
        <f>K6/(K$3+273.15)*((K$3+273.15)-(K$2+273.15))</f>
        <v>0</v>
      </c>
      <c r="M6" s="4">
        <v>2.2999999999999998</v>
      </c>
      <c r="N6" s="5">
        <f>M6/(M$3+273.15)*((M$3+273.15)-(M$2+273.15))</f>
        <v>0.434557367057748</v>
      </c>
      <c r="O6" t="s">
        <v>54</v>
      </c>
      <c r="P6" t="s">
        <v>55</v>
      </c>
    </row>
    <row r="7" spans="1:16" x14ac:dyDescent="0.25">
      <c r="B7" s="4">
        <v>8.76</v>
      </c>
      <c r="C7" s="4">
        <v>4.9000000000000004</v>
      </c>
      <c r="D7" s="5">
        <f>C7/(C$3+273.15)*((C$3+273.15)-(C$2+273.15))</f>
        <v>0.44523770890799941</v>
      </c>
      <c r="E7" s="4">
        <v>4.21</v>
      </c>
      <c r="F7" s="5">
        <f>E7/(E$3+273.15)*((E$3+273.15)-(E$2+273.15))</f>
        <v>0.45085185786143112</v>
      </c>
      <c r="G7" s="4">
        <v>3.06</v>
      </c>
      <c r="H7" s="5">
        <f>G7/(G$3+273.15)*((G$3+273.15)-(G$2+273.15))</f>
        <v>0.417069608956677</v>
      </c>
      <c r="I7" s="4">
        <v>2.85</v>
      </c>
      <c r="J7" s="5">
        <f>I7/(I$3+273.15)*((I$3+273.15)-(I$2+273.15))</f>
        <v>0.41688252323632491</v>
      </c>
      <c r="K7" s="4"/>
      <c r="L7" s="5">
        <f>K7/(K$3+273.15)*((K$3+273.15)-(K$2+273.15))</f>
        <v>0</v>
      </c>
      <c r="M7" s="4">
        <v>2.09</v>
      </c>
      <c r="N7" s="5">
        <f>M7/(M$3+273.15)*((M$3+273.15)-(M$2+273.15))</f>
        <v>0.39488039006551884</v>
      </c>
      <c r="O7" t="s">
        <v>45</v>
      </c>
      <c r="P7" t="s">
        <v>44</v>
      </c>
    </row>
    <row r="8" spans="1:16" x14ac:dyDescent="0.25">
      <c r="B8" s="4">
        <v>24.3</v>
      </c>
      <c r="C8" s="4">
        <v>4</v>
      </c>
      <c r="D8" s="5">
        <f>C8/(C$3+273.15)*((C$3+273.15)-(C$2+273.15))</f>
        <v>0.36345935421061176</v>
      </c>
      <c r="E8" s="4">
        <v>3.6</v>
      </c>
      <c r="F8" s="5">
        <f>E8/(E$3+273.15)*((E$3+273.15)-(E$2+273.15))</f>
        <v>0.38552652928768461</v>
      </c>
      <c r="G8" s="4">
        <v>2.8</v>
      </c>
      <c r="H8" s="5">
        <f>G8/(G$3+273.15)*((G$3+273.15)-(G$2+273.15))</f>
        <v>0.38163232192114233</v>
      </c>
      <c r="I8" s="4">
        <v>2.6</v>
      </c>
      <c r="J8" s="5">
        <f>I8/(I$3+273.15)*((I$3+273.15)-(I$2+273.15))</f>
        <v>0.3803138808471736</v>
      </c>
      <c r="K8" s="4">
        <v>2.4</v>
      </c>
      <c r="L8" s="5">
        <f>K8/(K$3+273.15)*((K$3+273.15)-(K$2+273.15))</f>
        <v>0.38762760932500384</v>
      </c>
      <c r="M8" s="4"/>
      <c r="N8" s="5">
        <f>M8/(M$3+273.15)*((M$3+273.15)-(M$2+273.15))</f>
        <v>0</v>
      </c>
      <c r="O8" t="s">
        <v>56</v>
      </c>
      <c r="P8" s="1" t="s">
        <v>57</v>
      </c>
    </row>
    <row r="10" spans="1:16" x14ac:dyDescent="0.25">
      <c r="B10" s="4">
        <v>8.33</v>
      </c>
      <c r="C10" s="4">
        <v>5.09</v>
      </c>
      <c r="D10" s="5">
        <f>C10/(C$3+273.15)*((C$3+273.15)-(C$2+273.15))</f>
        <v>0.46250202823300346</v>
      </c>
      <c r="E10" s="4">
        <v>4.1399999999999997</v>
      </c>
      <c r="F10" s="5">
        <f>E10/(E$3+273.15)*((E$3+273.15)-(E$2+273.15))</f>
        <v>0.44335550868083723</v>
      </c>
      <c r="G10" s="4">
        <v>2.93</v>
      </c>
      <c r="H10" s="5">
        <f>G10/(G$3+273.15)*((G$3+273.15)-(G$2+273.15))</f>
        <v>0.39935096543890963</v>
      </c>
      <c r="I10" s="4"/>
      <c r="J10" s="5">
        <f>I10/(I$3+273.15)*((I$3+273.15)-(I$2+273.15))</f>
        <v>0</v>
      </c>
      <c r="K10" s="4"/>
      <c r="L10" s="5">
        <f>K10/(K$3+273.15)*((K$3+273.15)-(K$2+273.15))</f>
        <v>0</v>
      </c>
      <c r="M10" s="4"/>
      <c r="N10" s="5">
        <f>M10/(M$3+273.15)*((M$3+273.15)-(M$2+273.15))</f>
        <v>0</v>
      </c>
      <c r="O10" t="s">
        <v>47</v>
      </c>
      <c r="P10" t="s">
        <v>48</v>
      </c>
    </row>
    <row r="11" spans="1:16" x14ac:dyDescent="0.25">
      <c r="B11" s="4">
        <v>15.2</v>
      </c>
      <c r="C11" s="4">
        <v>4.3</v>
      </c>
      <c r="D11" s="5">
        <f>C11/(C$3+273.15)*((C$3+273.15)-(C$2+273.15))</f>
        <v>0.39071880577640761</v>
      </c>
      <c r="E11" s="4">
        <v>3.4</v>
      </c>
      <c r="F11" s="5">
        <f>E11/(E$3+273.15)*((E$3+273.15)-(E$2+273.15))</f>
        <v>0.36410838877170215</v>
      </c>
      <c r="G11" s="4">
        <v>2.6</v>
      </c>
      <c r="H11" s="5">
        <f>G11/(G$3+273.15)*((G$3+273.15)-(G$2+273.15))</f>
        <v>0.35437287035534643</v>
      </c>
      <c r="I11" s="4"/>
      <c r="J11" s="5">
        <f>I11/(I$3+273.15)*((I$3+273.15)-(I$2+273.15))</f>
        <v>0</v>
      </c>
      <c r="K11" s="4"/>
      <c r="L11" s="5">
        <f>K11/(K$3+273.15)*((K$3+273.15)-(K$2+273.15))</f>
        <v>0</v>
      </c>
      <c r="M11" s="4"/>
      <c r="N11" s="5">
        <f>M11/(M$3+273.15)*((M$3+273.15)-(M$2+273.15))</f>
        <v>0</v>
      </c>
      <c r="O11" t="s">
        <v>51</v>
      </c>
      <c r="P11" s="1" t="s">
        <v>49</v>
      </c>
    </row>
    <row r="12" spans="1:16" x14ac:dyDescent="0.25">
      <c r="B12" s="4">
        <v>27.6</v>
      </c>
      <c r="C12" s="4">
        <v>4.0999999999999996</v>
      </c>
      <c r="D12" s="5">
        <f>C12/(C$3+273.15)*((C$3+273.15)-(C$2+273.15))</f>
        <v>0.37254583806587699</v>
      </c>
      <c r="E12" s="4">
        <v>3.6</v>
      </c>
      <c r="F12" s="5">
        <f>E12/(E$3+273.15)*((E$3+273.15)-(E$2+273.15))</f>
        <v>0.38552652928768461</v>
      </c>
      <c r="G12" s="4">
        <v>2.9</v>
      </c>
      <c r="H12" s="5">
        <f>G12/(G$3+273.15)*((G$3+273.15)-(G$2+273.15))</f>
        <v>0.39526204770404028</v>
      </c>
      <c r="I12" s="4"/>
      <c r="J12" s="5">
        <f>I12/(I$3+273.15)*((I$3+273.15)-(I$2+273.15))</f>
        <v>0</v>
      </c>
      <c r="K12" s="4"/>
      <c r="L12" s="5">
        <f>K12/(K$3+273.15)*((K$3+273.15)-(K$2+273.15))</f>
        <v>0</v>
      </c>
      <c r="M12" s="4"/>
      <c r="N12" s="5">
        <f>M12/(M$3+273.15)*((M$3+273.15)-(M$2+273.15))</f>
        <v>0</v>
      </c>
      <c r="O12" t="s">
        <v>50</v>
      </c>
      <c r="P12" s="1" t="s">
        <v>49</v>
      </c>
    </row>
    <row r="13" spans="1:16" x14ac:dyDescent="0.25">
      <c r="B13" s="4">
        <v>10.9</v>
      </c>
      <c r="C13" s="4">
        <v>4.2</v>
      </c>
      <c r="D13" s="5">
        <f>C13/(C$3+273.15)*((C$3+273.15)-(C$2+273.15))</f>
        <v>0.38163232192114238</v>
      </c>
      <c r="E13" s="4">
        <v>3.5</v>
      </c>
      <c r="F13" s="5">
        <f>E13/(E$3+273.15)*((E$3+273.15)-(E$2+273.15))</f>
        <v>0.37481745902969338</v>
      </c>
      <c r="G13" s="4">
        <v>2.7</v>
      </c>
      <c r="H13" s="5">
        <f>G13/(G$3+273.15)*((G$3+273.15)-(G$2+273.15))</f>
        <v>0.36800259613824438</v>
      </c>
      <c r="I13" s="4"/>
      <c r="J13" s="5">
        <f>I13/(I$3+273.15)*((I$3+273.15)-(I$2+273.15))</f>
        <v>0</v>
      </c>
      <c r="K13" s="4"/>
      <c r="L13" s="5">
        <f>K13/(K$3+273.15)*((K$3+273.15)-(K$2+273.15))</f>
        <v>0</v>
      </c>
      <c r="M13" s="4"/>
      <c r="N13" s="5">
        <f>M13/(M$3+273.15)*((M$3+273.15)-(M$2+273.15))</f>
        <v>0</v>
      </c>
      <c r="O13" t="s">
        <v>53</v>
      </c>
      <c r="P13" t="s">
        <v>52</v>
      </c>
    </row>
    <row r="15" spans="1:16" x14ac:dyDescent="0.25">
      <c r="A15" s="4" t="s">
        <v>60</v>
      </c>
      <c r="B15" s="4">
        <f>AVERAGEIF(B5:B13, "&gt;0")</f>
        <v>15.223750000000003</v>
      </c>
      <c r="C15" s="4">
        <f>AVERAGEIF(C5:C13, "&gt;0")</f>
        <v>4.6387500000000008</v>
      </c>
      <c r="D15" s="6">
        <f>AVERAGEIF(D5:D13, "&gt;0")</f>
        <v>0.42149926983611874</v>
      </c>
      <c r="E15" s="4">
        <f>AVERAGEIF(E5:E13, "&gt;0")</f>
        <v>3.915</v>
      </c>
      <c r="F15" s="6">
        <f>AVERAGEIF(F5:F13, "&gt;0")</f>
        <v>0.41926010060035701</v>
      </c>
      <c r="G15" s="4">
        <f>AVERAGEIF(G5:G13, "&gt;0")</f>
        <v>3.01125</v>
      </c>
      <c r="H15" s="6">
        <f>AVERAGEIF(H5:H13, "&gt;0")</f>
        <v>0.41042511763751421</v>
      </c>
      <c r="I15" s="4">
        <f>AVERAGEIF(I5:I13, "&gt;0")</f>
        <v>3.05</v>
      </c>
      <c r="J15" s="6">
        <f>AVERAGEIF(J5:J13, "&gt;0")</f>
        <v>0.44613743714764587</v>
      </c>
      <c r="K15" s="4">
        <f>AVERAGEIF(K5:K13, "&gt;0")</f>
        <v>2.8</v>
      </c>
      <c r="L15" s="6">
        <f>AVERAGEIF(L5:L13, "&gt;0")</f>
        <v>0.45223221087917115</v>
      </c>
      <c r="M15" s="4">
        <f>AVERAGEIF(M5:M13, "&gt;0")</f>
        <v>2.33</v>
      </c>
      <c r="N15" s="6">
        <f>AVERAGEIF(N5:N13, "&gt;0")</f>
        <v>0.44022550662806648</v>
      </c>
    </row>
    <row r="16" spans="1:16" x14ac:dyDescent="0.25">
      <c r="A16" s="6" t="s">
        <v>61</v>
      </c>
    </row>
    <row r="17" spans="1:1" x14ac:dyDescent="0.25">
      <c r="A17" s="6">
        <f>AVERAGE(D5:D8,D10:D13,F5:F8,F10:F13,H5:H8,H10:H13,J5:J8,L5,L8,N5:N7)</f>
        <v>0.42482323014621343</v>
      </c>
    </row>
  </sheetData>
  <hyperlinks>
    <hyperlink ref="P11" r:id="rId1" xr:uid="{9236797B-FAA3-4A48-A6EF-1F2F64330698}"/>
    <hyperlink ref="P12" r:id="rId2" xr:uid="{62FDA754-D0DC-4DBB-8258-B6897979D66B}"/>
    <hyperlink ref="P8" r:id="rId3" xr:uid="{3A576679-4BD2-43BE-8E8A-00E1E05BB3C5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FE35-D334-4929-BE4C-3B3809C5970D}">
  <dimension ref="A1:AA33"/>
  <sheetViews>
    <sheetView zoomScale="55" zoomScaleNormal="55" workbookViewId="0">
      <selection activeCell="I31" sqref="I31"/>
    </sheetView>
  </sheetViews>
  <sheetFormatPr baseColWidth="10" defaultRowHeight="15" x14ac:dyDescent="0.25"/>
  <cols>
    <col min="1" max="1" width="26.42578125" customWidth="1"/>
    <col min="2" max="2" width="30.140625" customWidth="1"/>
    <col min="3" max="3" width="27.42578125" customWidth="1"/>
    <col min="4" max="4" width="15" customWidth="1"/>
    <col min="5" max="5" width="22.7109375" customWidth="1"/>
    <col min="6" max="6" width="22" customWidth="1"/>
    <col min="7" max="7" width="11.85546875" customWidth="1"/>
    <col min="8" max="8" width="2.85546875" customWidth="1"/>
    <col min="9" max="9" width="12.42578125" customWidth="1"/>
    <col min="10" max="10" width="2.5703125" customWidth="1"/>
    <col min="11" max="11" width="12.7109375" customWidth="1"/>
    <col min="12" max="12" width="47.28515625" customWidth="1"/>
  </cols>
  <sheetData>
    <row r="1" spans="1:20" s="11" customFormat="1" ht="30" x14ac:dyDescent="0.25">
      <c r="C1" s="16" t="s">
        <v>0</v>
      </c>
      <c r="D1" s="12" t="s">
        <v>59</v>
      </c>
      <c r="E1" s="12" t="s">
        <v>54</v>
      </c>
      <c r="F1" s="12" t="s">
        <v>64</v>
      </c>
      <c r="G1" s="12" t="s">
        <v>65</v>
      </c>
      <c r="H1"/>
      <c r="I1" s="12" t="s">
        <v>70</v>
      </c>
    </row>
    <row r="2" spans="1:20" ht="15.75" x14ac:dyDescent="0.25">
      <c r="A2" s="2" t="s">
        <v>32</v>
      </c>
      <c r="B2" s="2" t="s">
        <v>33</v>
      </c>
      <c r="C2" s="17" t="s">
        <v>63</v>
      </c>
      <c r="D2" s="13">
        <v>15.7</v>
      </c>
      <c r="E2" s="13">
        <v>11</v>
      </c>
      <c r="F2" s="13">
        <v>8.76</v>
      </c>
      <c r="G2" s="13">
        <v>24.3</v>
      </c>
      <c r="I2" s="15">
        <v>15.223750000000003</v>
      </c>
      <c r="K2" s="4" t="s">
        <v>60</v>
      </c>
      <c r="L2" s="6" t="s">
        <v>61</v>
      </c>
      <c r="M2" s="6" t="e">
        <f>AVERAGE(D4:G4,#REF!,D6:G6,#REF!,D8:G8,#REF!,D10:G10,D12,G12,D14:F14)</f>
        <v>#REF!</v>
      </c>
    </row>
    <row r="3" spans="1:20" ht="15.75" x14ac:dyDescent="0.25">
      <c r="A3">
        <v>7</v>
      </c>
      <c r="B3">
        <v>35</v>
      </c>
      <c r="C3" s="17" t="s">
        <v>35</v>
      </c>
      <c r="D3" s="13">
        <v>5.4</v>
      </c>
      <c r="E3" s="13">
        <v>5.12</v>
      </c>
      <c r="F3" s="13">
        <v>4.9000000000000004</v>
      </c>
      <c r="G3" s="13">
        <v>4</v>
      </c>
      <c r="I3" s="15">
        <v>4.6387499999999999</v>
      </c>
      <c r="J3">
        <v>0.42149926999999998</v>
      </c>
      <c r="K3" s="4">
        <v>3.915</v>
      </c>
      <c r="L3">
        <v>0.419260101</v>
      </c>
      <c r="M3">
        <v>3.01125</v>
      </c>
      <c r="N3">
        <v>0.41042511799999998</v>
      </c>
      <c r="O3">
        <v>3.05</v>
      </c>
      <c r="P3">
        <v>0.44613743700000003</v>
      </c>
      <c r="Q3">
        <v>2.8</v>
      </c>
      <c r="R3">
        <v>0.452232211</v>
      </c>
      <c r="S3">
        <v>2.33</v>
      </c>
      <c r="T3">
        <v>0.44022550700000002</v>
      </c>
    </row>
    <row r="4" spans="1:20" ht="15.75" x14ac:dyDescent="0.25">
      <c r="C4" s="17" t="s">
        <v>36</v>
      </c>
      <c r="D4" s="14">
        <f>D3/($B3+273.15)*(($B3+273.15)-($A3+273.15))</f>
        <v>0.49067012818432587</v>
      </c>
      <c r="E4" s="14">
        <f>E3/($B3+273.15)*(($B3+273.15)-($A3+273.15))</f>
        <v>0.46522797338958305</v>
      </c>
      <c r="F4" s="14">
        <f>F3/($B3+273.15)*(($B3+273.15)-($A3+273.15))</f>
        <v>0.44523770890799941</v>
      </c>
      <c r="G4" s="14">
        <f>G3/($B3+273.15)*(($B3+273.15)-($A3+273.15))</f>
        <v>0.36345935421061176</v>
      </c>
      <c r="I4" s="14">
        <v>0.42149926999999998</v>
      </c>
      <c r="J4" s="8"/>
      <c r="K4" s="9">
        <f>AVERAGEIF(D4:J4, "&gt;0")</f>
        <v>0.43721888693850397</v>
      </c>
    </row>
    <row r="5" spans="1:20" ht="15.75" x14ac:dyDescent="0.25">
      <c r="A5">
        <v>2</v>
      </c>
      <c r="B5">
        <v>35</v>
      </c>
      <c r="C5" s="17" t="s">
        <v>30</v>
      </c>
      <c r="D5" s="13">
        <v>4.5999999999999996</v>
      </c>
      <c r="E5" s="13">
        <v>4.2699999999999996</v>
      </c>
      <c r="F5" s="13">
        <v>4.21</v>
      </c>
      <c r="G5" s="13">
        <v>3.6</v>
      </c>
      <c r="I5" s="15">
        <v>3.915</v>
      </c>
      <c r="K5" s="4">
        <f>AVERAGEIF(D5:J5, "&gt;0")</f>
        <v>4.1189999999999998</v>
      </c>
    </row>
    <row r="6" spans="1:20" ht="15.75" x14ac:dyDescent="0.25">
      <c r="C6" s="17" t="s">
        <v>31</v>
      </c>
      <c r="D6" s="14">
        <f>D5/($B5+273.15)*(($B5+273.15)-($A5+273.15))</f>
        <v>0.49261723186759693</v>
      </c>
      <c r="E6" s="14">
        <f>E5/($B5+273.15)*(($B5+273.15)-($A5+273.15))</f>
        <v>0.45727730001622585</v>
      </c>
      <c r="F6" s="14">
        <f>F5/($B5+273.15)*(($B5+273.15)-($A5+273.15))</f>
        <v>0.45085185786143112</v>
      </c>
      <c r="G6" s="14">
        <f>G5/($B5+273.15)*(($B5+273.15)-($A5+273.15))</f>
        <v>0.38552652928768461</v>
      </c>
      <c r="I6" s="14">
        <v>0.419260101</v>
      </c>
      <c r="J6" s="8"/>
      <c r="K6" s="9">
        <f>AVERAGEIF(D6:J6, "&gt;0")</f>
        <v>0.44110660400658769</v>
      </c>
    </row>
    <row r="7" spans="1:20" ht="15.75" x14ac:dyDescent="0.25">
      <c r="A7">
        <v>-7</v>
      </c>
      <c r="B7">
        <v>35</v>
      </c>
      <c r="C7" s="17" t="s">
        <v>34</v>
      </c>
      <c r="D7" s="13">
        <v>3.7</v>
      </c>
      <c r="E7" s="13">
        <v>3.4</v>
      </c>
      <c r="F7" s="13">
        <v>3.06</v>
      </c>
      <c r="G7" s="13">
        <v>2.8</v>
      </c>
      <c r="I7" s="15">
        <v>3.01125</v>
      </c>
      <c r="K7" s="4">
        <f>AVERAGEIF(D7:J7, "&gt;0")</f>
        <v>3.1942500000000003</v>
      </c>
    </row>
    <row r="8" spans="1:20" ht="15.75" x14ac:dyDescent="0.25">
      <c r="C8" s="17" t="s">
        <v>37</v>
      </c>
      <c r="D8" s="14">
        <f>D7/($B7+273.15)*(($B7+273.15)-($A7+273.15))</f>
        <v>0.50429985396722388</v>
      </c>
      <c r="E8" s="14">
        <f>E7/($B7+273.15)*(($B7+273.15)-($A7+273.15))</f>
        <v>0.46341067661852997</v>
      </c>
      <c r="F8" s="14">
        <f>F7/($B7+273.15)*(($B7+273.15)-($A7+273.15))</f>
        <v>0.417069608956677</v>
      </c>
      <c r="G8" s="14">
        <f>G7/($B7+273.15)*(($B7+273.15)-($A7+273.15))</f>
        <v>0.38163232192114233</v>
      </c>
      <c r="I8" s="14">
        <v>0.41042511799999998</v>
      </c>
      <c r="J8" s="8"/>
      <c r="K8" s="9">
        <f>AVERAGEIF(D8:J8, "&gt;0")</f>
        <v>0.43536751589271461</v>
      </c>
    </row>
    <row r="9" spans="1:20" ht="15.75" x14ac:dyDescent="0.25">
      <c r="A9">
        <v>7</v>
      </c>
      <c r="B9">
        <v>55</v>
      </c>
      <c r="C9" s="17" t="s">
        <v>46</v>
      </c>
      <c r="D9" s="13">
        <v>3.5</v>
      </c>
      <c r="E9" s="13">
        <v>3.25</v>
      </c>
      <c r="F9" s="13">
        <v>2.85</v>
      </c>
      <c r="G9" s="13">
        <v>2.6</v>
      </c>
      <c r="I9" s="15">
        <v>3.05</v>
      </c>
      <c r="K9" s="4">
        <f>AVERAGEIF(D9:J9, "&gt;0")</f>
        <v>3.05</v>
      </c>
    </row>
    <row r="10" spans="1:20" ht="15.75" x14ac:dyDescent="0.25">
      <c r="C10" s="17" t="s">
        <v>39</v>
      </c>
      <c r="D10" s="14">
        <f>D9/($B9+273.15)*(($B9+273.15)-($A9+273.15))</f>
        <v>0.51196099344811818</v>
      </c>
      <c r="E10" s="14">
        <f>E9/($B9+273.15)*(($B9+273.15)-($A9+273.15))</f>
        <v>0.47539235105896693</v>
      </c>
      <c r="F10" s="14">
        <f>F9/($B9+273.15)*(($B9+273.15)-($A9+273.15))</f>
        <v>0.41688252323632491</v>
      </c>
      <c r="G10" s="14">
        <f>G9/($B9+273.15)*(($B9+273.15)-($A9+273.15))</f>
        <v>0.3803138808471736</v>
      </c>
      <c r="I10" s="14">
        <v>0.44613743700000003</v>
      </c>
      <c r="J10" s="8"/>
      <c r="K10" s="9">
        <f>AVERAGEIF(D10:J10, "&gt;0")</f>
        <v>0.44613743711811671</v>
      </c>
    </row>
    <row r="11" spans="1:20" ht="15.75" x14ac:dyDescent="0.25">
      <c r="A11">
        <v>2</v>
      </c>
      <c r="B11">
        <v>55</v>
      </c>
      <c r="C11" s="17" t="s">
        <v>38</v>
      </c>
      <c r="D11" s="13">
        <v>3.2</v>
      </c>
      <c r="E11" s="13"/>
      <c r="F11" s="13"/>
      <c r="G11" s="13">
        <v>2.4</v>
      </c>
      <c r="I11" s="15">
        <v>2.8</v>
      </c>
      <c r="K11" s="4">
        <f>AVERAGEIF(D11:J11, "&gt;0")</f>
        <v>2.7999999999999994</v>
      </c>
    </row>
    <row r="12" spans="1:20" ht="15.75" x14ac:dyDescent="0.25">
      <c r="C12" s="17" t="s">
        <v>42</v>
      </c>
      <c r="D12" s="14">
        <f>D11/($B11+273.15)*(($B11+273.15)-($A11+273.15))</f>
        <v>0.51683681243333846</v>
      </c>
      <c r="E12" s="14">
        <f>E11/($B11+273.15)*(($B11+273.15)-($A11+273.15))</f>
        <v>0</v>
      </c>
      <c r="F12" s="14">
        <f>F11/($B11+273.15)*(($B11+273.15)-($A11+273.15))</f>
        <v>0</v>
      </c>
      <c r="G12" s="14">
        <f>G11/($B11+273.15)*(($B11+273.15)-($A11+273.15))</f>
        <v>0.38762760932500384</v>
      </c>
      <c r="I12" s="14">
        <v>0.452232211</v>
      </c>
      <c r="J12" s="8"/>
      <c r="K12" s="9">
        <f>AVERAGEIF(D12:J12, "&gt;0")</f>
        <v>0.45223221091944743</v>
      </c>
    </row>
    <row r="13" spans="1:20" ht="15.75" x14ac:dyDescent="0.25">
      <c r="A13">
        <v>-7</v>
      </c>
      <c r="B13">
        <v>55</v>
      </c>
      <c r="C13" s="17" t="s">
        <v>40</v>
      </c>
      <c r="D13" s="13">
        <v>2.6</v>
      </c>
      <c r="E13" s="13">
        <v>2.2999999999999998</v>
      </c>
      <c r="F13" s="13">
        <v>2.09</v>
      </c>
      <c r="G13" s="13"/>
      <c r="I13" s="15">
        <v>2.33</v>
      </c>
      <c r="K13" s="4">
        <f>AVERAGEIF(D13:J13, "&gt;0")</f>
        <v>2.33</v>
      </c>
    </row>
    <row r="14" spans="1:20" ht="15.75" x14ac:dyDescent="0.25">
      <c r="C14" s="17" t="s">
        <v>41</v>
      </c>
      <c r="D14" s="14">
        <f>D13/($B13+273.15)*(($B13+273.15)-($A13+273.15))</f>
        <v>0.49123876276093259</v>
      </c>
      <c r="E14" s="14">
        <f>E13/($B13+273.15)*(($B13+273.15)-($A13+273.15))</f>
        <v>0.434557367057748</v>
      </c>
      <c r="F14" s="14">
        <f>F13/($B13+273.15)*(($B13+273.15)-($A13+273.15))</f>
        <v>0.39488039006551884</v>
      </c>
      <c r="G14" s="14">
        <f>G13/($B13+273.15)*(($B13+273.15)-($A13+273.15))</f>
        <v>0</v>
      </c>
      <c r="I14" s="14">
        <v>0.44022550700000002</v>
      </c>
      <c r="J14" s="8"/>
      <c r="K14" s="9">
        <f>AVERAGEIF(D14:J14, "&gt;0")</f>
        <v>0.44022550672104988</v>
      </c>
    </row>
    <row r="15" spans="1:20" x14ac:dyDescent="0.25">
      <c r="C15" s="18"/>
    </row>
    <row r="16" spans="1:20" s="11" customFormat="1" ht="48" customHeight="1" x14ac:dyDescent="0.25">
      <c r="C16" s="19" t="s">
        <v>0</v>
      </c>
      <c r="D16" s="12" t="s">
        <v>66</v>
      </c>
      <c r="E16" s="12" t="s">
        <v>68</v>
      </c>
      <c r="F16" s="12" t="s">
        <v>69</v>
      </c>
      <c r="G16" s="12" t="s">
        <v>67</v>
      </c>
      <c r="H16"/>
      <c r="I16" s="12"/>
    </row>
    <row r="17" spans="1:27" ht="15.75" x14ac:dyDescent="0.25">
      <c r="A17" s="2" t="s">
        <v>32</v>
      </c>
      <c r="B17" s="2" t="s">
        <v>33</v>
      </c>
      <c r="C17" s="17" t="s">
        <v>63</v>
      </c>
      <c r="D17" s="13">
        <v>8.33</v>
      </c>
      <c r="E17" s="13">
        <v>15.2</v>
      </c>
      <c r="F17" s="13">
        <v>27.6</v>
      </c>
      <c r="G17" s="13">
        <v>10.9</v>
      </c>
      <c r="L17">
        <v>4.6014285714285714</v>
      </c>
      <c r="M17">
        <v>0.41810806425442154</v>
      </c>
      <c r="N17">
        <v>3.8728571428571428</v>
      </c>
      <c r="O17">
        <v>0.41474699242020358</v>
      </c>
      <c r="P17">
        <v>3.004285714285714</v>
      </c>
      <c r="Q17">
        <v>0.40947590459191957</v>
      </c>
      <c r="R17">
        <v>3.1166666666666667</v>
      </c>
      <c r="S17">
        <v>0.45588907511808624</v>
      </c>
      <c r="T17">
        <v>2.8</v>
      </c>
      <c r="U17">
        <v>0.45223221087917115</v>
      </c>
      <c r="V17">
        <v>2.4500000000000002</v>
      </c>
      <c r="W17">
        <v>0.46289806490934027</v>
      </c>
    </row>
    <row r="18" spans="1:27" ht="15.75" x14ac:dyDescent="0.25">
      <c r="A18">
        <v>7</v>
      </c>
      <c r="B18">
        <v>35</v>
      </c>
      <c r="C18" s="17" t="s">
        <v>35</v>
      </c>
      <c r="D18" s="13">
        <v>5.09</v>
      </c>
      <c r="E18" s="13">
        <v>4.3</v>
      </c>
      <c r="F18" s="13">
        <v>4.0999999999999996</v>
      </c>
      <c r="G18" s="13">
        <v>4.2</v>
      </c>
      <c r="L18">
        <v>4.6014285714285714</v>
      </c>
    </row>
    <row r="19" spans="1:27" ht="15.75" x14ac:dyDescent="0.25">
      <c r="C19" s="17" t="s">
        <v>36</v>
      </c>
      <c r="D19" s="14">
        <f>D18/($B18+273.15)*(($B18+273.15)-($A18+273.15))</f>
        <v>0.46250202823300346</v>
      </c>
      <c r="E19" s="14">
        <f>E18/($B18+273.15)*(($B18+273.15)-($A18+273.15))</f>
        <v>0.39071880577640761</v>
      </c>
      <c r="F19" s="14">
        <f>F18/($B18+273.15)*(($B18+273.15)-($A18+273.15))</f>
        <v>0.37254583806587699</v>
      </c>
      <c r="G19" s="14">
        <f>G18/($B18+273.15)*(($B18+273.15)-($A18+273.15))</f>
        <v>0.38163232192114238</v>
      </c>
      <c r="L19">
        <v>0.41810806425442154</v>
      </c>
      <c r="M19" s="2" t="s">
        <v>32</v>
      </c>
      <c r="N19">
        <v>7</v>
      </c>
      <c r="P19">
        <v>2</v>
      </c>
      <c r="R19">
        <v>-7</v>
      </c>
      <c r="T19">
        <v>7</v>
      </c>
      <c r="V19">
        <v>2</v>
      </c>
      <c r="X19">
        <v>-7</v>
      </c>
      <c r="AA19" s="2"/>
    </row>
    <row r="20" spans="1:27" ht="15.75" x14ac:dyDescent="0.25">
      <c r="A20">
        <v>2</v>
      </c>
      <c r="B20">
        <v>35</v>
      </c>
      <c r="C20" s="17" t="s">
        <v>30</v>
      </c>
      <c r="D20" s="13">
        <v>4.1399999999999997</v>
      </c>
      <c r="E20" s="13">
        <v>3.4</v>
      </c>
      <c r="F20" s="13">
        <v>3.6</v>
      </c>
      <c r="G20" s="13">
        <v>3.5</v>
      </c>
      <c r="L20">
        <v>3.8728571428571428</v>
      </c>
      <c r="M20" s="2" t="s">
        <v>33</v>
      </c>
      <c r="N20">
        <v>35</v>
      </c>
      <c r="P20">
        <v>35</v>
      </c>
      <c r="R20">
        <v>35</v>
      </c>
      <c r="T20">
        <v>55</v>
      </c>
      <c r="V20">
        <v>55</v>
      </c>
      <c r="X20">
        <v>55</v>
      </c>
    </row>
    <row r="21" spans="1:27" ht="15.75" x14ac:dyDescent="0.25">
      <c r="C21" s="17" t="s">
        <v>31</v>
      </c>
      <c r="D21" s="14">
        <f>D20/($B20+273.15)*(($B20+273.15)-($A20+273.15))</f>
        <v>0.44335550868083723</v>
      </c>
      <c r="E21" s="14">
        <f>E20/($B20+273.15)*(($B20+273.15)-($A20+273.15))</f>
        <v>0.36410838877170215</v>
      </c>
      <c r="F21" s="14">
        <f>F20/($B20+273.15)*(($B20+273.15)-($A20+273.15))</f>
        <v>0.38552652928768461</v>
      </c>
      <c r="G21" s="14">
        <f>G20/($B20+273.15)*(($B20+273.15)-($A20+273.15))</f>
        <v>0.37481745902969338</v>
      </c>
      <c r="L21">
        <v>0.41474699242020358</v>
      </c>
      <c r="M21" s="3" t="s">
        <v>29</v>
      </c>
      <c r="N21" s="3" t="s">
        <v>35</v>
      </c>
      <c r="O21" s="3" t="s">
        <v>36</v>
      </c>
      <c r="P21" s="3" t="s">
        <v>30</v>
      </c>
      <c r="Q21" s="3" t="s">
        <v>31</v>
      </c>
      <c r="R21" s="3" t="s">
        <v>34</v>
      </c>
      <c r="S21" s="3" t="s">
        <v>37</v>
      </c>
      <c r="T21" s="3" t="s">
        <v>46</v>
      </c>
      <c r="U21" s="3" t="s">
        <v>39</v>
      </c>
      <c r="V21" s="3" t="s">
        <v>38</v>
      </c>
      <c r="W21" s="3" t="s">
        <v>42</v>
      </c>
      <c r="X21" s="3" t="s">
        <v>40</v>
      </c>
      <c r="Y21" s="3" t="s">
        <v>41</v>
      </c>
      <c r="Z21" s="3" t="s">
        <v>0</v>
      </c>
      <c r="AA21" s="3" t="s">
        <v>43</v>
      </c>
    </row>
    <row r="22" spans="1:27" ht="15.75" x14ac:dyDescent="0.25">
      <c r="A22">
        <v>-7</v>
      </c>
      <c r="B22">
        <v>35</v>
      </c>
      <c r="C22" s="17" t="s">
        <v>34</v>
      </c>
      <c r="D22" s="13">
        <v>2.93</v>
      </c>
      <c r="E22" s="13">
        <v>2.6</v>
      </c>
      <c r="F22" s="13">
        <v>2.9</v>
      </c>
      <c r="G22" s="13">
        <v>2.7</v>
      </c>
      <c r="L22">
        <v>3.004285714285714</v>
      </c>
      <c r="M22" s="4">
        <v>15.7</v>
      </c>
      <c r="N22" s="4">
        <v>5.4</v>
      </c>
      <c r="O22" s="5">
        <f>N22/(N$20+273.15)*((N$20+273.15)-(N$19+273.15))</f>
        <v>0.49067012818432587</v>
      </c>
      <c r="P22" s="4">
        <v>4.5999999999999996</v>
      </c>
      <c r="Q22" s="5">
        <f>P22/(P$20+273.15)*((P$20+273.15)-(P$19+273.15))</f>
        <v>0.49261723186759693</v>
      </c>
      <c r="R22" s="4">
        <v>3.7</v>
      </c>
      <c r="S22" s="5">
        <f>R22/(R$20+273.15)*((R$20+273.15)-(R$19+273.15))</f>
        <v>0.50429985396722388</v>
      </c>
      <c r="T22" s="4">
        <v>3.5</v>
      </c>
      <c r="U22" s="5">
        <f>T22/(T$20+273.15)*((T$20+273.15)-(T$19+273.15))</f>
        <v>0.51196099344811818</v>
      </c>
      <c r="V22" s="4">
        <v>3.2</v>
      </c>
      <c r="W22" s="5">
        <f>V22/(V$20+273.15)*((V$20+273.15)-(V$19+273.15))</f>
        <v>0.51683681243333846</v>
      </c>
      <c r="X22" s="4">
        <v>2.6</v>
      </c>
      <c r="Y22" s="5">
        <f>X22/(X$20+273.15)*((X$20+273.15)-(X$19+273.15))</f>
        <v>0.49123876276093259</v>
      </c>
      <c r="Z22" t="s">
        <v>59</v>
      </c>
      <c r="AA22" t="s">
        <v>58</v>
      </c>
    </row>
    <row r="23" spans="1:27" ht="15.75" x14ac:dyDescent="0.25">
      <c r="C23" s="17" t="s">
        <v>37</v>
      </c>
      <c r="D23" s="14">
        <f>D22/($B22+273.15)*(($B22+273.15)-($A22+273.15))</f>
        <v>0.39935096543890963</v>
      </c>
      <c r="E23" s="14">
        <f>E22/($B22+273.15)*(($B22+273.15)-($A22+273.15))</f>
        <v>0.35437287035534643</v>
      </c>
      <c r="F23" s="14">
        <f>F22/($B22+273.15)*(($B22+273.15)-($A22+273.15))</f>
        <v>0.39526204770404028</v>
      </c>
      <c r="G23" s="14">
        <f>G22/($B22+273.15)*(($B22+273.15)-($A22+273.15))</f>
        <v>0.36800259613824438</v>
      </c>
      <c r="L23">
        <v>0.40947590459191957</v>
      </c>
      <c r="M23" s="4">
        <v>11</v>
      </c>
      <c r="N23" s="4">
        <v>5.12</v>
      </c>
      <c r="O23" s="5">
        <f>N23/(N$20+273.15)*((N$20+273.15)-(N$19+273.15))</f>
        <v>0.46522797338958305</v>
      </c>
      <c r="P23" s="4">
        <v>4.2699999999999996</v>
      </c>
      <c r="Q23" s="5">
        <f>P23/(P$20+273.15)*((P$20+273.15)-(P$19+273.15))</f>
        <v>0.45727730001622585</v>
      </c>
      <c r="R23" s="4">
        <v>3.4</v>
      </c>
      <c r="S23" s="5">
        <f>R23/(R$20+273.15)*((R$20+273.15)-(R$19+273.15))</f>
        <v>0.46341067661852997</v>
      </c>
      <c r="T23" s="4">
        <v>3.25</v>
      </c>
      <c r="U23" s="5">
        <f>T23/(T$20+273.15)*((T$20+273.15)-(T$19+273.15))</f>
        <v>0.47539235105896693</v>
      </c>
      <c r="V23" s="4"/>
      <c r="W23" s="5">
        <f>V23/(V$20+273.15)*((V$20+273.15)-(V$19+273.15))</f>
        <v>0</v>
      </c>
      <c r="X23" s="4">
        <v>2.2999999999999998</v>
      </c>
      <c r="Y23" s="5">
        <f>X23/(X$20+273.15)*((X$20+273.15)-(X$19+273.15))</f>
        <v>0.434557367057748</v>
      </c>
      <c r="Z23" t="s">
        <v>54</v>
      </c>
      <c r="AA23" t="s">
        <v>55</v>
      </c>
    </row>
    <row r="24" spans="1:27" x14ac:dyDescent="0.25">
      <c r="L24">
        <v>3.1166666666666667</v>
      </c>
      <c r="M24" s="4">
        <v>24.3</v>
      </c>
      <c r="N24" s="4">
        <v>4</v>
      </c>
      <c r="O24" s="5">
        <f>N24/(N$20+273.15)*((N$20+273.15)-(N$19+273.15))</f>
        <v>0.36345935421061176</v>
      </c>
      <c r="P24" s="4">
        <v>3.6</v>
      </c>
      <c r="Q24" s="5">
        <f>P24/(P$20+273.15)*((P$20+273.15)-(P$19+273.15))</f>
        <v>0.38552652928768461</v>
      </c>
      <c r="R24" s="4">
        <v>2.8</v>
      </c>
      <c r="S24" s="5">
        <f>R24/(R$20+273.15)*((R$20+273.15)-(R$19+273.15))</f>
        <v>0.38163232192114233</v>
      </c>
      <c r="T24" s="4">
        <v>2.6</v>
      </c>
      <c r="U24" s="5">
        <f>T24/(T$20+273.15)*((T$20+273.15)-(T$19+273.15))</f>
        <v>0.3803138808471736</v>
      </c>
      <c r="V24" s="4">
        <v>2.4</v>
      </c>
      <c r="W24" s="5">
        <f>V24/(V$20+273.15)*((V$20+273.15)-(V$19+273.15))</f>
        <v>0.38762760932500384</v>
      </c>
      <c r="X24" s="4"/>
      <c r="Y24" s="5">
        <f>X24/(X$20+273.15)*((X$20+273.15)-(X$19+273.15))</f>
        <v>0</v>
      </c>
      <c r="Z24" t="s">
        <v>56</v>
      </c>
      <c r="AA24" s="1" t="s">
        <v>57</v>
      </c>
    </row>
    <row r="25" spans="1:27" x14ac:dyDescent="0.25">
      <c r="L25">
        <v>0.45588907511808624</v>
      </c>
    </row>
    <row r="26" spans="1:27" x14ac:dyDescent="0.25">
      <c r="L26">
        <v>2.8</v>
      </c>
      <c r="M26" s="4">
        <v>8.33</v>
      </c>
      <c r="N26" s="4">
        <v>5.09</v>
      </c>
      <c r="O26" s="5">
        <f>N26/(N$20+273.15)*((N$20+273.15)-(N$19+273.15))</f>
        <v>0.46250202823300346</v>
      </c>
      <c r="P26" s="4">
        <v>4.1399999999999997</v>
      </c>
      <c r="Q26" s="5">
        <f>P26/(P$20+273.15)*((P$20+273.15)-(P$19+273.15))</f>
        <v>0.44335550868083723</v>
      </c>
      <c r="R26" s="4">
        <v>2.93</v>
      </c>
      <c r="S26" s="5">
        <f>R26/(R$20+273.15)*((R$20+273.15)-(R$19+273.15))</f>
        <v>0.39935096543890963</v>
      </c>
      <c r="T26" s="4"/>
      <c r="U26" s="5">
        <f>T26/(T$20+273.15)*((T$20+273.15)-(T$19+273.15))</f>
        <v>0</v>
      </c>
      <c r="V26" s="4"/>
      <c r="W26" s="5">
        <f>V26/(V$20+273.15)*((V$20+273.15)-(V$19+273.15))</f>
        <v>0</v>
      </c>
      <c r="X26" s="4"/>
      <c r="Y26" s="5">
        <f>X26/(X$20+273.15)*((X$20+273.15)-(X$19+273.15))</f>
        <v>0</v>
      </c>
      <c r="Z26" t="s">
        <v>47</v>
      </c>
      <c r="AA26" t="s">
        <v>48</v>
      </c>
    </row>
    <row r="27" spans="1:27" x14ac:dyDescent="0.25">
      <c r="L27">
        <v>0.45223221087917115</v>
      </c>
      <c r="M27" s="4">
        <v>15.2</v>
      </c>
      <c r="N27" s="4">
        <v>4.3</v>
      </c>
      <c r="O27" s="5">
        <f>N27/(N$20+273.15)*((N$20+273.15)-(N$19+273.15))</f>
        <v>0.39071880577640761</v>
      </c>
      <c r="P27" s="4">
        <v>3.4</v>
      </c>
      <c r="Q27" s="5">
        <f>P27/(P$20+273.15)*((P$20+273.15)-(P$19+273.15))</f>
        <v>0.36410838877170215</v>
      </c>
      <c r="R27" s="4">
        <v>2.6</v>
      </c>
      <c r="S27" s="5">
        <f>R27/(R$20+273.15)*((R$20+273.15)-(R$19+273.15))</f>
        <v>0.35437287035534643</v>
      </c>
      <c r="T27" s="4"/>
      <c r="U27" s="5">
        <f>T27/(T$20+273.15)*((T$20+273.15)-(T$19+273.15))</f>
        <v>0</v>
      </c>
      <c r="V27" s="4"/>
      <c r="W27" s="5">
        <f>V27/(V$20+273.15)*((V$20+273.15)-(V$19+273.15))</f>
        <v>0</v>
      </c>
      <c r="X27" s="4"/>
      <c r="Y27" s="5">
        <f>X27/(X$20+273.15)*((X$20+273.15)-(X$19+273.15))</f>
        <v>0</v>
      </c>
      <c r="Z27" t="s">
        <v>51</v>
      </c>
      <c r="AA27" s="1" t="s">
        <v>49</v>
      </c>
    </row>
    <row r="28" spans="1:27" x14ac:dyDescent="0.25">
      <c r="L28">
        <v>2.4500000000000002</v>
      </c>
      <c r="M28" s="4">
        <v>27.6</v>
      </c>
      <c r="N28" s="4">
        <v>4.0999999999999996</v>
      </c>
      <c r="O28" s="5">
        <f>N28/(N$20+273.15)*((N$20+273.15)-(N$19+273.15))</f>
        <v>0.37254583806587699</v>
      </c>
      <c r="P28" s="4">
        <v>3.6</v>
      </c>
      <c r="Q28" s="5">
        <f>P28/(P$20+273.15)*((P$20+273.15)-(P$19+273.15))</f>
        <v>0.38552652928768461</v>
      </c>
      <c r="R28" s="4">
        <v>2.9</v>
      </c>
      <c r="S28" s="5">
        <f>R28/(R$20+273.15)*((R$20+273.15)-(R$19+273.15))</f>
        <v>0.39526204770404028</v>
      </c>
      <c r="T28" s="4"/>
      <c r="U28" s="5">
        <f>T28/(T$20+273.15)*((T$20+273.15)-(T$19+273.15))</f>
        <v>0</v>
      </c>
      <c r="V28" s="4"/>
      <c r="W28" s="5">
        <f>V28/(V$20+273.15)*((V$20+273.15)-(V$19+273.15))</f>
        <v>0</v>
      </c>
      <c r="X28" s="4"/>
      <c r="Y28" s="5">
        <f>X28/(X$20+273.15)*((X$20+273.15)-(X$19+273.15))</f>
        <v>0</v>
      </c>
      <c r="Z28" t="s">
        <v>50</v>
      </c>
      <c r="AA28" s="1" t="s">
        <v>49</v>
      </c>
    </row>
    <row r="29" spans="1:27" x14ac:dyDescent="0.25">
      <c r="L29">
        <v>0.46289806490934027</v>
      </c>
      <c r="M29" s="4">
        <v>10.9</v>
      </c>
      <c r="N29" s="4">
        <v>4.2</v>
      </c>
      <c r="O29" s="5">
        <f>N29/(N$20+273.15)*((N$20+273.15)-(N$19+273.15))</f>
        <v>0.38163232192114238</v>
      </c>
      <c r="P29" s="4">
        <v>3.5</v>
      </c>
      <c r="Q29" s="5">
        <f>P29/(P$20+273.15)*((P$20+273.15)-(P$19+273.15))</f>
        <v>0.37481745902969338</v>
      </c>
      <c r="R29" s="4">
        <v>2.7</v>
      </c>
      <c r="S29" s="5">
        <f>R29/(R$20+273.15)*((R$20+273.15)-(R$19+273.15))</f>
        <v>0.36800259613824438</v>
      </c>
      <c r="T29" s="4"/>
      <c r="U29" s="5">
        <f>T29/(T$20+273.15)*((T$20+273.15)-(T$19+273.15))</f>
        <v>0</v>
      </c>
      <c r="V29" s="4"/>
      <c r="W29" s="5">
        <f>V29/(V$20+273.15)*((V$20+273.15)-(V$19+273.15))</f>
        <v>0</v>
      </c>
      <c r="X29" s="4"/>
      <c r="Y29" s="5">
        <f>X29/(X$20+273.15)*((X$20+273.15)-(X$19+273.15))</f>
        <v>0</v>
      </c>
      <c r="Z29" t="s">
        <v>53</v>
      </c>
      <c r="AA29" t="s">
        <v>52</v>
      </c>
    </row>
    <row r="31" spans="1:27" x14ac:dyDescent="0.25">
      <c r="M31" s="4" t="s">
        <v>60</v>
      </c>
      <c r="N31" s="4">
        <f>AVERAGEIF(N22:N29, "&gt;0")</f>
        <v>4.6014285714285714</v>
      </c>
      <c r="O31" s="6">
        <f>AVERAGEIF(O22:O29, "&gt;0")</f>
        <v>0.41810806425442154</v>
      </c>
      <c r="P31" s="4">
        <f>AVERAGEIF(P22:P29, "&gt;0")</f>
        <v>3.8728571428571428</v>
      </c>
      <c r="Q31" s="6">
        <f>AVERAGEIF(Q22:Q29, "&gt;0")</f>
        <v>0.41474699242020358</v>
      </c>
      <c r="R31" s="4">
        <f>AVERAGEIF(R22:R29, "&gt;0")</f>
        <v>3.004285714285714</v>
      </c>
      <c r="S31" s="6">
        <f>AVERAGEIF(S22:S29, "&gt;0")</f>
        <v>0.40947590459191957</v>
      </c>
      <c r="T31" s="4">
        <f>AVERAGEIF(T22:T29, "&gt;0")</f>
        <v>3.1166666666666667</v>
      </c>
      <c r="U31" s="6">
        <f>AVERAGEIF(U22:U29, "&gt;0")</f>
        <v>0.45588907511808624</v>
      </c>
      <c r="V31" s="4">
        <f>AVERAGEIF(V22:V29, "&gt;0")</f>
        <v>2.8</v>
      </c>
      <c r="W31" s="6">
        <f>AVERAGEIF(W22:W29, "&gt;0")</f>
        <v>0.45223221087917115</v>
      </c>
      <c r="X31" s="4">
        <f>AVERAGEIF(X22:X29, "&gt;0")</f>
        <v>2.4500000000000002</v>
      </c>
      <c r="Y31" s="6">
        <f>AVERAGEIF(Y22:Y29, "&gt;0")</f>
        <v>0.46289806490934027</v>
      </c>
    </row>
    <row r="32" spans="1:27" x14ac:dyDescent="0.25">
      <c r="M32" s="6" t="s">
        <v>61</v>
      </c>
    </row>
    <row r="33" spans="13:13" x14ac:dyDescent="0.25">
      <c r="M33" s="6">
        <f>AVERAGE(O22:O24,O26:O29,Q22:Q24,Q26:Q29,S22:S24,S26:S29,U22:U24,W22,W24,Y22:Y23)</f>
        <v>0.42479444663561045</v>
      </c>
    </row>
  </sheetData>
  <phoneticPr fontId="5" type="noConversion"/>
  <hyperlinks>
    <hyperlink ref="AA27" r:id="rId1" xr:uid="{095048F2-4153-4C1E-8BA8-50541BEFF5D1}"/>
    <hyperlink ref="AA28" r:id="rId2" xr:uid="{820145E9-8132-4943-A9A7-C22AF6D5890C}"/>
    <hyperlink ref="AA24" r:id="rId3" xr:uid="{663C10F9-BFDF-4385-B71B-A2AF808CD490}"/>
  </hyperlinks>
  <pageMargins left="0.7" right="0.7" top="0.78740157499999996" bottom="0.78740157499999996" header="0.3" footer="0.3"/>
  <pageSetup paperSize="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Sole-Wasser</vt:lpstr>
      <vt:lpstr>Luft-Wasser</vt:lpstr>
      <vt:lpstr>Luft-Wasser umformatiert</vt:lpstr>
      <vt:lpstr>'Luft-Wasser umformatiert'!Druckbereich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</dc:creator>
  <cp:lastModifiedBy>Corvin</cp:lastModifiedBy>
  <cp:lastPrinted>2022-11-30T14:45:14Z</cp:lastPrinted>
  <dcterms:created xsi:type="dcterms:W3CDTF">2022-10-13T11:38:03Z</dcterms:created>
  <dcterms:modified xsi:type="dcterms:W3CDTF">2022-11-30T14:47:18Z</dcterms:modified>
</cp:coreProperties>
</file>