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540" yWindow="180" windowWidth="12300" windowHeight="1014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N6" i="1"/>
  <c r="E12" i="2"/>
  <c r="E14" s="1"/>
  <c r="E20" s="1"/>
  <c r="E18" s="1"/>
  <c r="B9"/>
  <c r="B8"/>
  <c r="J3"/>
  <c r="G8" s="1"/>
  <c r="U6" i="1"/>
  <c r="T6"/>
  <c r="K6"/>
  <c r="E8" i="2" l="1"/>
  <c r="E5"/>
  <c r="G5"/>
  <c r="F2"/>
  <c r="E2"/>
  <c r="G7"/>
  <c r="G2"/>
  <c r="E7"/>
  <c r="F5"/>
  <c r="E13"/>
  <c r="Q6" i="1"/>
  <c r="N15"/>
  <c r="K15"/>
  <c r="G15"/>
  <c r="H15" s="1"/>
  <c r="L12"/>
  <c r="N12" s="1"/>
  <c r="K12"/>
  <c r="F12"/>
  <c r="G12"/>
  <c r="H12" s="1"/>
  <c r="T8"/>
  <c r="U8" s="1"/>
  <c r="N8"/>
  <c r="Q8"/>
  <c r="K8"/>
  <c r="G4"/>
  <c r="H4" s="1"/>
  <c r="G5"/>
  <c r="H5" s="1"/>
  <c r="G6"/>
  <c r="H6" s="1"/>
  <c r="G7"/>
  <c r="H7" s="1"/>
  <c r="G8"/>
  <c r="H8" s="1"/>
  <c r="G3"/>
  <c r="H3" s="1"/>
</calcChain>
</file>

<file path=xl/sharedStrings.xml><?xml version="1.0" encoding="utf-8"?>
<sst xmlns="http://schemas.openxmlformats.org/spreadsheetml/2006/main" count="162" uniqueCount="141">
  <si>
    <t>Warm White</t>
  </si>
  <si>
    <t>Color</t>
  </si>
  <si>
    <t>Part Number</t>
  </si>
  <si>
    <t>Typical Luminous Flux фv (lm), Tcase=60°C</t>
  </si>
  <si>
    <t>Typical Luminous Flux фv (lm), Tj=25°C</t>
  </si>
  <si>
    <t>Typical Forward Voltage Vf (V)</t>
  </si>
  <si>
    <t>Forward Current (mA) [2]</t>
  </si>
  <si>
    <t>BXRA-W0401</t>
  </si>
  <si>
    <t>BXRA-W0402</t>
  </si>
  <si>
    <t>BXRA-W0403</t>
  </si>
  <si>
    <t>BXRA-N0402</t>
  </si>
  <si>
    <t>Neutral White</t>
  </si>
  <si>
    <t>BXRA-C0402</t>
  </si>
  <si>
    <t>BXRA-C0603</t>
  </si>
  <si>
    <t>Cool White</t>
  </si>
  <si>
    <t>Power (W)</t>
  </si>
  <si>
    <t>Lumens/W</t>
  </si>
  <si>
    <t>Max Current</t>
  </si>
  <si>
    <t>Max normalised flux</t>
  </si>
  <si>
    <t>Max Power</t>
  </si>
  <si>
    <t>Max pulsed normalised flux</t>
  </si>
  <si>
    <t>Max oulsed Current</t>
  </si>
  <si>
    <t>Max pulsed Power</t>
  </si>
  <si>
    <t>Bridgelux recommends a maximum duty cycle of 10% when operating LED Arrays at the</t>
  </si>
  <si>
    <t>maximum peak pulsed current specified.</t>
  </si>
  <si>
    <t>MAX Luminous Flux</t>
  </si>
  <si>
    <t>MAX pulsed Luminous Flux</t>
  </si>
  <si>
    <t>5% duty cycle</t>
  </si>
  <si>
    <t>BRIDGELUX</t>
  </si>
  <si>
    <t>CREE Xlamp MC-E</t>
  </si>
  <si>
    <t>MCE4WT-A2-0000-000M01</t>
  </si>
  <si>
    <t>Lumens</t>
  </si>
  <si>
    <t>VF</t>
  </si>
  <si>
    <t>voltage</t>
  </si>
  <si>
    <t>Voltage</t>
  </si>
  <si>
    <t>current</t>
  </si>
  <si>
    <t>power</t>
  </si>
  <si>
    <t>lumens/W</t>
  </si>
  <si>
    <t>Pulsed not given. Datasheet is confusing as many values are PER DIE</t>
  </si>
  <si>
    <t>Cree Xlamp CXA-2011</t>
  </si>
  <si>
    <t>http://www.cree.com/products/pdf/XLampMC-E.pdf</t>
  </si>
  <si>
    <t>http://www.bridgelux.com/assets/files/DS11%20Bridgelux%20ES%20LED%20Array%20Data%20Sheet%20DS11%20040411.pdf</t>
  </si>
  <si>
    <t>REALLY BRIGHT WHITE</t>
  </si>
  <si>
    <t>CXA2011-0000-000P00J00E3</t>
  </si>
  <si>
    <t>http://www.cree.com/products/pdf/XLampCXA2011.pdf</t>
  </si>
  <si>
    <t>http://www.ledil.fi/node/2/p/339</t>
  </si>
  <si>
    <t>LED URL</t>
  </si>
  <si>
    <t>Reflector URL</t>
  </si>
  <si>
    <t>http://www.ledil.com/node/2/p/22</t>
  </si>
  <si>
    <t>http://www.ledil.com/node/2/p/2701</t>
  </si>
  <si>
    <t>greater than&gt;&gt;</t>
  </si>
  <si>
    <t>Q1 VBE</t>
  </si>
  <si>
    <t>Inductor</t>
  </si>
  <si>
    <t>Value</t>
  </si>
  <si>
    <t>Saturation current</t>
  </si>
  <si>
    <t>LEDs</t>
  </si>
  <si>
    <t>Transistor</t>
  </si>
  <si>
    <t>Supply</t>
  </si>
  <si>
    <t>Vin Max</t>
  </si>
  <si>
    <t>Vin Min</t>
  </si>
  <si>
    <t>Max</t>
  </si>
  <si>
    <t>Min</t>
  </si>
  <si>
    <t>Oscillator</t>
  </si>
  <si>
    <t>Lower frequency yields higher efficiency</t>
  </si>
  <si>
    <t>and should be used for V low or V high duty cycle</t>
  </si>
  <si>
    <t>Switching Frequency Hz</t>
  </si>
  <si>
    <t>tsw</t>
  </si>
  <si>
    <t>Min Current</t>
  </si>
  <si>
    <t>Min Voltage</t>
  </si>
  <si>
    <t>Design Current</t>
  </si>
  <si>
    <t>Design Voltage</t>
  </si>
  <si>
    <t>Rsense</t>
  </si>
  <si>
    <t>For full range</t>
  </si>
  <si>
    <t>current dimming</t>
  </si>
  <si>
    <t>Output Voltage Cap resistors</t>
  </si>
  <si>
    <t>R1</t>
  </si>
  <si>
    <t>R2</t>
  </si>
  <si>
    <t>??</t>
  </si>
  <si>
    <t>Voltage drop</t>
  </si>
  <si>
    <t>Vout+margin</t>
  </si>
  <si>
    <t>margin as this is a safety Cap</t>
  </si>
  <si>
    <t>&gt;2A</t>
  </si>
  <si>
    <t>Vin Typ</t>
  </si>
  <si>
    <t>Typ</t>
  </si>
  <si>
    <t>Ripple percents</t>
  </si>
  <si>
    <t>Input Capacitor selection</t>
  </si>
  <si>
    <t>Low ESR &amp; ESL</t>
  </si>
  <si>
    <t>real max led current</t>
  </si>
  <si>
    <t>real max led voltage</t>
  </si>
  <si>
    <t>design Max LED current</t>
  </si>
  <si>
    <t>design Max LED voltage</t>
  </si>
  <si>
    <t>Max Value (mohm)</t>
  </si>
  <si>
    <t>Typ test Voltage</t>
  </si>
  <si>
    <t>Typ test Current</t>
  </si>
  <si>
    <t>Try value</t>
  </si>
  <si>
    <t>max ripple occurs for min led current and voltage, and max supply voltage</t>
  </si>
  <si>
    <t>LED current range (within 30-40% ripples) - low input voltage</t>
  </si>
  <si>
    <t>LED current range (within 30-40% ripples) - high input voltage</t>
  </si>
  <si>
    <t>lt3477</t>
  </si>
  <si>
    <t>analog dim</t>
  </si>
  <si>
    <t>pins</t>
  </si>
  <si>
    <t>max current</t>
  </si>
  <si>
    <t>3A</t>
  </si>
  <si>
    <t>bu,bu-bo,bo</t>
  </si>
  <si>
    <t>operation</t>
  </si>
  <si>
    <t>other</t>
  </si>
  <si>
    <t>dual current sense</t>
  </si>
  <si>
    <t>design</t>
  </si>
  <si>
    <t>sections</t>
  </si>
  <si>
    <t>10:1</t>
  </si>
  <si>
    <t>250:1</t>
  </si>
  <si>
    <t>bu</t>
  </si>
  <si>
    <t>steps</t>
  </si>
  <si>
    <t>lm3421</t>
  </si>
  <si>
    <t>?</t>
  </si>
  <si>
    <t>current source for adj (givn)</t>
  </si>
  <si>
    <t>sections, not much mention of analog control</t>
  </si>
  <si>
    <t>na - controller</t>
  </si>
  <si>
    <t>zxld1374</t>
  </si>
  <si>
    <t>20:1</t>
  </si>
  <si>
    <t>1.5A</t>
  </si>
  <si>
    <t>sections, number of LEDS confusing</t>
  </si>
  <si>
    <t>lt3478</t>
  </si>
  <si>
    <t>all</t>
  </si>
  <si>
    <t>4.5A</t>
  </si>
  <si>
    <t>switching freq</t>
  </si>
  <si>
    <t>3.5MHz prog</t>
  </si>
  <si>
    <t>lm3409</t>
  </si>
  <si>
    <t>2MHz max self-adj (mentions const ripple)</t>
  </si>
  <si>
    <t>1MHz self-adj</t>
  </si>
  <si>
    <t>1MHz(5MHz) self-adj</t>
  </si>
  <si>
    <t>2.25MHz program</t>
  </si>
  <si>
    <t>lt3518</t>
  </si>
  <si>
    <t>2.3A</t>
  </si>
  <si>
    <t>2.5MHz program</t>
  </si>
  <si>
    <t>lt3517</t>
  </si>
  <si>
    <t>AS ABOVE</t>
  </si>
  <si>
    <t>MAX16834</t>
  </si>
  <si>
    <t>na- controller</t>
  </si>
  <si>
    <t>doesnt seem to mention buck</t>
  </si>
  <si>
    <t>doesnt seem suited for this application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</si>
</sst>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1" applyAlignment="1" applyProtection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wrapText="1"/>
    </xf>
    <xf numFmtId="0" fontId="1" fillId="3" borderId="0" xfId="1" applyFill="1" applyAlignment="1" applyProtection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2" fillId="4" borderId="0" xfId="0" applyFont="1" applyFill="1"/>
    <xf numFmtId="0" fontId="2" fillId="0" borderId="0" xfId="0" applyFont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2" fillId="9" borderId="0" xfId="0" applyFont="1" applyFill="1"/>
    <xf numFmtId="0" fontId="2" fillId="0" borderId="0" xfId="0" applyFont="1" applyFill="1"/>
    <xf numFmtId="0" fontId="0" fillId="0" borderId="0" xfId="0" applyFill="1"/>
    <xf numFmtId="0" fontId="2" fillId="7" borderId="0" xfId="0" applyFont="1" applyFill="1"/>
    <xf numFmtId="0" fontId="3" fillId="0" borderId="0" xfId="0" applyFont="1"/>
    <xf numFmtId="0" fontId="2" fillId="10" borderId="0" xfId="0" applyFont="1" applyFill="1"/>
    <xf numFmtId="0" fontId="0" fillId="10" borderId="0" xfId="0" applyFill="1"/>
    <xf numFmtId="11" fontId="0" fillId="5" borderId="0" xfId="0" applyNumberFormat="1" applyFill="1"/>
    <xf numFmtId="0" fontId="0" fillId="8" borderId="0" xfId="0" applyFill="1" applyAlignment="1">
      <alignment horizontal="center"/>
    </xf>
    <xf numFmtId="49" fontId="0" fillId="0" borderId="0" xfId="0" applyNumberFormat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ree.com/products/pdf/XLampCXA2011.pdf" TargetMode="External"/><Relationship Id="rId2" Type="http://schemas.openxmlformats.org/officeDocument/2006/relationships/hyperlink" Target="http://www.bridgelux.com/assets/files/DS11%20Bridgelux%20ES%20LED%20Array%20Data%20Sheet%20DS11%20040411.pdf" TargetMode="External"/><Relationship Id="rId1" Type="http://schemas.openxmlformats.org/officeDocument/2006/relationships/hyperlink" Target="http://www.cree.com/products/pdf/XLampMC-E.pdf" TargetMode="External"/><Relationship Id="rId6" Type="http://schemas.openxmlformats.org/officeDocument/2006/relationships/hyperlink" Target="http://www.ledil.com/node/2/p/2701" TargetMode="External"/><Relationship Id="rId5" Type="http://schemas.openxmlformats.org/officeDocument/2006/relationships/hyperlink" Target="http://www.ledil.com/node/2/p/22" TargetMode="External"/><Relationship Id="rId4" Type="http://schemas.openxmlformats.org/officeDocument/2006/relationships/hyperlink" Target="http://www.ledil.fi/node/2/p/33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6"/>
  <sheetViews>
    <sheetView tabSelected="1" topLeftCell="B1" workbookViewId="0">
      <selection activeCell="F6" sqref="F6"/>
    </sheetView>
  </sheetViews>
  <sheetFormatPr defaultRowHeight="15"/>
  <cols>
    <col min="1" max="1" width="14.7109375" customWidth="1"/>
    <col min="2" max="2" width="12.28515625" customWidth="1"/>
    <col min="3" max="3" width="15" customWidth="1"/>
    <col min="4" max="4" width="13" customWidth="1"/>
    <col min="10" max="11" width="10.7109375" customWidth="1"/>
    <col min="15" max="15" width="14.85546875" customWidth="1"/>
  </cols>
  <sheetData>
    <row r="1" spans="1:21" s="3" customFormat="1">
      <c r="A1" s="29" t="s">
        <v>28</v>
      </c>
      <c r="B1" s="29"/>
      <c r="C1" s="29"/>
      <c r="D1" s="29"/>
      <c r="E1" s="29"/>
      <c r="F1" s="29"/>
      <c r="G1" s="29"/>
      <c r="H1" s="29"/>
      <c r="I1" s="29"/>
      <c r="J1" s="5" t="s">
        <v>41</v>
      </c>
      <c r="L1" s="5" t="s">
        <v>49</v>
      </c>
    </row>
    <row r="2" spans="1:21" s="3" customFormat="1" ht="60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15</v>
      </c>
      <c r="H2" s="4" t="s">
        <v>16</v>
      </c>
      <c r="J2" s="4" t="s">
        <v>18</v>
      </c>
      <c r="K2" s="4" t="s">
        <v>25</v>
      </c>
      <c r="L2" s="4" t="s">
        <v>17</v>
      </c>
      <c r="M2" s="4" t="s">
        <v>33</v>
      </c>
      <c r="N2" s="4" t="s">
        <v>19</v>
      </c>
      <c r="P2" s="4" t="s">
        <v>20</v>
      </c>
      <c r="Q2" s="4" t="s">
        <v>26</v>
      </c>
      <c r="R2" s="4" t="s">
        <v>21</v>
      </c>
      <c r="S2" s="4" t="s">
        <v>34</v>
      </c>
      <c r="T2" s="4" t="s">
        <v>22</v>
      </c>
      <c r="U2" s="4" t="s">
        <v>27</v>
      </c>
    </row>
    <row r="3" spans="1:21" s="3" customFormat="1">
      <c r="A3" s="27" t="s">
        <v>0</v>
      </c>
      <c r="B3" s="3" t="s">
        <v>7</v>
      </c>
      <c r="C3" s="3">
        <v>400</v>
      </c>
      <c r="D3" s="3">
        <v>440</v>
      </c>
      <c r="E3" s="3">
        <v>9.5</v>
      </c>
      <c r="F3" s="3">
        <v>700</v>
      </c>
      <c r="G3" s="3">
        <f t="shared" ref="G3:G8" si="0">E3*F3/1000</f>
        <v>6.65</v>
      </c>
      <c r="H3" s="3">
        <f t="shared" ref="H3:H8" si="1">D3/G3</f>
        <v>66.165413533834581</v>
      </c>
    </row>
    <row r="4" spans="1:21" s="3" customFormat="1">
      <c r="A4" s="27"/>
      <c r="B4" s="3" t="s">
        <v>8</v>
      </c>
      <c r="C4" s="3">
        <v>420</v>
      </c>
      <c r="D4" s="3">
        <v>460</v>
      </c>
      <c r="E4" s="3">
        <v>9</v>
      </c>
      <c r="F4" s="3">
        <v>700</v>
      </c>
      <c r="G4" s="3">
        <f t="shared" si="0"/>
        <v>6.3</v>
      </c>
      <c r="H4" s="3">
        <f t="shared" si="1"/>
        <v>73.015873015873012</v>
      </c>
    </row>
    <row r="5" spans="1:21" s="3" customFormat="1">
      <c r="A5" s="27"/>
      <c r="B5" s="3" t="s">
        <v>9</v>
      </c>
      <c r="C5" s="3">
        <v>410</v>
      </c>
      <c r="D5" s="3">
        <v>460</v>
      </c>
      <c r="E5" s="3">
        <v>28.6</v>
      </c>
      <c r="F5" s="3">
        <v>250</v>
      </c>
      <c r="G5" s="3">
        <f t="shared" si="0"/>
        <v>7.15</v>
      </c>
      <c r="H5" s="3">
        <f t="shared" si="1"/>
        <v>64.335664335664333</v>
      </c>
    </row>
    <row r="6" spans="1:21" s="14" customFormat="1">
      <c r="A6" s="25" t="s">
        <v>11</v>
      </c>
      <c r="B6" s="14" t="s">
        <v>10</v>
      </c>
      <c r="C6" s="14">
        <v>400</v>
      </c>
      <c r="D6" s="14">
        <v>440</v>
      </c>
      <c r="E6" s="14">
        <v>8.9</v>
      </c>
      <c r="F6" s="14">
        <v>600</v>
      </c>
      <c r="G6" s="14">
        <f t="shared" si="0"/>
        <v>5.34</v>
      </c>
      <c r="H6" s="14">
        <f t="shared" si="1"/>
        <v>82.397003745318358</v>
      </c>
      <c r="J6" s="14">
        <v>2.15</v>
      </c>
      <c r="K6" s="14">
        <f>D6*J6</f>
        <v>946</v>
      </c>
      <c r="L6" s="14">
        <v>1500</v>
      </c>
      <c r="M6" s="14">
        <v>9.6999999999999993</v>
      </c>
      <c r="N6" s="14">
        <f>L6*M6/1000</f>
        <v>14.549999999999999</v>
      </c>
      <c r="O6" s="14" t="s">
        <v>50</v>
      </c>
      <c r="P6" s="14">
        <v>2.5</v>
      </c>
      <c r="Q6" s="14">
        <f>D6*P6</f>
        <v>1100</v>
      </c>
      <c r="R6" s="14">
        <v>2100</v>
      </c>
      <c r="S6" s="14">
        <v>10.5</v>
      </c>
      <c r="T6" s="14">
        <f>R6*S6/1000</f>
        <v>22.05</v>
      </c>
      <c r="U6" s="14">
        <f>T6/20</f>
        <v>1.1025</v>
      </c>
    </row>
    <row r="7" spans="1:21" s="3" customFormat="1">
      <c r="A7" s="28" t="s">
        <v>14</v>
      </c>
      <c r="B7" s="3" t="s">
        <v>12</v>
      </c>
      <c r="C7" s="3">
        <v>410</v>
      </c>
      <c r="D7" s="3">
        <v>450</v>
      </c>
      <c r="E7" s="3">
        <v>9.5</v>
      </c>
      <c r="F7" s="3">
        <v>500</v>
      </c>
      <c r="G7" s="3">
        <f t="shared" si="0"/>
        <v>4.75</v>
      </c>
      <c r="H7" s="3">
        <f t="shared" si="1"/>
        <v>94.736842105263165</v>
      </c>
    </row>
    <row r="8" spans="1:21" s="3" customFormat="1">
      <c r="A8" s="28"/>
      <c r="B8" s="3" t="s">
        <v>13</v>
      </c>
      <c r="C8" s="3">
        <v>560</v>
      </c>
      <c r="D8" s="3">
        <v>620</v>
      </c>
      <c r="E8" s="3">
        <v>28.6</v>
      </c>
      <c r="F8" s="3">
        <v>250</v>
      </c>
      <c r="G8" s="3">
        <f t="shared" si="0"/>
        <v>7.15</v>
      </c>
      <c r="H8" s="3">
        <f t="shared" si="1"/>
        <v>86.713286713286706</v>
      </c>
      <c r="J8" s="3">
        <v>1.8</v>
      </c>
      <c r="K8" s="3">
        <f>D8*J8</f>
        <v>1116</v>
      </c>
      <c r="L8" s="3">
        <v>500</v>
      </c>
      <c r="M8" s="3">
        <v>31.2</v>
      </c>
      <c r="N8" s="3">
        <f>L8*M8/1000</f>
        <v>15.6</v>
      </c>
      <c r="P8" s="3">
        <v>2.25</v>
      </c>
      <c r="Q8" s="3">
        <f>D8*P8</f>
        <v>1395</v>
      </c>
      <c r="R8" s="3">
        <v>700</v>
      </c>
      <c r="S8" s="3">
        <v>33</v>
      </c>
      <c r="T8" s="3">
        <f>R8*S8/1000</f>
        <v>23.1</v>
      </c>
      <c r="U8" s="3">
        <f>T8/20</f>
        <v>1.155</v>
      </c>
    </row>
    <row r="9" spans="1:21">
      <c r="I9" t="s">
        <v>46</v>
      </c>
      <c r="J9" t="s">
        <v>47</v>
      </c>
      <c r="P9" t="s">
        <v>23</v>
      </c>
    </row>
    <row r="10" spans="1:21">
      <c r="A10" s="30" t="s">
        <v>29</v>
      </c>
      <c r="B10" s="30"/>
      <c r="C10" s="30"/>
      <c r="D10" s="30"/>
      <c r="E10" s="30"/>
      <c r="F10" s="30"/>
      <c r="G10" s="30"/>
      <c r="H10" s="30"/>
      <c r="I10" s="1" t="s">
        <v>40</v>
      </c>
      <c r="J10" s="1" t="s">
        <v>48</v>
      </c>
      <c r="Q10" t="s">
        <v>24</v>
      </c>
    </row>
    <row r="11" spans="1:21">
      <c r="A11" t="s">
        <v>1</v>
      </c>
      <c r="B11" t="s">
        <v>2</v>
      </c>
      <c r="D11" t="s">
        <v>31</v>
      </c>
      <c r="E11" t="s">
        <v>32</v>
      </c>
      <c r="F11" t="s">
        <v>35</v>
      </c>
      <c r="G11" t="s">
        <v>36</v>
      </c>
      <c r="H11" t="s">
        <v>37</v>
      </c>
    </row>
    <row r="12" spans="1:21" s="2" customFormat="1">
      <c r="A12" s="2" t="s">
        <v>14</v>
      </c>
      <c r="B12" s="2" t="s">
        <v>30</v>
      </c>
      <c r="D12" s="2">
        <v>430</v>
      </c>
      <c r="E12" s="2">
        <v>3.2</v>
      </c>
      <c r="F12" s="2">
        <f>350*4</f>
        <v>1400</v>
      </c>
      <c r="G12" s="2">
        <f>E12*F12/1000</f>
        <v>4.4800000000000004</v>
      </c>
      <c r="H12" s="2">
        <f>D12/G12</f>
        <v>95.982142857142847</v>
      </c>
      <c r="J12" s="2">
        <v>1.7</v>
      </c>
      <c r="K12" s="2">
        <f>D12*J12</f>
        <v>731</v>
      </c>
      <c r="L12" s="2">
        <f>700*4</f>
        <v>2800</v>
      </c>
      <c r="M12" s="2">
        <v>3.5</v>
      </c>
      <c r="N12" s="2">
        <f>L12*M12/1000</f>
        <v>9.8000000000000007</v>
      </c>
    </row>
    <row r="13" spans="1:21">
      <c r="I13" t="s">
        <v>46</v>
      </c>
      <c r="J13" t="s">
        <v>47</v>
      </c>
      <c r="P13" t="s">
        <v>38</v>
      </c>
    </row>
    <row r="14" spans="1:21">
      <c r="A14" s="30" t="s">
        <v>39</v>
      </c>
      <c r="B14" s="30"/>
      <c r="C14" s="30"/>
      <c r="D14" s="30"/>
      <c r="E14" s="30"/>
      <c r="F14" s="30"/>
      <c r="G14" s="30"/>
      <c r="H14" s="30"/>
      <c r="I14" s="1" t="s">
        <v>44</v>
      </c>
      <c r="J14" s="1" t="s">
        <v>45</v>
      </c>
    </row>
    <row r="15" spans="1:21" s="6" customFormat="1">
      <c r="A15" s="6" t="s">
        <v>42</v>
      </c>
      <c r="B15" s="6" t="s">
        <v>43</v>
      </c>
      <c r="D15" s="6">
        <v>1100</v>
      </c>
      <c r="E15" s="6">
        <v>40</v>
      </c>
      <c r="F15" s="6">
        <v>270</v>
      </c>
      <c r="G15" s="6">
        <f>F15*E15/1000</f>
        <v>10.8</v>
      </c>
      <c r="H15" s="6">
        <f>D15/G15</f>
        <v>101.85185185185185</v>
      </c>
      <c r="J15" s="6">
        <v>2.8</v>
      </c>
      <c r="K15" s="6">
        <f>J15*D15</f>
        <v>3080</v>
      </c>
      <c r="L15" s="6">
        <v>1000</v>
      </c>
      <c r="M15" s="6">
        <v>45.8</v>
      </c>
      <c r="N15" s="6">
        <f>M15*L15/1000</f>
        <v>45.8</v>
      </c>
    </row>
    <row r="16" spans="1:21">
      <c r="P16" t="s">
        <v>38</v>
      </c>
    </row>
  </sheetData>
  <mergeCells count="5">
    <mergeCell ref="A3:A5"/>
    <mergeCell ref="A7:A8"/>
    <mergeCell ref="A1:I1"/>
    <mergeCell ref="A10:H10"/>
    <mergeCell ref="A14:H14"/>
  </mergeCells>
  <hyperlinks>
    <hyperlink ref="I10" r:id="rId1"/>
    <hyperlink ref="J1" r:id="rId2" display="http://www.bridgelux.com/assets/files/DS11 Bridgelux ES LED Array Data Sheet DS11 040411.pdf"/>
    <hyperlink ref="I14" r:id="rId3"/>
    <hyperlink ref="J14" r:id="rId4"/>
    <hyperlink ref="J10" r:id="rId5"/>
    <hyperlink ref="L1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J2" sqref="J2"/>
    </sheetView>
  </sheetViews>
  <sheetFormatPr defaultRowHeight="15"/>
  <cols>
    <col min="1" max="1" width="16.5703125" customWidth="1"/>
    <col min="4" max="4" width="16.28515625" customWidth="1"/>
    <col min="5" max="5" width="8.7109375" customWidth="1"/>
    <col min="6" max="6" width="14.140625" customWidth="1"/>
    <col min="7" max="7" width="11.28515625" customWidth="1"/>
    <col min="8" max="8" width="10" bestFit="1" customWidth="1"/>
    <col min="9" max="9" width="22.140625" customWidth="1"/>
    <col min="10" max="10" width="10.7109375" customWidth="1"/>
  </cols>
  <sheetData>
    <row r="1" spans="1:11">
      <c r="A1" s="9" t="s">
        <v>55</v>
      </c>
      <c r="B1" s="6"/>
      <c r="D1" s="8" t="s">
        <v>52</v>
      </c>
      <c r="E1" s="8" t="s">
        <v>60</v>
      </c>
      <c r="F1" s="8" t="s">
        <v>83</v>
      </c>
      <c r="G1" s="8" t="s">
        <v>61</v>
      </c>
      <c r="I1" s="17" t="s">
        <v>62</v>
      </c>
      <c r="J1" s="16"/>
      <c r="K1" s="16"/>
    </row>
    <row r="2" spans="1:11" ht="15.75">
      <c r="A2" s="6" t="s">
        <v>89</v>
      </c>
      <c r="B2" s="6">
        <v>1.5</v>
      </c>
      <c r="C2" s="21" t="s">
        <v>77</v>
      </c>
      <c r="D2" s="7" t="s">
        <v>53</v>
      </c>
      <c r="E2" s="7">
        <f>(J3/(0.3*B6))*(B7-B7^2/B16)</f>
        <v>1.6177777777777778E-5</v>
      </c>
      <c r="F2" s="7">
        <f>(J3/(0.35*B4))*(B5-B5^2/B17)</f>
        <v>9.7678004535147383E-6</v>
      </c>
      <c r="G2" s="7">
        <f>(J3/(0.4*B2))*(B3-B3^2/B18)</f>
        <v>2.9699999999999991E-6</v>
      </c>
      <c r="I2" s="16" t="s">
        <v>65</v>
      </c>
      <c r="J2" s="16">
        <v>2500000</v>
      </c>
      <c r="K2" s="16" t="s">
        <v>63</v>
      </c>
    </row>
    <row r="3" spans="1:11" ht="15.75">
      <c r="A3" s="6" t="s">
        <v>90</v>
      </c>
      <c r="B3" s="6">
        <v>9.9</v>
      </c>
      <c r="C3" s="21" t="s">
        <v>77</v>
      </c>
      <c r="D3" s="7" t="s">
        <v>54</v>
      </c>
      <c r="E3" s="7" t="s">
        <v>81</v>
      </c>
      <c r="F3" s="7"/>
      <c r="G3" s="7"/>
      <c r="I3" s="16" t="s">
        <v>66</v>
      </c>
      <c r="J3" s="16">
        <f>1/J2</f>
        <v>3.9999999999999998E-7</v>
      </c>
      <c r="K3" s="16" t="s">
        <v>64</v>
      </c>
    </row>
    <row r="4" spans="1:11">
      <c r="A4" s="6" t="s">
        <v>93</v>
      </c>
      <c r="B4" s="6">
        <v>0.6</v>
      </c>
      <c r="D4" s="7" t="s">
        <v>94</v>
      </c>
      <c r="E4" s="7"/>
      <c r="F4" s="24">
        <v>1.0000000000000001E-5</v>
      </c>
      <c r="G4" s="7"/>
    </row>
    <row r="5" spans="1:11">
      <c r="A5" s="6" t="s">
        <v>92</v>
      </c>
      <c r="B5" s="6">
        <v>8.9</v>
      </c>
      <c r="D5" s="7" t="s">
        <v>84</v>
      </c>
      <c r="E5" s="7">
        <f>(J3/(F4*B6))*(B7-B7^2/B16)</f>
        <v>0.48533333333333334</v>
      </c>
      <c r="F5" s="7">
        <f>(J3/(F4*B4))*(B5-B5^2/B17)</f>
        <v>0.34187301587301583</v>
      </c>
      <c r="G5" s="7">
        <f>(J3/(F4*B2))*(B3-B3^2/B18)</f>
        <v>0.11879999999999998</v>
      </c>
    </row>
    <row r="6" spans="1:11">
      <c r="A6" s="6" t="s">
        <v>67</v>
      </c>
      <c r="B6" s="6">
        <v>0.45</v>
      </c>
      <c r="D6" s="7"/>
      <c r="E6" s="7" t="s">
        <v>95</v>
      </c>
      <c r="F6" s="7"/>
      <c r="G6" s="24"/>
    </row>
    <row r="7" spans="1:11">
      <c r="A7" s="6" t="s">
        <v>68</v>
      </c>
      <c r="B7" s="6">
        <v>8.4</v>
      </c>
      <c r="D7" s="7" t="s">
        <v>97</v>
      </c>
      <c r="E7" s="7">
        <f>(J3/(F4*0.3))*(9.5-9.5^2/B16)</f>
        <v>0.76527777777777783</v>
      </c>
      <c r="F7" s="7"/>
      <c r="G7" s="7">
        <f>(J3/(F4*0.4))*(B5-B5^2/B16)</f>
        <v>0.55995833333333322</v>
      </c>
      <c r="I7" s="10" t="s">
        <v>85</v>
      </c>
      <c r="J7" t="s">
        <v>86</v>
      </c>
    </row>
    <row r="8" spans="1:11">
      <c r="A8" s="6" t="s">
        <v>69</v>
      </c>
      <c r="B8" s="6">
        <f>B2</f>
        <v>1.5</v>
      </c>
      <c r="D8" s="7" t="s">
        <v>96</v>
      </c>
      <c r="E8" s="7">
        <f>(J3/(F4*0.3))*(B5-B5^2/B18)</f>
        <v>0.59992592592592586</v>
      </c>
      <c r="F8" s="7"/>
      <c r="G8" s="7">
        <f>(J3/(F4*0.4))*(B5-B5^2/B18)</f>
        <v>0.44994444444444431</v>
      </c>
      <c r="I8" t="s">
        <v>53</v>
      </c>
    </row>
    <row r="9" spans="1:11">
      <c r="A9" s="6" t="s">
        <v>70</v>
      </c>
      <c r="B9" s="6">
        <f>B3</f>
        <v>9.9</v>
      </c>
    </row>
    <row r="11" spans="1:11">
      <c r="A11" s="11" t="s">
        <v>56</v>
      </c>
      <c r="B11" s="12"/>
      <c r="D11" s="20" t="s">
        <v>71</v>
      </c>
      <c r="E11" s="13"/>
      <c r="F11" s="13"/>
    </row>
    <row r="12" spans="1:11">
      <c r="A12" s="12" t="s">
        <v>51</v>
      </c>
      <c r="B12" s="12">
        <v>0.6</v>
      </c>
      <c r="D12" s="13" t="s">
        <v>91</v>
      </c>
      <c r="E12" s="13">
        <f>100/B2</f>
        <v>66.666666666666671</v>
      </c>
      <c r="F12" s="13" t="s">
        <v>72</v>
      </c>
    </row>
    <row r="13" spans="1:11">
      <c r="D13" s="13" t="s">
        <v>15</v>
      </c>
      <c r="E13" s="13">
        <f>B2^2*(E12/1000)</f>
        <v>0.15</v>
      </c>
      <c r="F13" s="13" t="s">
        <v>73</v>
      </c>
    </row>
    <row r="14" spans="1:11">
      <c r="D14" s="13" t="s">
        <v>78</v>
      </c>
      <c r="E14" s="13">
        <f>E12*B2/1000</f>
        <v>0.1</v>
      </c>
      <c r="F14" s="13"/>
    </row>
    <row r="15" spans="1:11">
      <c r="A15" s="15" t="s">
        <v>57</v>
      </c>
      <c r="B15" s="14"/>
    </row>
    <row r="16" spans="1:11">
      <c r="A16" s="14" t="s">
        <v>58</v>
      </c>
      <c r="B16" s="14">
        <v>24</v>
      </c>
    </row>
    <row r="17" spans="1:6">
      <c r="A17" s="14" t="s">
        <v>82</v>
      </c>
      <c r="B17" s="14">
        <v>21</v>
      </c>
      <c r="D17" s="22" t="s">
        <v>74</v>
      </c>
      <c r="E17" s="23"/>
      <c r="F17" s="23"/>
    </row>
    <row r="18" spans="1:6">
      <c r="A18" s="14" t="s">
        <v>59</v>
      </c>
      <c r="B18" s="14">
        <v>18</v>
      </c>
      <c r="D18" s="23" t="s">
        <v>75</v>
      </c>
      <c r="E18" s="23">
        <f>((E20-B12)*E19)/1.01</f>
        <v>19603.960396039605</v>
      </c>
      <c r="F18" s="23"/>
    </row>
    <row r="19" spans="1:6">
      <c r="D19" s="23" t="s">
        <v>76</v>
      </c>
      <c r="E19" s="23">
        <v>2000</v>
      </c>
      <c r="F19" s="23"/>
    </row>
    <row r="20" spans="1:6">
      <c r="A20" s="18"/>
      <c r="B20" s="18"/>
      <c r="C20" s="18"/>
      <c r="D20" s="23" t="s">
        <v>79</v>
      </c>
      <c r="E20" s="23">
        <f>B3+E14+0.5</f>
        <v>10.5</v>
      </c>
      <c r="F20" s="23" t="s">
        <v>80</v>
      </c>
    </row>
    <row r="21" spans="1:6">
      <c r="A21" s="18" t="s">
        <v>87</v>
      </c>
      <c r="B21" s="14">
        <v>1.5</v>
      </c>
      <c r="C21" s="19"/>
      <c r="D21" s="19"/>
    </row>
    <row r="22" spans="1:6">
      <c r="A22" s="18" t="s">
        <v>88</v>
      </c>
      <c r="B22" s="14">
        <v>9.9700000000000006</v>
      </c>
      <c r="C22" s="19"/>
      <c r="D22" s="19"/>
    </row>
    <row r="23" spans="1:6">
      <c r="A23" s="18"/>
      <c r="B23" s="19"/>
      <c r="C23" s="19"/>
      <c r="D23" s="19"/>
    </row>
    <row r="24" spans="1:6">
      <c r="A24" s="19"/>
      <c r="B24" s="19"/>
      <c r="C24" s="19"/>
      <c r="D24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H3" sqref="H3"/>
    </sheetView>
  </sheetViews>
  <sheetFormatPr defaultRowHeight="15"/>
  <cols>
    <col min="2" max="2" width="16" customWidth="1"/>
    <col min="4" max="4" width="11.140625" customWidth="1"/>
    <col min="5" max="7" width="13.140625" customWidth="1"/>
  </cols>
  <sheetData>
    <row r="1" spans="1:8">
      <c r="B1" t="s">
        <v>99</v>
      </c>
      <c r="C1" t="s">
        <v>100</v>
      </c>
      <c r="D1" t="s">
        <v>101</v>
      </c>
      <c r="E1" t="s">
        <v>104</v>
      </c>
      <c r="F1" t="s">
        <v>125</v>
      </c>
      <c r="G1" t="s">
        <v>107</v>
      </c>
      <c r="H1" t="s">
        <v>105</v>
      </c>
    </row>
    <row r="2" spans="1:8">
      <c r="A2" t="s">
        <v>98</v>
      </c>
      <c r="B2" s="26" t="s">
        <v>109</v>
      </c>
      <c r="C2">
        <v>18</v>
      </c>
      <c r="D2" t="s">
        <v>102</v>
      </c>
      <c r="E2" t="s">
        <v>103</v>
      </c>
      <c r="F2" t="s">
        <v>126</v>
      </c>
      <c r="G2" t="s">
        <v>116</v>
      </c>
      <c r="H2" t="s">
        <v>106</v>
      </c>
    </row>
    <row r="3" spans="1:8">
      <c r="A3" t="s">
        <v>127</v>
      </c>
      <c r="B3" s="26" t="s">
        <v>110</v>
      </c>
      <c r="C3">
        <v>10</v>
      </c>
      <c r="D3" t="s">
        <v>117</v>
      </c>
      <c r="E3" t="s">
        <v>111</v>
      </c>
      <c r="F3" t="s">
        <v>130</v>
      </c>
      <c r="G3" t="s">
        <v>112</v>
      </c>
    </row>
    <row r="4" spans="1:8">
      <c r="A4" t="s">
        <v>113</v>
      </c>
      <c r="B4" s="26" t="s">
        <v>114</v>
      </c>
      <c r="C4">
        <v>16</v>
      </c>
      <c r="D4" t="s">
        <v>117</v>
      </c>
      <c r="E4" t="s">
        <v>103</v>
      </c>
      <c r="F4" t="s">
        <v>128</v>
      </c>
      <c r="G4" t="s">
        <v>112</v>
      </c>
      <c r="H4" t="s">
        <v>115</v>
      </c>
    </row>
    <row r="5" spans="1:8">
      <c r="A5" t="s">
        <v>118</v>
      </c>
      <c r="B5" s="26" t="s">
        <v>119</v>
      </c>
      <c r="C5">
        <v>20</v>
      </c>
      <c r="D5" t="s">
        <v>120</v>
      </c>
      <c r="E5" t="s">
        <v>103</v>
      </c>
      <c r="F5" t="s">
        <v>129</v>
      </c>
      <c r="G5" t="s">
        <v>121</v>
      </c>
    </row>
    <row r="6" spans="1:8">
      <c r="A6" t="s">
        <v>122</v>
      </c>
      <c r="B6" s="26" t="s">
        <v>123</v>
      </c>
      <c r="C6">
        <v>16</v>
      </c>
      <c r="D6" t="s">
        <v>124</v>
      </c>
      <c r="E6" t="s">
        <v>103</v>
      </c>
      <c r="F6" t="s">
        <v>131</v>
      </c>
      <c r="G6" t="s">
        <v>108</v>
      </c>
    </row>
    <row r="7" spans="1:8">
      <c r="A7" t="s">
        <v>132</v>
      </c>
      <c r="B7" s="26" t="s">
        <v>109</v>
      </c>
      <c r="C7">
        <v>16</v>
      </c>
      <c r="D7" t="s">
        <v>133</v>
      </c>
      <c r="E7" t="s">
        <v>103</v>
      </c>
      <c r="F7" t="s">
        <v>134</v>
      </c>
      <c r="G7" t="s">
        <v>108</v>
      </c>
    </row>
    <row r="8" spans="1:8">
      <c r="A8" t="s">
        <v>135</v>
      </c>
      <c r="B8" s="26" t="s">
        <v>109</v>
      </c>
      <c r="C8">
        <v>16</v>
      </c>
      <c r="D8" t="s">
        <v>120</v>
      </c>
      <c r="E8" t="s">
        <v>136</v>
      </c>
    </row>
    <row r="9" spans="1:8">
      <c r="A9" t="s">
        <v>137</v>
      </c>
      <c r="B9" s="26"/>
      <c r="C9">
        <v>20</v>
      </c>
      <c r="D9" t="s">
        <v>138</v>
      </c>
      <c r="E9" t="s">
        <v>103</v>
      </c>
      <c r="F9" t="s">
        <v>129</v>
      </c>
      <c r="G9" t="s">
        <v>139</v>
      </c>
      <c r="H9" t="s">
        <v>140</v>
      </c>
    </row>
    <row r="10" spans="1:8">
      <c r="B10" s="26"/>
    </row>
    <row r="11" spans="1:8">
      <c r="B11" s="26"/>
    </row>
    <row r="12" spans="1:8">
      <c r="B12" s="26"/>
    </row>
    <row r="13" spans="1:8">
      <c r="B13" s="26"/>
    </row>
    <row r="14" spans="1:8">
      <c r="B14" s="26"/>
    </row>
    <row r="15" spans="1:8">
      <c r="B15" s="26"/>
    </row>
    <row r="16" spans="1:8">
      <c r="B16" s="26"/>
    </row>
    <row r="17" spans="2:2">
      <c r="B17" s="26"/>
    </row>
    <row r="18" spans="2:2">
      <c r="B18" s="2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2012-05-13T13:31:34Z</dcterms:modified>
</cp:coreProperties>
</file>