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ihelse.net\Forskning\hbe\2018-92\Eirik\3. Quantile regression PhD\Scripts\Clean\Clean\Emperical_Bayes\Excel_Examples\"/>
    </mc:Choice>
  </mc:AlternateContent>
  <xr:revisionPtr revIDLastSave="0" documentId="13_ncr:1_{D01893E1-50B8-43CB-B4A7-556477AD4E86}" xr6:coauthVersionLast="47" xr6:coauthVersionMax="47" xr10:uidLastSave="{00000000-0000-0000-0000-000000000000}"/>
  <bookViews>
    <workbookView xWindow="-103" yWindow="-103" windowWidth="44092" windowHeight="18000" xr2:uid="{FF5FFBE5-0DC0-4481-951A-0BC257BEA23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M3" i="1" s="1"/>
  <c r="D4" i="1"/>
  <c r="M4" i="1" s="1"/>
  <c r="O4" i="1" s="1"/>
  <c r="Q4" i="1" s="1"/>
  <c r="D5" i="1"/>
  <c r="M5" i="1" s="1"/>
  <c r="O5" i="1" s="1"/>
  <c r="Q5" i="1" s="1"/>
  <c r="D6" i="1"/>
  <c r="M6" i="1" s="1"/>
  <c r="O6" i="1" s="1"/>
  <c r="Q6" i="1" s="1"/>
  <c r="D7" i="1"/>
  <c r="M7" i="1" s="1"/>
  <c r="O7" i="1" s="1"/>
  <c r="Q7" i="1" s="1"/>
  <c r="D8" i="1"/>
  <c r="M8" i="1" s="1"/>
  <c r="D9" i="1"/>
  <c r="M9" i="1" s="1"/>
  <c r="O9" i="1" s="1"/>
  <c r="D10" i="1"/>
  <c r="M10" i="1" s="1"/>
  <c r="O10" i="1" s="1"/>
  <c r="D11" i="1"/>
  <c r="M11" i="1" s="1"/>
  <c r="D2" i="1"/>
  <c r="E3" i="1" s="1"/>
  <c r="P2" i="1"/>
  <c r="P12" i="1"/>
  <c r="P13" i="1"/>
  <c r="P3" i="1"/>
  <c r="P4" i="1"/>
  <c r="P11" i="1"/>
  <c r="P10" i="1"/>
  <c r="P9" i="1"/>
  <c r="P8" i="1"/>
  <c r="P7" i="1"/>
  <c r="P6" i="1"/>
  <c r="P5" i="1"/>
  <c r="G2" i="1"/>
  <c r="H2" i="1" s="1"/>
  <c r="J2" i="1" s="1"/>
  <c r="M2" i="1" l="1"/>
  <c r="M12" i="1" s="1"/>
  <c r="O12" i="1" s="1"/>
  <c r="Q12" i="1" s="1"/>
  <c r="E9" i="1"/>
  <c r="E8" i="1"/>
  <c r="E7" i="1"/>
  <c r="E6" i="1"/>
  <c r="E4" i="1"/>
  <c r="E5" i="1"/>
  <c r="O3" i="1"/>
  <c r="Q3" i="1" s="1"/>
  <c r="S3" i="1" s="1"/>
  <c r="O11" i="1"/>
  <c r="Q11" i="1" s="1"/>
  <c r="S11" i="1" s="1"/>
  <c r="O8" i="1"/>
  <c r="N2" i="1"/>
  <c r="N4" i="1"/>
  <c r="N10" i="1"/>
  <c r="N9" i="1"/>
  <c r="N8" i="1"/>
  <c r="N7" i="1"/>
  <c r="N6" i="1"/>
  <c r="N3" i="1"/>
  <c r="N5" i="1"/>
  <c r="I2" i="1"/>
  <c r="E11" i="1"/>
  <c r="E10" i="1"/>
  <c r="O2" i="1" l="1"/>
  <c r="Q2" i="1" s="1"/>
  <c r="T2" i="1" s="1"/>
  <c r="M13" i="1"/>
  <c r="O13" i="1" s="1"/>
  <c r="Q13" i="1" s="1"/>
  <c r="S13" i="1" s="1"/>
  <c r="R12" i="1"/>
  <c r="S12" i="1"/>
  <c r="T12" i="1"/>
  <c r="Q8" i="1"/>
  <c r="T8" i="1" s="1"/>
  <c r="Q10" i="1"/>
  <c r="T10" i="1" s="1"/>
  <c r="S5" i="1"/>
  <c r="T7" i="1"/>
  <c r="T4" i="1"/>
  <c r="S6" i="1"/>
  <c r="Q9" i="1"/>
  <c r="R9" i="1" s="1"/>
  <c r="T11" i="1"/>
  <c r="R11" i="1"/>
  <c r="T3" i="1"/>
  <c r="R3" i="1"/>
  <c r="G9" i="1"/>
  <c r="G8" i="1"/>
  <c r="G7" i="1"/>
  <c r="G6" i="1"/>
  <c r="G5" i="1"/>
  <c r="G4" i="1"/>
  <c r="G3" i="1"/>
  <c r="R2" i="1" l="1"/>
  <c r="S2" i="1"/>
  <c r="R13" i="1"/>
  <c r="T13" i="1"/>
  <c r="R6" i="1"/>
  <c r="S7" i="1"/>
  <c r="R7" i="1"/>
  <c r="S10" i="1"/>
  <c r="R4" i="1"/>
  <c r="S4" i="1"/>
  <c r="R10" i="1"/>
  <c r="S9" i="1"/>
  <c r="T9" i="1"/>
  <c r="R5" i="1"/>
  <c r="T6" i="1"/>
  <c r="T5" i="1"/>
  <c r="R8" i="1"/>
  <c r="S8" i="1"/>
  <c r="F11" i="1"/>
  <c r="F10" i="1"/>
  <c r="F8" i="1"/>
  <c r="F9" i="1"/>
  <c r="F7" i="1"/>
  <c r="F4" i="1"/>
  <c r="H4" i="1" s="1"/>
  <c r="I4" i="1" s="1"/>
  <c r="F5" i="1"/>
  <c r="F6" i="1"/>
  <c r="K2" i="1" l="1"/>
  <c r="F3" i="1"/>
  <c r="H7" i="1"/>
  <c r="H6" i="1"/>
  <c r="H5" i="1"/>
  <c r="H9" i="1"/>
  <c r="H8" i="1"/>
  <c r="G11" i="1"/>
  <c r="H11" i="1" s="1"/>
  <c r="G10" i="1"/>
  <c r="H10" i="1" s="1"/>
  <c r="J10" i="1" l="1"/>
  <c r="I10" i="1"/>
  <c r="J11" i="1"/>
  <c r="I11" i="1"/>
  <c r="K8" i="1"/>
  <c r="I8" i="1"/>
  <c r="K9" i="1"/>
  <c r="I9" i="1"/>
  <c r="J5" i="1"/>
  <c r="I5" i="1"/>
  <c r="K6" i="1"/>
  <c r="I6" i="1"/>
  <c r="J7" i="1"/>
  <c r="I7" i="1"/>
  <c r="K5" i="1"/>
  <c r="K10" i="1"/>
  <c r="K7" i="1"/>
  <c r="J9" i="1"/>
  <c r="K11" i="1"/>
  <c r="J8" i="1"/>
  <c r="J6" i="1"/>
  <c r="H3" i="1"/>
  <c r="J4" i="1"/>
  <c r="K4" i="1"/>
  <c r="K3" i="1" l="1"/>
  <c r="I3" i="1"/>
  <c r="J3" i="1"/>
</calcChain>
</file>

<file path=xl/sharedStrings.xml><?xml version="1.0" encoding="utf-8"?>
<sst xmlns="http://schemas.openxmlformats.org/spreadsheetml/2006/main" count="23" uniqueCount="16">
  <si>
    <t>Sample mean</t>
  </si>
  <si>
    <t>Bn</t>
  </si>
  <si>
    <t>n</t>
  </si>
  <si>
    <t>Y_hat</t>
  </si>
  <si>
    <t>Z_score</t>
  </si>
  <si>
    <t>Lambda</t>
  </si>
  <si>
    <t>Sample mean BoxCox</t>
  </si>
  <si>
    <t>Population_mu_BoxCox</t>
  </si>
  <si>
    <t>B1_BoxCox</t>
  </si>
  <si>
    <t>Upper PEB</t>
  </si>
  <si>
    <t>Lower PEB</t>
  </si>
  <si>
    <t>Y_hat_org</t>
  </si>
  <si>
    <t>Population_sigma_BoxCox</t>
  </si>
  <si>
    <t>BoxCox(X1)</t>
  </si>
  <si>
    <t>Xn+1</t>
  </si>
  <si>
    <t>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</si>
</sst>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Personalized reference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41275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2">
                  <a:lumMod val="75000"/>
                  <a:lumOff val="25000"/>
                  <a:alpha val="7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'Ark1'!$D$2:$D$11</c:f>
              <c:numCache>
                <c:formatCode>0.0</c:formatCode>
                <c:ptCount val="10"/>
                <c:pt idx="0">
                  <c:v>112.22765633177333</c:v>
                </c:pt>
                <c:pt idx="1">
                  <c:v>109.22873859175857</c:v>
                </c:pt>
                <c:pt idx="2">
                  <c:v>106.89776821812266</c:v>
                </c:pt>
                <c:pt idx="3">
                  <c:v>97.082140213832403</c:v>
                </c:pt>
                <c:pt idx="4">
                  <c:v>95.13932082915359</c:v>
                </c:pt>
                <c:pt idx="5">
                  <c:v>104.13817127968338</c:v>
                </c:pt>
                <c:pt idx="6">
                  <c:v>98.212628870347615</c:v>
                </c:pt>
                <c:pt idx="7">
                  <c:v>116.62908008213532</c:v>
                </c:pt>
                <c:pt idx="8">
                  <c:v>105.93648567856528</c:v>
                </c:pt>
                <c:pt idx="9">
                  <c:v>98.969315442043069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A5C-A6EB-2B435298D44A}"/>
            </c:ext>
          </c:extLst>
        </c:ser>
        <c:ser>
          <c:idx val="3"/>
          <c:order val="1"/>
          <c:tx>
            <c:v>Predicted set point</c:v>
          </c:tx>
          <c:spPr>
            <a:ln w="317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'Ark1'!$I$2:$I$11</c:f>
              <c:numCache>
                <c:formatCode>0.0</c:formatCode>
                <c:ptCount val="10"/>
                <c:pt idx="0">
                  <c:v>98.689031583540057</c:v>
                </c:pt>
                <c:pt idx="1">
                  <c:v>108.82805766392124</c:v>
                </c:pt>
                <c:pt idx="2">
                  <c:v>109.00309689167379</c:v>
                </c:pt>
                <c:pt idx="3">
                  <c:v>108.37363890777667</c:v>
                </c:pt>
                <c:pt idx="4">
                  <c:v>105.77085826994278</c:v>
                </c:pt>
                <c:pt idx="5">
                  <c:v>103.77818228981842</c:v>
                </c:pt>
                <c:pt idx="6">
                  <c:v>103.83504190930039</c:v>
                </c:pt>
                <c:pt idx="7">
                  <c:v>103.06838331335565</c:v>
                </c:pt>
                <c:pt idx="8">
                  <c:v>104.69555388695592</c:v>
                </c:pt>
                <c:pt idx="9">
                  <c:v>104.82849854105217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C-4A5C-A6EB-2B435298D44A}"/>
            </c:ext>
          </c:extLst>
        </c:ser>
        <c:ser>
          <c:idx val="1"/>
          <c:order val="2"/>
          <c:tx>
            <c:v>PEB thresholds</c:v>
          </c:tx>
          <c:spPr>
            <a:ln w="476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'Ark1'!$J$2:$J$11</c:f>
              <c:numCache>
                <c:formatCode>0.0</c:formatCode>
                <c:ptCount val="10"/>
                <c:pt idx="0">
                  <c:v>146.32164855624382</c:v>
                </c:pt>
                <c:pt idx="1">
                  <c:v>140.41060737567682</c:v>
                </c:pt>
                <c:pt idx="2">
                  <c:v>137.41813081735015</c:v>
                </c:pt>
                <c:pt idx="3">
                  <c:v>135.37613032855029</c:v>
                </c:pt>
                <c:pt idx="4">
                  <c:v>131.81228679643814</c:v>
                </c:pt>
                <c:pt idx="5">
                  <c:v>129.18456594719714</c:v>
                </c:pt>
                <c:pt idx="6">
                  <c:v>128.9148391372573</c:v>
                </c:pt>
                <c:pt idx="7">
                  <c:v>127.846070697736</c:v>
                </c:pt>
                <c:pt idx="8">
                  <c:v>129.41132058374779</c:v>
                </c:pt>
                <c:pt idx="9">
                  <c:v>129.40673074546851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C-4A5C-A6EB-2B435298D44A}"/>
            </c:ext>
          </c:extLst>
        </c:ser>
        <c:ser>
          <c:idx val="2"/>
          <c:order val="3"/>
          <c:spPr>
            <a:ln w="444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'Ark1'!$K$2:$K$11</c:f>
              <c:numCache>
                <c:formatCode>0.0</c:formatCode>
                <c:ptCount val="10"/>
                <c:pt idx="0">
                  <c:v>57.95744666827219</c:v>
                </c:pt>
                <c:pt idx="1">
                  <c:v>80.134762542527824</c:v>
                </c:pt>
                <c:pt idx="2">
                  <c:v>82.942179123674535</c:v>
                </c:pt>
                <c:pt idx="3">
                  <c:v>83.516291741966398</c:v>
                </c:pt>
                <c:pt idx="4">
                  <c:v>81.775392462448593</c:v>
                </c:pt>
                <c:pt idx="5">
                  <c:v>80.357364957043217</c:v>
                </c:pt>
                <c:pt idx="6">
                  <c:v>80.690826722389133</c:v>
                </c:pt>
                <c:pt idx="7">
                  <c:v>80.194591517071629</c:v>
                </c:pt>
                <c:pt idx="8">
                  <c:v>81.847028693564411</c:v>
                </c:pt>
                <c:pt idx="9">
                  <c:v>82.095288449187635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C-4A5C-A6EB-2B435298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7791"/>
        <c:axId val="370496831"/>
      </c:scatterChart>
      <c:valAx>
        <c:axId val="370497791"/>
        <c:scaling>
          <c:orientation val="minMax"/>
          <c:max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</a:t>
                </a:r>
                <a:r>
                  <a:rPr lang="en-US" sz="1400" baseline="0"/>
                  <a:t>prior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6831"/>
        <c:crosses val="autoZero"/>
        <c:crossBetween val="midCat"/>
      </c:valAx>
      <c:valAx>
        <c:axId val="37049683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9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727704492928938"/>
          <c:y val="0.3776350529585783"/>
          <c:w val="0.11272295507071058"/>
          <c:h val="0.1936489463402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Result pair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 pair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2">
                  <a:lumMod val="75000"/>
                  <a:lumOff val="25000"/>
                  <a:alpha val="7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'Ark1'!$M$2:$M$11</c:f>
              <c:numCache>
                <c:formatCode>0.0</c:formatCode>
                <c:ptCount val="10"/>
                <c:pt idx="0">
                  <c:v>112.22765633177333</c:v>
                </c:pt>
                <c:pt idx="1">
                  <c:v>109.22873859175857</c:v>
                </c:pt>
                <c:pt idx="2">
                  <c:v>106.89776821812266</c:v>
                </c:pt>
                <c:pt idx="3">
                  <c:v>97.082140213832403</c:v>
                </c:pt>
                <c:pt idx="4">
                  <c:v>95.13932082915359</c:v>
                </c:pt>
                <c:pt idx="5">
                  <c:v>104.13817127968338</c:v>
                </c:pt>
                <c:pt idx="6">
                  <c:v>98.212628870347615</c:v>
                </c:pt>
                <c:pt idx="7">
                  <c:v>116.62908008213532</c:v>
                </c:pt>
                <c:pt idx="8">
                  <c:v>105.93648567856528</c:v>
                </c:pt>
                <c:pt idx="9">
                  <c:v>98.969315442043069</c:v>
                </c:pt>
              </c:numCache>
            </c:numRef>
          </c:xVal>
          <c:yVal>
            <c:numRef>
              <c:f>'Ark1'!$N$2:$N$10</c:f>
              <c:numCache>
                <c:formatCode>0.0</c:formatCode>
                <c:ptCount val="9"/>
                <c:pt idx="0">
                  <c:v>109.22873859175857</c:v>
                </c:pt>
                <c:pt idx="1">
                  <c:v>106.89776821812266</c:v>
                </c:pt>
                <c:pt idx="2">
                  <c:v>97.082140213832403</c:v>
                </c:pt>
                <c:pt idx="3">
                  <c:v>95.13932082915359</c:v>
                </c:pt>
                <c:pt idx="4">
                  <c:v>104.13817127968338</c:v>
                </c:pt>
                <c:pt idx="5">
                  <c:v>98.212628870347615</c:v>
                </c:pt>
                <c:pt idx="6">
                  <c:v>116.62908008213532</c:v>
                </c:pt>
                <c:pt idx="7">
                  <c:v>105.93648567856528</c:v>
                </c:pt>
                <c:pt idx="8">
                  <c:v>98.969315442043069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297-A228-6AF2C48B97D1}"/>
            </c:ext>
          </c:extLst>
        </c:ser>
        <c:ser>
          <c:idx val="2"/>
          <c:order val="1"/>
          <c:tx>
            <c:strRef>
              <c:f>'Ark1'!$S$1</c:f>
              <c:strCache>
                <c:ptCount val="1"/>
                <c:pt idx="0">
                  <c:v>Upper PEB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'Ark1'!$M$12:$M$13</c:f>
              <c:numCache>
                <c:formatCode>General</c:formatCode>
                <c:ptCount val="2"/>
                <c:pt idx="0">
                  <c:v>47.569660414576795</c:v>
                </c:pt>
                <c:pt idx="1">
                  <c:v>174.94362012320298</c:v>
                </c:pt>
              </c:numCache>
            </c:numRef>
          </c:xVal>
          <c:yVal>
            <c:numRef>
              <c:f>'Ark1'!$S$12:$S$13</c:f>
              <c:numCache>
                <c:formatCode>0.0</c:formatCode>
                <c:ptCount val="2"/>
                <c:pt idx="0">
                  <c:v>85.108101791446629</c:v>
                </c:pt>
                <c:pt idx="1">
                  <c:v>190.07659678706784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A-4297-A228-6AF2C48B97D1}"/>
            </c:ext>
          </c:extLst>
        </c:ser>
        <c:ser>
          <c:idx val="3"/>
          <c:order val="2"/>
          <c:tx>
            <c:strRef>
              <c:f>'Ark1'!$T$1</c:f>
              <c:strCache>
                <c:ptCount val="1"/>
                <c:pt idx="0">
                  <c:v>Lower PEB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'Ark1'!$M$12:$M$13</c:f>
              <c:numCache>
                <c:formatCode>General</c:formatCode>
                <c:ptCount val="2"/>
                <c:pt idx="0">
                  <c:v>47.569660414576795</c:v>
                </c:pt>
                <c:pt idx="1">
                  <c:v>174.94362012320298</c:v>
                </c:pt>
              </c:numCache>
            </c:numRef>
          </c:xVal>
          <c:yVal>
            <c:numRef>
              <c:f>'Ark1'!$T$12:$T$13</c:f>
              <c:numCache>
                <c:formatCode>0.0</c:formatCode>
                <c:ptCount val="2"/>
                <c:pt idx="0">
                  <c:v>36.381922295382637</c:v>
                </c:pt>
                <c:pt idx="1">
                  <c:v>121.9939564089828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A-4297-A228-6AF2C48B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7791"/>
        <c:axId val="370496831"/>
      </c:scatterChart>
      <c:valAx>
        <c:axId val="37049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Previous result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6831"/>
        <c:crosses val="autoZero"/>
        <c:crossBetween val="midCat"/>
      </c:valAx>
      <c:valAx>
        <c:axId val="3704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New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9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3129648982603"/>
          <c:y val="0.45553025798230001"/>
          <c:w val="0.16076731561301549"/>
          <c:h val="0.1936489463402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180664</xdr:rowOff>
    </xdr:from>
    <xdr:to>
      <xdr:col>11</xdr:col>
      <xdr:colOff>0</xdr:colOff>
      <xdr:row>45</xdr:row>
      <xdr:rowOff>19209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07D3ED2-7BE2-DD1B-586B-6AC5C787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10</xdr:row>
      <xdr:rowOff>172892</xdr:rowOff>
    </xdr:from>
    <xdr:to>
      <xdr:col>19</xdr:col>
      <xdr:colOff>883665</xdr:colOff>
      <xdr:row>45</xdr:row>
      <xdr:rowOff>19209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E38D436-FEC1-4C70-84A8-3CD240B43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6E1C-3A39-433D-9940-591A9A07817C}">
  <dimension ref="A1:AA27"/>
  <sheetViews>
    <sheetView tabSelected="1" zoomScale="85" zoomScaleNormal="85" workbookViewId="0">
      <selection activeCell="V30" sqref="V30"/>
    </sheetView>
  </sheetViews>
  <sheetFormatPr baseColWidth="10" defaultColWidth="12.53515625" defaultRowHeight="14.6" x14ac:dyDescent="0.4"/>
  <cols>
    <col min="1" max="1" width="24.3828125" style="1" customWidth="1"/>
    <col min="2" max="3" width="12.53515625" style="1"/>
    <col min="4" max="4" width="13.61328125" style="1" customWidth="1"/>
    <col min="5" max="5" width="14.4609375" style="1" customWidth="1"/>
    <col min="6" max="6" width="18.921875" style="1" bestFit="1" customWidth="1"/>
    <col min="7" max="12" width="12.53515625" style="1"/>
    <col min="13" max="13" width="20.15234375" style="1" bestFit="1" customWidth="1"/>
    <col min="14" max="14" width="16.4609375" style="1" bestFit="1" customWidth="1"/>
    <col min="15" max="15" width="18.3046875" style="1" customWidth="1"/>
    <col min="16" max="16" width="24.07421875" style="1" customWidth="1"/>
    <col min="17" max="24" width="12.53515625" style="1"/>
    <col min="26" max="16384" width="12.53515625" style="1"/>
  </cols>
  <sheetData>
    <row r="1" spans="1:27" ht="15" thickBot="1" x14ac:dyDescent="0.45">
      <c r="A1" s="11" t="s">
        <v>5</v>
      </c>
      <c r="B1" s="10">
        <v>0.655447</v>
      </c>
      <c r="C1" s="5" t="s">
        <v>2</v>
      </c>
      <c r="D1" s="5" t="s">
        <v>15</v>
      </c>
      <c r="E1" s="5" t="s">
        <v>0</v>
      </c>
      <c r="F1" s="5" t="s">
        <v>6</v>
      </c>
      <c r="G1" s="5" t="s">
        <v>1</v>
      </c>
      <c r="H1" s="5" t="s">
        <v>3</v>
      </c>
      <c r="I1" s="5" t="s">
        <v>11</v>
      </c>
      <c r="J1" s="5" t="s">
        <v>9</v>
      </c>
      <c r="K1" s="6" t="s">
        <v>10</v>
      </c>
      <c r="L1" s="12" t="s">
        <v>2</v>
      </c>
      <c r="M1" s="5" t="s">
        <v>15</v>
      </c>
      <c r="N1" s="5" t="s">
        <v>14</v>
      </c>
      <c r="O1" s="5" t="s">
        <v>13</v>
      </c>
      <c r="P1" s="5" t="s">
        <v>1</v>
      </c>
      <c r="Q1" s="5" t="s">
        <v>3</v>
      </c>
      <c r="R1" s="5" t="s">
        <v>11</v>
      </c>
      <c r="S1" s="5" t="s">
        <v>9</v>
      </c>
      <c r="T1" s="6" t="s">
        <v>10</v>
      </c>
      <c r="X1" s="20"/>
      <c r="Y1" s="21"/>
      <c r="Z1" s="20"/>
      <c r="AA1" s="22"/>
    </row>
    <row r="2" spans="1:27" ht="15" thickBot="1" x14ac:dyDescent="0.45">
      <c r="A2" s="11" t="s">
        <v>7</v>
      </c>
      <c r="B2" s="10">
        <v>29.42</v>
      </c>
      <c r="C2" s="9">
        <v>0</v>
      </c>
      <c r="D2" s="19">
        <f ca="1">_xlfn.NORM.INV(RAND(),100,100*SQRT(0.1^2+0.05^2))</f>
        <v>112.22765633177333</v>
      </c>
      <c r="E2" s="15">
        <v>0</v>
      </c>
      <c r="F2" s="15">
        <v>0</v>
      </c>
      <c r="G2" s="15">
        <f t="shared" ref="G2:G11" si="0">$B$4*C2/($B$4*C2+(1-$B$4))</f>
        <v>0</v>
      </c>
      <c r="H2" s="15">
        <f t="shared" ref="H2:H11" si="1">$B$2+(F2-$B$2)*G2</f>
        <v>29.42</v>
      </c>
      <c r="I2" s="15">
        <f>IF($B$1=0,
    EXP(H2 + $B$5 * SQRT(1 - ($B$4 * G2)) * $B$3),
    (($B$1 * H2) + 1)^(1 / $B$1)
)</f>
        <v>98.689031583540057</v>
      </c>
      <c r="J2" s="15">
        <f t="shared" ref="J2:J11" si="2">IF($B$1=0,
    EXP(H2 + $B$5 * SQRT(1 - ($B$4 * G2)) * $B$3),
    (($B$1 * (H2 + $B$5 * SQRT(1 - ($B$4 * G2)) * $B$3)) + 1)^(1 / $B$1)
)</f>
        <v>146.32164855624382</v>
      </c>
      <c r="K2" s="16">
        <f t="shared" ref="K2:K11" si="3">IF($B$1=0,
    EXP(H2 - $B$5 * SQRT(1 - ($B$4 * G2)) * $B$3),
    (($B$1 * (H2 - $B$5 * SQRT(1 - ($B$4 * G2)) * $B$3)) + 1)^(1 / $B$1)
)</f>
        <v>57.95744666827219</v>
      </c>
      <c r="L2" s="3">
        <v>1</v>
      </c>
      <c r="M2" s="27">
        <f ca="1">D2</f>
        <v>112.22765633177333</v>
      </c>
      <c r="N2" s="15">
        <f ca="1">M3</f>
        <v>109.22873859175857</v>
      </c>
      <c r="O2" s="15">
        <f t="shared" ref="O2:O11" ca="1" si="4">IF($B$1=0,LN(M2),(M2^$B$1-1)/$B$1)</f>
        <v>32.14053493321228</v>
      </c>
      <c r="P2" s="7">
        <f t="shared" ref="P2:P11" si="5">$B$4*L2/($B$4*L2+(1-$B$4))</f>
        <v>0.753</v>
      </c>
      <c r="Q2" s="15">
        <f t="shared" ref="Q2:Q11" ca="1" si="6">$B$2+(O2-$B$2)*P2</f>
        <v>31.468562804708846</v>
      </c>
      <c r="R2" s="15">
        <f ca="1">IF($B$1=0,
    EXP(Q2 + $B$5 * SQRT(1 - ($B$4 * P2)) * $B$3),
    (($B$1 * Q2) + 1)^(1 / $B$1)
)</f>
        <v>108.82805766392124</v>
      </c>
      <c r="S2" s="15">
        <f ca="1">IF($B$1=0,
    EXP(Q2 + $B$5 * SQRT(1 - ($B$4 * P2)) * $B$3),
    (($B$1 * (Q2 + $B$5 * SQRT(1 - ($B$4 * P2)) * $B$3)) + 1)^(1 / $B$1)
)</f>
        <v>140.41060737567682</v>
      </c>
      <c r="T2" s="16">
        <f ca="1">IF($B$1=0,
    EXP(Q2 - $B$5 * SQRT(1 - ($B$4 * P2)) * $B$3),
    (($B$1 * (Q2 - $B$5 * SQRT(1 - ($B$4 * P2)) * $B$3)) + 1)^(1 / $B$1)
)</f>
        <v>80.134762542527824</v>
      </c>
      <c r="X2" s="14"/>
      <c r="Y2" s="21"/>
      <c r="Z2" s="14"/>
      <c r="AA2" s="23"/>
    </row>
    <row r="3" spans="1:27" ht="15" thickBot="1" x14ac:dyDescent="0.45">
      <c r="A3" s="11" t="s">
        <v>12</v>
      </c>
      <c r="B3" s="10">
        <v>4.6500000000000004</v>
      </c>
      <c r="C3" s="9">
        <v>1</v>
      </c>
      <c r="D3" s="19">
        <f t="shared" ref="D3:D11" ca="1" si="7">_xlfn.NORM.INV(RAND(),100,100*SQRT(0.1^2+0.05^2))</f>
        <v>109.22873859175857</v>
      </c>
      <c r="E3" s="15">
        <f ca="1">AVERAGE($D$2:D2)</f>
        <v>112.22765633177333</v>
      </c>
      <c r="F3" s="15">
        <f ca="1">IF($B$1=0, LN(E3), (E3^$B$1 - 1) / $B$1)</f>
        <v>32.14053493321228</v>
      </c>
      <c r="G3" s="15">
        <f t="shared" si="0"/>
        <v>0.753</v>
      </c>
      <c r="H3" s="15">
        <f t="shared" ca="1" si="1"/>
        <v>31.468562804708846</v>
      </c>
      <c r="I3" s="15">
        <f t="shared" ref="I3:I11" ca="1" si="8">IF($B$1=0,
    EXP(H3 + $B$5 * SQRT(1 - ($B$4 * G3)) * $B$3),
    (($B$1 * H3) + 1)^(1 / $B$1)
)</f>
        <v>108.82805766392124</v>
      </c>
      <c r="J3" s="15">
        <f t="shared" ca="1" si="2"/>
        <v>140.41060737567682</v>
      </c>
      <c r="K3" s="16">
        <f t="shared" ca="1" si="3"/>
        <v>80.134762542527824</v>
      </c>
      <c r="L3" s="3">
        <v>1</v>
      </c>
      <c r="M3" s="27">
        <f t="shared" ref="M3:M11" ca="1" si="9">D3</f>
        <v>109.22873859175857</v>
      </c>
      <c r="N3" s="15">
        <f t="shared" ref="N3:N10" ca="1" si="10">M4</f>
        <v>106.89776821812266</v>
      </c>
      <c r="O3" s="15">
        <f t="shared" ca="1" si="4"/>
        <v>31.548134459782847</v>
      </c>
      <c r="P3" s="7">
        <f t="shared" si="5"/>
        <v>0.753</v>
      </c>
      <c r="Q3" s="15">
        <f t="shared" ca="1" si="6"/>
        <v>31.022485248216483</v>
      </c>
      <c r="R3" s="15">
        <f t="shared" ref="R3:R11" ca="1" si="11">IF($B$1=0,
    EXP(Q3 + $B$5 * SQRT(1 - ($B$4 * P3)) * $B$3),
    (($B$1 * Q3) + 1)^(1 / $B$1)
)</f>
        <v>106.59126259856011</v>
      </c>
      <c r="S3" s="15">
        <f t="shared" ref="S3:S11" ca="1" si="12">IF($B$1=0,
    EXP(Q3 + $B$5 * SQRT(1 - ($B$4 * P3)) * $B$3),
    (($B$1 * (Q3 + $B$5 * SQRT(1 - ($B$4 * P3)) * $B$3)) + 1)^(1 / $B$1)
)</f>
        <v>137.96721508970199</v>
      </c>
      <c r="T3" s="16">
        <f t="shared" ref="T3:T11" ca="1" si="13">IF($B$1=0,
    EXP(Q3 - $B$5 * SQRT(1 - ($B$4 * P3)) * $B$3),
    (($B$1 * (Q3 - $B$5 * SQRT(1 - ($B$4 * P3)) * $B$3)) + 1)^(1 / $B$1)
)</f>
        <v>78.123436866445459</v>
      </c>
      <c r="V3" s="2"/>
      <c r="X3" s="14"/>
      <c r="Y3" s="21"/>
      <c r="Z3" s="14"/>
      <c r="AA3" s="23"/>
    </row>
    <row r="4" spans="1:27" ht="15" thickBot="1" x14ac:dyDescent="0.45">
      <c r="A4" s="11" t="s">
        <v>8</v>
      </c>
      <c r="B4" s="10">
        <v>0.753</v>
      </c>
      <c r="C4" s="9">
        <v>2</v>
      </c>
      <c r="D4" s="19">
        <f t="shared" ca="1" si="7"/>
        <v>106.89776821812266</v>
      </c>
      <c r="E4" s="15">
        <f ca="1">AVERAGE($D$2:D3)</f>
        <v>110.72819746176594</v>
      </c>
      <c r="F4" s="15">
        <f t="shared" ref="F4:F11" ca="1" si="14">IF($B$1=0, LN(E4), (E4^$B$1 - 1) / $B$1)</f>
        <v>31.845025735471747</v>
      </c>
      <c r="G4" s="15">
        <f t="shared" si="0"/>
        <v>0.85909868796349109</v>
      </c>
      <c r="H4" s="15">
        <f t="shared" ca="1" si="1"/>
        <v>31.503336427621477</v>
      </c>
      <c r="I4" s="15">
        <f t="shared" ca="1" si="8"/>
        <v>109.00309689167379</v>
      </c>
      <c r="J4" s="15">
        <f t="shared" ca="1" si="2"/>
        <v>137.41813081735015</v>
      </c>
      <c r="K4" s="16">
        <f t="shared" ca="1" si="3"/>
        <v>82.942179123674535</v>
      </c>
      <c r="L4" s="3">
        <v>1</v>
      </c>
      <c r="M4" s="27">
        <f t="shared" ca="1" si="9"/>
        <v>106.89776821812266</v>
      </c>
      <c r="N4" s="15">
        <f t="shared" ca="1" si="10"/>
        <v>97.082140213832403</v>
      </c>
      <c r="O4" s="15">
        <f t="shared" ca="1" si="4"/>
        <v>31.083800139047305</v>
      </c>
      <c r="P4" s="7">
        <f t="shared" si="5"/>
        <v>0.753</v>
      </c>
      <c r="Q4" s="15">
        <f t="shared" ca="1" si="6"/>
        <v>30.672841504702621</v>
      </c>
      <c r="R4" s="15">
        <f t="shared" ca="1" si="11"/>
        <v>104.84924209453546</v>
      </c>
      <c r="S4" s="15">
        <f t="shared" ca="1" si="12"/>
        <v>136.06239574488205</v>
      </c>
      <c r="T4" s="16">
        <f t="shared" ca="1" si="13"/>
        <v>76.559280084489302</v>
      </c>
      <c r="X4" s="14"/>
      <c r="Y4" s="21"/>
      <c r="Z4" s="14"/>
      <c r="AA4" s="23"/>
    </row>
    <row r="5" spans="1:27" ht="15" thickBot="1" x14ac:dyDescent="0.45">
      <c r="A5" s="11" t="s">
        <v>4</v>
      </c>
      <c r="B5" s="10">
        <v>1.96</v>
      </c>
      <c r="C5" s="9">
        <v>3</v>
      </c>
      <c r="D5" s="19">
        <f t="shared" ca="1" si="7"/>
        <v>97.082140213832403</v>
      </c>
      <c r="E5" s="15">
        <f ca="1">AVERAGE($D$2:D4)</f>
        <v>109.45138771388486</v>
      </c>
      <c r="F5" s="15">
        <f t="shared" ca="1" si="14"/>
        <v>31.592307113496386</v>
      </c>
      <c r="G5" s="15">
        <f t="shared" si="0"/>
        <v>0.90143655227454111</v>
      </c>
      <c r="H5" s="15">
        <f t="shared" ca="1" si="1"/>
        <v>31.378197034871643</v>
      </c>
      <c r="I5" s="15">
        <f t="shared" ca="1" si="8"/>
        <v>108.37363890777667</v>
      </c>
      <c r="J5" s="15">
        <f t="shared" ca="1" si="2"/>
        <v>135.37613032855029</v>
      </c>
      <c r="K5" s="16">
        <f t="shared" ca="1" si="3"/>
        <v>83.516291741966398</v>
      </c>
      <c r="L5" s="3">
        <v>1</v>
      </c>
      <c r="M5" s="27">
        <f t="shared" ca="1" si="9"/>
        <v>97.082140213832403</v>
      </c>
      <c r="N5" s="15">
        <f t="shared" ca="1" si="10"/>
        <v>95.13932082915359</v>
      </c>
      <c r="O5" s="15">
        <f t="shared" ca="1" si="4"/>
        <v>29.088807371594882</v>
      </c>
      <c r="P5" s="7">
        <f t="shared" si="5"/>
        <v>0.753</v>
      </c>
      <c r="Q5" s="15">
        <f t="shared" ca="1" si="6"/>
        <v>29.170611950810947</v>
      </c>
      <c r="R5" s="15">
        <f t="shared" ca="1" si="11"/>
        <v>97.478196779854557</v>
      </c>
      <c r="S5" s="15">
        <f t="shared" ca="1" si="12"/>
        <v>127.98296589614073</v>
      </c>
      <c r="T5" s="16">
        <f t="shared" ca="1" si="13"/>
        <v>69.964240532166755</v>
      </c>
      <c r="X5" s="14"/>
      <c r="Y5" s="21"/>
      <c r="Z5" s="14"/>
      <c r="AA5" s="23"/>
    </row>
    <row r="6" spans="1:27" ht="15" thickBot="1" x14ac:dyDescent="0.45">
      <c r="A6" s="3"/>
      <c r="B6" s="9"/>
      <c r="C6" s="3">
        <v>4</v>
      </c>
      <c r="D6" s="19">
        <f t="shared" ca="1" si="7"/>
        <v>95.13932082915359</v>
      </c>
      <c r="E6" s="15">
        <f ca="1">AVERAGE($D$2:D5)</f>
        <v>106.35907583887175</v>
      </c>
      <c r="F6" s="15">
        <f t="shared" ca="1" si="14"/>
        <v>30.975997020084201</v>
      </c>
      <c r="G6" s="15">
        <f t="shared" si="0"/>
        <v>0.92420988033139007</v>
      </c>
      <c r="H6" s="15">
        <f t="shared" ca="1" si="1"/>
        <v>30.858067819728017</v>
      </c>
      <c r="I6" s="15">
        <f t="shared" ca="1" si="8"/>
        <v>105.77085826994278</v>
      </c>
      <c r="J6" s="15">
        <f t="shared" ca="1" si="2"/>
        <v>131.81228679643814</v>
      </c>
      <c r="K6" s="16">
        <f t="shared" ca="1" si="3"/>
        <v>81.775392462448593</v>
      </c>
      <c r="L6" s="3">
        <v>1</v>
      </c>
      <c r="M6" s="27">
        <f t="shared" ca="1" si="9"/>
        <v>95.13932082915359</v>
      </c>
      <c r="N6" s="15">
        <f t="shared" ca="1" si="10"/>
        <v>104.13817127968338</v>
      </c>
      <c r="O6" s="15">
        <f t="shared" ca="1" si="4"/>
        <v>28.685843737306389</v>
      </c>
      <c r="P6" s="7">
        <f t="shared" si="5"/>
        <v>0.753</v>
      </c>
      <c r="Q6" s="15">
        <f t="shared" ca="1" si="6"/>
        <v>28.867180334191712</v>
      </c>
      <c r="R6" s="15">
        <f t="shared" ca="1" si="11"/>
        <v>96.01192907518022</v>
      </c>
      <c r="S6" s="15">
        <f t="shared" ca="1" si="12"/>
        <v>126.37180013455014</v>
      </c>
      <c r="T6" s="16">
        <f t="shared" ca="1" si="13"/>
        <v>68.657133707602299</v>
      </c>
      <c r="X6" s="14"/>
      <c r="Y6" s="21"/>
      <c r="Z6" s="14"/>
      <c r="AA6" s="23"/>
    </row>
    <row r="7" spans="1:27" ht="15" thickBot="1" x14ac:dyDescent="0.45">
      <c r="A7" s="3"/>
      <c r="B7" s="9"/>
      <c r="C7" s="3">
        <v>5</v>
      </c>
      <c r="D7" s="19">
        <f t="shared" ca="1" si="7"/>
        <v>104.13817127968338</v>
      </c>
      <c r="E7" s="15">
        <f ca="1">AVERAGE($D$2:D6)</f>
        <v>104.11512483692812</v>
      </c>
      <c r="F7" s="15">
        <f t="shared" ca="1" si="14"/>
        <v>30.524897017602893</v>
      </c>
      <c r="G7" s="15">
        <f t="shared" si="0"/>
        <v>0.93843469591226314</v>
      </c>
      <c r="H7" s="15">
        <f t="shared" ca="1" si="1"/>
        <v>30.456873696728536</v>
      </c>
      <c r="I7" s="15">
        <f t="shared" ca="1" si="8"/>
        <v>103.77818228981842</v>
      </c>
      <c r="J7" s="15">
        <f t="shared" ca="1" si="2"/>
        <v>129.18456594719714</v>
      </c>
      <c r="K7" s="16">
        <f t="shared" ca="1" si="3"/>
        <v>80.357364957043217</v>
      </c>
      <c r="L7" s="3">
        <v>1</v>
      </c>
      <c r="M7" s="27">
        <f t="shared" ca="1" si="9"/>
        <v>104.13817127968338</v>
      </c>
      <c r="N7" s="15">
        <f t="shared" ca="1" si="10"/>
        <v>98.212628870347615</v>
      </c>
      <c r="O7" s="15">
        <f t="shared" ca="1" si="4"/>
        <v>30.529546952796863</v>
      </c>
      <c r="P7" s="7">
        <f t="shared" si="5"/>
        <v>0.753</v>
      </c>
      <c r="Q7" s="15">
        <f t="shared" ca="1" si="6"/>
        <v>30.25548885545604</v>
      </c>
      <c r="R7" s="15">
        <f t="shared" ca="1" si="11"/>
        <v>102.78286375838883</v>
      </c>
      <c r="S7" s="15">
        <f t="shared" ca="1" si="12"/>
        <v>133.80068111977712</v>
      </c>
      <c r="T7" s="16">
        <f t="shared" ca="1" si="13"/>
        <v>74.706543856969901</v>
      </c>
      <c r="X7" s="14"/>
      <c r="Y7" s="21"/>
      <c r="Z7" s="14"/>
      <c r="AA7" s="23"/>
    </row>
    <row r="8" spans="1:27" ht="15" thickBot="1" x14ac:dyDescent="0.45">
      <c r="A8" s="3"/>
      <c r="B8" s="9"/>
      <c r="C8" s="3">
        <v>6</v>
      </c>
      <c r="D8" s="19">
        <f t="shared" ca="1" si="7"/>
        <v>98.212628870347615</v>
      </c>
      <c r="E8" s="15">
        <f ca="1">AVERAGE($D$2:D7)</f>
        <v>104.11896591072066</v>
      </c>
      <c r="F8" s="15">
        <f t="shared" ca="1" si="14"/>
        <v>30.525672031428059</v>
      </c>
      <c r="G8" s="15">
        <f t="shared" si="0"/>
        <v>0.94816369359916053</v>
      </c>
      <c r="H8" s="15">
        <f t="shared" ca="1" si="1"/>
        <v>30.468358077228114</v>
      </c>
      <c r="I8" s="15">
        <f t="shared" ca="1" si="8"/>
        <v>103.83504190930039</v>
      </c>
      <c r="J8" s="15">
        <f t="shared" ca="1" si="2"/>
        <v>128.9148391372573</v>
      </c>
      <c r="K8" s="16">
        <f t="shared" ca="1" si="3"/>
        <v>80.690826722389133</v>
      </c>
      <c r="L8" s="3">
        <v>1</v>
      </c>
      <c r="M8" s="27">
        <f t="shared" ca="1" si="9"/>
        <v>98.212628870347615</v>
      </c>
      <c r="N8" s="15">
        <f t="shared" ca="1" si="10"/>
        <v>116.62908008213532</v>
      </c>
      <c r="O8" s="15">
        <f t="shared" ca="1" si="4"/>
        <v>29.322004822368019</v>
      </c>
      <c r="P8" s="7">
        <f t="shared" si="5"/>
        <v>0.753</v>
      </c>
      <c r="Q8" s="15">
        <f t="shared" ca="1" si="6"/>
        <v>29.34620963124312</v>
      </c>
      <c r="R8" s="15">
        <f t="shared" ca="1" si="11"/>
        <v>98.330226464612977</v>
      </c>
      <c r="S8" s="15">
        <f t="shared" ca="1" si="12"/>
        <v>128.91856518957113</v>
      </c>
      <c r="T8" s="16">
        <f t="shared" ca="1" si="13"/>
        <v>70.724542743803241</v>
      </c>
      <c r="X8" s="14"/>
      <c r="Y8" s="21"/>
      <c r="Z8" s="14"/>
      <c r="AA8" s="23"/>
    </row>
    <row r="9" spans="1:27" ht="15" thickBot="1" x14ac:dyDescent="0.45">
      <c r="A9" s="3"/>
      <c r="B9" s="9"/>
      <c r="C9" s="3">
        <v>7</v>
      </c>
      <c r="D9" s="19">
        <f t="shared" ca="1" si="7"/>
        <v>116.62908008213532</v>
      </c>
      <c r="E9" s="15">
        <f ca="1">AVERAGE($D$2:D8)</f>
        <v>103.27520347638166</v>
      </c>
      <c r="F9" s="15">
        <f t="shared" ca="1" si="14"/>
        <v>30.355188540389406</v>
      </c>
      <c r="G9" s="15">
        <f t="shared" si="0"/>
        <v>0.95523740485683217</v>
      </c>
      <c r="H9" s="15">
        <f t="shared" ca="1" si="1"/>
        <v>30.313327074373426</v>
      </c>
      <c r="I9" s="15">
        <f t="shared" ca="1" si="8"/>
        <v>103.06838331335565</v>
      </c>
      <c r="J9" s="15">
        <f t="shared" ca="1" si="2"/>
        <v>127.846070697736</v>
      </c>
      <c r="K9" s="16">
        <f t="shared" ca="1" si="3"/>
        <v>80.194591517071629</v>
      </c>
      <c r="L9" s="3">
        <v>1</v>
      </c>
      <c r="M9" s="27">
        <f t="shared" ca="1" si="9"/>
        <v>116.62908008213532</v>
      </c>
      <c r="N9" s="15">
        <f t="shared" ca="1" si="10"/>
        <v>105.93648567856528</v>
      </c>
      <c r="O9" s="15">
        <f t="shared" ca="1" si="4"/>
        <v>33.00020464072837</v>
      </c>
      <c r="P9" s="7">
        <f t="shared" si="5"/>
        <v>0.753</v>
      </c>
      <c r="Q9" s="15">
        <f t="shared" ca="1" si="6"/>
        <v>32.115894094468466</v>
      </c>
      <c r="R9" s="15">
        <f t="shared" ca="1" si="11"/>
        <v>112.10235952878051</v>
      </c>
      <c r="S9" s="15">
        <f t="shared" ca="1" si="12"/>
        <v>143.98256032390756</v>
      </c>
      <c r="T9" s="16">
        <f t="shared" ca="1" si="13"/>
        <v>83.084694942548211</v>
      </c>
      <c r="X9" s="14"/>
      <c r="Y9" s="21"/>
      <c r="Z9" s="14"/>
      <c r="AA9" s="23"/>
    </row>
    <row r="10" spans="1:27" ht="15" thickBot="1" x14ac:dyDescent="0.45">
      <c r="A10" s="3"/>
      <c r="B10" s="9"/>
      <c r="C10" s="3">
        <v>8</v>
      </c>
      <c r="D10" s="19">
        <f t="shared" ca="1" si="7"/>
        <v>105.93648567856528</v>
      </c>
      <c r="E10" s="15">
        <f ca="1">AVERAGE($D$2:D9)</f>
        <v>104.94443805210088</v>
      </c>
      <c r="F10" s="15">
        <f t="shared" ca="1" si="14"/>
        <v>30.691999883882183</v>
      </c>
      <c r="G10" s="15">
        <f t="shared" si="0"/>
        <v>0.96061234252910221</v>
      </c>
      <c r="H10" s="15">
        <f t="shared" ca="1" si="1"/>
        <v>30.641898788152808</v>
      </c>
      <c r="I10" s="15">
        <f t="shared" ca="1" si="8"/>
        <v>104.69555388695592</v>
      </c>
      <c r="J10" s="15">
        <f t="shared" ca="1" si="2"/>
        <v>129.41132058374779</v>
      </c>
      <c r="K10" s="16">
        <f t="shared" ca="1" si="3"/>
        <v>81.847028693564411</v>
      </c>
      <c r="L10" s="3">
        <v>1</v>
      </c>
      <c r="M10" s="27">
        <f t="shared" ca="1" si="9"/>
        <v>105.93648567856528</v>
      </c>
      <c r="N10" s="15">
        <f t="shared" ca="1" si="10"/>
        <v>98.969315442043069</v>
      </c>
      <c r="O10" s="15">
        <f t="shared" ca="1" si="4"/>
        <v>30.89129654843261</v>
      </c>
      <c r="P10" s="7">
        <f t="shared" si="5"/>
        <v>0.753</v>
      </c>
      <c r="Q10" s="15">
        <f t="shared" ca="1" si="6"/>
        <v>30.527886300969755</v>
      </c>
      <c r="R10" s="15">
        <f t="shared" ca="1" si="11"/>
        <v>104.12994040036634</v>
      </c>
      <c r="S10" s="15">
        <f t="shared" ca="1" si="12"/>
        <v>135.27537532848029</v>
      </c>
      <c r="T10" s="16">
        <f t="shared" ca="1" si="13"/>
        <v>75.914014666787267</v>
      </c>
      <c r="X10" s="14"/>
      <c r="Y10" s="21"/>
      <c r="Z10" s="14"/>
      <c r="AA10" s="23"/>
    </row>
    <row r="11" spans="1:27" ht="15" thickBot="1" x14ac:dyDescent="0.45">
      <c r="A11" s="4"/>
      <c r="B11" s="13"/>
      <c r="C11" s="4">
        <v>9</v>
      </c>
      <c r="D11" s="19">
        <f t="shared" ca="1" si="7"/>
        <v>98.969315442043069</v>
      </c>
      <c r="E11" s="17">
        <f ca="1">AVERAGE($D$2:D10)</f>
        <v>105.05466556615248</v>
      </c>
      <c r="F11" s="17">
        <f t="shared" ca="1" si="14"/>
        <v>30.714175915101681</v>
      </c>
      <c r="G11" s="17">
        <f t="shared" si="0"/>
        <v>0.96483485193621865</v>
      </c>
      <c r="H11" s="17">
        <f t="shared" ca="1" si="1"/>
        <v>30.66866602742655</v>
      </c>
      <c r="I11" s="17">
        <f t="shared" ca="1" si="8"/>
        <v>104.82849854105217</v>
      </c>
      <c r="J11" s="17">
        <f t="shared" ca="1" si="2"/>
        <v>129.40673074546851</v>
      </c>
      <c r="K11" s="18">
        <f t="shared" ca="1" si="3"/>
        <v>82.095288449187635</v>
      </c>
      <c r="L11" s="3">
        <v>1</v>
      </c>
      <c r="M11" s="28">
        <f t="shared" ca="1" si="9"/>
        <v>98.969315442043069</v>
      </c>
      <c r="N11" s="15"/>
      <c r="O11" s="15">
        <f t="shared" ca="1" si="4"/>
        <v>29.477577723159374</v>
      </c>
      <c r="P11" s="7">
        <f t="shared" si="5"/>
        <v>0.753</v>
      </c>
      <c r="Q11" s="15">
        <f t="shared" ca="1" si="6"/>
        <v>29.46335602553901</v>
      </c>
      <c r="R11" s="15">
        <f t="shared" ca="1" si="11"/>
        <v>98.900059860872261</v>
      </c>
      <c r="S11" s="15">
        <f t="shared" ca="1" si="12"/>
        <v>129.54403565835847</v>
      </c>
      <c r="T11" s="16">
        <f t="shared" ca="1" si="13"/>
        <v>71.233335264774993</v>
      </c>
      <c r="X11" s="14"/>
      <c r="Y11" s="21"/>
      <c r="Z11" s="14"/>
      <c r="AA11" s="23"/>
    </row>
    <row r="12" spans="1:27" x14ac:dyDescent="0.4">
      <c r="L12" s="29">
        <v>1</v>
      </c>
      <c r="M12" s="30">
        <f ca="1">MIN(M2:M11)/2</f>
        <v>47.569660414576795</v>
      </c>
      <c r="N12" s="30"/>
      <c r="O12" s="31">
        <f t="shared" ref="O12:O13" ca="1" si="15">IF($B$1=0,LN(M12),(M12^$B$1-1)/$B$1)</f>
        <v>17.654975811516909</v>
      </c>
      <c r="P12" s="31">
        <f t="shared" ref="P12:P13" si="16">$B$4*L12/($B$4*L12+(1-$B$4))</f>
        <v>0.753</v>
      </c>
      <c r="Q12" s="31">
        <f t="shared" ref="Q12:Q13" ca="1" si="17">$B$2+(O12-$B$2)*P12</f>
        <v>20.560936786072233</v>
      </c>
      <c r="R12" s="31">
        <f t="shared" ref="R12:R13" ca="1" si="18">IF($B$1=0,
    EXP(Q12 + $B$5 * SQRT(1 - ($B$4 * P12)) * $B$3),
    (($B$1 * Q12) + 1)^(1 / $B$1)
)</f>
        <v>58.993174304777867</v>
      </c>
      <c r="S12" s="32">
        <f t="shared" ref="S12:S13" ca="1" si="19">IF($B$1=0,
    EXP(Q12 + $B$5 * SQRT(1 - ($B$4 * P12)) * $B$3),
    (($B$1 * (Q12 + $B$5 * SQRT(1 - ($B$4 * P12)) * $B$3)) + 1)^(1 / $B$1)
)</f>
        <v>85.108101791446629</v>
      </c>
      <c r="T12" s="33">
        <f t="shared" ref="T12:T13" ca="1" si="20">IF($B$1=0,
    EXP(Q12 - $B$5 * SQRT(1 - ($B$4 * P12)) * $B$3),
    (($B$1 * (Q12 - $B$5 * SQRT(1 - ($B$4 * P12)) * $B$3)) + 1)^(1 / $B$1)
)</f>
        <v>36.381922295382637</v>
      </c>
      <c r="X12" s="24"/>
      <c r="Y12" s="21"/>
      <c r="Z12" s="24"/>
      <c r="AA12" s="24"/>
    </row>
    <row r="13" spans="1:27" ht="15" thickBot="1" x14ac:dyDescent="0.45">
      <c r="L13" s="4">
        <v>1</v>
      </c>
      <c r="M13" s="13">
        <f ca="1">MAXA(M2:M11)*1.5</f>
        <v>174.94362012320298</v>
      </c>
      <c r="N13" s="13"/>
      <c r="O13" s="8">
        <f t="shared" ca="1" si="15"/>
        <v>43.510681028007731</v>
      </c>
      <c r="P13" s="8">
        <f t="shared" si="16"/>
        <v>0.753</v>
      </c>
      <c r="Q13" s="8">
        <f t="shared" ca="1" si="17"/>
        <v>40.030282814089823</v>
      </c>
      <c r="R13" s="8">
        <f t="shared" ca="1" si="18"/>
        <v>154.74132672366787</v>
      </c>
      <c r="S13" s="17">
        <f t="shared" ca="1" si="19"/>
        <v>190.07659678706784</v>
      </c>
      <c r="T13" s="18">
        <f t="shared" ca="1" si="20"/>
        <v>121.9939564089828</v>
      </c>
      <c r="X13" s="24"/>
      <c r="Y13" s="21"/>
      <c r="Z13" s="24"/>
      <c r="AA13" s="24"/>
    </row>
    <row r="14" spans="1:27" x14ac:dyDescent="0.4">
      <c r="L14" s="25"/>
      <c r="M14" s="26"/>
      <c r="N14" s="26"/>
      <c r="O14" s="14"/>
      <c r="P14" s="14"/>
      <c r="Q14" s="14"/>
      <c r="R14" s="14"/>
      <c r="S14" s="25"/>
      <c r="T14" s="25"/>
      <c r="X14" s="24"/>
      <c r="Y14" s="21"/>
      <c r="Z14" s="24"/>
      <c r="AA14" s="24"/>
    </row>
    <row r="15" spans="1:27" x14ac:dyDescent="0.4">
      <c r="L15" s="25"/>
      <c r="M15" s="25"/>
      <c r="N15" s="25"/>
      <c r="O15" s="25"/>
      <c r="P15" s="25"/>
      <c r="Q15" s="25"/>
      <c r="R15" s="25"/>
      <c r="S15" s="25"/>
      <c r="T15" s="25"/>
      <c r="X15" s="24"/>
      <c r="Y15" s="21"/>
      <c r="Z15" s="24"/>
      <c r="AA15" s="24"/>
    </row>
    <row r="18" spans="2:9" x14ac:dyDescent="0.4">
      <c r="B18" s="2"/>
    </row>
    <row r="19" spans="2:9" x14ac:dyDescent="0.4">
      <c r="B19" s="2"/>
    </row>
    <row r="20" spans="2:9" x14ac:dyDescent="0.4">
      <c r="B20" s="2"/>
    </row>
    <row r="21" spans="2:9" x14ac:dyDescent="0.4">
      <c r="B21" s="2"/>
    </row>
    <row r="24" spans="2:9" x14ac:dyDescent="0.4">
      <c r="C24" s="2"/>
      <c r="D24" s="2"/>
      <c r="E24" s="2"/>
      <c r="F24" s="2"/>
      <c r="G24" s="2"/>
      <c r="H24" s="2"/>
      <c r="I24" s="2"/>
    </row>
    <row r="25" spans="2:9" x14ac:dyDescent="0.4">
      <c r="C25" s="2"/>
      <c r="D25" s="2"/>
      <c r="E25" s="2"/>
      <c r="F25" s="2"/>
      <c r="G25" s="2"/>
      <c r="H25" s="2"/>
      <c r="I25" s="2"/>
    </row>
    <row r="26" spans="2:9" x14ac:dyDescent="0.4">
      <c r="C26" s="2"/>
      <c r="D26" s="2"/>
      <c r="E26" s="2"/>
      <c r="F26" s="2"/>
      <c r="G26" s="2"/>
      <c r="H26" s="2"/>
      <c r="I26" s="2"/>
    </row>
    <row r="27" spans="2:9" x14ac:dyDescent="0.4">
      <c r="C27" s="2"/>
      <c r="D27" s="2"/>
      <c r="E27" s="2"/>
      <c r="F27" s="2"/>
      <c r="G27" s="2"/>
      <c r="H27" s="2"/>
      <c r="I27" s="2"/>
    </row>
  </sheetData>
  <pageMargins left="0.7" right="0.7" top="0.75" bottom="0.75" header="0.3" footer="0.3"/>
  <headerFooter>
    <oddFooter>&amp;L_x000D_&amp;1#&amp;"Calibri"&amp;10&amp;K000000 Følsomhet Intern (gul)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Helse Vest IKT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Røys, Eirik Åsen</dc:creator>
  <cp:lastModifiedBy>Røys, Eirik Åsen</cp:lastModifiedBy>
  <dcterms:created xsi:type="dcterms:W3CDTF">2025-02-27T09:03:34Z</dcterms:created>
  <dcterms:modified xsi:type="dcterms:W3CDTF">2025-03-18T07:22:11Z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3ffc1c-ef00-4620-9c2f-7d9c1597774b_Enabled">
    <vt:lpwstr>true</vt:lpwstr>
  </property>
  <property fmtid="{D5CDD505-2E9C-101B-9397-08002B2CF9AE}" pid="3" name="MSIP_Label_0c3ffc1c-ef00-4620-9c2f-7d9c1597774b_SetDate">
    <vt:lpwstr>2025-02-27T10:04:25Z</vt:lpwstr>
  </property>
  <property fmtid="{D5CDD505-2E9C-101B-9397-08002B2CF9AE}" pid="4" name="MSIP_Label_0c3ffc1c-ef00-4620-9c2f-7d9c1597774b_Method">
    <vt:lpwstr>Standard</vt:lpwstr>
  </property>
  <property fmtid="{D5CDD505-2E9C-101B-9397-08002B2CF9AE}" pid="5" name="MSIP_Label_0c3ffc1c-ef00-4620-9c2f-7d9c1597774b_Name">
    <vt:lpwstr>Intern</vt:lpwstr>
  </property>
  <property fmtid="{D5CDD505-2E9C-101B-9397-08002B2CF9AE}" pid="6" name="MSIP_Label_0c3ffc1c-ef00-4620-9c2f-7d9c1597774b_SiteId">
    <vt:lpwstr>bdcbe535-f3cf-49f5-8a6a-fb6d98dc7837</vt:lpwstr>
  </property>
  <property fmtid="{D5CDD505-2E9C-101B-9397-08002B2CF9AE}" pid="7" name="MSIP_Label_0c3ffc1c-ef00-4620-9c2f-7d9c1597774b_ActionId">
    <vt:lpwstr>6e9e74c0-f565-4fea-baa5-c01db12ab99e</vt:lpwstr>
  </property>
  <property fmtid="{D5CDD505-2E9C-101B-9397-08002B2CF9AE}" pid="8" name="MSIP_Label_0c3ffc1c-ef00-4620-9c2f-7d9c1597774b_ContentBits">
    <vt:lpwstr>2</vt:lpwstr>
  </property>
</Properties>
</file>