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ihelse.net\Forskning\hbe\2018-92\Eirik\3. Quantile regression PhD\Scripts\Clean\Clean\Emperical_Bayes\Excel_Examples\"/>
    </mc:Choice>
  </mc:AlternateContent>
  <xr:revisionPtr revIDLastSave="0" documentId="13_ncr:1_{69494A13-4EA7-48A4-9A0C-8727696FDADE}" xr6:coauthVersionLast="47" xr6:coauthVersionMax="47" xr10:uidLastSave="{00000000-0000-0000-0000-000000000000}"/>
  <bookViews>
    <workbookView xWindow="-103" yWindow="-103" windowWidth="44092" windowHeight="18000" xr2:uid="{FF5FFBE5-0DC0-4481-951A-0BC257BEA23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E3" i="1" s="1"/>
  <c r="P2" i="1"/>
  <c r="I2" i="1"/>
  <c r="G2" i="1"/>
  <c r="H2" i="1"/>
  <c r="P12" i="1"/>
  <c r="P13" i="1"/>
  <c r="P11" i="1"/>
  <c r="P10" i="1"/>
  <c r="P9" i="1"/>
  <c r="P8" i="1"/>
  <c r="P7" i="1"/>
  <c r="P6" i="1"/>
  <c r="P5" i="1"/>
  <c r="P4" i="1"/>
  <c r="P3" i="1"/>
  <c r="G11" i="1"/>
  <c r="G10" i="1"/>
  <c r="G9" i="1"/>
  <c r="G8" i="1"/>
  <c r="G7" i="1"/>
  <c r="G6" i="1"/>
  <c r="G5" i="1"/>
  <c r="G4" i="1"/>
  <c r="G3" i="1"/>
  <c r="E11" i="1" l="1"/>
  <c r="F11" i="1" s="1"/>
  <c r="H11" i="1" s="1"/>
  <c r="K11" i="1" s="1"/>
  <c r="K2" i="1"/>
  <c r="J2" i="1"/>
  <c r="E4" i="1"/>
  <c r="F4" i="1" s="1"/>
  <c r="H4" i="1" s="1"/>
  <c r="E6" i="1"/>
  <c r="F6" i="1" s="1"/>
  <c r="H6" i="1" s="1"/>
  <c r="E8" i="1"/>
  <c r="F8" i="1" s="1"/>
  <c r="H8" i="1" s="1"/>
  <c r="E10" i="1"/>
  <c r="F10" i="1" s="1"/>
  <c r="H10" i="1" s="1"/>
  <c r="E5" i="1"/>
  <c r="F5" i="1" s="1"/>
  <c r="H5" i="1" s="1"/>
  <c r="E7" i="1"/>
  <c r="F7" i="1" s="1"/>
  <c r="H7" i="1" s="1"/>
  <c r="E9" i="1"/>
  <c r="F9" i="1" s="1"/>
  <c r="H9" i="1" s="1"/>
  <c r="I11" i="1" l="1"/>
  <c r="J11" i="1"/>
  <c r="F3" i="1"/>
  <c r="H3" i="1" s="1"/>
  <c r="K9" i="1"/>
  <c r="J9" i="1"/>
  <c r="I9" i="1"/>
  <c r="I7" i="1"/>
  <c r="K7" i="1"/>
  <c r="J7" i="1"/>
  <c r="K5" i="1"/>
  <c r="I5" i="1"/>
  <c r="J5" i="1"/>
  <c r="I10" i="1"/>
  <c r="K10" i="1"/>
  <c r="J10" i="1"/>
  <c r="I8" i="1"/>
  <c r="K8" i="1"/>
  <c r="J8" i="1"/>
  <c r="K6" i="1"/>
  <c r="I6" i="1"/>
  <c r="J6" i="1"/>
  <c r="I4" i="1"/>
  <c r="K4" i="1"/>
  <c r="J4" i="1"/>
  <c r="K3" i="1" l="1"/>
  <c r="I3" i="1"/>
  <c r="J3" i="1"/>
  <c r="M3" i="1" l="1"/>
  <c r="N2" i="1" s="1"/>
  <c r="M4" i="1"/>
  <c r="O4" i="1" s="1"/>
  <c r="Q4" i="1" s="1"/>
  <c r="M5" i="1"/>
  <c r="O5" i="1" s="1"/>
  <c r="Q5" i="1" s="1"/>
  <c r="M6" i="1"/>
  <c r="O6" i="1" s="1"/>
  <c r="Q6" i="1" s="1"/>
  <c r="M7" i="1"/>
  <c r="O7" i="1" s="1"/>
  <c r="Q7" i="1" s="1"/>
  <c r="M8" i="1"/>
  <c r="O8" i="1" s="1"/>
  <c r="Q8" i="1" s="1"/>
  <c r="M9" i="1"/>
  <c r="O9" i="1" s="1"/>
  <c r="Q9" i="1" s="1"/>
  <c r="M10" i="1"/>
  <c r="O10" i="1" s="1"/>
  <c r="Q10" i="1" s="1"/>
  <c r="M11" i="1"/>
  <c r="O11" i="1" s="1"/>
  <c r="Q11" i="1" s="1"/>
  <c r="O3" i="1" l="1"/>
  <c r="Q3" i="1" s="1"/>
  <c r="T9" i="1"/>
  <c r="S9" i="1"/>
  <c r="T10" i="1"/>
  <c r="S10" i="1"/>
  <c r="T8" i="1"/>
  <c r="S8" i="1"/>
  <c r="T7" i="1"/>
  <c r="S7" i="1"/>
  <c r="S5" i="1"/>
  <c r="T5" i="1"/>
  <c r="T11" i="1"/>
  <c r="S11" i="1"/>
  <c r="T6" i="1"/>
  <c r="S6" i="1"/>
  <c r="S4" i="1"/>
  <c r="T4" i="1"/>
  <c r="M2" i="1"/>
  <c r="M12" i="1" s="1"/>
  <c r="O12" i="1" s="1"/>
  <c r="Q12" i="1" s="1"/>
  <c r="R11" i="1"/>
  <c r="N4" i="1"/>
  <c r="N10" i="1"/>
  <c r="N9" i="1"/>
  <c r="N8" i="1"/>
  <c r="N7" i="1"/>
  <c r="N6" i="1"/>
  <c r="N3" i="1"/>
  <c r="N5" i="1"/>
  <c r="R12" i="1" l="1"/>
  <c r="T12" i="1"/>
  <c r="S12" i="1"/>
  <c r="T3" i="1"/>
  <c r="S3" i="1"/>
  <c r="R3" i="1"/>
  <c r="O2" i="1"/>
  <c r="Q2" i="1" s="1"/>
  <c r="R4" i="1"/>
  <c r="R5" i="1"/>
  <c r="R6" i="1"/>
  <c r="R7" i="1"/>
  <c r="M13" i="1"/>
  <c r="R8" i="1"/>
  <c r="R10" i="1"/>
  <c r="R2" i="1" l="1"/>
  <c r="S2" i="1"/>
  <c r="T2" i="1"/>
  <c r="R9" i="1"/>
  <c r="O13" i="1"/>
  <c r="Q13" i="1" l="1"/>
  <c r="T13" i="1" l="1"/>
  <c r="S13" i="1"/>
  <c r="R13" i="1"/>
</calcChain>
</file>

<file path=xl/sharedStrings.xml><?xml version="1.0" encoding="utf-8"?>
<sst xmlns="http://schemas.openxmlformats.org/spreadsheetml/2006/main" count="29" uniqueCount="22">
  <si>
    <t>Bn</t>
  </si>
  <si>
    <t>n</t>
  </si>
  <si>
    <t>Z_score</t>
  </si>
  <si>
    <t>Upper PEB</t>
  </si>
  <si>
    <t>Lower PEB</t>
  </si>
  <si>
    <t>BoxCox(X1)</t>
  </si>
  <si>
    <t>Xn+1</t>
  </si>
  <si>
    <t>Xn</t>
  </si>
  <si>
    <t>Population_mean</t>
  </si>
  <si>
    <t>CV_within</t>
  </si>
  <si>
    <t>CV_analytical</t>
  </si>
  <si>
    <t>CV_between</t>
  </si>
  <si>
    <t>CV_total</t>
  </si>
  <si>
    <t>sigma_total</t>
  </si>
  <si>
    <t>sigma_between</t>
  </si>
  <si>
    <t>sigma_pop</t>
  </si>
  <si>
    <t>mu_pop_log</t>
  </si>
  <si>
    <t>B1</t>
  </si>
  <si>
    <t>Sample mean log</t>
  </si>
  <si>
    <t xml:space="preserve">X̄n </t>
  </si>
  <si>
    <t>Ŷ_ln</t>
  </si>
  <si>
    <t>Ŷ_org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</si>
</sst>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2" fontId="0" fillId="2" borderId="0" xfId="0" applyNumberFormat="1" applyFill="1" applyBorder="1" applyAlignment="1">
      <alignment horizontal="left"/>
    </xf>
    <xf numFmtId="2" fontId="0" fillId="2" borderId="7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Personalized reference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41275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tx2">
                  <a:lumMod val="75000"/>
                  <a:lumOff val="25000"/>
                  <a:alpha val="7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'Ark1'!$C$2:$C$11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'Ark1'!$D$2:$D$11</c:f>
              <c:numCache>
                <c:formatCode>0.0</c:formatCode>
                <c:ptCount val="10"/>
                <c:pt idx="0">
                  <c:v>76.254837018711839</c:v>
                </c:pt>
                <c:pt idx="1">
                  <c:v>101.48143468505221</c:v>
                </c:pt>
                <c:pt idx="2">
                  <c:v>119.35450923592758</c:v>
                </c:pt>
                <c:pt idx="3">
                  <c:v>87.721490761102842</c:v>
                </c:pt>
                <c:pt idx="4">
                  <c:v>125.41808721490941</c:v>
                </c:pt>
                <c:pt idx="5">
                  <c:v>90.981707375465035</c:v>
                </c:pt>
                <c:pt idx="6">
                  <c:v>116.56341231920557</c:v>
                </c:pt>
                <c:pt idx="7">
                  <c:v>97.549507497159468</c:v>
                </c:pt>
                <c:pt idx="8">
                  <c:v>107.99963062247033</c:v>
                </c:pt>
                <c:pt idx="9">
                  <c:v>109.37653047178432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C-4A5C-A6EB-2B435298D44A}"/>
            </c:ext>
          </c:extLst>
        </c:ser>
        <c:ser>
          <c:idx val="3"/>
          <c:order val="1"/>
          <c:tx>
            <c:v>Predicted set point</c:v>
          </c:tx>
          <c:spPr>
            <a:ln w="317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'Ark1'!$C$2:$C$11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'Ark1'!$I$2:$I$11</c:f>
              <c:numCache>
                <c:formatCode>0.0</c:formatCode>
                <c:ptCount val="10"/>
                <c:pt idx="0">
                  <c:v>100.00000000000004</c:v>
                </c:pt>
                <c:pt idx="1">
                  <c:v>81.393061204283839</c:v>
                </c:pt>
                <c:pt idx="2">
                  <c:v>90.313626728914159</c:v>
                </c:pt>
                <c:pt idx="3">
                  <c:v>99.122458657093119</c:v>
                </c:pt>
                <c:pt idx="4">
                  <c:v>96.476693085598811</c:v>
                </c:pt>
                <c:pt idx="5">
                  <c:v>101.92301688151045</c:v>
                </c:pt>
                <c:pt idx="6">
                  <c:v>100.19187209930917</c:v>
                </c:pt>
                <c:pt idx="7">
                  <c:v>102.42810449047249</c:v>
                </c:pt>
                <c:pt idx="8">
                  <c:v>101.84200111556879</c:v>
                </c:pt>
                <c:pt idx="9">
                  <c:v>102.50242553341748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C-4A5C-A6EB-2B435298D44A}"/>
            </c:ext>
          </c:extLst>
        </c:ser>
        <c:ser>
          <c:idx val="1"/>
          <c:order val="2"/>
          <c:tx>
            <c:v>PEB thresholds</c:v>
          </c:tx>
          <c:spPr>
            <a:ln w="476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'Ark1'!$J$2:$J$11</c:f>
              <c:numCache>
                <c:formatCode>0.0</c:formatCode>
                <c:ptCount val="10"/>
                <c:pt idx="0">
                  <c:v>156.11346429887541</c:v>
                </c:pt>
                <c:pt idx="1">
                  <c:v>108.75066119256745</c:v>
                </c:pt>
                <c:pt idx="2">
                  <c:v>117.29262184529772</c:v>
                </c:pt>
                <c:pt idx="3">
                  <c:v>127.17654615050205</c:v>
                </c:pt>
                <c:pt idx="4">
                  <c:v>122.94563669197106</c:v>
                </c:pt>
                <c:pt idx="5">
                  <c:v>129.32539820387012</c:v>
                </c:pt>
                <c:pt idx="6">
                  <c:v>126.74766741972215</c:v>
                </c:pt>
                <c:pt idx="7">
                  <c:v>129.29105087809026</c:v>
                </c:pt>
                <c:pt idx="8">
                  <c:v>128.33419966056618</c:v>
                </c:pt>
                <c:pt idx="9">
                  <c:v>128.99400559809402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C-4A5C-A6EB-2B435298D44A}"/>
            </c:ext>
          </c:extLst>
        </c:ser>
        <c:ser>
          <c:idx val="2"/>
          <c:order val="3"/>
          <c:spPr>
            <a:ln w="444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'Ark1'!$K$2:$K$11</c:f>
              <c:numCache>
                <c:formatCode>0.0</c:formatCode>
                <c:ptCount val="10"/>
                <c:pt idx="0">
                  <c:v>64.055973934799454</c:v>
                </c:pt>
                <c:pt idx="1">
                  <c:v>60.917610426970619</c:v>
                </c:pt>
                <c:pt idx="2">
                  <c:v>69.540189694861326</c:v>
                </c:pt>
                <c:pt idx="3">
                  <c:v>77.256869349162997</c:v>
                </c:pt>
                <c:pt idx="4">
                  <c:v>75.70624350055256</c:v>
                </c:pt>
                <c:pt idx="5">
                  <c:v>80.326846191901296</c:v>
                </c:pt>
                <c:pt idx="6">
                  <c:v>79.199968244956679</c:v>
                </c:pt>
                <c:pt idx="7">
                  <c:v>81.146502547989172</c:v>
                </c:pt>
                <c:pt idx="8">
                  <c:v>80.818622149482295</c:v>
                </c:pt>
                <c:pt idx="9">
                  <c:v>81.451437929368709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C-4A5C-A6EB-2B435298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7791"/>
        <c:axId val="370496831"/>
      </c:scatterChart>
      <c:valAx>
        <c:axId val="370497791"/>
        <c:scaling>
          <c:orientation val="minMax"/>
          <c:max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</a:t>
                </a:r>
                <a:r>
                  <a:rPr lang="en-US" sz="1400" baseline="0"/>
                  <a:t>prior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6831"/>
        <c:crosses val="autoZero"/>
        <c:crossBetween val="midCat"/>
      </c:valAx>
      <c:valAx>
        <c:axId val="37049683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779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77125021308409"/>
          <c:y val="7.9670886841331195E-2"/>
          <c:w val="0.11272295507071058"/>
          <c:h val="0.1936489463402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Result pair 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 pair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tx2">
                  <a:lumMod val="75000"/>
                  <a:lumOff val="25000"/>
                  <a:alpha val="7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'Ark1'!$M$2:$M$11</c:f>
              <c:numCache>
                <c:formatCode>0.0</c:formatCode>
                <c:ptCount val="10"/>
                <c:pt idx="0">
                  <c:v>76.254837018711839</c:v>
                </c:pt>
                <c:pt idx="1">
                  <c:v>101.48143468505221</c:v>
                </c:pt>
                <c:pt idx="2">
                  <c:v>119.35450923592758</c:v>
                </c:pt>
                <c:pt idx="3">
                  <c:v>87.721490761102842</c:v>
                </c:pt>
                <c:pt idx="4">
                  <c:v>125.41808721490941</c:v>
                </c:pt>
                <c:pt idx="5">
                  <c:v>90.981707375465035</c:v>
                </c:pt>
                <c:pt idx="6">
                  <c:v>116.56341231920557</c:v>
                </c:pt>
                <c:pt idx="7">
                  <c:v>97.549507497159468</c:v>
                </c:pt>
                <c:pt idx="8">
                  <c:v>107.99963062247033</c:v>
                </c:pt>
                <c:pt idx="9">
                  <c:v>109.37653047178432</c:v>
                </c:pt>
              </c:numCache>
            </c:numRef>
          </c:xVal>
          <c:yVal>
            <c:numRef>
              <c:f>'Ark1'!$N$2:$N$10</c:f>
              <c:numCache>
                <c:formatCode>0.0</c:formatCode>
                <c:ptCount val="9"/>
                <c:pt idx="0">
                  <c:v>101.48143468505221</c:v>
                </c:pt>
                <c:pt idx="1">
                  <c:v>119.35450923592758</c:v>
                </c:pt>
                <c:pt idx="2">
                  <c:v>87.721490761102842</c:v>
                </c:pt>
                <c:pt idx="3">
                  <c:v>125.41808721490941</c:v>
                </c:pt>
                <c:pt idx="4">
                  <c:v>90.981707375465035</c:v>
                </c:pt>
                <c:pt idx="5">
                  <c:v>116.56341231920557</c:v>
                </c:pt>
                <c:pt idx="6">
                  <c:v>97.549507497159468</c:v>
                </c:pt>
                <c:pt idx="7">
                  <c:v>107.99963062247033</c:v>
                </c:pt>
                <c:pt idx="8">
                  <c:v>109.37653047178432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297-A228-6AF2C48B97D1}"/>
            </c:ext>
          </c:extLst>
        </c:ser>
        <c:ser>
          <c:idx val="2"/>
          <c:order val="1"/>
          <c:tx>
            <c:strRef>
              <c:f>'Ark1'!$S$1</c:f>
              <c:strCache>
                <c:ptCount val="1"/>
                <c:pt idx="0">
                  <c:v>Upper PEB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'Ark1'!$M$12:$M$13</c:f>
              <c:numCache>
                <c:formatCode>General</c:formatCode>
                <c:ptCount val="2"/>
                <c:pt idx="0">
                  <c:v>38.12741850935592</c:v>
                </c:pt>
                <c:pt idx="1">
                  <c:v>188.12713082236411</c:v>
                </c:pt>
              </c:numCache>
            </c:numRef>
          </c:xVal>
          <c:yVal>
            <c:numRef>
              <c:f>'Ark1'!$S$12:$S$13</c:f>
              <c:numCache>
                <c:formatCode>0.0</c:formatCode>
                <c:ptCount val="2"/>
                <c:pt idx="0">
                  <c:v>64.241128567360988</c:v>
                </c:pt>
                <c:pt idx="1">
                  <c:v>215.91262815477995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A-4297-A228-6AF2C48B97D1}"/>
            </c:ext>
          </c:extLst>
        </c:ser>
        <c:ser>
          <c:idx val="3"/>
          <c:order val="2"/>
          <c:tx>
            <c:strRef>
              <c:f>'Ark1'!$T$1</c:f>
              <c:strCache>
                <c:ptCount val="1"/>
                <c:pt idx="0">
                  <c:v>Lower PEB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'Ark1'!$M$12:$M$13</c:f>
              <c:numCache>
                <c:formatCode>General</c:formatCode>
                <c:ptCount val="2"/>
                <c:pt idx="0">
                  <c:v>38.12741850935592</c:v>
                </c:pt>
                <c:pt idx="1">
                  <c:v>188.12713082236411</c:v>
                </c:pt>
              </c:numCache>
            </c:numRef>
          </c:xVal>
          <c:yVal>
            <c:numRef>
              <c:f>'Ark1'!$T$12:$T$13</c:f>
              <c:numCache>
                <c:formatCode>0.0</c:formatCode>
                <c:ptCount val="2"/>
                <c:pt idx="0">
                  <c:v>35.985216094694344</c:v>
                </c:pt>
                <c:pt idx="1">
                  <c:v>120.94530023046136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4A-4297-A228-6AF2C48B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7791"/>
        <c:axId val="370496831"/>
      </c:scatterChart>
      <c:valAx>
        <c:axId val="37049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Previous result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6831"/>
        <c:crosses val="autoZero"/>
        <c:crossBetween val="midCat"/>
      </c:valAx>
      <c:valAx>
        <c:axId val="3704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New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779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3159464316971"/>
          <c:y val="5.0075355384422551E-2"/>
          <c:w val="0.16076731561301549"/>
          <c:h val="0.1936489463402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180664</xdr:rowOff>
    </xdr:from>
    <xdr:to>
      <xdr:col>11</xdr:col>
      <xdr:colOff>0</xdr:colOff>
      <xdr:row>45</xdr:row>
      <xdr:rowOff>19209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07D3ED2-7BE2-DD1B-586B-6AC5C787F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</xdr:colOff>
      <xdr:row>10</xdr:row>
      <xdr:rowOff>185697</xdr:rowOff>
    </xdr:from>
    <xdr:to>
      <xdr:col>20</xdr:col>
      <xdr:colOff>12807</xdr:colOff>
      <xdr:row>45</xdr:row>
      <xdr:rowOff>32015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E38D436-FEC1-4C70-84A8-3CD240B43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6E1C-3A39-433D-9940-591A9A07817C}">
  <dimension ref="A1:AA27"/>
  <sheetViews>
    <sheetView tabSelected="1" zoomScale="85" zoomScaleNormal="85" workbookViewId="0">
      <selection activeCell="Y25" sqref="Y25"/>
    </sheetView>
  </sheetViews>
  <sheetFormatPr baseColWidth="10" defaultColWidth="12.53515625" defaultRowHeight="14.6" x14ac:dyDescent="0.4"/>
  <cols>
    <col min="1" max="1" width="24.3828125" style="1" customWidth="1"/>
    <col min="2" max="3" width="12.53515625" style="1"/>
    <col min="4" max="4" width="13.61328125" style="1" customWidth="1"/>
    <col min="5" max="5" width="31" style="1" bestFit="1" customWidth="1"/>
    <col min="6" max="6" width="18.921875" style="1" bestFit="1" customWidth="1"/>
    <col min="7" max="12" width="12.53515625" style="1"/>
    <col min="13" max="13" width="20.15234375" style="1" bestFit="1" customWidth="1"/>
    <col min="14" max="14" width="16.4609375" style="1" bestFit="1" customWidth="1"/>
    <col min="15" max="15" width="18.3046875" style="1" customWidth="1"/>
    <col min="16" max="16" width="24.07421875" style="1" customWidth="1"/>
    <col min="17" max="24" width="12.53515625" style="1"/>
    <col min="26" max="16384" width="12.53515625" style="1"/>
  </cols>
  <sheetData>
    <row r="1" spans="1:27" ht="15" thickBot="1" x14ac:dyDescent="0.45">
      <c r="A1" s="11" t="s">
        <v>8</v>
      </c>
      <c r="B1" s="10">
        <v>100</v>
      </c>
      <c r="C1" s="5" t="s">
        <v>1</v>
      </c>
      <c r="D1" s="5" t="s">
        <v>7</v>
      </c>
      <c r="E1" s="5" t="s">
        <v>19</v>
      </c>
      <c r="F1" s="5" t="s">
        <v>18</v>
      </c>
      <c r="G1" s="5" t="s">
        <v>0</v>
      </c>
      <c r="H1" s="5" t="s">
        <v>20</v>
      </c>
      <c r="I1" s="5" t="s">
        <v>21</v>
      </c>
      <c r="J1" s="5" t="s">
        <v>3</v>
      </c>
      <c r="K1" s="6" t="s">
        <v>4</v>
      </c>
      <c r="L1" s="12" t="s">
        <v>1</v>
      </c>
      <c r="M1" s="5" t="s">
        <v>7</v>
      </c>
      <c r="N1" s="5" t="s">
        <v>6</v>
      </c>
      <c r="O1" s="5" t="s">
        <v>5</v>
      </c>
      <c r="P1" s="5" t="s">
        <v>0</v>
      </c>
      <c r="Q1" s="5" t="s">
        <v>20</v>
      </c>
      <c r="R1" s="5" t="s">
        <v>21</v>
      </c>
      <c r="S1" s="5" t="s">
        <v>3</v>
      </c>
      <c r="T1" s="6" t="s">
        <v>4</v>
      </c>
      <c r="X1" s="20"/>
      <c r="Y1" s="21"/>
      <c r="Z1" s="20"/>
      <c r="AA1" s="22"/>
    </row>
    <row r="2" spans="1:27" ht="15" thickBot="1" x14ac:dyDescent="0.45">
      <c r="A2" s="11" t="s">
        <v>9</v>
      </c>
      <c r="B2" s="10">
        <v>0.1</v>
      </c>
      <c r="C2" s="9">
        <v>0</v>
      </c>
      <c r="D2" s="19">
        <f ca="1">_xlfn.NORM.INV(RAND(),100,100*$B$6)</f>
        <v>76.254837018711839</v>
      </c>
      <c r="E2" s="15">
        <v>0</v>
      </c>
      <c r="F2" s="15">
        <v>0</v>
      </c>
      <c r="G2" s="15">
        <f>$B$11*C2/($B$11*C2+(1-$B$11))</f>
        <v>0</v>
      </c>
      <c r="H2" s="15">
        <f>$B$10+(F2-$B$10)*G2</f>
        <v>4.6051701859880918</v>
      </c>
      <c r="I2" s="15">
        <f>EXP(H2)</f>
        <v>100.00000000000004</v>
      </c>
      <c r="J2" s="15">
        <f>EXP(H2+$B$5 *SQRT(1-($B$11 * G2)) *$B$9)</f>
        <v>156.11346429887541</v>
      </c>
      <c r="K2" s="16">
        <f>EXP(H2-$B$5 *SQRT(1-($B$11 * G2)) *$B$9)</f>
        <v>64.055973934799454</v>
      </c>
      <c r="L2" s="3">
        <v>1</v>
      </c>
      <c r="M2" s="30">
        <f ca="1">D2</f>
        <v>76.254837018711839</v>
      </c>
      <c r="N2" s="15">
        <f ca="1">M3</f>
        <v>101.48143468505221</v>
      </c>
      <c r="O2" s="15">
        <f ca="1">LN(M2)</f>
        <v>4.3340808497864982</v>
      </c>
      <c r="P2" s="7">
        <f>$B$11*L2/($B$11*L2+(1-$B$11))</f>
        <v>0.75945502943177201</v>
      </c>
      <c r="Q2" s="15">
        <f ca="1">$B$10+(O2-$B$10)*P2</f>
        <v>4.3992900261844712</v>
      </c>
      <c r="R2" s="15">
        <f ca="1">EXP(Q2)</f>
        <v>81.393061204283839</v>
      </c>
      <c r="S2" s="15">
        <f ca="1">EXP(Q2+$B$5 *SQRT(1-($B$11 * P2)) *$B$9)</f>
        <v>108.75066119256745</v>
      </c>
      <c r="T2" s="16">
        <f ca="1">EXP(Q2-$B$5 *SQRT(1-($B$11 * P2)) *$B$9)</f>
        <v>60.917610426970619</v>
      </c>
      <c r="X2" s="14"/>
      <c r="Y2" s="21"/>
      <c r="Z2" s="14"/>
      <c r="AA2" s="23"/>
    </row>
    <row r="3" spans="1:27" ht="15" thickBot="1" x14ac:dyDescent="0.45">
      <c r="A3" s="11" t="s">
        <v>10</v>
      </c>
      <c r="B3" s="10">
        <v>0.05</v>
      </c>
      <c r="C3" s="9">
        <v>1</v>
      </c>
      <c r="D3" s="19">
        <f t="shared" ref="D3:D11" ca="1" si="0">_xlfn.NORM.INV(RAND(),100,100*$B$6)</f>
        <v>101.48143468505221</v>
      </c>
      <c r="E3" s="15">
        <f ca="1">AVERAGE($D$2:D2)</f>
        <v>76.254837018711839</v>
      </c>
      <c r="F3" s="15">
        <f ca="1">LN(E3)</f>
        <v>4.3340808497864982</v>
      </c>
      <c r="G3" s="15">
        <f t="shared" ref="G2:G11" si="1">$B$11*C3/($B$11*C3+(1-$B$11))</f>
        <v>0.75945502943177201</v>
      </c>
      <c r="H3" s="15">
        <f t="shared" ref="H2:H11" ca="1" si="2">$B$10+(F3-$B$10)*G3</f>
        <v>4.3992900261844712</v>
      </c>
      <c r="I3" s="15">
        <f ca="1">EXP(H3)</f>
        <v>81.393061204283839</v>
      </c>
      <c r="J3" s="15">
        <f t="shared" ref="J3:J11" ca="1" si="3">EXP(H3+$B$5 *SQRT(1-($B$11 * G3)) *$B$9)</f>
        <v>108.75066119256745</v>
      </c>
      <c r="K3" s="16">
        <f t="shared" ref="K3:K11" ca="1" si="4">EXP(H3-$B$5 *SQRT(1-($B$11 * G3)) *$B$9)</f>
        <v>60.917610426970619</v>
      </c>
      <c r="L3" s="3">
        <v>1</v>
      </c>
      <c r="M3" s="30">
        <f t="shared" ref="M3:M11" ca="1" si="5">D3</f>
        <v>101.48143468505221</v>
      </c>
      <c r="N3" s="15">
        <f t="shared" ref="N3:N10" ca="1" si="6">M4</f>
        <v>119.35450923592758</v>
      </c>
      <c r="O3" s="15">
        <f ca="1">LN(M3)</f>
        <v>4.6198758722449833</v>
      </c>
      <c r="P3" s="7">
        <f t="shared" ref="P2:P13" si="7">$B$11*L3/($B$11*L3+(1-$B$11))</f>
        <v>0.75945502943177201</v>
      </c>
      <c r="Q3" s="15">
        <f t="shared" ref="Q3:Q13" ca="1" si="8">$B$10+(O3-$B$10)*P3</f>
        <v>4.6163384933771336</v>
      </c>
      <c r="R3" s="15">
        <f t="shared" ref="R3:R13" ca="1" si="9">EXP(Q3)</f>
        <v>101.12309057562301</v>
      </c>
      <c r="S3" s="15">
        <f t="shared" ref="S3:S11" ca="1" si="10">EXP(Q3+$B$5 *SQRT(1-($B$11 * P3)) *$B$9)</f>
        <v>135.1122908909106</v>
      </c>
      <c r="T3" s="16">
        <f t="shared" ref="T3:T11" ca="1" si="11">EXP(Q3-$B$5 *SQRT(1-($B$11 * P3)) *$B$9)</f>
        <v>75.684302147034217</v>
      </c>
      <c r="V3" s="2"/>
      <c r="X3" s="14"/>
      <c r="Y3" s="21"/>
      <c r="Z3" s="14"/>
      <c r="AA3" s="23"/>
    </row>
    <row r="4" spans="1:27" ht="15" thickBot="1" x14ac:dyDescent="0.45">
      <c r="A4" s="11" t="s">
        <v>11</v>
      </c>
      <c r="B4" s="10">
        <v>0.2</v>
      </c>
      <c r="C4" s="9">
        <v>2</v>
      </c>
      <c r="D4" s="19">
        <f t="shared" ca="1" si="0"/>
        <v>119.35450923592758</v>
      </c>
      <c r="E4" s="15">
        <f ca="1">AVERAGE($D$2:D3)</f>
        <v>88.868135851882016</v>
      </c>
      <c r="F4" s="15">
        <f ca="1">LN(E4)</f>
        <v>4.4871536514066284</v>
      </c>
      <c r="G4" s="15">
        <f t="shared" si="1"/>
        <v>0.86328438832226717</v>
      </c>
      <c r="H4" s="15">
        <f t="shared" ca="1" si="2"/>
        <v>4.503288354120019</v>
      </c>
      <c r="I4" s="15">
        <f ca="1">EXP(H4)</f>
        <v>90.313626728914159</v>
      </c>
      <c r="J4" s="15">
        <f t="shared" ca="1" si="3"/>
        <v>117.29262184529772</v>
      </c>
      <c r="K4" s="16">
        <f t="shared" ca="1" si="4"/>
        <v>69.540189694861326</v>
      </c>
      <c r="L4" s="3">
        <v>1</v>
      </c>
      <c r="M4" s="30">
        <f t="shared" ca="1" si="5"/>
        <v>119.35450923592758</v>
      </c>
      <c r="N4" s="15">
        <f t="shared" ca="1" si="6"/>
        <v>87.721490761102842</v>
      </c>
      <c r="O4" s="15">
        <f t="shared" ref="O3:O13" ca="1" si="12">LN(M4)</f>
        <v>4.7820981336876178</v>
      </c>
      <c r="P4" s="7">
        <f t="shared" si="7"/>
        <v>0.75945502943177201</v>
      </c>
      <c r="Q4" s="15">
        <f t="shared" ca="1" si="8"/>
        <v>4.739539005715538</v>
      </c>
      <c r="R4" s="15">
        <f t="shared" ca="1" si="9"/>
        <v>114.38146032490285</v>
      </c>
      <c r="S4" s="15">
        <f t="shared" ca="1" si="10"/>
        <v>152.82702547929134</v>
      </c>
      <c r="T4" s="16">
        <f t="shared" ca="1" si="11"/>
        <v>85.607361819851292</v>
      </c>
      <c r="X4" s="14"/>
      <c r="Y4" s="21"/>
      <c r="Z4" s="14"/>
      <c r="AA4" s="23"/>
    </row>
    <row r="5" spans="1:27" ht="15" thickBot="1" x14ac:dyDescent="0.45">
      <c r="A5" s="11" t="s">
        <v>2</v>
      </c>
      <c r="B5" s="10">
        <v>1.96</v>
      </c>
      <c r="C5" s="9">
        <v>3</v>
      </c>
      <c r="D5" s="19">
        <f t="shared" ca="1" si="0"/>
        <v>87.721490761102842</v>
      </c>
      <c r="E5" s="15">
        <f ca="1">AVERAGE($D$2:D4)</f>
        <v>99.030260313230542</v>
      </c>
      <c r="F5" s="15">
        <f ca="1">LN(E5)</f>
        <v>4.5954254631597733</v>
      </c>
      <c r="G5" s="15">
        <f t="shared" si="1"/>
        <v>0.90450434316946016</v>
      </c>
      <c r="H5" s="15">
        <f t="shared" ca="1" si="2"/>
        <v>4.5963560418668949</v>
      </c>
      <c r="I5" s="15">
        <f t="shared" ref="I5:I11" ca="1" si="13">EXP(H5)</f>
        <v>99.122458657093119</v>
      </c>
      <c r="J5" s="15">
        <f t="shared" ca="1" si="3"/>
        <v>127.17654615050205</v>
      </c>
      <c r="K5" s="16">
        <f t="shared" ca="1" si="4"/>
        <v>77.256869349162997</v>
      </c>
      <c r="L5" s="3">
        <v>1</v>
      </c>
      <c r="M5" s="30">
        <f t="shared" ca="1" si="5"/>
        <v>87.721490761102842</v>
      </c>
      <c r="N5" s="15">
        <f t="shared" ca="1" si="6"/>
        <v>125.41808721490941</v>
      </c>
      <c r="O5" s="15">
        <f t="shared" ca="1" si="12"/>
        <v>4.4741669179458983</v>
      </c>
      <c r="P5" s="7">
        <f t="shared" si="7"/>
        <v>0.75945502943177201</v>
      </c>
      <c r="Q5" s="15">
        <f t="shared" ca="1" si="8"/>
        <v>4.5056790952014492</v>
      </c>
      <c r="R5" s="15">
        <f t="shared" ca="1" si="9"/>
        <v>90.529801532575036</v>
      </c>
      <c r="S5" s="15">
        <f t="shared" ca="1" si="10"/>
        <v>120.95841621670417</v>
      </c>
      <c r="T5" s="16">
        <f t="shared" ca="1" si="11"/>
        <v>67.75588852655315</v>
      </c>
      <c r="X5" s="14"/>
      <c r="Y5" s="21"/>
      <c r="Z5" s="14"/>
      <c r="AA5" s="23"/>
    </row>
    <row r="6" spans="1:27" ht="15" thickBot="1" x14ac:dyDescent="0.45">
      <c r="A6" s="25" t="s">
        <v>12</v>
      </c>
      <c r="B6" s="27">
        <v>0.1118033988749895</v>
      </c>
      <c r="C6" s="3">
        <v>4</v>
      </c>
      <c r="D6" s="19">
        <f t="shared" ca="1" si="0"/>
        <v>125.41808721490941</v>
      </c>
      <c r="E6" s="15">
        <f ca="1">AVERAGE($D$2:D5)</f>
        <v>96.20306792519861</v>
      </c>
      <c r="F6" s="15">
        <f t="shared" ref="F6:F11" ca="1" si="14">LN(E6)</f>
        <v>4.5664612482774807</v>
      </c>
      <c r="G6" s="15">
        <f t="shared" si="1"/>
        <v>0.92662654582705228</v>
      </c>
      <c r="H6" s="15">
        <f t="shared" ca="1" si="2"/>
        <v>4.5693014567446735</v>
      </c>
      <c r="I6" s="15">
        <f t="shared" ca="1" si="13"/>
        <v>96.476693085598811</v>
      </c>
      <c r="J6" s="15">
        <f t="shared" ca="1" si="3"/>
        <v>122.94563669197106</v>
      </c>
      <c r="K6" s="16">
        <f t="shared" ca="1" si="4"/>
        <v>75.70624350055256</v>
      </c>
      <c r="L6" s="3">
        <v>1</v>
      </c>
      <c r="M6" s="30">
        <f t="shared" ca="1" si="5"/>
        <v>125.41808721490941</v>
      </c>
      <c r="N6" s="15">
        <f t="shared" ca="1" si="6"/>
        <v>90.981707375465035</v>
      </c>
      <c r="O6" s="15">
        <f t="shared" ca="1" si="12"/>
        <v>4.8316528539613373</v>
      </c>
      <c r="P6" s="7">
        <f t="shared" si="7"/>
        <v>0.75945502943177201</v>
      </c>
      <c r="Q6" s="15">
        <f t="shared" ca="1" si="8"/>
        <v>4.7771735872594991</v>
      </c>
      <c r="R6" s="15">
        <f t="shared" ca="1" si="9"/>
        <v>118.76818728354316</v>
      </c>
      <c r="S6" s="15">
        <f t="shared" ca="1" si="10"/>
        <v>158.68820639772429</v>
      </c>
      <c r="T6" s="16">
        <f t="shared" ca="1" si="11"/>
        <v>88.89055230270138</v>
      </c>
      <c r="X6" s="14"/>
      <c r="Y6" s="21"/>
      <c r="Z6" s="14"/>
      <c r="AA6" s="23"/>
    </row>
    <row r="7" spans="1:27" ht="15" thickBot="1" x14ac:dyDescent="0.45">
      <c r="A7" s="25" t="s">
        <v>13</v>
      </c>
      <c r="B7" s="27">
        <v>0.11145635916607499</v>
      </c>
      <c r="C7" s="3">
        <v>5</v>
      </c>
      <c r="D7" s="19">
        <f t="shared" ca="1" si="0"/>
        <v>90.981707375465035</v>
      </c>
      <c r="E7" s="15">
        <f ca="1">AVERAGE($D$2:D6)</f>
        <v>102.04607178314077</v>
      </c>
      <c r="F7" s="15">
        <f t="shared" ca="1" si="14"/>
        <v>4.6254243954541323</v>
      </c>
      <c r="G7" s="15">
        <f t="shared" si="1"/>
        <v>0.94042702162184666</v>
      </c>
      <c r="H7" s="15">
        <f t="shared" ca="1" si="2"/>
        <v>4.624217791871545</v>
      </c>
      <c r="I7" s="15">
        <f t="shared" ca="1" si="13"/>
        <v>101.92301688151045</v>
      </c>
      <c r="J7" s="15">
        <f t="shared" ca="1" si="3"/>
        <v>129.32539820387012</v>
      </c>
      <c r="K7" s="16">
        <f t="shared" ca="1" si="4"/>
        <v>80.326846191901296</v>
      </c>
      <c r="L7" s="3">
        <v>1</v>
      </c>
      <c r="M7" s="30">
        <f t="shared" ca="1" si="5"/>
        <v>90.981707375465035</v>
      </c>
      <c r="N7" s="15">
        <f t="shared" ca="1" si="6"/>
        <v>116.56341231920557</v>
      </c>
      <c r="O7" s="15">
        <f t="shared" ca="1" si="12"/>
        <v>4.5106584684580211</v>
      </c>
      <c r="P7" s="7">
        <f t="shared" si="7"/>
        <v>0.75945502943177201</v>
      </c>
      <c r="Q7" s="15">
        <f t="shared" ca="1" si="8"/>
        <v>4.5333927867696442</v>
      </c>
      <c r="R7" s="15">
        <f t="shared" ca="1" si="9"/>
        <v>93.073805577200147</v>
      </c>
      <c r="S7" s="15">
        <f t="shared" ca="1" si="10"/>
        <v>124.35750353245419</v>
      </c>
      <c r="T7" s="16">
        <f t="shared" ca="1" si="11"/>
        <v>69.659916278085291</v>
      </c>
      <c r="X7" s="14"/>
      <c r="Y7" s="21"/>
      <c r="Z7" s="14"/>
      <c r="AA7" s="23"/>
    </row>
    <row r="8" spans="1:27" ht="15" thickBot="1" x14ac:dyDescent="0.45">
      <c r="A8" s="25" t="s">
        <v>14</v>
      </c>
      <c r="B8" s="27">
        <v>0.19804220043536511</v>
      </c>
      <c r="C8" s="3">
        <v>6</v>
      </c>
      <c r="D8" s="19">
        <f t="shared" ca="1" si="0"/>
        <v>116.56341231920557</v>
      </c>
      <c r="E8" s="15">
        <f ca="1">AVERAGE($D$2:D7)</f>
        <v>100.20201104852815</v>
      </c>
      <c r="F8" s="15">
        <f t="shared" ca="1" si="14"/>
        <v>4.6071882587939497</v>
      </c>
      <c r="G8" s="15">
        <f t="shared" si="1"/>
        <v>0.94985799997094422</v>
      </c>
      <c r="H8" s="15">
        <f t="shared" ca="1" si="2"/>
        <v>4.6070870685872594</v>
      </c>
      <c r="I8" s="15">
        <f t="shared" ca="1" si="13"/>
        <v>100.19187209930917</v>
      </c>
      <c r="J8" s="15">
        <f t="shared" ca="1" si="3"/>
        <v>126.74766741972215</v>
      </c>
      <c r="K8" s="16">
        <f t="shared" ca="1" si="4"/>
        <v>79.199968244956679</v>
      </c>
      <c r="L8" s="3">
        <v>1</v>
      </c>
      <c r="M8" s="30">
        <f t="shared" ca="1" si="5"/>
        <v>116.56341231920557</v>
      </c>
      <c r="N8" s="15">
        <f t="shared" ca="1" si="6"/>
        <v>97.549507497159468</v>
      </c>
      <c r="O8" s="15">
        <f t="shared" ca="1" si="12"/>
        <v>4.7584354366746844</v>
      </c>
      <c r="P8" s="7">
        <f t="shared" si="7"/>
        <v>0.75945502943177201</v>
      </c>
      <c r="Q8" s="15">
        <f t="shared" ca="1" si="8"/>
        <v>4.7215682514591455</v>
      </c>
      <c r="R8" s="15">
        <f t="shared" ca="1" si="9"/>
        <v>112.34429869986781</v>
      </c>
      <c r="S8" s="15">
        <f t="shared" ca="1" si="10"/>
        <v>150.1051389892053</v>
      </c>
      <c r="T8" s="16">
        <f t="shared" ca="1" si="11"/>
        <v>84.082673886819876</v>
      </c>
      <c r="X8" s="14"/>
      <c r="Y8" s="21"/>
      <c r="Z8" s="14"/>
      <c r="AA8" s="23"/>
    </row>
    <row r="9" spans="1:27" ht="15" thickBot="1" x14ac:dyDescent="0.45">
      <c r="A9" s="25" t="s">
        <v>15</v>
      </c>
      <c r="B9" s="27">
        <v>0.22725147557681213</v>
      </c>
      <c r="C9" s="3">
        <v>7</v>
      </c>
      <c r="D9" s="19">
        <f t="shared" ca="1" si="0"/>
        <v>97.549507497159468</v>
      </c>
      <c r="E9" s="15">
        <f ca="1">AVERAGE($D$2:D8)</f>
        <v>102.53935408719634</v>
      </c>
      <c r="F9" s="15">
        <f t="shared" ca="1" si="14"/>
        <v>4.6302466672055838</v>
      </c>
      <c r="G9" s="15">
        <f t="shared" si="1"/>
        <v>0.95671105795606293</v>
      </c>
      <c r="H9" s="15">
        <f t="shared" ca="1" si="2"/>
        <v>4.6291611328634943</v>
      </c>
      <c r="I9" s="15">
        <f t="shared" ca="1" si="13"/>
        <v>102.42810449047249</v>
      </c>
      <c r="J9" s="15">
        <f t="shared" ca="1" si="3"/>
        <v>129.29105087809026</v>
      </c>
      <c r="K9" s="16">
        <f t="shared" ca="1" si="4"/>
        <v>81.146502547989172</v>
      </c>
      <c r="L9" s="3">
        <v>1</v>
      </c>
      <c r="M9" s="30">
        <f t="shared" ca="1" si="5"/>
        <v>97.549507497159468</v>
      </c>
      <c r="N9" s="15">
        <f t="shared" ca="1" si="6"/>
        <v>107.99963062247033</v>
      </c>
      <c r="O9" s="15">
        <f t="shared" ca="1" si="12"/>
        <v>4.5803600183342787</v>
      </c>
      <c r="P9" s="7">
        <f t="shared" si="7"/>
        <v>0.75945502943177201</v>
      </c>
      <c r="Q9" s="15">
        <f t="shared" ca="1" si="8"/>
        <v>4.5863279793823581</v>
      </c>
      <c r="R9" s="15">
        <f t="shared" ca="1" si="9"/>
        <v>98.133419808047378</v>
      </c>
      <c r="S9" s="15">
        <f t="shared" ca="1" si="10"/>
        <v>131.11774064410369</v>
      </c>
      <c r="T9" s="16">
        <f t="shared" ca="1" si="11"/>
        <v>73.446720755827243</v>
      </c>
      <c r="X9" s="14"/>
      <c r="Y9" s="21"/>
      <c r="Z9" s="14"/>
      <c r="AA9" s="23"/>
    </row>
    <row r="10" spans="1:27" ht="15" thickBot="1" x14ac:dyDescent="0.45">
      <c r="A10" s="25" t="s">
        <v>16</v>
      </c>
      <c r="B10" s="27">
        <v>4.6051701859880918</v>
      </c>
      <c r="C10" s="3">
        <v>8</v>
      </c>
      <c r="D10" s="19">
        <f t="shared" ca="1" si="0"/>
        <v>107.99963062247033</v>
      </c>
      <c r="E10" s="15">
        <f ca="1">AVERAGE($D$2:D9)</f>
        <v>101.91562326344173</v>
      </c>
      <c r="F10" s="15">
        <f t="shared" ca="1" si="14"/>
        <v>4.624145248039162</v>
      </c>
      <c r="G10" s="15">
        <f t="shared" si="1"/>
        <v>0.96191609923995391</v>
      </c>
      <c r="H10" s="15">
        <f t="shared" ca="1" si="2"/>
        <v>4.6234226036590931</v>
      </c>
      <c r="I10" s="15">
        <f t="shared" ca="1" si="13"/>
        <v>101.84200111556879</v>
      </c>
      <c r="J10" s="15">
        <f t="shared" ca="1" si="3"/>
        <v>128.33419966056618</v>
      </c>
      <c r="K10" s="16">
        <f t="shared" ca="1" si="4"/>
        <v>80.818622149482295</v>
      </c>
      <c r="L10" s="3">
        <v>1</v>
      </c>
      <c r="M10" s="30">
        <f t="shared" ca="1" si="5"/>
        <v>107.99963062247033</v>
      </c>
      <c r="N10" s="15">
        <f t="shared" ca="1" si="6"/>
        <v>109.37653047178432</v>
      </c>
      <c r="O10" s="15">
        <f t="shared" ca="1" si="12"/>
        <v>4.6821278069560588</v>
      </c>
      <c r="P10" s="7">
        <f t="shared" si="7"/>
        <v>0.75945502943177201</v>
      </c>
      <c r="Q10" s="15">
        <f t="shared" ca="1" si="8"/>
        <v>4.6636160382853182</v>
      </c>
      <c r="R10" s="15">
        <f t="shared" ca="1" si="9"/>
        <v>106.01875774185224</v>
      </c>
      <c r="S10" s="15">
        <f t="shared" ca="1" si="10"/>
        <v>141.65347552543261</v>
      </c>
      <c r="T10" s="16">
        <f t="shared" ca="1" si="11"/>
        <v>79.348402511363133</v>
      </c>
      <c r="X10" s="14"/>
      <c r="Y10" s="21"/>
      <c r="Z10" s="14"/>
      <c r="AA10" s="23"/>
    </row>
    <row r="11" spans="1:27" ht="15" thickBot="1" x14ac:dyDescent="0.45">
      <c r="A11" s="26" t="s">
        <v>17</v>
      </c>
      <c r="B11" s="28">
        <v>0.75945502943177201</v>
      </c>
      <c r="C11" s="4">
        <v>9</v>
      </c>
      <c r="D11" s="19">
        <f t="shared" ca="1" si="0"/>
        <v>109.37653047178432</v>
      </c>
      <c r="E11" s="17">
        <f ca="1">AVERAGE($D$2:D10)</f>
        <v>102.59162408111158</v>
      </c>
      <c r="F11" s="17">
        <f t="shared" ca="1" si="14"/>
        <v>4.6307562927678783</v>
      </c>
      <c r="G11" s="17">
        <f t="shared" si="1"/>
        <v>0.96600378728091341</v>
      </c>
      <c r="H11" s="17">
        <f t="shared" ca="1" si="2"/>
        <v>4.6298864620391393</v>
      </c>
      <c r="I11" s="17">
        <f t="shared" ca="1" si="13"/>
        <v>102.50242553341748</v>
      </c>
      <c r="J11" s="17">
        <f t="shared" ca="1" si="3"/>
        <v>128.99400559809402</v>
      </c>
      <c r="K11" s="18">
        <f t="shared" ca="1" si="4"/>
        <v>81.451437929368709</v>
      </c>
      <c r="L11" s="3">
        <v>1</v>
      </c>
      <c r="M11" s="31">
        <f t="shared" ca="1" si="5"/>
        <v>109.37653047178432</v>
      </c>
      <c r="N11" s="15"/>
      <c r="O11" s="15">
        <f t="shared" ca="1" si="12"/>
        <v>4.6947963374647639</v>
      </c>
      <c r="P11" s="7">
        <f t="shared" si="7"/>
        <v>0.75945502943177201</v>
      </c>
      <c r="Q11" s="15">
        <f t="shared" ca="1" si="8"/>
        <v>4.6732372174956645</v>
      </c>
      <c r="R11" s="15">
        <f t="shared" ca="1" si="9"/>
        <v>107.04370590838043</v>
      </c>
      <c r="S11" s="15">
        <f t="shared" ca="1" si="10"/>
        <v>143.02292630107422</v>
      </c>
      <c r="T11" s="16">
        <f t="shared" ca="1" si="11"/>
        <v>80.115512043706374</v>
      </c>
      <c r="X11" s="14"/>
      <c r="Y11" s="21"/>
      <c r="Z11" s="14"/>
      <c r="AA11" s="23"/>
    </row>
    <row r="12" spans="1:27" x14ac:dyDescent="0.4">
      <c r="L12" s="32">
        <v>1</v>
      </c>
      <c r="M12" s="33">
        <f ca="1">MIN(M2:M11)/2</f>
        <v>38.12741850935592</v>
      </c>
      <c r="N12" s="33"/>
      <c r="O12" s="34">
        <f ca="1">LN(M12)</f>
        <v>3.6409336692265528</v>
      </c>
      <c r="P12" s="35">
        <f t="shared" si="7"/>
        <v>0.75945502943177201</v>
      </c>
      <c r="Q12" s="34">
        <f ca="1">$B$10+(O12-$B$10)*P12</f>
        <v>3.8728759137717681</v>
      </c>
      <c r="R12" s="34">
        <f ca="1">EXP(Q12)</f>
        <v>48.080462702261165</v>
      </c>
      <c r="S12" s="34">
        <f ca="1">EXP(Q12+$B$5 *SQRT(1-($B$11 * P12)) *$B$9)</f>
        <v>64.241128567360988</v>
      </c>
      <c r="T12" s="36">
        <f ca="1">EXP(Q12-$B$5 *SQRT(1-($B$11 * P12)) *$B$9)</f>
        <v>35.985216094694344</v>
      </c>
      <c r="X12" s="24"/>
      <c r="Y12" s="21"/>
      <c r="Z12" s="24"/>
      <c r="AA12" s="24"/>
    </row>
    <row r="13" spans="1:27" ht="15" thickBot="1" x14ac:dyDescent="0.45">
      <c r="L13" s="4">
        <v>1</v>
      </c>
      <c r="M13" s="13">
        <f ca="1">MAXA(M2:M11)*1.5</f>
        <v>188.12713082236411</v>
      </c>
      <c r="N13" s="13"/>
      <c r="O13" s="17">
        <f t="shared" ca="1" si="12"/>
        <v>5.237117962069501</v>
      </c>
      <c r="P13" s="8">
        <f t="shared" si="7"/>
        <v>0.75945502943177201</v>
      </c>
      <c r="Q13" s="17">
        <f t="shared" ca="1" si="8"/>
        <v>5.0851061028713413</v>
      </c>
      <c r="R13" s="17">
        <f t="shared" ca="1" si="9"/>
        <v>161.59708424265526</v>
      </c>
      <c r="S13" s="17">
        <f t="shared" ref="S13" ca="1" si="15">EXP(Q13+$B$5 *SQRT(1-($B$11 * P13)) *$B$9)</f>
        <v>215.91262815477995</v>
      </c>
      <c r="T13" s="18">
        <f t="shared" ref="T13" ca="1" si="16">EXP(Q13-$B$5 *SQRT(1-($B$11 * P13)) *$B$9)</f>
        <v>120.94530023046136</v>
      </c>
      <c r="X13" s="24"/>
      <c r="Y13" s="21"/>
      <c r="Z13" s="24"/>
      <c r="AA13" s="24"/>
    </row>
    <row r="14" spans="1:27" x14ac:dyDescent="0.4">
      <c r="L14" s="29"/>
      <c r="M14" s="29"/>
      <c r="N14" s="29"/>
      <c r="O14" s="14"/>
      <c r="P14" s="14"/>
      <c r="Q14" s="14"/>
      <c r="R14" s="14"/>
      <c r="S14" s="29"/>
      <c r="T14" s="29"/>
      <c r="X14" s="24"/>
      <c r="Y14" s="21"/>
      <c r="Z14" s="24"/>
      <c r="AA14" s="24"/>
    </row>
    <row r="15" spans="1:27" x14ac:dyDescent="0.4">
      <c r="X15" s="24"/>
      <c r="Y15" s="21"/>
      <c r="Z15" s="24"/>
      <c r="AA15" s="24"/>
    </row>
    <row r="18" spans="2:9" x14ac:dyDescent="0.4">
      <c r="B18" s="2"/>
    </row>
    <row r="19" spans="2:9" x14ac:dyDescent="0.4">
      <c r="B19" s="2"/>
    </row>
    <row r="20" spans="2:9" x14ac:dyDescent="0.4">
      <c r="B20" s="2"/>
    </row>
    <row r="21" spans="2:9" x14ac:dyDescent="0.4">
      <c r="B21" s="2"/>
    </row>
    <row r="24" spans="2:9" x14ac:dyDescent="0.4">
      <c r="C24" s="2"/>
      <c r="D24" s="2"/>
      <c r="E24" s="2"/>
      <c r="F24" s="2"/>
      <c r="G24" s="2"/>
      <c r="H24" s="2"/>
      <c r="I24" s="2"/>
    </row>
    <row r="25" spans="2:9" x14ac:dyDescent="0.4">
      <c r="C25" s="2"/>
      <c r="D25" s="2"/>
      <c r="E25" s="2"/>
      <c r="F25" s="2"/>
      <c r="G25" s="2"/>
      <c r="H25" s="2"/>
      <c r="I25" s="2"/>
    </row>
    <row r="26" spans="2:9" x14ac:dyDescent="0.4">
      <c r="C26" s="2"/>
      <c r="D26" s="2"/>
      <c r="E26" s="2"/>
      <c r="F26" s="2"/>
      <c r="G26" s="2"/>
      <c r="H26" s="2"/>
      <c r="I26" s="2"/>
    </row>
    <row r="27" spans="2:9" x14ac:dyDescent="0.4">
      <c r="C27" s="2"/>
      <c r="D27" s="2"/>
      <c r="E27" s="2"/>
      <c r="F27" s="2"/>
      <c r="G27" s="2"/>
      <c r="H27" s="2"/>
      <c r="I27" s="2"/>
    </row>
  </sheetData>
  <pageMargins left="0.7" right="0.7" top="0.75" bottom="0.75" header="0.3" footer="0.3"/>
  <headerFooter>
    <oddFooter>&amp;L_x000D_&amp;1#&amp;"Calibri"&amp;10&amp;K000000 Følsomhet Intern (gul)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Helse Vest IKT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Røys, Eirik Åsen</dc:creator>
  <cp:lastModifiedBy>Røys, Eirik Åsen</cp:lastModifiedBy>
  <dcterms:created xsi:type="dcterms:W3CDTF">2025-02-27T09:03:34Z</dcterms:created>
  <dcterms:modified xsi:type="dcterms:W3CDTF">2025-03-18T07:22:08Z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3ffc1c-ef00-4620-9c2f-7d9c1597774b_Enabled">
    <vt:lpwstr>true</vt:lpwstr>
  </property>
  <property fmtid="{D5CDD505-2E9C-101B-9397-08002B2CF9AE}" pid="3" name="MSIP_Label_0c3ffc1c-ef00-4620-9c2f-7d9c1597774b_SetDate">
    <vt:lpwstr>2025-02-27T10:04:25Z</vt:lpwstr>
  </property>
  <property fmtid="{D5CDD505-2E9C-101B-9397-08002B2CF9AE}" pid="4" name="MSIP_Label_0c3ffc1c-ef00-4620-9c2f-7d9c1597774b_Method">
    <vt:lpwstr>Standard</vt:lpwstr>
  </property>
  <property fmtid="{D5CDD505-2E9C-101B-9397-08002B2CF9AE}" pid="5" name="MSIP_Label_0c3ffc1c-ef00-4620-9c2f-7d9c1597774b_Name">
    <vt:lpwstr>Intern</vt:lpwstr>
  </property>
  <property fmtid="{D5CDD505-2E9C-101B-9397-08002B2CF9AE}" pid="6" name="MSIP_Label_0c3ffc1c-ef00-4620-9c2f-7d9c1597774b_SiteId">
    <vt:lpwstr>bdcbe535-f3cf-49f5-8a6a-fb6d98dc7837</vt:lpwstr>
  </property>
  <property fmtid="{D5CDD505-2E9C-101B-9397-08002B2CF9AE}" pid="7" name="MSIP_Label_0c3ffc1c-ef00-4620-9c2f-7d9c1597774b_ActionId">
    <vt:lpwstr>6e9e74c0-f565-4fea-baa5-c01db12ab99e</vt:lpwstr>
  </property>
  <property fmtid="{D5CDD505-2E9C-101B-9397-08002B2CF9AE}" pid="8" name="MSIP_Label_0c3ffc1c-ef00-4620-9c2f-7d9c1597774b_ContentBits">
    <vt:lpwstr>2</vt:lpwstr>
  </property>
</Properties>
</file>