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itos\OneDrive\Área de Trabalho\"/>
    </mc:Choice>
  </mc:AlternateContent>
  <xr:revisionPtr revIDLastSave="0" documentId="13_ncr:1_{44230BF3-A7AB-4A99-B97E-D706CC83241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endas" sheetId="1" r:id="rId1"/>
    <sheet name="Compras" sheetId="2" r:id="rId2"/>
    <sheet name="Encomendas" sheetId="4" r:id="rId3"/>
    <sheet name="Resumo" sheetId="3" r:id="rId4"/>
  </sheets>
  <calcPr calcId="181029"/>
</workbook>
</file>

<file path=xl/calcChain.xml><?xml version="1.0" encoding="utf-8"?>
<calcChain xmlns="http://schemas.openxmlformats.org/spreadsheetml/2006/main">
  <c r="E31" i="2" l="1"/>
  <c r="F31" i="2" s="1"/>
  <c r="C6" i="3" s="1"/>
  <c r="F6" i="1"/>
  <c r="F7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F28" i="2"/>
  <c r="F29" i="2"/>
  <c r="F30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27" i="2"/>
  <c r="F26" i="2"/>
  <c r="F25" i="2"/>
  <c r="F24" i="2"/>
  <c r="F3" i="1"/>
  <c r="F23" i="2"/>
  <c r="K9" i="2"/>
  <c r="K8" i="2"/>
  <c r="G5" i="2"/>
  <c r="F22" i="2"/>
  <c r="F21" i="2"/>
  <c r="E21" i="2"/>
  <c r="F2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F4" i="2"/>
  <c r="B10" i="3"/>
  <c r="B9" i="3"/>
  <c r="B8" i="3"/>
  <c r="F2" i="2"/>
  <c r="F2" i="1"/>
  <c r="B12" i="3" s="1"/>
  <c r="C17" i="3" l="1"/>
  <c r="C8" i="3"/>
  <c r="D8" i="3" s="1"/>
  <c r="C7" i="3"/>
  <c r="C9" i="3"/>
  <c r="D9" i="3" s="1"/>
  <c r="C10" i="3"/>
  <c r="D10" i="3" s="1"/>
  <c r="C13" i="3"/>
  <c r="C15" i="3"/>
  <c r="B7" i="3"/>
  <c r="C12" i="3"/>
  <c r="D12" i="3" s="1"/>
  <c r="B15" i="3"/>
  <c r="B13" i="3"/>
  <c r="B16" i="3"/>
  <c r="B11" i="3"/>
  <c r="C16" i="3"/>
  <c r="B6" i="3"/>
  <c r="C11" i="3"/>
  <c r="B14" i="3"/>
  <c r="C14" i="3"/>
  <c r="B17" i="3"/>
  <c r="D17" i="3" l="1"/>
  <c r="D7" i="3"/>
  <c r="D15" i="3"/>
  <c r="D13" i="3"/>
  <c r="D16" i="3"/>
  <c r="C18" i="3"/>
  <c r="D11" i="3"/>
  <c r="D6" i="3"/>
  <c r="B18" i="3"/>
  <c r="D14" i="3"/>
  <c r="D18" i="3" l="1"/>
  <c r="B22" i="3" s="1"/>
  <c r="B21" i="3" l="1"/>
</calcChain>
</file>

<file path=xl/sharedStrings.xml><?xml version="1.0" encoding="utf-8"?>
<sst xmlns="http://schemas.openxmlformats.org/spreadsheetml/2006/main" count="168" uniqueCount="109">
  <si>
    <t>Data</t>
  </si>
  <si>
    <t>Cliente</t>
  </si>
  <si>
    <t>Descrição</t>
  </si>
  <si>
    <t>Quantidade</t>
  </si>
  <si>
    <t>Valor Unitário (€)</t>
  </si>
  <si>
    <t>Total (€)</t>
  </si>
  <si>
    <t>Fornecedor</t>
  </si>
  <si>
    <t>Mati Arte &amp; Aroma — Resumo Financeiro Anual</t>
  </si>
  <si>
    <t>Resumo automático a partir das folhas Vendas e Compras.</t>
  </si>
  <si>
    <t>Mês</t>
  </si>
  <si>
    <t>Vendas (€)</t>
  </si>
  <si>
    <t>Compras (€)</t>
  </si>
  <si>
    <t>Lucro (€)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</si>
  <si>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</si>
  <si>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</si>
  <si>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</si>
  <si>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</si>
  <si>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</si>
  <si>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</si>
  <si>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</si>
  <si>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</si>
  <si>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</si>
  <si>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</si>
  <si>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</si>
  <si>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</si>
  <si>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</si>
  <si>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Indicadores</t>
  </si>
  <si>
    <t>Lucro Médio Mensal</t>
  </si>
  <si>
    <t>Margem de Lucro (%)</t>
  </si>
  <si>
    <t>Produto/Serviço</t>
  </si>
  <si>
    <t>Cor</t>
  </si>
  <si>
    <t>Preço Unitário (€)</t>
  </si>
  <si>
    <t>Pago (€)</t>
  </si>
  <si>
    <t>Em Falta (€)</t>
  </si>
  <si>
    <t>Observações</t>
  </si>
  <si>
    <t>Glicerinas</t>
  </si>
  <si>
    <t xml:space="preserve">Kit iniciação velas  </t>
  </si>
  <si>
    <t>Kit iniciação gesso</t>
  </si>
  <si>
    <t>Horto Florido Plantas</t>
  </si>
  <si>
    <t>Esponja</t>
  </si>
  <si>
    <t>Arco Iris</t>
  </si>
  <si>
    <t>Caixa Flores 50 uni.</t>
  </si>
  <si>
    <t>Decoração de papel para caneca 10 uni</t>
  </si>
  <si>
    <t>Saco Papel 16x8x22</t>
  </si>
  <si>
    <t>Decoraçao saco  papel 16x15x12</t>
  </si>
  <si>
    <t>Vaso de papel 11x11x10</t>
  </si>
  <si>
    <t>Casticais para velas</t>
  </si>
  <si>
    <t>bolsa de papel p lembrança</t>
  </si>
  <si>
    <t>fita 1,5cm</t>
  </si>
  <si>
    <t>fita cetim 1cm</t>
  </si>
  <si>
    <t>fita de tecido 1cm</t>
  </si>
  <si>
    <t>Espeto de madeira com gravação</t>
  </si>
  <si>
    <t>Arame de ferro 9cm 100 pcs</t>
  </si>
  <si>
    <t>bola de madeira com cor</t>
  </si>
  <si>
    <t>bola de madeira</t>
  </si>
  <si>
    <t>Saco de organca 10x15</t>
  </si>
  <si>
    <t>Temu</t>
  </si>
  <si>
    <t>Varios moldes</t>
  </si>
  <si>
    <t>Action</t>
  </si>
  <si>
    <t xml:space="preserve">Varios </t>
  </si>
  <si>
    <t>Carisma Rolante (Chines)</t>
  </si>
  <si>
    <t>Shein</t>
  </si>
  <si>
    <t>Varios</t>
  </si>
  <si>
    <t>Daniela Fico</t>
  </si>
  <si>
    <t>Suporte Vela folha</t>
  </si>
  <si>
    <t>Rosa Torres</t>
  </si>
  <si>
    <t>Figura natal branca + pintada</t>
  </si>
  <si>
    <t>Liliana</t>
  </si>
  <si>
    <t>Corte laser</t>
  </si>
  <si>
    <t>Creality</t>
  </si>
  <si>
    <t>Caneca Natal</t>
  </si>
  <si>
    <t>Remate Final</t>
  </si>
  <si>
    <t>Flor avilhó</t>
  </si>
  <si>
    <t>Gesso 1KG</t>
  </si>
  <si>
    <t xml:space="preserve">amazon </t>
  </si>
  <si>
    <t>favo de mel para laser</t>
  </si>
  <si>
    <t>CM-Maquinas a laser</t>
  </si>
  <si>
    <t>12 Mdf branco 400x300</t>
  </si>
  <si>
    <t>Molive</t>
  </si>
  <si>
    <t>Ebook</t>
  </si>
  <si>
    <t>Suporte Vela folha Dourado</t>
  </si>
  <si>
    <t>vinted</t>
  </si>
  <si>
    <t>Boa natal gesso</t>
  </si>
  <si>
    <t>Vinted</t>
  </si>
  <si>
    <t>Bola Mãe</t>
  </si>
  <si>
    <t>Gilbaia</t>
  </si>
  <si>
    <t>Gato personalizado</t>
  </si>
  <si>
    <t>Chines tedy</t>
  </si>
  <si>
    <t>Placa madeira 14x14x5</t>
  </si>
  <si>
    <t>Caixa madeira natal 14x14x5</t>
  </si>
  <si>
    <t>Caixa papel 12x12x120</t>
  </si>
  <si>
    <t>Pinheiro plasico 10cm</t>
  </si>
  <si>
    <t>papel rafia 100g</t>
  </si>
  <si>
    <t>envelope bolha 11x15cm</t>
  </si>
  <si>
    <t>decoracao folha de plastico</t>
  </si>
  <si>
    <t>enchimento de papel 30gr</t>
  </si>
  <si>
    <t>frasco de vidro com tampa</t>
  </si>
  <si>
    <t>saco de organsa 13x18</t>
  </si>
  <si>
    <t>decoracao cesto 12x10,5</t>
  </si>
  <si>
    <t>decoracao vaso 16x12x10,5</t>
  </si>
  <si>
    <t>Fita 50 mt</t>
  </si>
  <si>
    <t>caixa papel 20x15</t>
  </si>
  <si>
    <t>pinhas</t>
  </si>
  <si>
    <t>Essencia talco</t>
  </si>
  <si>
    <t>po ceramico eco rosa 1 kg</t>
  </si>
  <si>
    <t>po ceramico premium branco 1 kg</t>
  </si>
  <si>
    <t>parafina refinada  850gr</t>
  </si>
  <si>
    <t>Pata personalizada</t>
  </si>
  <si>
    <t>Carrocel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</si>
</sst>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€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i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EAD3"/>
      </patternFill>
    </fill>
    <fill>
      <patternFill patternType="solid">
        <fgColor rgb="FFDCE6F1"/>
      </patternFill>
    </fill>
    <fill>
      <patternFill patternType="solid">
        <fgColor rgb="FFFFF2CC"/>
      </patternFill>
    </fill>
    <fill>
      <patternFill patternType="solid">
        <fgColor rgb="FFFFD966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1" fillId="5" borderId="1" xfId="0" applyFont="1" applyFill="1" applyBorder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B12" sqref="B12"/>
    </sheetView>
  </sheetViews>
  <sheetFormatPr defaultRowHeight="14.4" x14ac:dyDescent="0.3"/>
  <cols>
    <col min="1" max="1" width="12" customWidth="1"/>
    <col min="2" max="2" width="22" customWidth="1"/>
    <col min="3" max="3" width="28" customWidth="1"/>
    <col min="4" max="4" width="12" customWidth="1"/>
    <col min="5" max="6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2">
        <v>45929</v>
      </c>
      <c r="B2" t="s">
        <v>63</v>
      </c>
      <c r="C2" t="s">
        <v>80</v>
      </c>
      <c r="D2">
        <v>1</v>
      </c>
      <c r="E2">
        <v>3</v>
      </c>
      <c r="F2">
        <f>D2*E2</f>
        <v>3</v>
      </c>
    </row>
    <row r="3" spans="1:6" x14ac:dyDescent="0.3">
      <c r="A3" s="12">
        <v>45931</v>
      </c>
      <c r="B3" t="s">
        <v>67</v>
      </c>
      <c r="C3" t="s">
        <v>66</v>
      </c>
      <c r="D3">
        <v>1</v>
      </c>
      <c r="E3">
        <v>4.5</v>
      </c>
      <c r="F3">
        <f>E3*D3</f>
        <v>4.5</v>
      </c>
    </row>
    <row r="4" spans="1:6" x14ac:dyDescent="0.3">
      <c r="A4" s="12">
        <v>45936</v>
      </c>
      <c r="B4" t="s">
        <v>63</v>
      </c>
      <c r="C4" t="s">
        <v>80</v>
      </c>
      <c r="D4">
        <v>3</v>
      </c>
      <c r="E4">
        <v>3</v>
      </c>
      <c r="F4">
        <f>E4*D4</f>
        <v>9</v>
      </c>
    </row>
    <row r="5" spans="1:6" x14ac:dyDescent="0.3">
      <c r="A5" s="12">
        <v>45939</v>
      </c>
      <c r="B5" t="s">
        <v>81</v>
      </c>
      <c r="C5" t="s">
        <v>82</v>
      </c>
      <c r="D5">
        <v>1</v>
      </c>
      <c r="E5">
        <v>4</v>
      </c>
      <c r="F5">
        <f t="shared" ref="F5:F7" si="0">D5*E5</f>
        <v>4</v>
      </c>
    </row>
    <row r="6" spans="1:6" x14ac:dyDescent="0.3">
      <c r="A6" s="12">
        <v>45937</v>
      </c>
      <c r="B6" t="s">
        <v>65</v>
      </c>
      <c r="C6" t="s">
        <v>80</v>
      </c>
      <c r="D6">
        <v>1</v>
      </c>
      <c r="E6">
        <v>3</v>
      </c>
      <c r="F6">
        <f>E6*D6</f>
        <v>3</v>
      </c>
    </row>
    <row r="7" spans="1:6" x14ac:dyDescent="0.3">
      <c r="A7" s="12">
        <v>45937</v>
      </c>
      <c r="B7" t="s">
        <v>65</v>
      </c>
      <c r="C7" t="s">
        <v>64</v>
      </c>
      <c r="D7">
        <v>1</v>
      </c>
      <c r="E7">
        <v>2.5</v>
      </c>
      <c r="F7">
        <f t="shared" si="0"/>
        <v>2.5</v>
      </c>
    </row>
    <row r="8" spans="1:6" x14ac:dyDescent="0.3">
      <c r="A8" s="12">
        <v>45942</v>
      </c>
      <c r="B8" t="s">
        <v>83</v>
      </c>
      <c r="C8" t="s">
        <v>84</v>
      </c>
      <c r="D8">
        <v>1</v>
      </c>
      <c r="E8">
        <v>2.1</v>
      </c>
      <c r="F8">
        <f t="shared" ref="F8" si="1">D8*E8</f>
        <v>2.1</v>
      </c>
    </row>
    <row r="9" spans="1:6" x14ac:dyDescent="0.3">
      <c r="A9" s="12">
        <v>45942</v>
      </c>
      <c r="B9" t="s">
        <v>85</v>
      </c>
      <c r="C9" t="s">
        <v>86</v>
      </c>
      <c r="D9">
        <v>3</v>
      </c>
      <c r="E9">
        <v>3</v>
      </c>
      <c r="F9">
        <f t="shared" ref="F9:F10" si="2">E9*D9</f>
        <v>9</v>
      </c>
    </row>
    <row r="10" spans="1:6" x14ac:dyDescent="0.3">
      <c r="A10" s="12">
        <v>45944</v>
      </c>
      <c r="B10" t="s">
        <v>67</v>
      </c>
      <c r="C10" t="s">
        <v>107</v>
      </c>
      <c r="D10">
        <v>1</v>
      </c>
      <c r="E10">
        <v>3</v>
      </c>
      <c r="F10">
        <f t="shared" si="2"/>
        <v>3</v>
      </c>
    </row>
    <row r="11" spans="1:6" x14ac:dyDescent="0.3">
      <c r="A11" s="12">
        <v>45944</v>
      </c>
      <c r="B11" t="s">
        <v>63</v>
      </c>
      <c r="C11" t="s">
        <v>108</v>
      </c>
      <c r="D11">
        <v>1</v>
      </c>
      <c r="E11">
        <v>5</v>
      </c>
      <c r="F11">
        <f t="shared" ref="F11" si="3">D11*E11</f>
        <v>5</v>
      </c>
    </row>
    <row r="12" spans="1:6" x14ac:dyDescent="0.3">
      <c r="A12" s="12">
        <v>45944</v>
      </c>
      <c r="B12" t="s">
        <v>63</v>
      </c>
      <c r="C12" t="s">
        <v>107</v>
      </c>
      <c r="D12">
        <v>1</v>
      </c>
      <c r="E12">
        <v>3</v>
      </c>
      <c r="F12">
        <f t="shared" ref="F12:F13" si="4">E12*D12</f>
        <v>3</v>
      </c>
    </row>
    <row r="13" spans="1:6" x14ac:dyDescent="0.3">
      <c r="F13">
        <f t="shared" si="4"/>
        <v>0</v>
      </c>
    </row>
    <row r="14" spans="1:6" x14ac:dyDescent="0.3">
      <c r="F14">
        <f t="shared" ref="F14" si="5">D14*E14</f>
        <v>0</v>
      </c>
    </row>
    <row r="15" spans="1:6" x14ac:dyDescent="0.3">
      <c r="F15">
        <f t="shared" ref="F15:F16" si="6">E15*D15</f>
        <v>0</v>
      </c>
    </row>
    <row r="16" spans="1:6" x14ac:dyDescent="0.3">
      <c r="F16">
        <f t="shared" si="6"/>
        <v>0</v>
      </c>
    </row>
    <row r="17" spans="6:6" x14ac:dyDescent="0.3">
      <c r="F17">
        <f t="shared" ref="F17" si="7">D17*E17</f>
        <v>0</v>
      </c>
    </row>
    <row r="18" spans="6:6" x14ac:dyDescent="0.3">
      <c r="F18">
        <f t="shared" ref="F18:F19" si="8">E18*D18</f>
        <v>0</v>
      </c>
    </row>
    <row r="19" spans="6:6" x14ac:dyDescent="0.3">
      <c r="F19">
        <f t="shared" si="8"/>
        <v>0</v>
      </c>
    </row>
    <row r="20" spans="6:6" x14ac:dyDescent="0.3">
      <c r="F20">
        <f t="shared" ref="F20" si="9">D20*E20</f>
        <v>0</v>
      </c>
    </row>
    <row r="21" spans="6:6" x14ac:dyDescent="0.3">
      <c r="F21">
        <f t="shared" ref="F21:F22" si="10">E21*D21</f>
        <v>0</v>
      </c>
    </row>
    <row r="22" spans="6:6" x14ac:dyDescent="0.3">
      <c r="F22">
        <f t="shared" si="10"/>
        <v>0</v>
      </c>
    </row>
    <row r="23" spans="6:6" x14ac:dyDescent="0.3">
      <c r="F23">
        <f t="shared" ref="F23" si="11">D23*E23</f>
        <v>0</v>
      </c>
    </row>
    <row r="24" spans="6:6" x14ac:dyDescent="0.3">
      <c r="F24">
        <f t="shared" ref="F24:F25" si="12">E24*D24</f>
        <v>0</v>
      </c>
    </row>
    <row r="25" spans="6:6" x14ac:dyDescent="0.3">
      <c r="F25">
        <f t="shared" si="12"/>
        <v>0</v>
      </c>
    </row>
    <row r="26" spans="6:6" x14ac:dyDescent="0.3">
      <c r="F26">
        <f t="shared" ref="F26" si="13">D26*E26</f>
        <v>0</v>
      </c>
    </row>
    <row r="27" spans="6:6" x14ac:dyDescent="0.3">
      <c r="F27">
        <f t="shared" ref="F27:F28" si="14">E27*D27</f>
        <v>0</v>
      </c>
    </row>
    <row r="28" spans="6:6" x14ac:dyDescent="0.3">
      <c r="F28">
        <f t="shared" si="14"/>
        <v>0</v>
      </c>
    </row>
    <row r="29" spans="6:6" x14ac:dyDescent="0.3">
      <c r="F29">
        <f t="shared" ref="F29" si="15">D29*E29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2"/>
  <sheetViews>
    <sheetView topLeftCell="B34" zoomScale="84" workbookViewId="0">
      <selection activeCell="L51" sqref="L51"/>
    </sheetView>
  </sheetViews>
  <sheetFormatPr defaultRowHeight="14.4" x14ac:dyDescent="0.3"/>
  <cols>
    <col min="1" max="1" width="12" customWidth="1"/>
    <col min="2" max="2" width="22" customWidth="1"/>
    <col min="3" max="3" width="43.109375" customWidth="1"/>
    <col min="4" max="4" width="12" customWidth="1"/>
    <col min="5" max="6" width="16" customWidth="1"/>
  </cols>
  <sheetData>
    <row r="1" spans="1:11" x14ac:dyDescent="0.3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3">
      <c r="A2" s="12">
        <v>45923</v>
      </c>
      <c r="B2" t="s">
        <v>35</v>
      </c>
      <c r="C2" t="s">
        <v>36</v>
      </c>
      <c r="D2">
        <v>1</v>
      </c>
      <c r="E2">
        <v>20</v>
      </c>
      <c r="F2">
        <f>D2*E2</f>
        <v>20</v>
      </c>
    </row>
    <row r="3" spans="1:11" x14ac:dyDescent="0.3">
      <c r="A3" s="12">
        <v>45923</v>
      </c>
      <c r="B3" t="s">
        <v>35</v>
      </c>
      <c r="C3" t="s">
        <v>37</v>
      </c>
      <c r="D3">
        <v>1</v>
      </c>
      <c r="E3">
        <v>20</v>
      </c>
      <c r="F3">
        <f t="shared" ref="F3:F66" si="0">D3*E3</f>
        <v>20</v>
      </c>
    </row>
    <row r="4" spans="1:11" x14ac:dyDescent="0.3">
      <c r="A4" s="12">
        <v>45924</v>
      </c>
      <c r="B4" t="s">
        <v>38</v>
      </c>
      <c r="C4" t="s">
        <v>39</v>
      </c>
      <c r="D4">
        <v>2</v>
      </c>
      <c r="E4">
        <v>0.7</v>
      </c>
      <c r="F4">
        <f t="shared" si="0"/>
        <v>1.4</v>
      </c>
    </row>
    <row r="5" spans="1:11" x14ac:dyDescent="0.3">
      <c r="A5" s="12">
        <v>45924</v>
      </c>
      <c r="B5" t="s">
        <v>40</v>
      </c>
      <c r="C5" t="s">
        <v>41</v>
      </c>
      <c r="D5">
        <v>1</v>
      </c>
      <c r="E5">
        <v>8.5</v>
      </c>
      <c r="F5">
        <f t="shared" si="0"/>
        <v>8.5</v>
      </c>
      <c r="G5">
        <f>F5/50</f>
        <v>0.17</v>
      </c>
    </row>
    <row r="6" spans="1:11" x14ac:dyDescent="0.3">
      <c r="A6" s="12">
        <v>45924</v>
      </c>
      <c r="B6" t="s">
        <v>40</v>
      </c>
      <c r="C6" t="s">
        <v>42</v>
      </c>
      <c r="D6">
        <v>1</v>
      </c>
      <c r="E6">
        <v>3.5</v>
      </c>
      <c r="F6">
        <f t="shared" si="0"/>
        <v>3.5</v>
      </c>
    </row>
    <row r="7" spans="1:11" x14ac:dyDescent="0.3">
      <c r="A7" s="12">
        <v>45924</v>
      </c>
      <c r="B7" t="s">
        <v>40</v>
      </c>
      <c r="C7" t="s">
        <v>43</v>
      </c>
      <c r="D7">
        <v>12</v>
      </c>
      <c r="E7">
        <v>0.25</v>
      </c>
      <c r="F7">
        <f t="shared" si="0"/>
        <v>3</v>
      </c>
    </row>
    <row r="8" spans="1:11" x14ac:dyDescent="0.3">
      <c r="A8" s="12">
        <v>45924</v>
      </c>
      <c r="B8" t="s">
        <v>40</v>
      </c>
      <c r="C8" t="s">
        <v>44</v>
      </c>
      <c r="D8">
        <v>2</v>
      </c>
      <c r="E8">
        <v>1</v>
      </c>
      <c r="F8">
        <f t="shared" si="0"/>
        <v>2</v>
      </c>
      <c r="K8">
        <f>9*G5+E9+0.23</f>
        <v>2.41</v>
      </c>
    </row>
    <row r="9" spans="1:11" x14ac:dyDescent="0.3">
      <c r="A9" s="12">
        <v>45924</v>
      </c>
      <c r="B9" t="s">
        <v>40</v>
      </c>
      <c r="C9" t="s">
        <v>45</v>
      </c>
      <c r="D9">
        <v>6</v>
      </c>
      <c r="E9">
        <v>0.65</v>
      </c>
      <c r="F9">
        <f t="shared" si="0"/>
        <v>3.9000000000000004</v>
      </c>
      <c r="K9">
        <f>G5*12+E8+0.23</f>
        <v>3.27</v>
      </c>
    </row>
    <row r="10" spans="1:11" x14ac:dyDescent="0.3">
      <c r="A10" s="12">
        <v>45924</v>
      </c>
      <c r="B10" t="s">
        <v>40</v>
      </c>
      <c r="C10" t="s">
        <v>46</v>
      </c>
      <c r="D10">
        <v>6</v>
      </c>
      <c r="E10">
        <v>0.5</v>
      </c>
      <c r="F10">
        <f t="shared" si="0"/>
        <v>3</v>
      </c>
    </row>
    <row r="11" spans="1:11" x14ac:dyDescent="0.3">
      <c r="A11" s="12">
        <v>45924</v>
      </c>
      <c r="B11" t="s">
        <v>40</v>
      </c>
      <c r="C11" t="s">
        <v>47</v>
      </c>
      <c r="D11">
        <v>1</v>
      </c>
      <c r="E11">
        <v>2.75</v>
      </c>
      <c r="F11">
        <f t="shared" si="0"/>
        <v>2.75</v>
      </c>
    </row>
    <row r="12" spans="1:11" x14ac:dyDescent="0.3">
      <c r="A12" s="12">
        <v>45924</v>
      </c>
      <c r="B12" t="s">
        <v>40</v>
      </c>
      <c r="C12" t="s">
        <v>48</v>
      </c>
      <c r="D12">
        <v>2</v>
      </c>
      <c r="E12">
        <v>0.55000000000000004</v>
      </c>
      <c r="F12">
        <f t="shared" si="0"/>
        <v>1.1000000000000001</v>
      </c>
    </row>
    <row r="13" spans="1:11" x14ac:dyDescent="0.3">
      <c r="A13" s="12">
        <v>45924</v>
      </c>
      <c r="B13" t="s">
        <v>40</v>
      </c>
      <c r="C13" t="s">
        <v>49</v>
      </c>
      <c r="D13">
        <v>1</v>
      </c>
      <c r="E13">
        <v>1.45</v>
      </c>
      <c r="F13">
        <f t="shared" si="0"/>
        <v>1.45</v>
      </c>
    </row>
    <row r="14" spans="1:11" x14ac:dyDescent="0.3">
      <c r="A14" s="12">
        <v>45924</v>
      </c>
      <c r="B14" t="s">
        <v>40</v>
      </c>
      <c r="C14" t="s">
        <v>50</v>
      </c>
      <c r="D14">
        <v>1</v>
      </c>
      <c r="E14">
        <v>0.75</v>
      </c>
      <c r="F14">
        <f t="shared" si="0"/>
        <v>0.75</v>
      </c>
    </row>
    <row r="15" spans="1:11" x14ac:dyDescent="0.3">
      <c r="A15" s="12">
        <v>45924</v>
      </c>
      <c r="B15" t="s">
        <v>40</v>
      </c>
      <c r="C15" t="s">
        <v>51</v>
      </c>
      <c r="D15">
        <v>6</v>
      </c>
      <c r="E15">
        <v>0.85</v>
      </c>
      <c r="F15">
        <f t="shared" si="0"/>
        <v>5.0999999999999996</v>
      </c>
    </row>
    <row r="16" spans="1:11" x14ac:dyDescent="0.3">
      <c r="A16" s="12">
        <v>45924</v>
      </c>
      <c r="B16" t="s">
        <v>40</v>
      </c>
      <c r="C16" t="s">
        <v>52</v>
      </c>
      <c r="D16">
        <v>1</v>
      </c>
      <c r="E16">
        <v>3</v>
      </c>
      <c r="F16">
        <f t="shared" si="0"/>
        <v>3</v>
      </c>
    </row>
    <row r="17" spans="1:8" x14ac:dyDescent="0.3">
      <c r="A17" s="12">
        <v>45924</v>
      </c>
      <c r="B17" t="s">
        <v>40</v>
      </c>
      <c r="C17" t="s">
        <v>54</v>
      </c>
      <c r="D17">
        <v>8</v>
      </c>
      <c r="E17">
        <v>0.75</v>
      </c>
      <c r="F17">
        <f t="shared" si="0"/>
        <v>6</v>
      </c>
    </row>
    <row r="18" spans="1:8" x14ac:dyDescent="0.3">
      <c r="A18" s="12">
        <v>45924</v>
      </c>
      <c r="B18" t="s">
        <v>40</v>
      </c>
      <c r="C18" t="s">
        <v>53</v>
      </c>
      <c r="D18">
        <v>8</v>
      </c>
      <c r="E18">
        <v>1</v>
      </c>
      <c r="F18">
        <f t="shared" si="0"/>
        <v>8</v>
      </c>
    </row>
    <row r="19" spans="1:8" x14ac:dyDescent="0.3">
      <c r="A19" s="12">
        <v>45924</v>
      </c>
      <c r="B19" t="s">
        <v>40</v>
      </c>
      <c r="C19" t="s">
        <v>55</v>
      </c>
      <c r="D19">
        <v>24</v>
      </c>
      <c r="E19">
        <v>7.0000000000000007E-2</v>
      </c>
      <c r="F19">
        <f t="shared" si="0"/>
        <v>1.6800000000000002</v>
      </c>
    </row>
    <row r="20" spans="1:8" x14ac:dyDescent="0.3">
      <c r="A20" s="12">
        <v>45924</v>
      </c>
      <c r="B20" t="s">
        <v>56</v>
      </c>
      <c r="C20" t="s">
        <v>57</v>
      </c>
      <c r="D20">
        <v>1</v>
      </c>
      <c r="E20">
        <v>55.13</v>
      </c>
      <c r="F20">
        <f t="shared" si="0"/>
        <v>55.13</v>
      </c>
    </row>
    <row r="21" spans="1:8" x14ac:dyDescent="0.3">
      <c r="A21" s="12">
        <v>45926</v>
      </c>
      <c r="B21" t="s">
        <v>58</v>
      </c>
      <c r="C21" t="s">
        <v>59</v>
      </c>
      <c r="D21">
        <v>1</v>
      </c>
      <c r="E21">
        <f>1.53+1.53+4.99+2.22+1.29+1.89+0.99+1.89+1.19</f>
        <v>17.520000000000003</v>
      </c>
      <c r="F21">
        <f t="shared" si="0"/>
        <v>17.520000000000003</v>
      </c>
    </row>
    <row r="22" spans="1:8" x14ac:dyDescent="0.3">
      <c r="A22" s="12">
        <v>45927</v>
      </c>
      <c r="B22" t="s">
        <v>60</v>
      </c>
      <c r="C22" t="s">
        <v>59</v>
      </c>
      <c r="D22">
        <v>1</v>
      </c>
      <c r="E22">
        <v>10.7</v>
      </c>
      <c r="F22">
        <f t="shared" si="0"/>
        <v>10.7</v>
      </c>
    </row>
    <row r="23" spans="1:8" x14ac:dyDescent="0.3">
      <c r="A23" s="12">
        <v>45928</v>
      </c>
      <c r="B23" t="s">
        <v>61</v>
      </c>
      <c r="C23" t="s">
        <v>62</v>
      </c>
      <c r="D23">
        <v>1</v>
      </c>
      <c r="E23">
        <v>23.96</v>
      </c>
      <c r="F23">
        <f t="shared" si="0"/>
        <v>23.96</v>
      </c>
    </row>
    <row r="24" spans="1:8" x14ac:dyDescent="0.3">
      <c r="A24" s="12">
        <v>45929</v>
      </c>
      <c r="B24" t="s">
        <v>69</v>
      </c>
      <c r="C24" t="s">
        <v>68</v>
      </c>
      <c r="D24">
        <v>1</v>
      </c>
      <c r="E24">
        <v>200</v>
      </c>
      <c r="F24">
        <f t="shared" si="0"/>
        <v>200</v>
      </c>
    </row>
    <row r="25" spans="1:8" x14ac:dyDescent="0.3">
      <c r="A25" s="12">
        <v>45932</v>
      </c>
      <c r="B25" t="s">
        <v>72</v>
      </c>
      <c r="C25" t="s">
        <v>73</v>
      </c>
      <c r="D25">
        <v>2</v>
      </c>
      <c r="E25">
        <v>5.125</v>
      </c>
      <c r="F25">
        <f t="shared" si="0"/>
        <v>10.25</v>
      </c>
    </row>
    <row r="26" spans="1:8" x14ac:dyDescent="0.3">
      <c r="A26" s="12">
        <v>45934</v>
      </c>
      <c r="B26" t="s">
        <v>71</v>
      </c>
      <c r="C26" t="s">
        <v>70</v>
      </c>
      <c r="D26">
        <v>12</v>
      </c>
      <c r="E26">
        <v>0.99</v>
      </c>
      <c r="F26">
        <f t="shared" si="0"/>
        <v>11.879999999999999</v>
      </c>
    </row>
    <row r="27" spans="1:8" x14ac:dyDescent="0.3">
      <c r="A27" s="12">
        <v>45936</v>
      </c>
      <c r="B27" t="s">
        <v>74</v>
      </c>
      <c r="C27" t="s">
        <v>75</v>
      </c>
      <c r="D27">
        <v>1</v>
      </c>
      <c r="E27">
        <v>35.9</v>
      </c>
      <c r="F27">
        <f t="shared" si="0"/>
        <v>35.9</v>
      </c>
    </row>
    <row r="28" spans="1:8" x14ac:dyDescent="0.3">
      <c r="A28" s="12">
        <v>45936</v>
      </c>
      <c r="B28" t="s">
        <v>78</v>
      </c>
      <c r="C28" t="s">
        <v>79</v>
      </c>
      <c r="D28">
        <v>1</v>
      </c>
      <c r="E28">
        <v>27</v>
      </c>
      <c r="F28">
        <f t="shared" si="0"/>
        <v>27</v>
      </c>
    </row>
    <row r="29" spans="1:8" x14ac:dyDescent="0.3">
      <c r="A29" s="12">
        <v>45937</v>
      </c>
      <c r="B29" t="s">
        <v>76</v>
      </c>
      <c r="C29" t="s">
        <v>77</v>
      </c>
      <c r="D29">
        <v>1</v>
      </c>
      <c r="E29">
        <v>20</v>
      </c>
      <c r="F29">
        <f t="shared" si="0"/>
        <v>20</v>
      </c>
    </row>
    <row r="30" spans="1:8" x14ac:dyDescent="0.3">
      <c r="A30" s="12">
        <v>45940</v>
      </c>
      <c r="B30" t="s">
        <v>72</v>
      </c>
      <c r="C30" t="s">
        <v>73</v>
      </c>
      <c r="D30">
        <v>3</v>
      </c>
      <c r="E30">
        <v>5.33</v>
      </c>
      <c r="F30">
        <f t="shared" si="0"/>
        <v>15.99</v>
      </c>
      <c r="H30" s="13"/>
    </row>
    <row r="31" spans="1:8" x14ac:dyDescent="0.3">
      <c r="A31" s="12">
        <v>45942</v>
      </c>
      <c r="B31" t="s">
        <v>87</v>
      </c>
      <c r="C31" t="s">
        <v>62</v>
      </c>
      <c r="D31">
        <v>1</v>
      </c>
      <c r="E31">
        <f>4.3+5.4</f>
        <v>9.6999999999999993</v>
      </c>
      <c r="F31">
        <f t="shared" si="0"/>
        <v>9.6999999999999993</v>
      </c>
    </row>
    <row r="32" spans="1:8" x14ac:dyDescent="0.3">
      <c r="A32" s="12">
        <v>45942</v>
      </c>
      <c r="B32" t="s">
        <v>40</v>
      </c>
      <c r="C32" t="s">
        <v>41</v>
      </c>
      <c r="D32">
        <v>2</v>
      </c>
      <c r="E32">
        <v>8.5</v>
      </c>
      <c r="F32">
        <f t="shared" si="0"/>
        <v>17</v>
      </c>
    </row>
    <row r="33" spans="1:6" x14ac:dyDescent="0.3">
      <c r="A33" s="12">
        <v>45942</v>
      </c>
      <c r="B33" t="s">
        <v>40</v>
      </c>
      <c r="C33" t="s">
        <v>88</v>
      </c>
      <c r="D33">
        <v>6</v>
      </c>
      <c r="E33">
        <v>0.75</v>
      </c>
      <c r="F33">
        <f t="shared" si="0"/>
        <v>4.5</v>
      </c>
    </row>
    <row r="34" spans="1:6" x14ac:dyDescent="0.3">
      <c r="A34" s="12">
        <v>45942</v>
      </c>
      <c r="B34" t="s">
        <v>40</v>
      </c>
      <c r="C34" t="s">
        <v>89</v>
      </c>
      <c r="D34">
        <v>2</v>
      </c>
      <c r="E34">
        <v>3.95</v>
      </c>
      <c r="F34">
        <f t="shared" si="0"/>
        <v>7.9</v>
      </c>
    </row>
    <row r="35" spans="1:6" x14ac:dyDescent="0.3">
      <c r="A35" s="12">
        <v>45942</v>
      </c>
      <c r="B35" t="s">
        <v>40</v>
      </c>
      <c r="C35" t="s">
        <v>90</v>
      </c>
      <c r="D35">
        <v>4</v>
      </c>
      <c r="E35">
        <v>1.5</v>
      </c>
      <c r="F35">
        <f t="shared" si="0"/>
        <v>6</v>
      </c>
    </row>
    <row r="36" spans="1:6" x14ac:dyDescent="0.3">
      <c r="A36" s="12">
        <v>45942</v>
      </c>
      <c r="B36" t="s">
        <v>40</v>
      </c>
      <c r="C36" t="s">
        <v>91</v>
      </c>
      <c r="D36">
        <v>12</v>
      </c>
      <c r="E36">
        <v>0.35</v>
      </c>
      <c r="F36">
        <f t="shared" si="0"/>
        <v>4.1999999999999993</v>
      </c>
    </row>
    <row r="37" spans="1:6" x14ac:dyDescent="0.3">
      <c r="A37" s="12">
        <v>45942</v>
      </c>
      <c r="B37" t="s">
        <v>40</v>
      </c>
      <c r="C37" t="s">
        <v>92</v>
      </c>
      <c r="D37">
        <v>1</v>
      </c>
      <c r="E37">
        <v>1.65</v>
      </c>
      <c r="F37">
        <f t="shared" si="0"/>
        <v>1.65</v>
      </c>
    </row>
    <row r="38" spans="1:6" x14ac:dyDescent="0.3">
      <c r="A38" s="12">
        <v>45942</v>
      </c>
      <c r="B38" t="s">
        <v>40</v>
      </c>
      <c r="C38" t="s">
        <v>93</v>
      </c>
      <c r="D38">
        <v>10</v>
      </c>
      <c r="E38">
        <v>0.12</v>
      </c>
      <c r="F38">
        <f t="shared" si="0"/>
        <v>1.2</v>
      </c>
    </row>
    <row r="39" spans="1:6" x14ac:dyDescent="0.3">
      <c r="A39" s="12">
        <v>45942</v>
      </c>
      <c r="B39" t="s">
        <v>40</v>
      </c>
      <c r="C39" t="s">
        <v>94</v>
      </c>
      <c r="D39">
        <v>2</v>
      </c>
      <c r="E39">
        <v>0.75</v>
      </c>
      <c r="F39">
        <f t="shared" si="0"/>
        <v>1.5</v>
      </c>
    </row>
    <row r="40" spans="1:6" x14ac:dyDescent="0.3">
      <c r="A40" s="12">
        <v>45942</v>
      </c>
      <c r="B40" t="s">
        <v>40</v>
      </c>
      <c r="C40" t="s">
        <v>95</v>
      </c>
      <c r="D40">
        <v>2</v>
      </c>
      <c r="E40">
        <v>0.75</v>
      </c>
      <c r="F40">
        <f t="shared" si="0"/>
        <v>1.5</v>
      </c>
    </row>
    <row r="41" spans="1:6" x14ac:dyDescent="0.3">
      <c r="A41" s="12">
        <v>45942</v>
      </c>
      <c r="B41" t="s">
        <v>40</v>
      </c>
      <c r="C41" t="s">
        <v>96</v>
      </c>
      <c r="D41">
        <v>2</v>
      </c>
      <c r="E41">
        <v>1.25</v>
      </c>
      <c r="F41">
        <f t="shared" si="0"/>
        <v>2.5</v>
      </c>
    </row>
    <row r="42" spans="1:6" x14ac:dyDescent="0.3">
      <c r="A42" s="12">
        <v>45942</v>
      </c>
      <c r="B42" t="s">
        <v>40</v>
      </c>
      <c r="C42" t="s">
        <v>97</v>
      </c>
      <c r="D42">
        <v>24</v>
      </c>
      <c r="E42">
        <v>0.09</v>
      </c>
      <c r="F42">
        <f t="shared" si="0"/>
        <v>2.16</v>
      </c>
    </row>
    <row r="43" spans="1:6" x14ac:dyDescent="0.3">
      <c r="A43" s="12">
        <v>45942</v>
      </c>
      <c r="B43" t="s">
        <v>40</v>
      </c>
      <c r="C43" t="s">
        <v>98</v>
      </c>
      <c r="D43">
        <v>1</v>
      </c>
      <c r="E43">
        <v>1.45</v>
      </c>
      <c r="F43">
        <f t="shared" si="0"/>
        <v>1.45</v>
      </c>
    </row>
    <row r="44" spans="1:6" x14ac:dyDescent="0.3">
      <c r="A44" s="12">
        <v>45942</v>
      </c>
      <c r="B44" t="s">
        <v>40</v>
      </c>
      <c r="C44" t="s">
        <v>99</v>
      </c>
      <c r="D44">
        <v>1</v>
      </c>
      <c r="E44">
        <v>1.5</v>
      </c>
      <c r="F44">
        <f t="shared" si="0"/>
        <v>1.5</v>
      </c>
    </row>
    <row r="45" spans="1:6" x14ac:dyDescent="0.3">
      <c r="A45" s="12">
        <v>45942</v>
      </c>
      <c r="B45" t="s">
        <v>40</v>
      </c>
      <c r="C45" t="s">
        <v>100</v>
      </c>
      <c r="D45">
        <v>1</v>
      </c>
      <c r="E45">
        <v>0.85</v>
      </c>
      <c r="F45">
        <f t="shared" si="0"/>
        <v>0.85</v>
      </c>
    </row>
    <row r="46" spans="1:6" x14ac:dyDescent="0.3">
      <c r="A46" s="12">
        <v>45942</v>
      </c>
      <c r="B46" t="s">
        <v>40</v>
      </c>
      <c r="C46" t="s">
        <v>51</v>
      </c>
      <c r="D46">
        <v>1</v>
      </c>
      <c r="E46">
        <v>0.85</v>
      </c>
      <c r="F46">
        <f t="shared" si="0"/>
        <v>0.85</v>
      </c>
    </row>
    <row r="47" spans="1:6" x14ac:dyDescent="0.3">
      <c r="A47" s="12">
        <v>45942</v>
      </c>
      <c r="B47" t="s">
        <v>40</v>
      </c>
      <c r="C47" t="s">
        <v>101</v>
      </c>
      <c r="D47">
        <v>1</v>
      </c>
      <c r="E47">
        <v>1.25</v>
      </c>
      <c r="F47">
        <f t="shared" si="0"/>
        <v>1.25</v>
      </c>
    </row>
    <row r="48" spans="1:6" x14ac:dyDescent="0.3">
      <c r="A48" s="12">
        <v>45942</v>
      </c>
      <c r="B48" t="s">
        <v>40</v>
      </c>
      <c r="C48" t="s">
        <v>102</v>
      </c>
      <c r="D48">
        <v>1</v>
      </c>
      <c r="E48">
        <v>0.45</v>
      </c>
      <c r="F48">
        <f t="shared" si="0"/>
        <v>0.45</v>
      </c>
    </row>
    <row r="49" spans="2:6" x14ac:dyDescent="0.3">
      <c r="B49" t="s">
        <v>35</v>
      </c>
      <c r="C49" t="s">
        <v>103</v>
      </c>
      <c r="D49">
        <v>1</v>
      </c>
      <c r="E49">
        <v>5</v>
      </c>
      <c r="F49">
        <f t="shared" si="0"/>
        <v>5</v>
      </c>
    </row>
    <row r="50" spans="2:6" x14ac:dyDescent="0.3">
      <c r="B50" t="s">
        <v>35</v>
      </c>
      <c r="C50" t="s">
        <v>104</v>
      </c>
      <c r="D50">
        <v>1</v>
      </c>
      <c r="E50">
        <v>5</v>
      </c>
      <c r="F50">
        <f t="shared" si="0"/>
        <v>5</v>
      </c>
    </row>
    <row r="51" spans="2:6" x14ac:dyDescent="0.3">
      <c r="B51" t="s">
        <v>35</v>
      </c>
      <c r="C51" t="s">
        <v>105</v>
      </c>
      <c r="D51">
        <v>2</v>
      </c>
      <c r="E51">
        <v>6.45</v>
      </c>
      <c r="F51">
        <f t="shared" si="0"/>
        <v>12.9</v>
      </c>
    </row>
    <row r="52" spans="2:6" x14ac:dyDescent="0.3">
      <c r="B52" t="s">
        <v>35</v>
      </c>
      <c r="C52" t="s">
        <v>106</v>
      </c>
      <c r="D52">
        <v>1</v>
      </c>
      <c r="E52">
        <v>5.95</v>
      </c>
      <c r="F52">
        <f t="shared" si="0"/>
        <v>5.95</v>
      </c>
    </row>
    <row r="53" spans="2:6" x14ac:dyDescent="0.3">
      <c r="F53">
        <f t="shared" si="0"/>
        <v>0</v>
      </c>
    </row>
    <row r="54" spans="2:6" x14ac:dyDescent="0.3">
      <c r="F54">
        <f t="shared" si="0"/>
        <v>0</v>
      </c>
    </row>
    <row r="55" spans="2:6" x14ac:dyDescent="0.3">
      <c r="F55">
        <f t="shared" si="0"/>
        <v>0</v>
      </c>
    </row>
    <row r="56" spans="2:6" x14ac:dyDescent="0.3">
      <c r="F56">
        <f t="shared" si="0"/>
        <v>0</v>
      </c>
    </row>
    <row r="57" spans="2:6" x14ac:dyDescent="0.3">
      <c r="F57">
        <f t="shared" si="0"/>
        <v>0</v>
      </c>
    </row>
    <row r="58" spans="2:6" x14ac:dyDescent="0.3">
      <c r="F58">
        <f t="shared" si="0"/>
        <v>0</v>
      </c>
    </row>
    <row r="59" spans="2:6" x14ac:dyDescent="0.3">
      <c r="F59">
        <f t="shared" si="0"/>
        <v>0</v>
      </c>
    </row>
    <row r="60" spans="2:6" x14ac:dyDescent="0.3">
      <c r="F60">
        <f t="shared" si="0"/>
        <v>0</v>
      </c>
    </row>
    <row r="61" spans="2:6" x14ac:dyDescent="0.3">
      <c r="F61">
        <f t="shared" si="0"/>
        <v>0</v>
      </c>
    </row>
    <row r="62" spans="2:6" x14ac:dyDescent="0.3">
      <c r="F62">
        <f t="shared" si="0"/>
        <v>0</v>
      </c>
    </row>
    <row r="63" spans="2:6" x14ac:dyDescent="0.3">
      <c r="F63">
        <f t="shared" si="0"/>
        <v>0</v>
      </c>
    </row>
    <row r="64" spans="2:6" x14ac:dyDescent="0.3">
      <c r="F64">
        <f t="shared" si="0"/>
        <v>0</v>
      </c>
    </row>
    <row r="65" spans="6:6" x14ac:dyDescent="0.3">
      <c r="F65">
        <f t="shared" si="0"/>
        <v>0</v>
      </c>
    </row>
    <row r="66" spans="6:6" x14ac:dyDescent="0.3">
      <c r="F66">
        <f t="shared" si="0"/>
        <v>0</v>
      </c>
    </row>
    <row r="67" spans="6:6" x14ac:dyDescent="0.3">
      <c r="F67">
        <f t="shared" ref="F67:F130" si="1">D67*E67</f>
        <v>0</v>
      </c>
    </row>
    <row r="68" spans="6:6" x14ac:dyDescent="0.3">
      <c r="F68">
        <f t="shared" si="1"/>
        <v>0</v>
      </c>
    </row>
    <row r="69" spans="6:6" x14ac:dyDescent="0.3">
      <c r="F69">
        <f t="shared" si="1"/>
        <v>0</v>
      </c>
    </row>
    <row r="70" spans="6:6" x14ac:dyDescent="0.3">
      <c r="F70">
        <f t="shared" si="1"/>
        <v>0</v>
      </c>
    </row>
    <row r="71" spans="6:6" x14ac:dyDescent="0.3">
      <c r="F71">
        <f t="shared" si="1"/>
        <v>0</v>
      </c>
    </row>
    <row r="72" spans="6:6" x14ac:dyDescent="0.3">
      <c r="F72">
        <f t="shared" si="1"/>
        <v>0</v>
      </c>
    </row>
    <row r="73" spans="6:6" x14ac:dyDescent="0.3">
      <c r="F73">
        <f t="shared" si="1"/>
        <v>0</v>
      </c>
    </row>
    <row r="74" spans="6:6" x14ac:dyDescent="0.3">
      <c r="F74">
        <f t="shared" si="1"/>
        <v>0</v>
      </c>
    </row>
    <row r="75" spans="6:6" x14ac:dyDescent="0.3">
      <c r="F75">
        <f t="shared" si="1"/>
        <v>0</v>
      </c>
    </row>
    <row r="76" spans="6:6" x14ac:dyDescent="0.3">
      <c r="F76">
        <f t="shared" si="1"/>
        <v>0</v>
      </c>
    </row>
    <row r="77" spans="6:6" x14ac:dyDescent="0.3">
      <c r="F77">
        <f t="shared" si="1"/>
        <v>0</v>
      </c>
    </row>
    <row r="78" spans="6:6" x14ac:dyDescent="0.3">
      <c r="F78">
        <f t="shared" si="1"/>
        <v>0</v>
      </c>
    </row>
    <row r="79" spans="6:6" x14ac:dyDescent="0.3">
      <c r="F79">
        <f t="shared" si="1"/>
        <v>0</v>
      </c>
    </row>
    <row r="80" spans="6:6" x14ac:dyDescent="0.3">
      <c r="F80">
        <f t="shared" si="1"/>
        <v>0</v>
      </c>
    </row>
    <row r="81" spans="6:6" x14ac:dyDescent="0.3">
      <c r="F81">
        <f t="shared" si="1"/>
        <v>0</v>
      </c>
    </row>
    <row r="82" spans="6:6" x14ac:dyDescent="0.3">
      <c r="F82">
        <f t="shared" si="1"/>
        <v>0</v>
      </c>
    </row>
    <row r="83" spans="6:6" x14ac:dyDescent="0.3">
      <c r="F83">
        <f t="shared" si="1"/>
        <v>0</v>
      </c>
    </row>
    <row r="84" spans="6:6" x14ac:dyDescent="0.3">
      <c r="F84">
        <f t="shared" si="1"/>
        <v>0</v>
      </c>
    </row>
    <row r="85" spans="6:6" x14ac:dyDescent="0.3">
      <c r="F85">
        <f t="shared" si="1"/>
        <v>0</v>
      </c>
    </row>
    <row r="86" spans="6:6" x14ac:dyDescent="0.3">
      <c r="F86">
        <f t="shared" si="1"/>
        <v>0</v>
      </c>
    </row>
    <row r="87" spans="6:6" x14ac:dyDescent="0.3">
      <c r="F87">
        <f t="shared" si="1"/>
        <v>0</v>
      </c>
    </row>
    <row r="88" spans="6:6" x14ac:dyDescent="0.3">
      <c r="F88">
        <f t="shared" si="1"/>
        <v>0</v>
      </c>
    </row>
    <row r="89" spans="6:6" x14ac:dyDescent="0.3">
      <c r="F89">
        <f t="shared" si="1"/>
        <v>0</v>
      </c>
    </row>
    <row r="90" spans="6:6" x14ac:dyDescent="0.3">
      <c r="F90">
        <f t="shared" si="1"/>
        <v>0</v>
      </c>
    </row>
    <row r="91" spans="6:6" x14ac:dyDescent="0.3">
      <c r="F91">
        <f t="shared" si="1"/>
        <v>0</v>
      </c>
    </row>
    <row r="92" spans="6:6" x14ac:dyDescent="0.3">
      <c r="F92">
        <f t="shared" si="1"/>
        <v>0</v>
      </c>
    </row>
    <row r="93" spans="6:6" x14ac:dyDescent="0.3">
      <c r="F93">
        <f t="shared" si="1"/>
        <v>0</v>
      </c>
    </row>
    <row r="94" spans="6:6" x14ac:dyDescent="0.3">
      <c r="F94">
        <f t="shared" si="1"/>
        <v>0</v>
      </c>
    </row>
    <row r="95" spans="6:6" x14ac:dyDescent="0.3">
      <c r="F95">
        <f t="shared" si="1"/>
        <v>0</v>
      </c>
    </row>
    <row r="96" spans="6:6" x14ac:dyDescent="0.3">
      <c r="F96">
        <f t="shared" si="1"/>
        <v>0</v>
      </c>
    </row>
    <row r="97" spans="6:6" x14ac:dyDescent="0.3">
      <c r="F97">
        <f t="shared" si="1"/>
        <v>0</v>
      </c>
    </row>
    <row r="98" spans="6:6" x14ac:dyDescent="0.3">
      <c r="F98">
        <f t="shared" si="1"/>
        <v>0</v>
      </c>
    </row>
    <row r="99" spans="6:6" x14ac:dyDescent="0.3">
      <c r="F99">
        <f t="shared" si="1"/>
        <v>0</v>
      </c>
    </row>
    <row r="100" spans="6:6" x14ac:dyDescent="0.3">
      <c r="F100">
        <f t="shared" si="1"/>
        <v>0</v>
      </c>
    </row>
    <row r="101" spans="6:6" x14ac:dyDescent="0.3">
      <c r="F101">
        <f t="shared" si="1"/>
        <v>0</v>
      </c>
    </row>
    <row r="102" spans="6:6" x14ac:dyDescent="0.3">
      <c r="F102">
        <f t="shared" si="1"/>
        <v>0</v>
      </c>
    </row>
    <row r="103" spans="6:6" x14ac:dyDescent="0.3">
      <c r="F103">
        <f t="shared" si="1"/>
        <v>0</v>
      </c>
    </row>
    <row r="104" spans="6:6" x14ac:dyDescent="0.3">
      <c r="F104">
        <f t="shared" si="1"/>
        <v>0</v>
      </c>
    </row>
    <row r="105" spans="6:6" x14ac:dyDescent="0.3">
      <c r="F105">
        <f t="shared" si="1"/>
        <v>0</v>
      </c>
    </row>
    <row r="106" spans="6:6" x14ac:dyDescent="0.3">
      <c r="F106">
        <f t="shared" si="1"/>
        <v>0</v>
      </c>
    </row>
    <row r="107" spans="6:6" x14ac:dyDescent="0.3">
      <c r="F107">
        <f t="shared" si="1"/>
        <v>0</v>
      </c>
    </row>
    <row r="108" spans="6:6" x14ac:dyDescent="0.3">
      <c r="F108">
        <f t="shared" si="1"/>
        <v>0</v>
      </c>
    </row>
    <row r="109" spans="6:6" x14ac:dyDescent="0.3">
      <c r="F109">
        <f t="shared" si="1"/>
        <v>0</v>
      </c>
    </row>
    <row r="110" spans="6:6" x14ac:dyDescent="0.3">
      <c r="F110">
        <f t="shared" si="1"/>
        <v>0</v>
      </c>
    </row>
    <row r="111" spans="6:6" x14ac:dyDescent="0.3">
      <c r="F111">
        <f t="shared" si="1"/>
        <v>0</v>
      </c>
    </row>
    <row r="112" spans="6:6" x14ac:dyDescent="0.3">
      <c r="F112">
        <f t="shared" si="1"/>
        <v>0</v>
      </c>
    </row>
    <row r="113" spans="6:6" x14ac:dyDescent="0.3">
      <c r="F113">
        <f t="shared" si="1"/>
        <v>0</v>
      </c>
    </row>
    <row r="114" spans="6:6" x14ac:dyDescent="0.3">
      <c r="F114">
        <f t="shared" si="1"/>
        <v>0</v>
      </c>
    </row>
    <row r="115" spans="6:6" x14ac:dyDescent="0.3">
      <c r="F115">
        <f t="shared" si="1"/>
        <v>0</v>
      </c>
    </row>
    <row r="116" spans="6:6" x14ac:dyDescent="0.3">
      <c r="F116">
        <f t="shared" si="1"/>
        <v>0</v>
      </c>
    </row>
    <row r="117" spans="6:6" x14ac:dyDescent="0.3">
      <c r="F117">
        <f t="shared" si="1"/>
        <v>0</v>
      </c>
    </row>
    <row r="118" spans="6:6" x14ac:dyDescent="0.3">
      <c r="F118">
        <f t="shared" si="1"/>
        <v>0</v>
      </c>
    </row>
    <row r="119" spans="6:6" x14ac:dyDescent="0.3">
      <c r="F119">
        <f t="shared" si="1"/>
        <v>0</v>
      </c>
    </row>
    <row r="120" spans="6:6" x14ac:dyDescent="0.3">
      <c r="F120">
        <f t="shared" si="1"/>
        <v>0</v>
      </c>
    </row>
    <row r="121" spans="6:6" x14ac:dyDescent="0.3">
      <c r="F121">
        <f t="shared" si="1"/>
        <v>0</v>
      </c>
    </row>
    <row r="122" spans="6:6" x14ac:dyDescent="0.3">
      <c r="F122">
        <f t="shared" si="1"/>
        <v>0</v>
      </c>
    </row>
    <row r="123" spans="6:6" x14ac:dyDescent="0.3">
      <c r="F123">
        <f t="shared" si="1"/>
        <v>0</v>
      </c>
    </row>
    <row r="124" spans="6:6" x14ac:dyDescent="0.3">
      <c r="F124">
        <f t="shared" si="1"/>
        <v>0</v>
      </c>
    </row>
    <row r="125" spans="6:6" x14ac:dyDescent="0.3">
      <c r="F125">
        <f t="shared" si="1"/>
        <v>0</v>
      </c>
    </row>
    <row r="126" spans="6:6" x14ac:dyDescent="0.3">
      <c r="F126">
        <f t="shared" si="1"/>
        <v>0</v>
      </c>
    </row>
    <row r="127" spans="6:6" x14ac:dyDescent="0.3">
      <c r="F127">
        <f t="shared" si="1"/>
        <v>0</v>
      </c>
    </row>
    <row r="128" spans="6:6" x14ac:dyDescent="0.3">
      <c r="F128">
        <f t="shared" si="1"/>
        <v>0</v>
      </c>
    </row>
    <row r="129" spans="6:6" x14ac:dyDescent="0.3">
      <c r="F129">
        <f t="shared" si="1"/>
        <v>0</v>
      </c>
    </row>
    <row r="130" spans="6:6" x14ac:dyDescent="0.3">
      <c r="F130">
        <f t="shared" si="1"/>
        <v>0</v>
      </c>
    </row>
    <row r="131" spans="6:6" x14ac:dyDescent="0.3">
      <c r="F131">
        <f t="shared" ref="F131:F132" si="2">D131*E131</f>
        <v>0</v>
      </c>
    </row>
    <row r="132" spans="6:6" x14ac:dyDescent="0.3">
      <c r="F132">
        <f t="shared" si="2"/>
        <v>0</v>
      </c>
    </row>
  </sheetData>
  <pageMargins left="0.75" right="0.75" top="1" bottom="1" header="0.5" footer="0.5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3" sqref="A3:XFD4"/>
    </sheetView>
  </sheetViews>
  <sheetFormatPr defaultRowHeight="14.4" x14ac:dyDescent="0.3"/>
  <cols>
    <col min="1" max="1" width="12" customWidth="1"/>
    <col min="2" max="2" width="22" customWidth="1"/>
    <col min="3" max="3" width="26" customWidth="1"/>
    <col min="4" max="5" width="12" customWidth="1"/>
    <col min="6" max="6" width="18" customWidth="1"/>
    <col min="7" max="7" width="16" customWidth="1"/>
    <col min="8" max="8" width="14" customWidth="1"/>
    <col min="9" max="9" width="16" customWidth="1"/>
    <col min="10" max="10" width="28" customWidth="1"/>
  </cols>
  <sheetData>
    <row r="1" spans="1:10" x14ac:dyDescent="0.3">
      <c r="A1" s="11" t="s">
        <v>0</v>
      </c>
      <c r="B1" s="11" t="s">
        <v>1</v>
      </c>
      <c r="C1" s="11" t="s">
        <v>29</v>
      </c>
      <c r="D1" s="11" t="s">
        <v>30</v>
      </c>
      <c r="E1" s="11" t="s">
        <v>3</v>
      </c>
      <c r="F1" s="11" t="s">
        <v>31</v>
      </c>
      <c r="G1" s="11" t="s">
        <v>5</v>
      </c>
      <c r="H1" s="11" t="s">
        <v>32</v>
      </c>
      <c r="I1" s="11" t="s">
        <v>33</v>
      </c>
      <c r="J1" s="11" t="s">
        <v>34</v>
      </c>
    </row>
    <row r="2" spans="1:10" x14ac:dyDescent="0.3">
      <c r="A2" s="12"/>
    </row>
    <row r="3" spans="1:10" x14ac:dyDescent="0.3">
      <c r="A3" s="12"/>
    </row>
    <row r="4" spans="1:10" x14ac:dyDescent="0.3">
      <c r="A4" s="1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tabSelected="1" workbookViewId="0">
      <selection activeCell="A23" sqref="A23"/>
    </sheetView>
  </sheetViews>
  <sheetFormatPr defaultRowHeight="14.4" x14ac:dyDescent="0.3"/>
  <cols>
    <col min="1" max="1" width="52.6640625" bestFit="1" customWidth="1"/>
    <col min="2" max="2" width="16.44140625" customWidth="1"/>
  </cols>
  <sheetData>
    <row r="2" spans="1:4" ht="18" x14ac:dyDescent="0.35">
      <c r="A2" s="2" t="s">
        <v>7</v>
      </c>
    </row>
    <row r="3" spans="1:4" x14ac:dyDescent="0.3">
      <c r="A3" s="3" t="s">
        <v>8</v>
      </c>
    </row>
    <row r="5" spans="1:4" x14ac:dyDescent="0.3">
      <c r="A5" s="4" t="s">
        <v>9</v>
      </c>
      <c r="B5" s="4" t="s">
        <v>10</v>
      </c>
      <c r="C5" s="4" t="s">
        <v>11</v>
      </c>
      <c r="D5" s="4" t="s">
        <v>12</v>
      </c>
    </row>
    <row r="6" spans="1:4" x14ac:dyDescent="0.3">
      <c r="A6" t="s">
        <v>13</v>
      </c>
      <c r="B6" s="5">
        <f>SUMPRODUCT((MONTH(Vendas!$A$2:$A$1000)=1)*(Vendas!$F$2:$F$1000))</f>
        <v>0</v>
      </c>
      <c r="C6" s="5">
        <f>SUMPRODUCT((MONTH(Compras!$A$2:$A$1000)=1)*(Compras!$F$2:$F$1000))</f>
        <v>28.849999999999998</v>
      </c>
      <c r="D6" s="5">
        <f t="shared" ref="D6:D18" si="0">B6-C6</f>
        <v>-28.849999999999998</v>
      </c>
    </row>
    <row r="7" spans="1:4" x14ac:dyDescent="0.3">
      <c r="A7" t="s">
        <v>14</v>
      </c>
      <c r="B7" s="5">
        <f>SUMPRODUCT((MONTH(Vendas!$A$2:$A$1000)=2)*(Vendas!$F$2:$F$1000))</f>
        <v>0</v>
      </c>
      <c r="C7" s="5">
        <f>SUMPRODUCT((MONTH(Compras!$A$2:$A$1000)=2)*(Compras!$F$2:$F$1000))</f>
        <v>0</v>
      </c>
      <c r="D7" s="5">
        <f t="shared" si="0"/>
        <v>0</v>
      </c>
    </row>
    <row r="8" spans="1:4" x14ac:dyDescent="0.3">
      <c r="A8" t="s">
        <v>15</v>
      </c>
      <c r="B8" s="5">
        <f>SUMPRODUCT((MONTH(Vendas!$A$2:$A$1000)=3)*(Vendas!$F$2:$F$1000))</f>
        <v>0</v>
      </c>
      <c r="C8" s="5">
        <f>SUMPRODUCT((MONTH(Compras!$A$2:$A$1000)=3)*(Compras!$F$2:$F$1000))</f>
        <v>0</v>
      </c>
      <c r="D8" s="5">
        <f t="shared" si="0"/>
        <v>0</v>
      </c>
    </row>
    <row r="9" spans="1:4" x14ac:dyDescent="0.3">
      <c r="A9" t="s">
        <v>16</v>
      </c>
      <c r="B9" s="5">
        <f>SUMPRODUCT((MONTH(Vendas!$A$2:$A$1000)=4)*(Vendas!$F$2:$F$1000))</f>
        <v>0</v>
      </c>
      <c r="C9" s="5">
        <f>SUMPRODUCT((MONTH(Compras!$A$2:$A$1000)=4)*(Compras!$F$2:$F$1000))</f>
        <v>0</v>
      </c>
      <c r="D9" s="5">
        <f t="shared" si="0"/>
        <v>0</v>
      </c>
    </row>
    <row r="10" spans="1:4" x14ac:dyDescent="0.3">
      <c r="A10" t="s">
        <v>17</v>
      </c>
      <c r="B10" s="5">
        <f>SUMPRODUCT((MONTH(Vendas!$A$2:$A$1000)=5)*(Vendas!$F$2:$F$1000))</f>
        <v>0</v>
      </c>
      <c r="C10" s="5">
        <f>SUMPRODUCT((MONTH(Compras!$A$2:$A$1000)=5)*(Compras!$F$2:$F$1000))</f>
        <v>0</v>
      </c>
      <c r="D10" s="5">
        <f t="shared" si="0"/>
        <v>0</v>
      </c>
    </row>
    <row r="11" spans="1:4" x14ac:dyDescent="0.3">
      <c r="A11" t="s">
        <v>18</v>
      </c>
      <c r="B11" s="5">
        <f>SUMPRODUCT((MONTH(Vendas!$A$2:$A$1000)=6)*(Vendas!$F$2:$F$1000))</f>
        <v>0</v>
      </c>
      <c r="C11" s="5">
        <f>SUMPRODUCT((MONTH(Compras!$A$2:$A$1000)=6)*(Compras!$F$2:$F$1000))</f>
        <v>0</v>
      </c>
      <c r="D11" s="5">
        <f t="shared" si="0"/>
        <v>0</v>
      </c>
    </row>
    <row r="12" spans="1:4" x14ac:dyDescent="0.3">
      <c r="A12" t="s">
        <v>19</v>
      </c>
      <c r="B12" s="5">
        <f>SUMPRODUCT((MONTH(Vendas!$A$2:$A$1000)=7)*(Vendas!$F$2:$F$1000))</f>
        <v>0</v>
      </c>
      <c r="C12" s="5">
        <f>SUMPRODUCT((MONTH(Compras!$A$2:$A$1000)=7)*(Compras!$F$2:$F$1000))</f>
        <v>0</v>
      </c>
      <c r="D12" s="5">
        <f t="shared" si="0"/>
        <v>0</v>
      </c>
    </row>
    <row r="13" spans="1:4" x14ac:dyDescent="0.3">
      <c r="A13" t="s">
        <v>20</v>
      </c>
      <c r="B13" s="5">
        <f>SUMPRODUCT((MONTH(Vendas!$A$2:$A$1000)=8)*(Vendas!$F$2:$F$1000))</f>
        <v>0</v>
      </c>
      <c r="C13" s="5">
        <f>SUMPRODUCT((MONTH(Compras!$A$2:$A$1000)=8)*(Compras!$F$2:$F$1000))</f>
        <v>0</v>
      </c>
      <c r="D13" s="5">
        <f t="shared" si="0"/>
        <v>0</v>
      </c>
    </row>
    <row r="14" spans="1:4" x14ac:dyDescent="0.3">
      <c r="A14" t="s">
        <v>21</v>
      </c>
      <c r="B14" s="5">
        <f>SUMPRODUCT((MONTH(Vendas!$A$2:$A$1000)=9)*(Vendas!$F$2:$F$1000))</f>
        <v>3</v>
      </c>
      <c r="C14" s="5">
        <f>SUMPRODUCT((MONTH(Compras!$A$2:$A$1000)=9)*(Compras!$F$2:$F$1000))</f>
        <v>402.44</v>
      </c>
      <c r="D14" s="5">
        <f t="shared" si="0"/>
        <v>-399.44</v>
      </c>
    </row>
    <row r="15" spans="1:4" x14ac:dyDescent="0.3">
      <c r="A15" t="s">
        <v>22</v>
      </c>
      <c r="B15" s="5">
        <f>SUMPRODUCT((MONTH(Vendas!$A$2:$A$1000)=10)*(Vendas!$F$2:$F$1000))</f>
        <v>45.1</v>
      </c>
      <c r="C15" s="5">
        <f>SUMPRODUCT((MONTH(Compras!$A$2:$A$1000)=10)*(Compras!$F$2:$F$1000))</f>
        <v>187.17999999999995</v>
      </c>
      <c r="D15" s="5">
        <f t="shared" si="0"/>
        <v>-142.07999999999996</v>
      </c>
    </row>
    <row r="16" spans="1:4" x14ac:dyDescent="0.3">
      <c r="A16" t="s">
        <v>23</v>
      </c>
      <c r="B16" s="5">
        <f>SUMPRODUCT((MONTH(Vendas!$A$2:$A$1000)=11)*(Vendas!$F$2:$F$1000))</f>
        <v>0</v>
      </c>
      <c r="C16" s="5">
        <f>SUMPRODUCT((MONTH(Compras!$A$2:$A$1000)=11)*(Compras!$F$2:$F$1000))</f>
        <v>0</v>
      </c>
      <c r="D16" s="5">
        <f t="shared" si="0"/>
        <v>0</v>
      </c>
    </row>
    <row r="17" spans="1:4" x14ac:dyDescent="0.3">
      <c r="A17" t="s">
        <v>24</v>
      </c>
      <c r="B17" s="5">
        <f>SUMPRODUCT((MONTH(Vendas!$A$2:$A$1000)=12)*(Vendas!$F$2:$F$1000))</f>
        <v>0</v>
      </c>
      <c r="C17" s="5">
        <f>SUMPRODUCT((MONTH(Compras!$A$2:$A$1000)=12)*(Compras!$F$2:$F$1000))</f>
        <v>0</v>
      </c>
      <c r="D17" s="5">
        <f t="shared" si="0"/>
        <v>0</v>
      </c>
    </row>
    <row r="18" spans="1:4" x14ac:dyDescent="0.3">
      <c r="A18" s="6" t="s">
        <v>25</v>
      </c>
      <c r="B18" s="7">
        <f>SUM(B6:B17)</f>
        <v>48.1</v>
      </c>
      <c r="C18" s="7">
        <f>SUM(C6:C17)</f>
        <v>618.47</v>
      </c>
      <c r="D18" s="7">
        <f t="shared" si="0"/>
        <v>-570.37</v>
      </c>
    </row>
    <row r="20" spans="1:4" x14ac:dyDescent="0.3">
      <c r="A20" s="8" t="s">
        <v>26</v>
      </c>
    </row>
    <row r="21" spans="1:4" x14ac:dyDescent="0.3">
      <c r="A21" t="s">
        <v>27</v>
      </c>
      <c r="B21" s="9">
        <f>D18/12</f>
        <v>-47.530833333333334</v>
      </c>
    </row>
    <row r="22" spans="1:4" x14ac:dyDescent="0.3">
      <c r="A22" t="s">
        <v>28</v>
      </c>
      <c r="B22" s="10">
        <f>IFERROR(D18/B18,0)</f>
        <v>-11.858004158004158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Vendas</vt:lpstr>
      <vt:lpstr>Compras</vt:lpstr>
      <vt:lpstr>Encomendas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Matilde Marques</cp:lastModifiedBy>
  <dcterms:created xsi:type="dcterms:W3CDTF">2025-09-23T19:24:49Z</dcterms:created>
  <dcterms:modified xsi:type="dcterms:W3CDTF">2025-10-14T19:21:33Z</dcterms:modified>
</cp:coreProperties>
</file>