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GEOCAB\itaipu-geocab\docs\Gerenciamento_de_Projeto\Iniciacao\Contagem\Detalhada\"/>
    </mc:Choice>
  </mc:AlternateContent>
  <bookViews>
    <workbookView xWindow="0" yWindow="0" windowWidth="24000" windowHeight="9735" activeTab="2"/>
  </bookViews>
  <sheets>
    <sheet name="Identificação" sheetId="1" r:id="rId1"/>
    <sheet name="Funções" sheetId="2" r:id="rId2"/>
    <sheet name="Sumário - Medição Funcional" sheetId="3" r:id="rId3"/>
  </sheets>
  <definedNames>
    <definedName name="_xlnm._FilterDatabase" localSheetId="1" hidden="1">Funções!$B$8:$AB$318</definedName>
    <definedName name="Contagem">Funções!$A$8:$I$309</definedName>
    <definedName name="Excel_BuiltIn_Print_Titles_1">Funções!$A$2:$IN$8</definedName>
    <definedName name="Excel_BuiltIn_Print_Titles_1_1">Funções!$A$2:$IN$8</definedName>
    <definedName name="ITERACOES">Funções!$C$13:$C$316</definedName>
    <definedName name="Projeto">Identificação!$J$5</definedName>
    <definedName name="UFPB">Identificação!$AC$13</definedName>
    <definedName name="VL_DFL_ADD">'Sumário - Medição Funcional'!$F$36</definedName>
    <definedName name="VL_DFL_CHG">'Sumário - Medição Funcional'!$F$42</definedName>
    <definedName name="VL_DFL_DEL">'Sumário - Medição Funcional'!$F$43</definedName>
  </definedNames>
  <calcPr calcId="152511"/>
</workbook>
</file>

<file path=xl/calcChain.xml><?xml version="1.0" encoding="utf-8"?>
<calcChain xmlns="http://schemas.openxmlformats.org/spreadsheetml/2006/main">
  <c r="E43" i="3" l="1"/>
  <c r="G43" i="3" s="1"/>
  <c r="Y28" i="3"/>
  <c r="X28" i="3"/>
  <c r="U28" i="3"/>
  <c r="T28" i="3"/>
  <c r="Q28" i="3"/>
  <c r="P28" i="3"/>
  <c r="Y27" i="3"/>
  <c r="X27" i="3"/>
  <c r="U27" i="3"/>
  <c r="T27" i="3"/>
  <c r="Q27" i="3"/>
  <c r="P27" i="3"/>
  <c r="Y26" i="3"/>
  <c r="X26" i="3"/>
  <c r="U26" i="3"/>
  <c r="T26" i="3"/>
  <c r="Q26" i="3"/>
  <c r="P26" i="3"/>
  <c r="Y25" i="3"/>
  <c r="X25" i="3"/>
  <c r="U25" i="3"/>
  <c r="T25" i="3"/>
  <c r="Q25" i="3"/>
  <c r="P25" i="3"/>
  <c r="Y24" i="3"/>
  <c r="X24" i="3"/>
  <c r="U24" i="3"/>
  <c r="T24" i="3"/>
  <c r="Q24" i="3"/>
  <c r="P24" i="3"/>
  <c r="Y23" i="3"/>
  <c r="X23" i="3"/>
  <c r="U23" i="3"/>
  <c r="T23" i="3"/>
  <c r="Q23" i="3"/>
  <c r="P23" i="3"/>
  <c r="Y22" i="3"/>
  <c r="X22" i="3"/>
  <c r="U22" i="3"/>
  <c r="T22" i="3"/>
  <c r="Q22" i="3"/>
  <c r="P22" i="3"/>
  <c r="Y21" i="3"/>
  <c r="X21" i="3"/>
  <c r="U21" i="3"/>
  <c r="T21" i="3"/>
  <c r="Q21" i="3"/>
  <c r="P21" i="3"/>
  <c r="Y20" i="3"/>
  <c r="X20" i="3"/>
  <c r="U20" i="3"/>
  <c r="T20" i="3"/>
  <c r="Q20" i="3"/>
  <c r="P20" i="3"/>
  <c r="Y19" i="3"/>
  <c r="X19" i="3"/>
  <c r="U19" i="3"/>
  <c r="T19" i="3"/>
  <c r="Q19" i="3"/>
  <c r="P19" i="3"/>
  <c r="Y18" i="3"/>
  <c r="X18" i="3"/>
  <c r="U18" i="3"/>
  <c r="T18" i="3"/>
  <c r="Q18" i="3"/>
  <c r="P18" i="3"/>
  <c r="Y17" i="3"/>
  <c r="X17" i="3"/>
  <c r="U17" i="3"/>
  <c r="T17" i="3"/>
  <c r="Q17" i="3"/>
  <c r="P17" i="3"/>
  <c r="Y16" i="3"/>
  <c r="X16" i="3"/>
  <c r="U16" i="3"/>
  <c r="Q16" i="3"/>
  <c r="P16" i="3"/>
  <c r="Y15" i="3"/>
  <c r="X15" i="3"/>
  <c r="U15" i="3"/>
  <c r="T15" i="3"/>
  <c r="Q15" i="3"/>
  <c r="P15" i="3"/>
  <c r="Y14" i="3"/>
  <c r="X14" i="3"/>
  <c r="U14" i="3"/>
  <c r="T14" i="3"/>
  <c r="Q14" i="3"/>
  <c r="P14" i="3"/>
  <c r="Y13" i="3"/>
  <c r="X13" i="3"/>
  <c r="U13" i="3"/>
  <c r="T13" i="3"/>
  <c r="Q13" i="3"/>
  <c r="P13" i="3"/>
  <c r="Y12" i="3"/>
  <c r="X12" i="3"/>
  <c r="U12" i="3"/>
  <c r="T12" i="3"/>
  <c r="Q12" i="3"/>
  <c r="P12" i="3"/>
  <c r="Y11" i="3"/>
  <c r="X11" i="3"/>
  <c r="U11" i="3"/>
  <c r="T11" i="3"/>
  <c r="Q11" i="3"/>
  <c r="P11" i="3"/>
  <c r="Y10" i="3"/>
  <c r="X10" i="3"/>
  <c r="U10" i="3"/>
  <c r="T10" i="3"/>
  <c r="Q10" i="3"/>
  <c r="P10" i="3"/>
  <c r="Y9" i="3"/>
  <c r="X9" i="3"/>
  <c r="U9" i="3"/>
  <c r="T9" i="3"/>
  <c r="Q9" i="3"/>
  <c r="P9" i="3"/>
  <c r="N5" i="3"/>
  <c r="B5" i="3"/>
  <c r="N4" i="3"/>
  <c r="B4" i="3"/>
  <c r="AB316" i="2"/>
  <c r="AA316" i="2"/>
  <c r="X316" i="2"/>
  <c r="T316" i="2"/>
  <c r="R316" i="2"/>
  <c r="Z316" i="2" s="1"/>
  <c r="P316" i="2"/>
  <c r="Y316" i="2" s="1"/>
  <c r="O316" i="2"/>
  <c r="L316" i="2"/>
  <c r="W316" i="2" s="1"/>
  <c r="AA315" i="2"/>
  <c r="AB315" i="2" s="1"/>
  <c r="Z315" i="2"/>
  <c r="Y315" i="2"/>
  <c r="X315" i="2"/>
  <c r="R315" i="2"/>
  <c r="Q315" i="2" s="1"/>
  <c r="P315" i="2"/>
  <c r="O315" i="2"/>
  <c r="V315" i="2" s="1"/>
  <c r="L315" i="2"/>
  <c r="AB314" i="2"/>
  <c r="AA314" i="2"/>
  <c r="Z314" i="2"/>
  <c r="Y314" i="2"/>
  <c r="X314" i="2"/>
  <c r="V314" i="2"/>
  <c r="U314" i="2"/>
  <c r="R314" i="2"/>
  <c r="Q314" i="2" s="1"/>
  <c r="P314" i="2"/>
  <c r="O314" i="2"/>
  <c r="L314" i="2"/>
  <c r="AB313" i="2"/>
  <c r="AA313" i="2"/>
  <c r="X313" i="2"/>
  <c r="U313" i="2"/>
  <c r="T313" i="2"/>
  <c r="W313" i="2" s="1"/>
  <c r="S313" i="2"/>
  <c r="R313" i="2"/>
  <c r="Z313" i="2" s="1"/>
  <c r="Q313" i="2"/>
  <c r="P313" i="2"/>
  <c r="Y313" i="2" s="1"/>
  <c r="O313" i="2"/>
  <c r="L313" i="2"/>
  <c r="V313" i="2" s="1"/>
  <c r="AA312" i="2"/>
  <c r="AB312" i="2" s="1"/>
  <c r="X312" i="2"/>
  <c r="S312" i="2"/>
  <c r="R312" i="2"/>
  <c r="Z312" i="2" s="1"/>
  <c r="P312" i="2"/>
  <c r="Y312" i="2" s="1"/>
  <c r="O312" i="2"/>
  <c r="T312" i="2" s="1"/>
  <c r="W312" i="2" s="1"/>
  <c r="L312" i="2"/>
  <c r="V312" i="2" s="1"/>
  <c r="AA311" i="2"/>
  <c r="AB311" i="2" s="1"/>
  <c r="Y311" i="2"/>
  <c r="X311" i="2"/>
  <c r="R311" i="2"/>
  <c r="Q311" i="2" s="1"/>
  <c r="P311" i="2"/>
  <c r="O311" i="2"/>
  <c r="V311" i="2" s="1"/>
  <c r="L311" i="2"/>
  <c r="AB310" i="2"/>
  <c r="AA310" i="2"/>
  <c r="Z310" i="2"/>
  <c r="Y310" i="2"/>
  <c r="X310" i="2"/>
  <c r="V310" i="2"/>
  <c r="U310" i="2"/>
  <c r="R310" i="2"/>
  <c r="Q310" i="2"/>
  <c r="P310" i="2"/>
  <c r="O310" i="2"/>
  <c r="L310" i="2"/>
  <c r="AB309" i="2"/>
  <c r="AA309" i="2"/>
  <c r="X309" i="2"/>
  <c r="U309" i="2"/>
  <c r="T309" i="2"/>
  <c r="W309" i="2" s="1"/>
  <c r="S309" i="2"/>
  <c r="R309" i="2"/>
  <c r="Z309" i="2" s="1"/>
  <c r="Q309" i="2"/>
  <c r="P309" i="2"/>
  <c r="Y309" i="2" s="1"/>
  <c r="O309" i="2"/>
  <c r="L309" i="2"/>
  <c r="V309" i="2" s="1"/>
  <c r="AB308" i="2"/>
  <c r="AA308" i="2"/>
  <c r="X308" i="2"/>
  <c r="S308" i="2"/>
  <c r="R308" i="2"/>
  <c r="Z308" i="2" s="1"/>
  <c r="P308" i="2"/>
  <c r="Y308" i="2" s="1"/>
  <c r="O308" i="2"/>
  <c r="T308" i="2" s="1"/>
  <c r="W308" i="2" s="1"/>
  <c r="L308" i="2"/>
  <c r="AA307" i="2"/>
  <c r="AB307" i="2" s="1"/>
  <c r="Y307" i="2"/>
  <c r="X307" i="2"/>
  <c r="R307" i="2"/>
  <c r="Q307" i="2" s="1"/>
  <c r="P307" i="2"/>
  <c r="O307" i="2"/>
  <c r="L307" i="2"/>
  <c r="AB306" i="2"/>
  <c r="AA306" i="2"/>
  <c r="Y306" i="2"/>
  <c r="X306" i="2"/>
  <c r="R306" i="2"/>
  <c r="Q306" i="2" s="1"/>
  <c r="P306" i="2"/>
  <c r="O306" i="2"/>
  <c r="L306" i="2"/>
  <c r="V306" i="2" s="1"/>
  <c r="AB305" i="2"/>
  <c r="AA305" i="2"/>
  <c r="X305" i="2"/>
  <c r="U305" i="2"/>
  <c r="T305" i="2"/>
  <c r="W305" i="2" s="1"/>
  <c r="S305" i="2"/>
  <c r="R305" i="2"/>
  <c r="Z305" i="2" s="1"/>
  <c r="Q305" i="2"/>
  <c r="P305" i="2"/>
  <c r="Y305" i="2" s="1"/>
  <c r="O305" i="2"/>
  <c r="L305" i="2"/>
  <c r="V305" i="2" s="1"/>
  <c r="AB304" i="2"/>
  <c r="AA304" i="2"/>
  <c r="X304" i="2"/>
  <c r="S304" i="2"/>
  <c r="R304" i="2"/>
  <c r="Z304" i="2" s="1"/>
  <c r="P304" i="2"/>
  <c r="Y304" i="2" s="1"/>
  <c r="O304" i="2"/>
  <c r="T304" i="2" s="1"/>
  <c r="W304" i="2" s="1"/>
  <c r="L304" i="2"/>
  <c r="AA303" i="2"/>
  <c r="AB303" i="2" s="1"/>
  <c r="Z303" i="2"/>
  <c r="Y303" i="2"/>
  <c r="X303" i="2"/>
  <c r="R303" i="2"/>
  <c r="Q303" i="2" s="1"/>
  <c r="P303" i="2"/>
  <c r="O303" i="2"/>
  <c r="V303" i="2" s="1"/>
  <c r="L303" i="2"/>
  <c r="AB302" i="2"/>
  <c r="AA302" i="2"/>
  <c r="Z302" i="2"/>
  <c r="Y302" i="2"/>
  <c r="X302" i="2"/>
  <c r="U302" i="2"/>
  <c r="R302" i="2"/>
  <c r="Q302" i="2" s="1"/>
  <c r="P302" i="2"/>
  <c r="O302" i="2"/>
  <c r="L302" i="2"/>
  <c r="V302" i="2" s="1"/>
  <c r="AB301" i="2"/>
  <c r="AA301" i="2"/>
  <c r="Y301" i="2"/>
  <c r="X301" i="2"/>
  <c r="U301" i="2"/>
  <c r="T301" i="2"/>
  <c r="W301" i="2" s="1"/>
  <c r="S301" i="2"/>
  <c r="R301" i="2"/>
  <c r="Z301" i="2" s="1"/>
  <c r="Q301" i="2"/>
  <c r="P301" i="2"/>
  <c r="O301" i="2"/>
  <c r="L301" i="2"/>
  <c r="V301" i="2" s="1"/>
  <c r="AB300" i="2"/>
  <c r="AA300" i="2"/>
  <c r="X300" i="2"/>
  <c r="S300" i="2"/>
  <c r="R300" i="2"/>
  <c r="Z300" i="2" s="1"/>
  <c r="P300" i="2"/>
  <c r="Y300" i="2" s="1"/>
  <c r="O300" i="2"/>
  <c r="T300" i="2" s="1"/>
  <c r="W300" i="2" s="1"/>
  <c r="L300" i="2"/>
  <c r="AA299" i="2"/>
  <c r="AB299" i="2" s="1"/>
  <c r="Z299" i="2"/>
  <c r="Y299" i="2"/>
  <c r="X299" i="2"/>
  <c r="R299" i="2"/>
  <c r="Q299" i="2" s="1"/>
  <c r="P299" i="2"/>
  <c r="O299" i="2"/>
  <c r="V299" i="2" s="1"/>
  <c r="L299" i="2"/>
  <c r="AB298" i="2"/>
  <c r="AA298" i="2"/>
  <c r="Z298" i="2"/>
  <c r="X298" i="2"/>
  <c r="V298" i="2"/>
  <c r="U298" i="2"/>
  <c r="R298" i="2"/>
  <c r="Q298" i="2"/>
  <c r="P298" i="2"/>
  <c r="Y298" i="2" s="1"/>
  <c r="O298" i="2"/>
  <c r="L298" i="2"/>
  <c r="AB297" i="2"/>
  <c r="AA297" i="2"/>
  <c r="X297" i="2"/>
  <c r="U297" i="2"/>
  <c r="S297" i="2"/>
  <c r="R297" i="2"/>
  <c r="Z297" i="2" s="1"/>
  <c r="Q297" i="2"/>
  <c r="P297" i="2"/>
  <c r="Y297" i="2" s="1"/>
  <c r="O297" i="2"/>
  <c r="T297" i="2" s="1"/>
  <c r="W297" i="2" s="1"/>
  <c r="L297" i="2"/>
  <c r="V297" i="2" s="1"/>
  <c r="AB296" i="2"/>
  <c r="AA296" i="2"/>
  <c r="X296" i="2"/>
  <c r="R296" i="2"/>
  <c r="Q296" i="2" s="1"/>
  <c r="P296" i="2"/>
  <c r="Y296" i="2" s="1"/>
  <c r="O296" i="2"/>
  <c r="L296" i="2"/>
  <c r="U296" i="2" s="1"/>
  <c r="AA295" i="2"/>
  <c r="AB295" i="2" s="1"/>
  <c r="Y295" i="2"/>
  <c r="X295" i="2"/>
  <c r="S295" i="2"/>
  <c r="R295" i="2"/>
  <c r="Z295" i="2" s="1"/>
  <c r="P295" i="2"/>
  <c r="O295" i="2"/>
  <c r="L295" i="2"/>
  <c r="V295" i="2" s="1"/>
  <c r="AB294" i="2"/>
  <c r="AA294" i="2"/>
  <c r="Z294" i="2"/>
  <c r="X294" i="2"/>
  <c r="U294" i="2"/>
  <c r="T294" i="2"/>
  <c r="R294" i="2"/>
  <c r="Q294" i="2" s="1"/>
  <c r="P294" i="2"/>
  <c r="Y294" i="2" s="1"/>
  <c r="O294" i="2"/>
  <c r="L294" i="2"/>
  <c r="V294" i="2" s="1"/>
  <c r="AA293" i="2"/>
  <c r="AB293" i="2" s="1"/>
  <c r="X293" i="2"/>
  <c r="U293" i="2"/>
  <c r="T293" i="2"/>
  <c r="W293" i="2" s="1"/>
  <c r="S293" i="2"/>
  <c r="R293" i="2"/>
  <c r="Z293" i="2" s="1"/>
  <c r="Q293" i="2"/>
  <c r="P293" i="2"/>
  <c r="Y293" i="2" s="1"/>
  <c r="O293" i="2"/>
  <c r="L293" i="2"/>
  <c r="AB292" i="2"/>
  <c r="AA292" i="2"/>
  <c r="X292" i="2"/>
  <c r="V292" i="2"/>
  <c r="R292" i="2"/>
  <c r="Q292" i="2" s="1"/>
  <c r="P292" i="2"/>
  <c r="Y292" i="2" s="1"/>
  <c r="O292" i="2"/>
  <c r="T292" i="2" s="1"/>
  <c r="W292" i="2" s="1"/>
  <c r="L292" i="2"/>
  <c r="AA291" i="2"/>
  <c r="AB291" i="2" s="1"/>
  <c r="Y291" i="2"/>
  <c r="X291" i="2"/>
  <c r="R291" i="2"/>
  <c r="Z291" i="2" s="1"/>
  <c r="P291" i="2"/>
  <c r="O291" i="2"/>
  <c r="L291" i="2"/>
  <c r="T291" i="2" s="1"/>
  <c r="AB290" i="2"/>
  <c r="AA290" i="2"/>
  <c r="Y290" i="2"/>
  <c r="X290" i="2"/>
  <c r="T290" i="2"/>
  <c r="R290" i="2"/>
  <c r="Q290" i="2" s="1"/>
  <c r="P290" i="2"/>
  <c r="O290" i="2"/>
  <c r="L290" i="2"/>
  <c r="V290" i="2" s="1"/>
  <c r="AB289" i="2"/>
  <c r="AA289" i="2"/>
  <c r="X289" i="2"/>
  <c r="T289" i="2"/>
  <c r="W289" i="2" s="1"/>
  <c r="S289" i="2"/>
  <c r="R289" i="2"/>
  <c r="Z289" i="2" s="1"/>
  <c r="Q289" i="2"/>
  <c r="P289" i="2"/>
  <c r="Y289" i="2" s="1"/>
  <c r="O289" i="2"/>
  <c r="U289" i="2" s="1"/>
  <c r="L289" i="2"/>
  <c r="AA288" i="2"/>
  <c r="AB288" i="2" s="1"/>
  <c r="Z288" i="2"/>
  <c r="X288" i="2"/>
  <c r="V288" i="2"/>
  <c r="R288" i="2"/>
  <c r="Q288" i="2" s="1"/>
  <c r="P288" i="2"/>
  <c r="Y288" i="2" s="1"/>
  <c r="O288" i="2"/>
  <c r="T288" i="2" s="1"/>
  <c r="L288" i="2"/>
  <c r="AA287" i="2"/>
  <c r="AB287" i="2" s="1"/>
  <c r="Y287" i="2"/>
  <c r="X287" i="2"/>
  <c r="R287" i="2"/>
  <c r="Z287" i="2" s="1"/>
  <c r="P287" i="2"/>
  <c r="O287" i="2"/>
  <c r="L287" i="2"/>
  <c r="V287" i="2" s="1"/>
  <c r="AB286" i="2"/>
  <c r="AA286" i="2"/>
  <c r="Y286" i="2"/>
  <c r="X286" i="2"/>
  <c r="U286" i="2"/>
  <c r="T286" i="2"/>
  <c r="R286" i="2"/>
  <c r="Z286" i="2" s="1"/>
  <c r="Q286" i="2"/>
  <c r="P286" i="2"/>
  <c r="O286" i="2"/>
  <c r="L286" i="2"/>
  <c r="W286" i="2" s="1"/>
  <c r="AB285" i="2"/>
  <c r="AA285" i="2"/>
  <c r="X285" i="2"/>
  <c r="T285" i="2"/>
  <c r="W285" i="2" s="1"/>
  <c r="S285" i="2"/>
  <c r="R285" i="2"/>
  <c r="Z285" i="2" s="1"/>
  <c r="P285" i="2"/>
  <c r="Y285" i="2" s="1"/>
  <c r="O285" i="2"/>
  <c r="L285" i="2"/>
  <c r="V285" i="2" s="1"/>
  <c r="AA284" i="2"/>
  <c r="AB284" i="2" s="1"/>
  <c r="Y284" i="2"/>
  <c r="X284" i="2"/>
  <c r="S284" i="2"/>
  <c r="R284" i="2"/>
  <c r="Z284" i="2" s="1"/>
  <c r="P284" i="2"/>
  <c r="O284" i="2"/>
  <c r="L284" i="2"/>
  <c r="AA283" i="2"/>
  <c r="AB283" i="2" s="1"/>
  <c r="Y283" i="2"/>
  <c r="X283" i="2"/>
  <c r="R283" i="2"/>
  <c r="P283" i="2"/>
  <c r="O283" i="2"/>
  <c r="L283" i="2"/>
  <c r="AB282" i="2"/>
  <c r="AA282" i="2"/>
  <c r="X282" i="2"/>
  <c r="U282" i="2"/>
  <c r="T282" i="2"/>
  <c r="R282" i="2"/>
  <c r="Z282" i="2" s="1"/>
  <c r="Q282" i="2"/>
  <c r="P282" i="2"/>
  <c r="Y282" i="2" s="1"/>
  <c r="O282" i="2"/>
  <c r="L282" i="2"/>
  <c r="AB281" i="2"/>
  <c r="AA281" i="2"/>
  <c r="X281" i="2"/>
  <c r="S281" i="2"/>
  <c r="R281" i="2"/>
  <c r="Z281" i="2" s="1"/>
  <c r="P281" i="2"/>
  <c r="Y281" i="2" s="1"/>
  <c r="O281" i="2"/>
  <c r="T281" i="2" s="1"/>
  <c r="W281" i="2" s="1"/>
  <c r="L281" i="2"/>
  <c r="AA280" i="2"/>
  <c r="AB280" i="2" s="1"/>
  <c r="X280" i="2"/>
  <c r="R280" i="2"/>
  <c r="P280" i="2"/>
  <c r="Y280" i="2" s="1"/>
  <c r="O280" i="2"/>
  <c r="V280" i="2" s="1"/>
  <c r="L280" i="2"/>
  <c r="AA279" i="2"/>
  <c r="AB279" i="2" s="1"/>
  <c r="Y279" i="2"/>
  <c r="X279" i="2"/>
  <c r="V279" i="2"/>
  <c r="R279" i="2"/>
  <c r="Z279" i="2" s="1"/>
  <c r="P279" i="2"/>
  <c r="O279" i="2"/>
  <c r="L279" i="2"/>
  <c r="AB278" i="2"/>
  <c r="AA278" i="2"/>
  <c r="Y278" i="2"/>
  <c r="X278" i="2"/>
  <c r="U278" i="2"/>
  <c r="T278" i="2"/>
  <c r="R278" i="2"/>
  <c r="Z278" i="2" s="1"/>
  <c r="Q278" i="2"/>
  <c r="P278" i="2"/>
  <c r="O278" i="2"/>
  <c r="L278" i="2"/>
  <c r="AB277" i="2"/>
  <c r="AA277" i="2"/>
  <c r="X277" i="2"/>
  <c r="S277" i="2"/>
  <c r="R277" i="2"/>
  <c r="Z277" i="2" s="1"/>
  <c r="P277" i="2"/>
  <c r="Y277" i="2" s="1"/>
  <c r="O277" i="2"/>
  <c r="T277" i="2" s="1"/>
  <c r="W277" i="2" s="1"/>
  <c r="L277" i="2"/>
  <c r="AA276" i="2"/>
  <c r="AB276" i="2" s="1"/>
  <c r="X276" i="2"/>
  <c r="V276" i="2"/>
  <c r="R276" i="2"/>
  <c r="Q276" i="2" s="1"/>
  <c r="P276" i="2"/>
  <c r="Y276" i="2" s="1"/>
  <c r="O276" i="2"/>
  <c r="L276" i="2"/>
  <c r="AA275" i="2"/>
  <c r="AB275" i="2" s="1"/>
  <c r="Y275" i="2"/>
  <c r="X275" i="2"/>
  <c r="R275" i="2"/>
  <c r="P275" i="2"/>
  <c r="O275" i="2"/>
  <c r="L275" i="2"/>
  <c r="AB274" i="2"/>
  <c r="AA274" i="2"/>
  <c r="X274" i="2"/>
  <c r="U274" i="2"/>
  <c r="T274" i="2"/>
  <c r="R274" i="2"/>
  <c r="Z274" i="2" s="1"/>
  <c r="Q274" i="2"/>
  <c r="P274" i="2"/>
  <c r="Y274" i="2" s="1"/>
  <c r="O274" i="2"/>
  <c r="L274" i="2"/>
  <c r="AB273" i="2"/>
  <c r="AA273" i="2"/>
  <c r="X273" i="2"/>
  <c r="S273" i="2"/>
  <c r="R273" i="2"/>
  <c r="Z273" i="2" s="1"/>
  <c r="P273" i="2"/>
  <c r="Y273" i="2" s="1"/>
  <c r="O273" i="2"/>
  <c r="T273" i="2" s="1"/>
  <c r="W273" i="2" s="1"/>
  <c r="L273" i="2"/>
  <c r="AA272" i="2"/>
  <c r="AB272" i="2" s="1"/>
  <c r="X272" i="2"/>
  <c r="R272" i="2"/>
  <c r="P272" i="2"/>
  <c r="Y272" i="2" s="1"/>
  <c r="O272" i="2"/>
  <c r="V272" i="2" s="1"/>
  <c r="L272" i="2"/>
  <c r="AA271" i="2"/>
  <c r="AB271" i="2" s="1"/>
  <c r="Y271" i="2"/>
  <c r="X271" i="2"/>
  <c r="V271" i="2"/>
  <c r="R271" i="2"/>
  <c r="Z271" i="2" s="1"/>
  <c r="P271" i="2"/>
  <c r="O271" i="2"/>
  <c r="L271" i="2"/>
  <c r="AB270" i="2"/>
  <c r="AA270" i="2"/>
  <c r="Y270" i="2"/>
  <c r="X270" i="2"/>
  <c r="U270" i="2"/>
  <c r="T270" i="2"/>
  <c r="R270" i="2"/>
  <c r="Z270" i="2" s="1"/>
  <c r="Q270" i="2"/>
  <c r="P270" i="2"/>
  <c r="O270" i="2"/>
  <c r="L270" i="2"/>
  <c r="AB269" i="2"/>
  <c r="AA269" i="2"/>
  <c r="X269" i="2"/>
  <c r="S269" i="2"/>
  <c r="R269" i="2"/>
  <c r="Z269" i="2" s="1"/>
  <c r="P269" i="2"/>
  <c r="Y269" i="2" s="1"/>
  <c r="O269" i="2"/>
  <c r="T269" i="2" s="1"/>
  <c r="W269" i="2" s="1"/>
  <c r="L269" i="2"/>
  <c r="AA268" i="2"/>
  <c r="AB268" i="2" s="1"/>
  <c r="X268" i="2"/>
  <c r="R268" i="2"/>
  <c r="Q268" i="2" s="1"/>
  <c r="P268" i="2"/>
  <c r="Y268" i="2" s="1"/>
  <c r="O268" i="2"/>
  <c r="V268" i="2" s="1"/>
  <c r="L268" i="2"/>
  <c r="AA267" i="2"/>
  <c r="AB267" i="2" s="1"/>
  <c r="Y267" i="2"/>
  <c r="X267" i="2"/>
  <c r="R267" i="2"/>
  <c r="P267" i="2"/>
  <c r="O267" i="2"/>
  <c r="L267" i="2"/>
  <c r="AB266" i="2"/>
  <c r="AA266" i="2"/>
  <c r="X266" i="2"/>
  <c r="U266" i="2"/>
  <c r="T266" i="2"/>
  <c r="R266" i="2"/>
  <c r="Z266" i="2" s="1"/>
  <c r="Q266" i="2"/>
  <c r="P266" i="2"/>
  <c r="Y266" i="2" s="1"/>
  <c r="O266" i="2"/>
  <c r="L266" i="2"/>
  <c r="AB265" i="2"/>
  <c r="AA265" i="2"/>
  <c r="X265" i="2"/>
  <c r="S265" i="2"/>
  <c r="R265" i="2"/>
  <c r="Z265" i="2" s="1"/>
  <c r="P265" i="2"/>
  <c r="Y265" i="2" s="1"/>
  <c r="O265" i="2"/>
  <c r="T265" i="2" s="1"/>
  <c r="W265" i="2" s="1"/>
  <c r="L265" i="2"/>
  <c r="AA264" i="2"/>
  <c r="AB264" i="2" s="1"/>
  <c r="X264" i="2"/>
  <c r="R264" i="2"/>
  <c r="P264" i="2"/>
  <c r="Y264" i="2" s="1"/>
  <c r="O264" i="2"/>
  <c r="V264" i="2" s="1"/>
  <c r="L264" i="2"/>
  <c r="AA263" i="2"/>
  <c r="AB263" i="2" s="1"/>
  <c r="X263" i="2"/>
  <c r="R263" i="2"/>
  <c r="P263" i="2"/>
  <c r="Y263" i="2" s="1"/>
  <c r="O263" i="2"/>
  <c r="L263" i="2"/>
  <c r="AA262" i="2"/>
  <c r="AB262" i="2" s="1"/>
  <c r="Y262" i="2"/>
  <c r="X262" i="2"/>
  <c r="U262" i="2"/>
  <c r="S262" i="2"/>
  <c r="R262" i="2"/>
  <c r="Z262" i="2" s="1"/>
  <c r="Q262" i="2"/>
  <c r="P262" i="2"/>
  <c r="O262" i="2"/>
  <c r="T262" i="2" s="1"/>
  <c r="W262" i="2" s="1"/>
  <c r="L262" i="2"/>
  <c r="V262" i="2" s="1"/>
  <c r="AB261" i="2"/>
  <c r="AA261" i="2"/>
  <c r="X261" i="2"/>
  <c r="T261" i="2"/>
  <c r="R261" i="2"/>
  <c r="Z261" i="2" s="1"/>
  <c r="P261" i="2"/>
  <c r="Y261" i="2" s="1"/>
  <c r="O261" i="2"/>
  <c r="L261" i="2"/>
  <c r="W261" i="2" s="1"/>
  <c r="AA260" i="2"/>
  <c r="AB260" i="2" s="1"/>
  <c r="Y260" i="2"/>
  <c r="X260" i="2"/>
  <c r="S260" i="2"/>
  <c r="R260" i="2"/>
  <c r="Z260" i="2" s="1"/>
  <c r="Q260" i="2"/>
  <c r="P260" i="2"/>
  <c r="O260" i="2"/>
  <c r="U260" i="2" s="1"/>
  <c r="L260" i="2"/>
  <c r="AB259" i="2"/>
  <c r="AA259" i="2"/>
  <c r="Z259" i="2"/>
  <c r="X259" i="2"/>
  <c r="R259" i="2"/>
  <c r="Q259" i="2" s="1"/>
  <c r="P259" i="2"/>
  <c r="Y259" i="2" s="1"/>
  <c r="O259" i="2"/>
  <c r="L259" i="2"/>
  <c r="AA258" i="2"/>
  <c r="AB258" i="2" s="1"/>
  <c r="Y258" i="2"/>
  <c r="X258" i="2"/>
  <c r="U258" i="2"/>
  <c r="S258" i="2"/>
  <c r="R258" i="2"/>
  <c r="Z258" i="2" s="1"/>
  <c r="Q258" i="2"/>
  <c r="P258" i="2"/>
  <c r="O258" i="2"/>
  <c r="T258" i="2" s="1"/>
  <c r="W258" i="2" s="1"/>
  <c r="L258" i="2"/>
  <c r="V258" i="2" s="1"/>
  <c r="AB257" i="2"/>
  <c r="AA257" i="2"/>
  <c r="X257" i="2"/>
  <c r="T257" i="2"/>
  <c r="R257" i="2"/>
  <c r="Z257" i="2" s="1"/>
  <c r="P257" i="2"/>
  <c r="Y257" i="2" s="1"/>
  <c r="O257" i="2"/>
  <c r="L257" i="2"/>
  <c r="W257" i="2" s="1"/>
  <c r="AA256" i="2"/>
  <c r="AB256" i="2" s="1"/>
  <c r="Y256" i="2"/>
  <c r="X256" i="2"/>
  <c r="S256" i="2"/>
  <c r="R256" i="2"/>
  <c r="Z256" i="2" s="1"/>
  <c r="Q256" i="2"/>
  <c r="P256" i="2"/>
  <c r="O256" i="2"/>
  <c r="U256" i="2" s="1"/>
  <c r="L256" i="2"/>
  <c r="AB255" i="2"/>
  <c r="AA255" i="2"/>
  <c r="X255" i="2"/>
  <c r="R255" i="2"/>
  <c r="P255" i="2"/>
  <c r="Y255" i="2" s="1"/>
  <c r="O255" i="2"/>
  <c r="L255" i="2"/>
  <c r="AA254" i="2"/>
  <c r="AB254" i="2" s="1"/>
  <c r="Y254" i="2"/>
  <c r="X254" i="2"/>
  <c r="U254" i="2"/>
  <c r="S254" i="2"/>
  <c r="R254" i="2"/>
  <c r="Z254" i="2" s="1"/>
  <c r="Q254" i="2"/>
  <c r="P254" i="2"/>
  <c r="O254" i="2"/>
  <c r="T254" i="2" s="1"/>
  <c r="W254" i="2" s="1"/>
  <c r="L254" i="2"/>
  <c r="V254" i="2" s="1"/>
  <c r="AB253" i="2"/>
  <c r="AA253" i="2"/>
  <c r="X253" i="2"/>
  <c r="T253" i="2"/>
  <c r="R253" i="2"/>
  <c r="Z253" i="2" s="1"/>
  <c r="P253" i="2"/>
  <c r="Y253" i="2" s="1"/>
  <c r="O253" i="2"/>
  <c r="L253" i="2"/>
  <c r="W253" i="2" s="1"/>
  <c r="AA252" i="2"/>
  <c r="AB252" i="2" s="1"/>
  <c r="Y252" i="2"/>
  <c r="X252" i="2"/>
  <c r="S252" i="2"/>
  <c r="R252" i="2"/>
  <c r="Z252" i="2" s="1"/>
  <c r="Q252" i="2"/>
  <c r="P252" i="2"/>
  <c r="O252" i="2"/>
  <c r="U252" i="2" s="1"/>
  <c r="L252" i="2"/>
  <c r="AB251" i="2"/>
  <c r="AA251" i="2"/>
  <c r="X251" i="2"/>
  <c r="R251" i="2"/>
  <c r="Q251" i="2" s="1"/>
  <c r="P251" i="2"/>
  <c r="Y251" i="2" s="1"/>
  <c r="O251" i="2"/>
  <c r="L251" i="2"/>
  <c r="AA250" i="2"/>
  <c r="AB250" i="2" s="1"/>
  <c r="Y250" i="2"/>
  <c r="X250" i="2"/>
  <c r="U250" i="2"/>
  <c r="S250" i="2"/>
  <c r="R250" i="2"/>
  <c r="Z250" i="2" s="1"/>
  <c r="Q250" i="2"/>
  <c r="P250" i="2"/>
  <c r="O250" i="2"/>
  <c r="T250" i="2" s="1"/>
  <c r="W250" i="2" s="1"/>
  <c r="L250" i="2"/>
  <c r="V250" i="2" s="1"/>
  <c r="AB249" i="2"/>
  <c r="AA249" i="2"/>
  <c r="X249" i="2"/>
  <c r="R249" i="2"/>
  <c r="P249" i="2"/>
  <c r="Y249" i="2" s="1"/>
  <c r="O249" i="2"/>
  <c r="L249" i="2"/>
  <c r="AA248" i="2"/>
  <c r="AB248" i="2" s="1"/>
  <c r="Y248" i="2"/>
  <c r="X248" i="2"/>
  <c r="S248" i="2"/>
  <c r="R248" i="2"/>
  <c r="Z248" i="2" s="1"/>
  <c r="Q248" i="2"/>
  <c r="P248" i="2"/>
  <c r="O248" i="2"/>
  <c r="U248" i="2" s="1"/>
  <c r="L248" i="2"/>
  <c r="AB247" i="2"/>
  <c r="AA247" i="2"/>
  <c r="X247" i="2"/>
  <c r="V247" i="2"/>
  <c r="R247" i="2"/>
  <c r="Q247" i="2" s="1"/>
  <c r="P247" i="2"/>
  <c r="Y247" i="2" s="1"/>
  <c r="O247" i="2"/>
  <c r="L247" i="2"/>
  <c r="AA246" i="2"/>
  <c r="AB246" i="2" s="1"/>
  <c r="Y246" i="2"/>
  <c r="X246" i="2"/>
  <c r="U246" i="2"/>
  <c r="S246" i="2"/>
  <c r="R246" i="2"/>
  <c r="Z246" i="2" s="1"/>
  <c r="Q246" i="2"/>
  <c r="P246" i="2"/>
  <c r="O246" i="2"/>
  <c r="T246" i="2" s="1"/>
  <c r="W246" i="2" s="1"/>
  <c r="L246" i="2"/>
  <c r="AB245" i="2"/>
  <c r="AA245" i="2"/>
  <c r="X245" i="2"/>
  <c r="R245" i="2"/>
  <c r="Q245" i="2" s="1"/>
  <c r="P245" i="2"/>
  <c r="Y245" i="2" s="1"/>
  <c r="O245" i="2"/>
  <c r="L245" i="2"/>
  <c r="AA244" i="2"/>
  <c r="AB244" i="2" s="1"/>
  <c r="Y244" i="2"/>
  <c r="X244" i="2"/>
  <c r="U244" i="2"/>
  <c r="S244" i="2"/>
  <c r="R244" i="2"/>
  <c r="Z244" i="2" s="1"/>
  <c r="Q244" i="2"/>
  <c r="P244" i="2"/>
  <c r="O244" i="2"/>
  <c r="L244" i="2"/>
  <c r="AB243" i="2"/>
  <c r="AA243" i="2"/>
  <c r="X243" i="2"/>
  <c r="V243" i="2"/>
  <c r="R243" i="2"/>
  <c r="Q243" i="2" s="1"/>
  <c r="P243" i="2"/>
  <c r="Y243" i="2" s="1"/>
  <c r="O243" i="2"/>
  <c r="L243" i="2"/>
  <c r="AA242" i="2"/>
  <c r="AB242" i="2" s="1"/>
  <c r="Y242" i="2"/>
  <c r="X242" i="2"/>
  <c r="W242" i="2"/>
  <c r="U242" i="2"/>
  <c r="S242" i="2"/>
  <c r="R242" i="2"/>
  <c r="Z242" i="2" s="1"/>
  <c r="Q242" i="2"/>
  <c r="P242" i="2"/>
  <c r="O242" i="2"/>
  <c r="T242" i="2" s="1"/>
  <c r="L242" i="2"/>
  <c r="V242" i="2" s="1"/>
  <c r="AB241" i="2"/>
  <c r="AA241" i="2"/>
  <c r="X241" i="2"/>
  <c r="V241" i="2"/>
  <c r="R241" i="2"/>
  <c r="Q241" i="2" s="1"/>
  <c r="P241" i="2"/>
  <c r="Y241" i="2" s="1"/>
  <c r="O241" i="2"/>
  <c r="L241" i="2"/>
  <c r="AA240" i="2"/>
  <c r="AB240" i="2" s="1"/>
  <c r="Y240" i="2"/>
  <c r="X240" i="2"/>
  <c r="S240" i="2"/>
  <c r="R240" i="2"/>
  <c r="Z240" i="2" s="1"/>
  <c r="Q240" i="2"/>
  <c r="P240" i="2"/>
  <c r="O240" i="2"/>
  <c r="U240" i="2" s="1"/>
  <c r="L240" i="2"/>
  <c r="AB239" i="2"/>
  <c r="AA239" i="2"/>
  <c r="Z239" i="2"/>
  <c r="X239" i="2"/>
  <c r="V239" i="2"/>
  <c r="R239" i="2"/>
  <c r="Q239" i="2" s="1"/>
  <c r="P239" i="2"/>
  <c r="Y239" i="2" s="1"/>
  <c r="O239" i="2"/>
  <c r="L239" i="2"/>
  <c r="AA238" i="2"/>
  <c r="AB238" i="2" s="1"/>
  <c r="Y238" i="2"/>
  <c r="X238" i="2"/>
  <c r="U238" i="2"/>
  <c r="S238" i="2"/>
  <c r="R238" i="2"/>
  <c r="Z238" i="2" s="1"/>
  <c r="Q238" i="2"/>
  <c r="P238" i="2"/>
  <c r="O238" i="2"/>
  <c r="T238" i="2" s="1"/>
  <c r="W238" i="2" s="1"/>
  <c r="L238" i="2"/>
  <c r="AB237" i="2"/>
  <c r="AA237" i="2"/>
  <c r="Z237" i="2"/>
  <c r="X237" i="2"/>
  <c r="R237" i="2"/>
  <c r="Q237" i="2" s="1"/>
  <c r="P237" i="2"/>
  <c r="Y237" i="2" s="1"/>
  <c r="O237" i="2"/>
  <c r="T237" i="2" s="1"/>
  <c r="L237" i="2"/>
  <c r="AA236" i="2"/>
  <c r="AB236" i="2" s="1"/>
  <c r="Y236" i="2"/>
  <c r="X236" i="2"/>
  <c r="U236" i="2"/>
  <c r="S236" i="2"/>
  <c r="R236" i="2"/>
  <c r="Z236" i="2" s="1"/>
  <c r="P236" i="2"/>
  <c r="O236" i="2"/>
  <c r="L236" i="2"/>
  <c r="V236" i="2" s="1"/>
  <c r="AB235" i="2"/>
  <c r="AA235" i="2"/>
  <c r="Z235" i="2"/>
  <c r="X235" i="2"/>
  <c r="V235" i="2"/>
  <c r="U235" i="2"/>
  <c r="T235" i="2"/>
  <c r="R235" i="2"/>
  <c r="Q235" i="2"/>
  <c r="P235" i="2"/>
  <c r="Y235" i="2" s="1"/>
  <c r="O235" i="2"/>
  <c r="L235" i="2"/>
  <c r="AB234" i="2"/>
  <c r="AA234" i="2"/>
  <c r="X234" i="2"/>
  <c r="R234" i="2"/>
  <c r="Z234" i="2" s="1"/>
  <c r="Q234" i="2"/>
  <c r="P234" i="2"/>
  <c r="Y234" i="2" s="1"/>
  <c r="O234" i="2"/>
  <c r="L234" i="2"/>
  <c r="AB233" i="2"/>
  <c r="AA233" i="2"/>
  <c r="Y233" i="2"/>
  <c r="X233" i="2"/>
  <c r="U233" i="2"/>
  <c r="T233" i="2"/>
  <c r="W233" i="2" s="1"/>
  <c r="S233" i="2"/>
  <c r="R233" i="2"/>
  <c r="Z233" i="2" s="1"/>
  <c r="Q233" i="2"/>
  <c r="P233" i="2"/>
  <c r="O233" i="2"/>
  <c r="L233" i="2"/>
  <c r="V233" i="2" s="1"/>
  <c r="AB232" i="2"/>
  <c r="AA232" i="2"/>
  <c r="X232" i="2"/>
  <c r="T232" i="2"/>
  <c r="R232" i="2"/>
  <c r="Z232" i="2" s="1"/>
  <c r="P232" i="2"/>
  <c r="Y232" i="2" s="1"/>
  <c r="O232" i="2"/>
  <c r="L232" i="2"/>
  <c r="V232" i="2" s="1"/>
  <c r="AA231" i="2"/>
  <c r="AB231" i="2" s="1"/>
  <c r="Y231" i="2"/>
  <c r="X231" i="2"/>
  <c r="S231" i="2"/>
  <c r="R231" i="2"/>
  <c r="Z231" i="2" s="1"/>
  <c r="Q231" i="2"/>
  <c r="P231" i="2"/>
  <c r="O231" i="2"/>
  <c r="L231" i="2"/>
  <c r="AB230" i="2"/>
  <c r="AA230" i="2"/>
  <c r="Z230" i="2"/>
  <c r="X230" i="2"/>
  <c r="R230" i="2"/>
  <c r="Q230" i="2" s="1"/>
  <c r="P230" i="2"/>
  <c r="Y230" i="2" s="1"/>
  <c r="O230" i="2"/>
  <c r="L230" i="2"/>
  <c r="AA229" i="2"/>
  <c r="AB229" i="2" s="1"/>
  <c r="Y229" i="2"/>
  <c r="X229" i="2"/>
  <c r="U229" i="2"/>
  <c r="S229" i="2"/>
  <c r="R229" i="2"/>
  <c r="Z229" i="2" s="1"/>
  <c r="Q229" i="2"/>
  <c r="P229" i="2"/>
  <c r="O229" i="2"/>
  <c r="T229" i="2" s="1"/>
  <c r="W229" i="2" s="1"/>
  <c r="L229" i="2"/>
  <c r="V229" i="2" s="1"/>
  <c r="AB228" i="2"/>
  <c r="AA228" i="2"/>
  <c r="X228" i="2"/>
  <c r="T228" i="2"/>
  <c r="R228" i="2"/>
  <c r="Z228" i="2" s="1"/>
  <c r="P228" i="2"/>
  <c r="Y228" i="2" s="1"/>
  <c r="O228" i="2"/>
  <c r="L228" i="2"/>
  <c r="V228" i="2" s="1"/>
  <c r="AA227" i="2"/>
  <c r="AB227" i="2" s="1"/>
  <c r="Y227" i="2"/>
  <c r="X227" i="2"/>
  <c r="S227" i="2"/>
  <c r="R227" i="2"/>
  <c r="Z227" i="2" s="1"/>
  <c r="Q227" i="2"/>
  <c r="P227" i="2"/>
  <c r="O227" i="2"/>
  <c r="U227" i="2" s="1"/>
  <c r="L227" i="2"/>
  <c r="AB226" i="2"/>
  <c r="AA226" i="2"/>
  <c r="X226" i="2"/>
  <c r="R226" i="2"/>
  <c r="P226" i="2"/>
  <c r="Y226" i="2" s="1"/>
  <c r="O226" i="2"/>
  <c r="L226" i="2"/>
  <c r="AA225" i="2"/>
  <c r="AB225" i="2" s="1"/>
  <c r="Y225" i="2"/>
  <c r="X225" i="2"/>
  <c r="U225" i="2"/>
  <c r="S225" i="2"/>
  <c r="R225" i="2"/>
  <c r="Z225" i="2" s="1"/>
  <c r="Q225" i="2"/>
  <c r="P225" i="2"/>
  <c r="O225" i="2"/>
  <c r="T225" i="2" s="1"/>
  <c r="W225" i="2" s="1"/>
  <c r="L225" i="2"/>
  <c r="V225" i="2" s="1"/>
  <c r="AB224" i="2"/>
  <c r="AA224" i="2"/>
  <c r="X224" i="2"/>
  <c r="T224" i="2"/>
  <c r="R224" i="2"/>
  <c r="Z224" i="2" s="1"/>
  <c r="P224" i="2"/>
  <c r="Y224" i="2" s="1"/>
  <c r="O224" i="2"/>
  <c r="L224" i="2"/>
  <c r="V224" i="2" s="1"/>
  <c r="AA223" i="2"/>
  <c r="AB223" i="2" s="1"/>
  <c r="Y223" i="2"/>
  <c r="X223" i="2"/>
  <c r="S223" i="2"/>
  <c r="R223" i="2"/>
  <c r="Z223" i="2" s="1"/>
  <c r="Q223" i="2"/>
  <c r="P223" i="2"/>
  <c r="O223" i="2"/>
  <c r="U223" i="2" s="1"/>
  <c r="L223" i="2"/>
  <c r="T223" i="2" s="1"/>
  <c r="W223" i="2" s="1"/>
  <c r="AB222" i="2"/>
  <c r="AA222" i="2"/>
  <c r="X222" i="2"/>
  <c r="V222" i="2"/>
  <c r="R222" i="2"/>
  <c r="Q222" i="2" s="1"/>
  <c r="P222" i="2"/>
  <c r="Y222" i="2" s="1"/>
  <c r="O222" i="2"/>
  <c r="L222" i="2"/>
  <c r="AA221" i="2"/>
  <c r="AB221" i="2" s="1"/>
  <c r="Y221" i="2"/>
  <c r="X221" i="2"/>
  <c r="S221" i="2"/>
  <c r="R221" i="2"/>
  <c r="Z221" i="2" s="1"/>
  <c r="Q221" i="2"/>
  <c r="P221" i="2"/>
  <c r="O221" i="2"/>
  <c r="T221" i="2" s="1"/>
  <c r="W221" i="2" s="1"/>
  <c r="L221" i="2"/>
  <c r="V221" i="2" s="1"/>
  <c r="AB220" i="2"/>
  <c r="AA220" i="2"/>
  <c r="X220" i="2"/>
  <c r="V220" i="2"/>
  <c r="R220" i="2"/>
  <c r="Q220" i="2" s="1"/>
  <c r="P220" i="2"/>
  <c r="Y220" i="2" s="1"/>
  <c r="O220" i="2"/>
  <c r="L220" i="2"/>
  <c r="AA219" i="2"/>
  <c r="AB219" i="2" s="1"/>
  <c r="Y219" i="2"/>
  <c r="X219" i="2"/>
  <c r="S219" i="2"/>
  <c r="R219" i="2"/>
  <c r="Z219" i="2" s="1"/>
  <c r="Q219" i="2"/>
  <c r="P219" i="2"/>
  <c r="O219" i="2"/>
  <c r="U219" i="2" s="1"/>
  <c r="L219" i="2"/>
  <c r="AB218" i="2"/>
  <c r="AA218" i="2"/>
  <c r="Z218" i="2"/>
  <c r="X218" i="2"/>
  <c r="R218" i="2"/>
  <c r="Q218" i="2" s="1"/>
  <c r="P218" i="2"/>
  <c r="Y218" i="2" s="1"/>
  <c r="O218" i="2"/>
  <c r="L218" i="2"/>
  <c r="V218" i="2" s="1"/>
  <c r="AA217" i="2"/>
  <c r="AB217" i="2" s="1"/>
  <c r="X217" i="2"/>
  <c r="W217" i="2"/>
  <c r="U217" i="2"/>
  <c r="T217" i="2"/>
  <c r="S217" i="2"/>
  <c r="R217" i="2"/>
  <c r="Z217" i="2" s="1"/>
  <c r="Q217" i="2"/>
  <c r="P217" i="2"/>
  <c r="Y217" i="2" s="1"/>
  <c r="O217" i="2"/>
  <c r="L217" i="2"/>
  <c r="V217" i="2" s="1"/>
  <c r="AB216" i="2"/>
  <c r="AA216" i="2"/>
  <c r="X216" i="2"/>
  <c r="R216" i="2"/>
  <c r="P216" i="2"/>
  <c r="Y216" i="2" s="1"/>
  <c r="O216" i="2"/>
  <c r="L216" i="2"/>
  <c r="U216" i="2" s="1"/>
  <c r="AA215" i="2"/>
  <c r="AB215" i="2" s="1"/>
  <c r="Y215" i="2"/>
  <c r="X215" i="2"/>
  <c r="R215" i="2"/>
  <c r="P215" i="2"/>
  <c r="O215" i="2"/>
  <c r="L215" i="2"/>
  <c r="AB214" i="2"/>
  <c r="AA214" i="2"/>
  <c r="Z214" i="2"/>
  <c r="Y214" i="2"/>
  <c r="X214" i="2"/>
  <c r="U214" i="2"/>
  <c r="T214" i="2"/>
  <c r="R214" i="2"/>
  <c r="Q214" i="2" s="1"/>
  <c r="P214" i="2"/>
  <c r="O214" i="2"/>
  <c r="L214" i="2"/>
  <c r="V214" i="2" s="1"/>
  <c r="AA213" i="2"/>
  <c r="AB213" i="2" s="1"/>
  <c r="X213" i="2"/>
  <c r="U213" i="2"/>
  <c r="T213" i="2"/>
  <c r="W213" i="2" s="1"/>
  <c r="S213" i="2"/>
  <c r="R213" i="2"/>
  <c r="Z213" i="2" s="1"/>
  <c r="Q213" i="2"/>
  <c r="P213" i="2"/>
  <c r="Y213" i="2" s="1"/>
  <c r="O213" i="2"/>
  <c r="L213" i="2"/>
  <c r="AA212" i="2"/>
  <c r="AB212" i="2" s="1"/>
  <c r="X212" i="2"/>
  <c r="V212" i="2"/>
  <c r="R212" i="2"/>
  <c r="Q212" i="2" s="1"/>
  <c r="P212" i="2"/>
  <c r="Y212" i="2" s="1"/>
  <c r="O212" i="2"/>
  <c r="T212" i="2" s="1"/>
  <c r="W212" i="2" s="1"/>
  <c r="L212" i="2"/>
  <c r="AA211" i="2"/>
  <c r="AB211" i="2" s="1"/>
  <c r="Z211" i="2"/>
  <c r="Y211" i="2"/>
  <c r="X211" i="2"/>
  <c r="V211" i="2"/>
  <c r="R211" i="2"/>
  <c r="Q211" i="2"/>
  <c r="P211" i="2"/>
  <c r="O211" i="2"/>
  <c r="L211" i="2"/>
  <c r="T211" i="2" s="1"/>
  <c r="AB210" i="2"/>
  <c r="AA210" i="2"/>
  <c r="Y210" i="2"/>
  <c r="X210" i="2"/>
  <c r="R210" i="2"/>
  <c r="P210" i="2"/>
  <c r="O210" i="2"/>
  <c r="L210" i="2"/>
  <c r="AB209" i="2"/>
  <c r="AA209" i="2"/>
  <c r="X209" i="2"/>
  <c r="S209" i="2"/>
  <c r="R209" i="2"/>
  <c r="Z209" i="2" s="1"/>
  <c r="Q209" i="2"/>
  <c r="P209" i="2"/>
  <c r="Y209" i="2" s="1"/>
  <c r="O209" i="2"/>
  <c r="L209" i="2"/>
  <c r="AA208" i="2"/>
  <c r="AB208" i="2" s="1"/>
  <c r="Z208" i="2"/>
  <c r="X208" i="2"/>
  <c r="T208" i="2"/>
  <c r="R208" i="2"/>
  <c r="Q208" i="2" s="1"/>
  <c r="P208" i="2"/>
  <c r="Y208" i="2" s="1"/>
  <c r="O208" i="2"/>
  <c r="V208" i="2" s="1"/>
  <c r="L208" i="2"/>
  <c r="W208" i="2" s="1"/>
  <c r="AA207" i="2"/>
  <c r="AB207" i="2" s="1"/>
  <c r="Z207" i="2"/>
  <c r="Y207" i="2"/>
  <c r="X207" i="2"/>
  <c r="V207" i="2"/>
  <c r="U207" i="2"/>
  <c r="S207" i="2"/>
  <c r="R207" i="2"/>
  <c r="Q207" i="2"/>
  <c r="P207" i="2"/>
  <c r="O207" i="2"/>
  <c r="L207" i="2"/>
  <c r="AB206" i="2"/>
  <c r="AA206" i="2"/>
  <c r="X206" i="2"/>
  <c r="V206" i="2"/>
  <c r="R206" i="2"/>
  <c r="Z206" i="2" s="1"/>
  <c r="Q206" i="2"/>
  <c r="P206" i="2"/>
  <c r="Y206" i="2" s="1"/>
  <c r="O206" i="2"/>
  <c r="L206" i="2"/>
  <c r="U206" i="2" s="1"/>
  <c r="AB205" i="2"/>
  <c r="AA205" i="2"/>
  <c r="X205" i="2"/>
  <c r="U205" i="2"/>
  <c r="T205" i="2"/>
  <c r="W205" i="2" s="1"/>
  <c r="S205" i="2"/>
  <c r="R205" i="2"/>
  <c r="Z205" i="2" s="1"/>
  <c r="Q205" i="2"/>
  <c r="P205" i="2"/>
  <c r="Y205" i="2" s="1"/>
  <c r="O205" i="2"/>
  <c r="L205" i="2"/>
  <c r="V205" i="2" s="1"/>
  <c r="AA204" i="2"/>
  <c r="AB204" i="2" s="1"/>
  <c r="X204" i="2"/>
  <c r="S204" i="2"/>
  <c r="R204" i="2"/>
  <c r="Z204" i="2" s="1"/>
  <c r="P204" i="2"/>
  <c r="Y204" i="2" s="1"/>
  <c r="O204" i="2"/>
  <c r="T204" i="2" s="1"/>
  <c r="W204" i="2" s="1"/>
  <c r="L204" i="2"/>
  <c r="V204" i="2" s="1"/>
  <c r="AA203" i="2"/>
  <c r="AB203" i="2" s="1"/>
  <c r="Y203" i="2"/>
  <c r="X203" i="2"/>
  <c r="R203" i="2"/>
  <c r="Q203" i="2" s="1"/>
  <c r="P203" i="2"/>
  <c r="O203" i="2"/>
  <c r="L203" i="2"/>
  <c r="AB202" i="2"/>
  <c r="AA202" i="2"/>
  <c r="Y202" i="2"/>
  <c r="X202" i="2"/>
  <c r="U202" i="2"/>
  <c r="R202" i="2"/>
  <c r="Z202" i="2" s="1"/>
  <c r="Q202" i="2"/>
  <c r="P202" i="2"/>
  <c r="O202" i="2"/>
  <c r="L202" i="2"/>
  <c r="V202" i="2" s="1"/>
  <c r="AB201" i="2"/>
  <c r="AA201" i="2"/>
  <c r="X201" i="2"/>
  <c r="U201" i="2"/>
  <c r="T201" i="2"/>
  <c r="W201" i="2" s="1"/>
  <c r="S201" i="2"/>
  <c r="R201" i="2"/>
  <c r="Z201" i="2" s="1"/>
  <c r="Q201" i="2"/>
  <c r="P201" i="2"/>
  <c r="Y201" i="2" s="1"/>
  <c r="O201" i="2"/>
  <c r="L201" i="2"/>
  <c r="V201" i="2" s="1"/>
  <c r="AA200" i="2"/>
  <c r="AB200" i="2" s="1"/>
  <c r="X200" i="2"/>
  <c r="S200" i="2"/>
  <c r="R200" i="2"/>
  <c r="Z200" i="2" s="1"/>
  <c r="P200" i="2"/>
  <c r="Y200" i="2" s="1"/>
  <c r="O200" i="2"/>
  <c r="T200" i="2" s="1"/>
  <c r="W200" i="2" s="1"/>
  <c r="L200" i="2"/>
  <c r="V200" i="2" s="1"/>
  <c r="AA199" i="2"/>
  <c r="AB199" i="2" s="1"/>
  <c r="Y199" i="2"/>
  <c r="X199" i="2"/>
  <c r="R199" i="2"/>
  <c r="Q199" i="2" s="1"/>
  <c r="P199" i="2"/>
  <c r="O199" i="2"/>
  <c r="L199" i="2"/>
  <c r="AB198" i="2"/>
  <c r="AA198" i="2"/>
  <c r="Y198" i="2"/>
  <c r="X198" i="2"/>
  <c r="U198" i="2"/>
  <c r="R198" i="2"/>
  <c r="Z198" i="2" s="1"/>
  <c r="Q198" i="2"/>
  <c r="P198" i="2"/>
  <c r="O198" i="2"/>
  <c r="L198" i="2"/>
  <c r="V198" i="2" s="1"/>
  <c r="AB197" i="2"/>
  <c r="AA197" i="2"/>
  <c r="X197" i="2"/>
  <c r="U197" i="2"/>
  <c r="T197" i="2"/>
  <c r="W197" i="2" s="1"/>
  <c r="S197" i="2"/>
  <c r="R197" i="2"/>
  <c r="Z197" i="2" s="1"/>
  <c r="Q197" i="2"/>
  <c r="P197" i="2"/>
  <c r="Y197" i="2" s="1"/>
  <c r="O197" i="2"/>
  <c r="L197" i="2"/>
  <c r="V197" i="2" s="1"/>
  <c r="AA196" i="2"/>
  <c r="AB196" i="2" s="1"/>
  <c r="X196" i="2"/>
  <c r="S196" i="2"/>
  <c r="R196" i="2"/>
  <c r="Z196" i="2" s="1"/>
  <c r="P196" i="2"/>
  <c r="Y196" i="2" s="1"/>
  <c r="O196" i="2"/>
  <c r="T196" i="2" s="1"/>
  <c r="W196" i="2" s="1"/>
  <c r="L196" i="2"/>
  <c r="V196" i="2" s="1"/>
  <c r="AA195" i="2"/>
  <c r="AB195" i="2" s="1"/>
  <c r="Y195" i="2"/>
  <c r="X195" i="2"/>
  <c r="R195" i="2"/>
  <c r="Q195" i="2" s="1"/>
  <c r="P195" i="2"/>
  <c r="O195" i="2"/>
  <c r="L195" i="2"/>
  <c r="AB194" i="2"/>
  <c r="AA194" i="2"/>
  <c r="Y194" i="2"/>
  <c r="X194" i="2"/>
  <c r="U194" i="2"/>
  <c r="R194" i="2"/>
  <c r="Z194" i="2" s="1"/>
  <c r="Q194" i="2"/>
  <c r="P194" i="2"/>
  <c r="O194" i="2"/>
  <c r="L194" i="2"/>
  <c r="V194" i="2" s="1"/>
  <c r="AB193" i="2"/>
  <c r="AA193" i="2"/>
  <c r="X193" i="2"/>
  <c r="U193" i="2"/>
  <c r="T193" i="2"/>
  <c r="W193" i="2" s="1"/>
  <c r="S193" i="2"/>
  <c r="R193" i="2"/>
  <c r="Z193" i="2" s="1"/>
  <c r="Q193" i="2"/>
  <c r="P193" i="2"/>
  <c r="Y193" i="2" s="1"/>
  <c r="O193" i="2"/>
  <c r="L193" i="2"/>
  <c r="V193" i="2" s="1"/>
  <c r="AA192" i="2"/>
  <c r="AB192" i="2" s="1"/>
  <c r="X192" i="2"/>
  <c r="S192" i="2"/>
  <c r="R192" i="2"/>
  <c r="Z192" i="2" s="1"/>
  <c r="P192" i="2"/>
  <c r="Y192" i="2" s="1"/>
  <c r="O192" i="2"/>
  <c r="T192" i="2" s="1"/>
  <c r="W192" i="2" s="1"/>
  <c r="L192" i="2"/>
  <c r="V192" i="2" s="1"/>
  <c r="AA191" i="2"/>
  <c r="AB191" i="2" s="1"/>
  <c r="Y191" i="2"/>
  <c r="X191" i="2"/>
  <c r="R191" i="2"/>
  <c r="Q191" i="2" s="1"/>
  <c r="P191" i="2"/>
  <c r="O191" i="2"/>
  <c r="L191" i="2"/>
  <c r="AB190" i="2"/>
  <c r="AA190" i="2"/>
  <c r="Y190" i="2"/>
  <c r="X190" i="2"/>
  <c r="U190" i="2"/>
  <c r="R190" i="2"/>
  <c r="Z190" i="2" s="1"/>
  <c r="Q190" i="2"/>
  <c r="P190" i="2"/>
  <c r="O190" i="2"/>
  <c r="L190" i="2"/>
  <c r="V190" i="2" s="1"/>
  <c r="AB189" i="2"/>
  <c r="AA189" i="2"/>
  <c r="X189" i="2"/>
  <c r="U189" i="2"/>
  <c r="T189" i="2"/>
  <c r="W189" i="2" s="1"/>
  <c r="S189" i="2"/>
  <c r="R189" i="2"/>
  <c r="Z189" i="2" s="1"/>
  <c r="Q189" i="2"/>
  <c r="P189" i="2"/>
  <c r="Y189" i="2" s="1"/>
  <c r="O189" i="2"/>
  <c r="L189" i="2"/>
  <c r="V189" i="2" s="1"/>
  <c r="AA188" i="2"/>
  <c r="AB188" i="2" s="1"/>
  <c r="X188" i="2"/>
  <c r="S188" i="2"/>
  <c r="R188" i="2"/>
  <c r="Z188" i="2" s="1"/>
  <c r="P188" i="2"/>
  <c r="Y188" i="2" s="1"/>
  <c r="O188" i="2"/>
  <c r="T188" i="2" s="1"/>
  <c r="W188" i="2" s="1"/>
  <c r="L188" i="2"/>
  <c r="V188" i="2" s="1"/>
  <c r="AA187" i="2"/>
  <c r="AB187" i="2" s="1"/>
  <c r="Y187" i="2"/>
  <c r="X187" i="2"/>
  <c r="R187" i="2"/>
  <c r="Q187" i="2" s="1"/>
  <c r="P187" i="2"/>
  <c r="O187" i="2"/>
  <c r="L187" i="2"/>
  <c r="AB186" i="2"/>
  <c r="AA186" i="2"/>
  <c r="Y186" i="2"/>
  <c r="X186" i="2"/>
  <c r="U186" i="2"/>
  <c r="R186" i="2"/>
  <c r="Z186" i="2" s="1"/>
  <c r="Q186" i="2"/>
  <c r="P186" i="2"/>
  <c r="O186" i="2"/>
  <c r="L186" i="2"/>
  <c r="V186" i="2" s="1"/>
  <c r="AB185" i="2"/>
  <c r="AA185" i="2"/>
  <c r="X185" i="2"/>
  <c r="U185" i="2"/>
  <c r="T185" i="2"/>
  <c r="W185" i="2" s="1"/>
  <c r="S185" i="2"/>
  <c r="R185" i="2"/>
  <c r="Z185" i="2" s="1"/>
  <c r="Q185" i="2"/>
  <c r="P185" i="2"/>
  <c r="Y185" i="2" s="1"/>
  <c r="O185" i="2"/>
  <c r="L185" i="2"/>
  <c r="V185" i="2" s="1"/>
  <c r="AA184" i="2"/>
  <c r="AB184" i="2" s="1"/>
  <c r="X184" i="2"/>
  <c r="S184" i="2"/>
  <c r="R184" i="2"/>
  <c r="Z184" i="2" s="1"/>
  <c r="P184" i="2"/>
  <c r="Y184" i="2" s="1"/>
  <c r="O184" i="2"/>
  <c r="T184" i="2" s="1"/>
  <c r="W184" i="2" s="1"/>
  <c r="L184" i="2"/>
  <c r="V184" i="2" s="1"/>
  <c r="AA183" i="2"/>
  <c r="AB183" i="2" s="1"/>
  <c r="Z183" i="2"/>
  <c r="Y183" i="2"/>
  <c r="X183" i="2"/>
  <c r="R183" i="2"/>
  <c r="Q183" i="2" s="1"/>
  <c r="P183" i="2"/>
  <c r="O183" i="2"/>
  <c r="L183" i="2"/>
  <c r="AB182" i="2"/>
  <c r="AA182" i="2"/>
  <c r="Y182" i="2"/>
  <c r="X182" i="2"/>
  <c r="U182" i="2"/>
  <c r="R182" i="2"/>
  <c r="Z182" i="2" s="1"/>
  <c r="Q182" i="2"/>
  <c r="P182" i="2"/>
  <c r="O182" i="2"/>
  <c r="L182" i="2"/>
  <c r="V182" i="2" s="1"/>
  <c r="AB181" i="2"/>
  <c r="AA181" i="2"/>
  <c r="X181" i="2"/>
  <c r="T181" i="2"/>
  <c r="W181" i="2" s="1"/>
  <c r="S181" i="2"/>
  <c r="R181" i="2"/>
  <c r="Z181" i="2" s="1"/>
  <c r="Q181" i="2"/>
  <c r="P181" i="2"/>
  <c r="Y181" i="2" s="1"/>
  <c r="O181" i="2"/>
  <c r="U181" i="2" s="1"/>
  <c r="L181" i="2"/>
  <c r="V181" i="2" s="1"/>
  <c r="AA180" i="2"/>
  <c r="AB180" i="2" s="1"/>
  <c r="X180" i="2"/>
  <c r="S180" i="2"/>
  <c r="R180" i="2"/>
  <c r="Z180" i="2" s="1"/>
  <c r="P180" i="2"/>
  <c r="Y180" i="2" s="1"/>
  <c r="O180" i="2"/>
  <c r="L180" i="2"/>
  <c r="AA179" i="2"/>
  <c r="AB179" i="2" s="1"/>
  <c r="Y179" i="2"/>
  <c r="X179" i="2"/>
  <c r="R179" i="2"/>
  <c r="Q179" i="2" s="1"/>
  <c r="P179" i="2"/>
  <c r="O179" i="2"/>
  <c r="L179" i="2"/>
  <c r="AB178" i="2"/>
  <c r="AA178" i="2"/>
  <c r="Y178" i="2"/>
  <c r="X178" i="2"/>
  <c r="U178" i="2"/>
  <c r="T178" i="2"/>
  <c r="R178" i="2"/>
  <c r="Z178" i="2" s="1"/>
  <c r="Q178" i="2"/>
  <c r="P178" i="2"/>
  <c r="O178" i="2"/>
  <c r="L178" i="2"/>
  <c r="V178" i="2" s="1"/>
  <c r="AB177" i="2"/>
  <c r="AA177" i="2"/>
  <c r="X177" i="2"/>
  <c r="T177" i="2"/>
  <c r="W177" i="2" s="1"/>
  <c r="S177" i="2"/>
  <c r="R177" i="2"/>
  <c r="Z177" i="2" s="1"/>
  <c r="Q177" i="2"/>
  <c r="P177" i="2"/>
  <c r="Y177" i="2" s="1"/>
  <c r="O177" i="2"/>
  <c r="U177" i="2" s="1"/>
  <c r="L177" i="2"/>
  <c r="V177" i="2" s="1"/>
  <c r="AA176" i="2"/>
  <c r="AB176" i="2" s="1"/>
  <c r="X176" i="2"/>
  <c r="S176" i="2"/>
  <c r="R176" i="2"/>
  <c r="Z176" i="2" s="1"/>
  <c r="P176" i="2"/>
  <c r="Y176" i="2" s="1"/>
  <c r="O176" i="2"/>
  <c r="L176" i="2"/>
  <c r="AA175" i="2"/>
  <c r="AB175" i="2" s="1"/>
  <c r="Y175" i="2"/>
  <c r="X175" i="2"/>
  <c r="R175" i="2"/>
  <c r="Q175" i="2" s="1"/>
  <c r="P175" i="2"/>
  <c r="O175" i="2"/>
  <c r="L175" i="2"/>
  <c r="AB174" i="2"/>
  <c r="AA174" i="2"/>
  <c r="Y174" i="2"/>
  <c r="X174" i="2"/>
  <c r="U174" i="2"/>
  <c r="T174" i="2"/>
  <c r="R174" i="2"/>
  <c r="Z174" i="2" s="1"/>
  <c r="Q174" i="2"/>
  <c r="P174" i="2"/>
  <c r="O174" i="2"/>
  <c r="L174" i="2"/>
  <c r="V174" i="2" s="1"/>
  <c r="AB173" i="2"/>
  <c r="AA173" i="2"/>
  <c r="X173" i="2"/>
  <c r="T173" i="2"/>
  <c r="W173" i="2" s="1"/>
  <c r="S173" i="2"/>
  <c r="R173" i="2"/>
  <c r="Z173" i="2" s="1"/>
  <c r="Q173" i="2"/>
  <c r="P173" i="2"/>
  <c r="Y173" i="2" s="1"/>
  <c r="O173" i="2"/>
  <c r="U173" i="2" s="1"/>
  <c r="L173" i="2"/>
  <c r="V173" i="2" s="1"/>
  <c r="AA172" i="2"/>
  <c r="AB172" i="2" s="1"/>
  <c r="X172" i="2"/>
  <c r="S172" i="2"/>
  <c r="R172" i="2"/>
  <c r="Z172" i="2" s="1"/>
  <c r="P172" i="2"/>
  <c r="Y172" i="2" s="1"/>
  <c r="O172" i="2"/>
  <c r="L172" i="2"/>
  <c r="AA171" i="2"/>
  <c r="AB171" i="2" s="1"/>
  <c r="Y171" i="2"/>
  <c r="X171" i="2"/>
  <c r="R171" i="2"/>
  <c r="Q171" i="2" s="1"/>
  <c r="P171" i="2"/>
  <c r="O171" i="2"/>
  <c r="L171" i="2"/>
  <c r="AB170" i="2"/>
  <c r="AA170" i="2"/>
  <c r="X170" i="2"/>
  <c r="U170" i="2"/>
  <c r="T170" i="2"/>
  <c r="R170" i="2"/>
  <c r="Z170" i="2" s="1"/>
  <c r="Q170" i="2"/>
  <c r="P170" i="2"/>
  <c r="Y170" i="2" s="1"/>
  <c r="O170" i="2"/>
  <c r="L170" i="2"/>
  <c r="V170" i="2" s="1"/>
  <c r="AB169" i="2"/>
  <c r="AA169" i="2"/>
  <c r="X169" i="2"/>
  <c r="T169" i="2"/>
  <c r="W169" i="2" s="1"/>
  <c r="S169" i="2"/>
  <c r="R169" i="2"/>
  <c r="Z169" i="2" s="1"/>
  <c r="Q169" i="2"/>
  <c r="P169" i="2"/>
  <c r="Y169" i="2" s="1"/>
  <c r="O169" i="2"/>
  <c r="U169" i="2" s="1"/>
  <c r="L169" i="2"/>
  <c r="V169" i="2" s="1"/>
  <c r="AA168" i="2"/>
  <c r="AB168" i="2" s="1"/>
  <c r="Z168" i="2"/>
  <c r="X168" i="2"/>
  <c r="R168" i="2"/>
  <c r="Q168" i="2" s="1"/>
  <c r="P168" i="2"/>
  <c r="Y168" i="2" s="1"/>
  <c r="O168" i="2"/>
  <c r="L168" i="2"/>
  <c r="AA167" i="2"/>
  <c r="AB167" i="2" s="1"/>
  <c r="Z167" i="2"/>
  <c r="Y167" i="2"/>
  <c r="X167" i="2"/>
  <c r="V167" i="2"/>
  <c r="U167" i="2"/>
  <c r="R167" i="2"/>
  <c r="Q167" i="2"/>
  <c r="P167" i="2"/>
  <c r="O167" i="2"/>
  <c r="L167" i="2"/>
  <c r="AB166" i="2"/>
  <c r="AA166" i="2"/>
  <c r="X166" i="2"/>
  <c r="U166" i="2"/>
  <c r="T166" i="2"/>
  <c r="R166" i="2"/>
  <c r="Z166" i="2" s="1"/>
  <c r="Q166" i="2"/>
  <c r="P166" i="2"/>
  <c r="Y166" i="2" s="1"/>
  <c r="O166" i="2"/>
  <c r="L166" i="2"/>
  <c r="V166" i="2" s="1"/>
  <c r="AA165" i="2"/>
  <c r="AB165" i="2" s="1"/>
  <c r="X165" i="2"/>
  <c r="S165" i="2"/>
  <c r="R165" i="2"/>
  <c r="Z165" i="2" s="1"/>
  <c r="Q165" i="2"/>
  <c r="P165" i="2"/>
  <c r="Y165" i="2" s="1"/>
  <c r="O165" i="2"/>
  <c r="L165" i="2"/>
  <c r="AA164" i="2"/>
  <c r="AB164" i="2" s="1"/>
  <c r="X164" i="2"/>
  <c r="R164" i="2"/>
  <c r="P164" i="2"/>
  <c r="Y164" i="2" s="1"/>
  <c r="O164" i="2"/>
  <c r="V164" i="2" s="1"/>
  <c r="L164" i="2"/>
  <c r="AA163" i="2"/>
  <c r="AB163" i="2" s="1"/>
  <c r="Y163" i="2"/>
  <c r="X163" i="2"/>
  <c r="R163" i="2"/>
  <c r="P163" i="2"/>
  <c r="O163" i="2"/>
  <c r="L163" i="2"/>
  <c r="AB162" i="2"/>
  <c r="AA162" i="2"/>
  <c r="Y162" i="2"/>
  <c r="X162" i="2"/>
  <c r="T162" i="2"/>
  <c r="R162" i="2"/>
  <c r="Z162" i="2" s="1"/>
  <c r="P162" i="2"/>
  <c r="O162" i="2"/>
  <c r="L162" i="2"/>
  <c r="V162" i="2" s="1"/>
  <c r="AB161" i="2"/>
  <c r="AA161" i="2"/>
  <c r="Y161" i="2"/>
  <c r="X161" i="2"/>
  <c r="T161" i="2"/>
  <c r="W161" i="2" s="1"/>
  <c r="S161" i="2"/>
  <c r="R161" i="2"/>
  <c r="Z161" i="2" s="1"/>
  <c r="Q161" i="2"/>
  <c r="P161" i="2"/>
  <c r="O161" i="2"/>
  <c r="U161" i="2" s="1"/>
  <c r="L161" i="2"/>
  <c r="AA160" i="2"/>
  <c r="AB160" i="2" s="1"/>
  <c r="Z160" i="2"/>
  <c r="X160" i="2"/>
  <c r="V160" i="2"/>
  <c r="R160" i="2"/>
  <c r="Q160" i="2" s="1"/>
  <c r="P160" i="2"/>
  <c r="Y160" i="2" s="1"/>
  <c r="O160" i="2"/>
  <c r="T160" i="2" s="1"/>
  <c r="L160" i="2"/>
  <c r="AA159" i="2"/>
  <c r="AB159" i="2" s="1"/>
  <c r="Z159" i="2"/>
  <c r="Y159" i="2"/>
  <c r="X159" i="2"/>
  <c r="V159" i="2"/>
  <c r="U159" i="2"/>
  <c r="S159" i="2"/>
  <c r="R159" i="2"/>
  <c r="Q159" i="2"/>
  <c r="P159" i="2"/>
  <c r="O159" i="2"/>
  <c r="L159" i="2"/>
  <c r="AB158" i="2"/>
  <c r="AA158" i="2"/>
  <c r="X158" i="2"/>
  <c r="R158" i="2"/>
  <c r="P158" i="2"/>
  <c r="Y158" i="2" s="1"/>
  <c r="O158" i="2"/>
  <c r="L158" i="2"/>
  <c r="AB157" i="2"/>
  <c r="AA157" i="2"/>
  <c r="X157" i="2"/>
  <c r="S157" i="2"/>
  <c r="R157" i="2"/>
  <c r="Z157" i="2" s="1"/>
  <c r="Q157" i="2"/>
  <c r="P157" i="2"/>
  <c r="Y157" i="2" s="1"/>
  <c r="O157" i="2"/>
  <c r="L157" i="2"/>
  <c r="AB156" i="2"/>
  <c r="AA156" i="2"/>
  <c r="Z156" i="2"/>
  <c r="X156" i="2"/>
  <c r="R156" i="2"/>
  <c r="Q156" i="2" s="1"/>
  <c r="P156" i="2"/>
  <c r="Y156" i="2" s="1"/>
  <c r="O156" i="2"/>
  <c r="T156" i="2" s="1"/>
  <c r="L156" i="2"/>
  <c r="AA155" i="2"/>
  <c r="AB155" i="2" s="1"/>
  <c r="Y155" i="2"/>
  <c r="X155" i="2"/>
  <c r="U155" i="2"/>
  <c r="S155" i="2"/>
  <c r="R155" i="2"/>
  <c r="Z155" i="2" s="1"/>
  <c r="P155" i="2"/>
  <c r="O155" i="2"/>
  <c r="L155" i="2"/>
  <c r="AB154" i="2"/>
  <c r="AA154" i="2"/>
  <c r="Z154" i="2"/>
  <c r="X154" i="2"/>
  <c r="V154" i="2"/>
  <c r="U154" i="2"/>
  <c r="T154" i="2"/>
  <c r="R154" i="2"/>
  <c r="Q154" i="2"/>
  <c r="P154" i="2"/>
  <c r="Y154" i="2" s="1"/>
  <c r="O154" i="2"/>
  <c r="L154" i="2"/>
  <c r="AB153" i="2"/>
  <c r="AA153" i="2"/>
  <c r="X153" i="2"/>
  <c r="W153" i="2"/>
  <c r="U153" i="2"/>
  <c r="T153" i="2"/>
  <c r="S153" i="2"/>
  <c r="R153" i="2"/>
  <c r="Z153" i="2" s="1"/>
  <c r="Q153" i="2"/>
  <c r="P153" i="2"/>
  <c r="Y153" i="2" s="1"/>
  <c r="O153" i="2"/>
  <c r="L153" i="2"/>
  <c r="V153" i="2" s="1"/>
  <c r="AB152" i="2"/>
  <c r="AA152" i="2"/>
  <c r="X152" i="2"/>
  <c r="R152" i="2"/>
  <c r="Q152" i="2" s="1"/>
  <c r="P152" i="2"/>
  <c r="Y152" i="2" s="1"/>
  <c r="O152" i="2"/>
  <c r="L152" i="2"/>
  <c r="AA151" i="2"/>
  <c r="AB151" i="2" s="1"/>
  <c r="Y151" i="2"/>
  <c r="X151" i="2"/>
  <c r="S151" i="2"/>
  <c r="R151" i="2"/>
  <c r="Z151" i="2" s="1"/>
  <c r="P151" i="2"/>
  <c r="O151" i="2"/>
  <c r="L151" i="2"/>
  <c r="AB150" i="2"/>
  <c r="AA150" i="2"/>
  <c r="Z150" i="2"/>
  <c r="X150" i="2"/>
  <c r="U150" i="2"/>
  <c r="T150" i="2"/>
  <c r="R150" i="2"/>
  <c r="Q150" i="2" s="1"/>
  <c r="P150" i="2"/>
  <c r="Y150" i="2" s="1"/>
  <c r="O150" i="2"/>
  <c r="L150" i="2"/>
  <c r="AA149" i="2"/>
  <c r="AB149" i="2" s="1"/>
  <c r="X149" i="2"/>
  <c r="U149" i="2"/>
  <c r="T149" i="2"/>
  <c r="W149" i="2" s="1"/>
  <c r="S149" i="2"/>
  <c r="R149" i="2"/>
  <c r="Z149" i="2" s="1"/>
  <c r="Q149" i="2"/>
  <c r="P149" i="2"/>
  <c r="Y149" i="2" s="1"/>
  <c r="O149" i="2"/>
  <c r="L149" i="2"/>
  <c r="AB148" i="2"/>
  <c r="AA148" i="2"/>
  <c r="X148" i="2"/>
  <c r="V148" i="2"/>
  <c r="R148" i="2"/>
  <c r="P148" i="2"/>
  <c r="Y148" i="2" s="1"/>
  <c r="O148" i="2"/>
  <c r="T148" i="2" s="1"/>
  <c r="W148" i="2" s="1"/>
  <c r="L148" i="2"/>
  <c r="AA147" i="2"/>
  <c r="AB147" i="2" s="1"/>
  <c r="Y147" i="2"/>
  <c r="X147" i="2"/>
  <c r="R147" i="2"/>
  <c r="P147" i="2"/>
  <c r="O147" i="2"/>
  <c r="L147" i="2"/>
  <c r="AB146" i="2"/>
  <c r="AA146" i="2"/>
  <c r="Y146" i="2"/>
  <c r="X146" i="2"/>
  <c r="T146" i="2"/>
  <c r="R146" i="2"/>
  <c r="Z146" i="2" s="1"/>
  <c r="P146" i="2"/>
  <c r="O146" i="2"/>
  <c r="L146" i="2"/>
  <c r="V146" i="2" s="1"/>
  <c r="AB145" i="2"/>
  <c r="AA145" i="2"/>
  <c r="X145" i="2"/>
  <c r="T145" i="2"/>
  <c r="W145" i="2" s="1"/>
  <c r="S145" i="2"/>
  <c r="R145" i="2"/>
  <c r="Z145" i="2" s="1"/>
  <c r="Q145" i="2"/>
  <c r="P145" i="2"/>
  <c r="Y145" i="2" s="1"/>
  <c r="O145" i="2"/>
  <c r="U145" i="2" s="1"/>
  <c r="L145" i="2"/>
  <c r="AA144" i="2"/>
  <c r="AB144" i="2" s="1"/>
  <c r="X144" i="2"/>
  <c r="R144" i="2"/>
  <c r="P144" i="2"/>
  <c r="Y144" i="2" s="1"/>
  <c r="O144" i="2"/>
  <c r="L144" i="2"/>
  <c r="AB143" i="2"/>
  <c r="AA143" i="2"/>
  <c r="Y143" i="2"/>
  <c r="X143" i="2"/>
  <c r="U143" i="2"/>
  <c r="T143" i="2"/>
  <c r="W143" i="2" s="1"/>
  <c r="S143" i="2"/>
  <c r="R143" i="2"/>
  <c r="Z143" i="2" s="1"/>
  <c r="Q143" i="2"/>
  <c r="P143" i="2"/>
  <c r="O143" i="2"/>
  <c r="L143" i="2"/>
  <c r="V143" i="2" s="1"/>
  <c r="AB142" i="2"/>
  <c r="AA142" i="2"/>
  <c r="X142" i="2"/>
  <c r="T142" i="2"/>
  <c r="W142" i="2" s="1"/>
  <c r="S142" i="2"/>
  <c r="R142" i="2"/>
  <c r="Q142" i="2" s="1"/>
  <c r="P142" i="2"/>
  <c r="Y142" i="2" s="1"/>
  <c r="O142" i="2"/>
  <c r="L142" i="2"/>
  <c r="U142" i="2" s="1"/>
  <c r="AA141" i="2"/>
  <c r="AB141" i="2" s="1"/>
  <c r="Y141" i="2"/>
  <c r="X141" i="2"/>
  <c r="S141" i="2"/>
  <c r="R141" i="2"/>
  <c r="Z141" i="2" s="1"/>
  <c r="P141" i="2"/>
  <c r="O141" i="2"/>
  <c r="L141" i="2"/>
  <c r="T141" i="2" s="1"/>
  <c r="W141" i="2" s="1"/>
  <c r="AB140" i="2"/>
  <c r="AA140" i="2"/>
  <c r="Y140" i="2"/>
  <c r="X140" i="2"/>
  <c r="R140" i="2"/>
  <c r="Q140" i="2" s="1"/>
  <c r="P140" i="2"/>
  <c r="O140" i="2"/>
  <c r="L140" i="2"/>
  <c r="AB139" i="2"/>
  <c r="AA139" i="2"/>
  <c r="Y139" i="2"/>
  <c r="X139" i="2"/>
  <c r="U139" i="2"/>
  <c r="T139" i="2"/>
  <c r="W139" i="2" s="1"/>
  <c r="S139" i="2"/>
  <c r="R139" i="2"/>
  <c r="Z139" i="2" s="1"/>
  <c r="Q139" i="2"/>
  <c r="P139" i="2"/>
  <c r="O139" i="2"/>
  <c r="L139" i="2"/>
  <c r="V139" i="2" s="1"/>
  <c r="AB138" i="2"/>
  <c r="AA138" i="2"/>
  <c r="X138" i="2"/>
  <c r="T138" i="2"/>
  <c r="W138" i="2" s="1"/>
  <c r="S138" i="2"/>
  <c r="R138" i="2"/>
  <c r="Q138" i="2" s="1"/>
  <c r="P138" i="2"/>
  <c r="Y138" i="2" s="1"/>
  <c r="O138" i="2"/>
  <c r="L138" i="2"/>
  <c r="U138" i="2" s="1"/>
  <c r="AA137" i="2"/>
  <c r="AB137" i="2" s="1"/>
  <c r="Y137" i="2"/>
  <c r="X137" i="2"/>
  <c r="S137" i="2"/>
  <c r="R137" i="2"/>
  <c r="Z137" i="2" s="1"/>
  <c r="P137" i="2"/>
  <c r="O137" i="2"/>
  <c r="L137" i="2"/>
  <c r="T137" i="2" s="1"/>
  <c r="W137" i="2" s="1"/>
  <c r="AB136" i="2"/>
  <c r="AA136" i="2"/>
  <c r="Y136" i="2"/>
  <c r="X136" i="2"/>
  <c r="R136" i="2"/>
  <c r="Q136" i="2" s="1"/>
  <c r="P136" i="2"/>
  <c r="O136" i="2"/>
  <c r="L136" i="2"/>
  <c r="AB135" i="2"/>
  <c r="AA135" i="2"/>
  <c r="Y135" i="2"/>
  <c r="X135" i="2"/>
  <c r="U135" i="2"/>
  <c r="T135" i="2"/>
  <c r="W135" i="2" s="1"/>
  <c r="S135" i="2"/>
  <c r="R135" i="2"/>
  <c r="Z135" i="2" s="1"/>
  <c r="Q135" i="2"/>
  <c r="P135" i="2"/>
  <c r="O135" i="2"/>
  <c r="L135" i="2"/>
  <c r="V135" i="2" s="1"/>
  <c r="AB134" i="2"/>
  <c r="AA134" i="2"/>
  <c r="X134" i="2"/>
  <c r="T134" i="2"/>
  <c r="W134" i="2" s="1"/>
  <c r="S134" i="2"/>
  <c r="R134" i="2"/>
  <c r="Q134" i="2" s="1"/>
  <c r="P134" i="2"/>
  <c r="Y134" i="2" s="1"/>
  <c r="O134" i="2"/>
  <c r="L134" i="2"/>
  <c r="U134" i="2" s="1"/>
  <c r="AA133" i="2"/>
  <c r="AB133" i="2" s="1"/>
  <c r="Y133" i="2"/>
  <c r="X133" i="2"/>
  <c r="S133" i="2"/>
  <c r="R133" i="2"/>
  <c r="Z133" i="2" s="1"/>
  <c r="P133" i="2"/>
  <c r="O133" i="2"/>
  <c r="L133" i="2"/>
  <c r="T133" i="2" s="1"/>
  <c r="W133" i="2" s="1"/>
  <c r="AB132" i="2"/>
  <c r="AA132" i="2"/>
  <c r="Y132" i="2"/>
  <c r="X132" i="2"/>
  <c r="R132" i="2"/>
  <c r="Q132" i="2" s="1"/>
  <c r="P132" i="2"/>
  <c r="O132" i="2"/>
  <c r="L132" i="2"/>
  <c r="AB131" i="2"/>
  <c r="AA131" i="2"/>
  <c r="Y131" i="2"/>
  <c r="X131" i="2"/>
  <c r="U131" i="2"/>
  <c r="T131" i="2"/>
  <c r="W131" i="2" s="1"/>
  <c r="S131" i="2"/>
  <c r="R131" i="2"/>
  <c r="Z131" i="2" s="1"/>
  <c r="Q131" i="2"/>
  <c r="P131" i="2"/>
  <c r="O131" i="2"/>
  <c r="L131" i="2"/>
  <c r="V131" i="2" s="1"/>
  <c r="AB130" i="2"/>
  <c r="AA130" i="2"/>
  <c r="X130" i="2"/>
  <c r="T130" i="2"/>
  <c r="W130" i="2" s="1"/>
  <c r="S130" i="2"/>
  <c r="R130" i="2"/>
  <c r="Q130" i="2" s="1"/>
  <c r="P130" i="2"/>
  <c r="Y130" i="2" s="1"/>
  <c r="O130" i="2"/>
  <c r="L130" i="2"/>
  <c r="U130" i="2" s="1"/>
  <c r="AA129" i="2"/>
  <c r="AB129" i="2" s="1"/>
  <c r="Y129" i="2"/>
  <c r="X129" i="2"/>
  <c r="S129" i="2"/>
  <c r="R129" i="2"/>
  <c r="Z129" i="2" s="1"/>
  <c r="P129" i="2"/>
  <c r="O129" i="2"/>
  <c r="L129" i="2"/>
  <c r="T129" i="2" s="1"/>
  <c r="W129" i="2" s="1"/>
  <c r="AB128" i="2"/>
  <c r="AA128" i="2"/>
  <c r="Y128" i="2"/>
  <c r="X128" i="2"/>
  <c r="R128" i="2"/>
  <c r="Q128" i="2" s="1"/>
  <c r="P128" i="2"/>
  <c r="O128" i="2"/>
  <c r="L128" i="2"/>
  <c r="AB127" i="2"/>
  <c r="AA127" i="2"/>
  <c r="Y127" i="2"/>
  <c r="X127" i="2"/>
  <c r="U127" i="2"/>
  <c r="T127" i="2"/>
  <c r="W127" i="2" s="1"/>
  <c r="S127" i="2"/>
  <c r="R127" i="2"/>
  <c r="Z127" i="2" s="1"/>
  <c r="Q127" i="2"/>
  <c r="P127" i="2"/>
  <c r="O127" i="2"/>
  <c r="L127" i="2"/>
  <c r="V127" i="2" s="1"/>
  <c r="AB126" i="2"/>
  <c r="AA126" i="2"/>
  <c r="X126" i="2"/>
  <c r="T126" i="2"/>
  <c r="W126" i="2" s="1"/>
  <c r="S126" i="2"/>
  <c r="R126" i="2"/>
  <c r="Q126" i="2" s="1"/>
  <c r="P126" i="2"/>
  <c r="Y126" i="2" s="1"/>
  <c r="O126" i="2"/>
  <c r="L126" i="2"/>
  <c r="U126" i="2" s="1"/>
  <c r="AA125" i="2"/>
  <c r="AB125" i="2" s="1"/>
  <c r="Y125" i="2"/>
  <c r="X125" i="2"/>
  <c r="S125" i="2"/>
  <c r="R125" i="2"/>
  <c r="Z125" i="2" s="1"/>
  <c r="P125" i="2"/>
  <c r="O125" i="2"/>
  <c r="L125" i="2"/>
  <c r="T125" i="2" s="1"/>
  <c r="W125" i="2" s="1"/>
  <c r="AB124" i="2"/>
  <c r="AA124" i="2"/>
  <c r="Y124" i="2"/>
  <c r="X124" i="2"/>
  <c r="R124" i="2"/>
  <c r="Q124" i="2" s="1"/>
  <c r="P124" i="2"/>
  <c r="O124" i="2"/>
  <c r="L124" i="2"/>
  <c r="AB123" i="2"/>
  <c r="AA123" i="2"/>
  <c r="Y123" i="2"/>
  <c r="X123" i="2"/>
  <c r="U123" i="2"/>
  <c r="T123" i="2"/>
  <c r="W123" i="2" s="1"/>
  <c r="S123" i="2"/>
  <c r="R123" i="2"/>
  <c r="Z123" i="2" s="1"/>
  <c r="Q123" i="2"/>
  <c r="P123" i="2"/>
  <c r="O123" i="2"/>
  <c r="L123" i="2"/>
  <c r="V123" i="2" s="1"/>
  <c r="AB122" i="2"/>
  <c r="AA122" i="2"/>
  <c r="X122" i="2"/>
  <c r="T122" i="2"/>
  <c r="W122" i="2" s="1"/>
  <c r="S122" i="2"/>
  <c r="R122" i="2"/>
  <c r="Q122" i="2" s="1"/>
  <c r="P122" i="2"/>
  <c r="Y122" i="2" s="1"/>
  <c r="O122" i="2"/>
  <c r="L122" i="2"/>
  <c r="U122" i="2" s="1"/>
  <c r="AA121" i="2"/>
  <c r="AB121" i="2" s="1"/>
  <c r="Y121" i="2"/>
  <c r="X121" i="2"/>
  <c r="S121" i="2"/>
  <c r="R121" i="2"/>
  <c r="Z121" i="2" s="1"/>
  <c r="P121" i="2"/>
  <c r="O121" i="2"/>
  <c r="L121" i="2"/>
  <c r="T121" i="2" s="1"/>
  <c r="W121" i="2" s="1"/>
  <c r="AB120" i="2"/>
  <c r="AA120" i="2"/>
  <c r="Y120" i="2"/>
  <c r="X120" i="2"/>
  <c r="R120" i="2"/>
  <c r="Z120" i="2" s="1"/>
  <c r="P120" i="2"/>
  <c r="O120" i="2"/>
  <c r="L120" i="2"/>
  <c r="V120" i="2" s="1"/>
  <c r="AB119" i="2"/>
  <c r="AA119" i="2"/>
  <c r="X119" i="2"/>
  <c r="U119" i="2"/>
  <c r="T119" i="2"/>
  <c r="W119" i="2" s="1"/>
  <c r="S119" i="2"/>
  <c r="R119" i="2"/>
  <c r="Z119" i="2" s="1"/>
  <c r="Q119" i="2"/>
  <c r="P119" i="2"/>
  <c r="Y119" i="2" s="1"/>
  <c r="O119" i="2"/>
  <c r="L119" i="2"/>
  <c r="V119" i="2" s="1"/>
  <c r="AB118" i="2"/>
  <c r="AA118" i="2"/>
  <c r="X118" i="2"/>
  <c r="S118" i="2"/>
  <c r="R118" i="2"/>
  <c r="Q118" i="2" s="1"/>
  <c r="P118" i="2"/>
  <c r="Y118" i="2" s="1"/>
  <c r="O118" i="2"/>
  <c r="T118" i="2" s="1"/>
  <c r="W118" i="2" s="1"/>
  <c r="L118" i="2"/>
  <c r="AA117" i="2"/>
  <c r="AB117" i="2" s="1"/>
  <c r="Z117" i="2"/>
  <c r="Y117" i="2"/>
  <c r="X117" i="2"/>
  <c r="R117" i="2"/>
  <c r="Q117" i="2" s="1"/>
  <c r="P117" i="2"/>
  <c r="O117" i="2"/>
  <c r="V117" i="2" s="1"/>
  <c r="L117" i="2"/>
  <c r="AB116" i="2"/>
  <c r="AA116" i="2"/>
  <c r="Z116" i="2"/>
  <c r="Y116" i="2"/>
  <c r="X116" i="2"/>
  <c r="U116" i="2"/>
  <c r="R116" i="2"/>
  <c r="Q116" i="2" s="1"/>
  <c r="P116" i="2"/>
  <c r="O116" i="2"/>
  <c r="L116" i="2"/>
  <c r="AB115" i="2"/>
  <c r="AA115" i="2"/>
  <c r="Y115" i="2"/>
  <c r="X115" i="2"/>
  <c r="U115" i="2"/>
  <c r="T115" i="2"/>
  <c r="W115" i="2" s="1"/>
  <c r="S115" i="2"/>
  <c r="R115" i="2"/>
  <c r="Z115" i="2" s="1"/>
  <c r="Q115" i="2"/>
  <c r="P115" i="2"/>
  <c r="O115" i="2"/>
  <c r="L115" i="2"/>
  <c r="V115" i="2" s="1"/>
  <c r="AB114" i="2"/>
  <c r="AA114" i="2"/>
  <c r="X114" i="2"/>
  <c r="S114" i="2"/>
  <c r="R114" i="2"/>
  <c r="Q114" i="2" s="1"/>
  <c r="P114" i="2"/>
  <c r="Y114" i="2" s="1"/>
  <c r="O114" i="2"/>
  <c r="T114" i="2" s="1"/>
  <c r="W114" i="2" s="1"/>
  <c r="L114" i="2"/>
  <c r="AA113" i="2"/>
  <c r="AB113" i="2" s="1"/>
  <c r="Z113" i="2"/>
  <c r="Y113" i="2"/>
  <c r="X113" i="2"/>
  <c r="R113" i="2"/>
  <c r="Q113" i="2" s="1"/>
  <c r="P113" i="2"/>
  <c r="O113" i="2"/>
  <c r="V113" i="2" s="1"/>
  <c r="L113" i="2"/>
  <c r="AB112" i="2"/>
  <c r="AA112" i="2"/>
  <c r="Z112" i="2"/>
  <c r="Y112" i="2"/>
  <c r="X112" i="2"/>
  <c r="V112" i="2"/>
  <c r="U112" i="2"/>
  <c r="R112" i="2"/>
  <c r="Q112" i="2" s="1"/>
  <c r="P112" i="2"/>
  <c r="O112" i="2"/>
  <c r="L112" i="2"/>
  <c r="AB111" i="2"/>
  <c r="AA111" i="2"/>
  <c r="X111" i="2"/>
  <c r="U111" i="2"/>
  <c r="T111" i="2"/>
  <c r="W111" i="2" s="1"/>
  <c r="S111" i="2"/>
  <c r="R111" i="2"/>
  <c r="Z111" i="2" s="1"/>
  <c r="Q111" i="2"/>
  <c r="P111" i="2"/>
  <c r="Y111" i="2" s="1"/>
  <c r="O111" i="2"/>
  <c r="L111" i="2"/>
  <c r="V111" i="2" s="1"/>
  <c r="AA110" i="2"/>
  <c r="AB110" i="2" s="1"/>
  <c r="X110" i="2"/>
  <c r="S110" i="2"/>
  <c r="R110" i="2"/>
  <c r="Q110" i="2" s="1"/>
  <c r="P110" i="2"/>
  <c r="Y110" i="2" s="1"/>
  <c r="O110" i="2"/>
  <c r="T110" i="2" s="1"/>
  <c r="W110" i="2" s="1"/>
  <c r="L110" i="2"/>
  <c r="U110" i="2" s="1"/>
  <c r="AA109" i="2"/>
  <c r="AB109" i="2" s="1"/>
  <c r="Y109" i="2"/>
  <c r="X109" i="2"/>
  <c r="R109" i="2"/>
  <c r="Q109" i="2" s="1"/>
  <c r="P109" i="2"/>
  <c r="O109" i="2"/>
  <c r="V109" i="2" s="1"/>
  <c r="L109" i="2"/>
  <c r="AB108" i="2"/>
  <c r="AA108" i="2"/>
  <c r="Z108" i="2"/>
  <c r="Y108" i="2"/>
  <c r="X108" i="2"/>
  <c r="V108" i="2"/>
  <c r="U108" i="2"/>
  <c r="R108" i="2"/>
  <c r="Q108" i="2"/>
  <c r="P108" i="2"/>
  <c r="O108" i="2"/>
  <c r="L108" i="2"/>
  <c r="AB107" i="2"/>
  <c r="AA107" i="2"/>
  <c r="X107" i="2"/>
  <c r="W107" i="2"/>
  <c r="U107" i="2"/>
  <c r="T107" i="2"/>
  <c r="S107" i="2"/>
  <c r="R107" i="2"/>
  <c r="Z107" i="2" s="1"/>
  <c r="Q107" i="2"/>
  <c r="P107" i="2"/>
  <c r="Y107" i="2" s="1"/>
  <c r="O107" i="2"/>
  <c r="L107" i="2"/>
  <c r="V107" i="2" s="1"/>
  <c r="AB106" i="2"/>
  <c r="AA106" i="2"/>
  <c r="X106" i="2"/>
  <c r="R106" i="2"/>
  <c r="Q106" i="2" s="1"/>
  <c r="P106" i="2"/>
  <c r="Y106" i="2" s="1"/>
  <c r="O106" i="2"/>
  <c r="L106" i="2"/>
  <c r="U106" i="2" s="1"/>
  <c r="AA105" i="2"/>
  <c r="AB105" i="2" s="1"/>
  <c r="Y105" i="2"/>
  <c r="X105" i="2"/>
  <c r="S105" i="2"/>
  <c r="R105" i="2"/>
  <c r="Z105" i="2" s="1"/>
  <c r="P105" i="2"/>
  <c r="O105" i="2"/>
  <c r="L105" i="2"/>
  <c r="V105" i="2" s="1"/>
  <c r="AB104" i="2"/>
  <c r="AA104" i="2"/>
  <c r="Z104" i="2"/>
  <c r="X104" i="2"/>
  <c r="U104" i="2"/>
  <c r="T104" i="2"/>
  <c r="R104" i="2"/>
  <c r="Q104" i="2" s="1"/>
  <c r="P104" i="2"/>
  <c r="Y104" i="2" s="1"/>
  <c r="O104" i="2"/>
  <c r="L104" i="2"/>
  <c r="AA103" i="2"/>
  <c r="AB103" i="2" s="1"/>
  <c r="X103" i="2"/>
  <c r="U103" i="2"/>
  <c r="T103" i="2"/>
  <c r="W103" i="2" s="1"/>
  <c r="S103" i="2"/>
  <c r="R103" i="2"/>
  <c r="Z103" i="2" s="1"/>
  <c r="Q103" i="2"/>
  <c r="P103" i="2"/>
  <c r="Y103" i="2" s="1"/>
  <c r="O103" i="2"/>
  <c r="L103" i="2"/>
  <c r="AB102" i="2"/>
  <c r="AA102" i="2"/>
  <c r="X102" i="2"/>
  <c r="V102" i="2"/>
  <c r="R102" i="2"/>
  <c r="Q102" i="2" s="1"/>
  <c r="P102" i="2"/>
  <c r="Y102" i="2" s="1"/>
  <c r="O102" i="2"/>
  <c r="T102" i="2" s="1"/>
  <c r="W102" i="2" s="1"/>
  <c r="L102" i="2"/>
  <c r="AA101" i="2"/>
  <c r="AB101" i="2" s="1"/>
  <c r="Y101" i="2"/>
  <c r="X101" i="2"/>
  <c r="R101" i="2"/>
  <c r="Z101" i="2" s="1"/>
  <c r="P101" i="2"/>
  <c r="O101" i="2"/>
  <c r="L101" i="2"/>
  <c r="T101" i="2" s="1"/>
  <c r="AB100" i="2"/>
  <c r="AA100" i="2"/>
  <c r="Y100" i="2"/>
  <c r="X100" i="2"/>
  <c r="T100" i="2"/>
  <c r="R100" i="2"/>
  <c r="Z100" i="2" s="1"/>
  <c r="P100" i="2"/>
  <c r="O100" i="2"/>
  <c r="L100" i="2"/>
  <c r="V100" i="2" s="1"/>
  <c r="AB99" i="2"/>
  <c r="AA99" i="2"/>
  <c r="X99" i="2"/>
  <c r="T99" i="2"/>
  <c r="W99" i="2" s="1"/>
  <c r="S99" i="2"/>
  <c r="R99" i="2"/>
  <c r="Z99" i="2" s="1"/>
  <c r="Q99" i="2"/>
  <c r="P99" i="2"/>
  <c r="Y99" i="2" s="1"/>
  <c r="O99" i="2"/>
  <c r="U99" i="2" s="1"/>
  <c r="L99" i="2"/>
  <c r="AA98" i="2"/>
  <c r="AB98" i="2" s="1"/>
  <c r="Z98" i="2"/>
  <c r="X98" i="2"/>
  <c r="V98" i="2"/>
  <c r="R98" i="2"/>
  <c r="Q98" i="2" s="1"/>
  <c r="P98" i="2"/>
  <c r="Y98" i="2" s="1"/>
  <c r="O98" i="2"/>
  <c r="T98" i="2" s="1"/>
  <c r="L98" i="2"/>
  <c r="AA97" i="2"/>
  <c r="AB97" i="2" s="1"/>
  <c r="Z97" i="2"/>
  <c r="Y97" i="2"/>
  <c r="X97" i="2"/>
  <c r="V97" i="2"/>
  <c r="U97" i="2"/>
  <c r="S97" i="2"/>
  <c r="R97" i="2"/>
  <c r="Q97" i="2"/>
  <c r="P97" i="2"/>
  <c r="O97" i="2"/>
  <c r="L97" i="2"/>
  <c r="AB96" i="2"/>
  <c r="AA96" i="2"/>
  <c r="X96" i="2"/>
  <c r="R96" i="2"/>
  <c r="Q96" i="2" s="1"/>
  <c r="P96" i="2"/>
  <c r="Y96" i="2" s="1"/>
  <c r="O96" i="2"/>
  <c r="L96" i="2"/>
  <c r="V96" i="2" s="1"/>
  <c r="AB95" i="2"/>
  <c r="AA95" i="2"/>
  <c r="X95" i="2"/>
  <c r="S95" i="2"/>
  <c r="R95" i="2"/>
  <c r="Z95" i="2" s="1"/>
  <c r="Q95" i="2"/>
  <c r="P95" i="2"/>
  <c r="Y95" i="2" s="1"/>
  <c r="O95" i="2"/>
  <c r="T95" i="2" s="1"/>
  <c r="W95" i="2" s="1"/>
  <c r="L95" i="2"/>
  <c r="AB94" i="2"/>
  <c r="AA94" i="2"/>
  <c r="Z94" i="2"/>
  <c r="X94" i="2"/>
  <c r="R94" i="2"/>
  <c r="Q94" i="2" s="1"/>
  <c r="P94" i="2"/>
  <c r="Y94" i="2" s="1"/>
  <c r="O94" i="2"/>
  <c r="T94" i="2" s="1"/>
  <c r="L94" i="2"/>
  <c r="AA93" i="2"/>
  <c r="AB93" i="2" s="1"/>
  <c r="Y93" i="2"/>
  <c r="X93" i="2"/>
  <c r="U93" i="2"/>
  <c r="S93" i="2"/>
  <c r="R93" i="2"/>
  <c r="Z93" i="2" s="1"/>
  <c r="P93" i="2"/>
  <c r="O93" i="2"/>
  <c r="L93" i="2"/>
  <c r="AB92" i="2"/>
  <c r="AA92" i="2"/>
  <c r="Z92" i="2"/>
  <c r="X92" i="2"/>
  <c r="V92" i="2"/>
  <c r="U92" i="2"/>
  <c r="T92" i="2"/>
  <c r="R92" i="2"/>
  <c r="Q92" i="2"/>
  <c r="P92" i="2"/>
  <c r="Y92" i="2" s="1"/>
  <c r="O92" i="2"/>
  <c r="L92" i="2"/>
  <c r="AB91" i="2"/>
  <c r="AA91" i="2"/>
  <c r="Y91" i="2"/>
  <c r="X91" i="2"/>
  <c r="S91" i="2"/>
  <c r="R91" i="2"/>
  <c r="Z91" i="2" s="1"/>
  <c r="P91" i="2"/>
  <c r="O91" i="2"/>
  <c r="L91" i="2"/>
  <c r="T91" i="2" s="1"/>
  <c r="W91" i="2" s="1"/>
  <c r="AB90" i="2"/>
  <c r="AA90" i="2"/>
  <c r="Y90" i="2"/>
  <c r="X90" i="2"/>
  <c r="R90" i="2"/>
  <c r="Z90" i="2" s="1"/>
  <c r="P90" i="2"/>
  <c r="O90" i="2"/>
  <c r="L90" i="2"/>
  <c r="AB89" i="2"/>
  <c r="AA89" i="2"/>
  <c r="Y89" i="2"/>
  <c r="X89" i="2"/>
  <c r="U89" i="2"/>
  <c r="T89" i="2"/>
  <c r="W89" i="2" s="1"/>
  <c r="S89" i="2"/>
  <c r="R89" i="2"/>
  <c r="Z89" i="2" s="1"/>
  <c r="Q89" i="2"/>
  <c r="P89" i="2"/>
  <c r="O89" i="2"/>
  <c r="L89" i="2"/>
  <c r="V89" i="2" s="1"/>
  <c r="AB88" i="2"/>
  <c r="AA88" i="2"/>
  <c r="X88" i="2"/>
  <c r="T88" i="2"/>
  <c r="W88" i="2" s="1"/>
  <c r="S88" i="2"/>
  <c r="R88" i="2"/>
  <c r="Q88" i="2" s="1"/>
  <c r="P88" i="2"/>
  <c r="Y88" i="2" s="1"/>
  <c r="O88" i="2"/>
  <c r="L88" i="2"/>
  <c r="U88" i="2" s="1"/>
  <c r="AA87" i="2"/>
  <c r="AB87" i="2" s="1"/>
  <c r="Y87" i="2"/>
  <c r="X87" i="2"/>
  <c r="S87" i="2"/>
  <c r="R87" i="2"/>
  <c r="Z87" i="2" s="1"/>
  <c r="P87" i="2"/>
  <c r="O87" i="2"/>
  <c r="L87" i="2"/>
  <c r="T87" i="2" s="1"/>
  <c r="W87" i="2" s="1"/>
  <c r="AB86" i="2"/>
  <c r="AA86" i="2"/>
  <c r="Y86" i="2"/>
  <c r="X86" i="2"/>
  <c r="R86" i="2"/>
  <c r="Z86" i="2" s="1"/>
  <c r="P86" i="2"/>
  <c r="O86" i="2"/>
  <c r="L86" i="2"/>
  <c r="AB85" i="2"/>
  <c r="AA85" i="2"/>
  <c r="Y85" i="2"/>
  <c r="X85" i="2"/>
  <c r="U85" i="2"/>
  <c r="T85" i="2"/>
  <c r="W85" i="2" s="1"/>
  <c r="S85" i="2"/>
  <c r="R85" i="2"/>
  <c r="Z85" i="2" s="1"/>
  <c r="Q85" i="2"/>
  <c r="P85" i="2"/>
  <c r="O85" i="2"/>
  <c r="L85" i="2"/>
  <c r="V85" i="2" s="1"/>
  <c r="AB84" i="2"/>
  <c r="AA84" i="2"/>
  <c r="X84" i="2"/>
  <c r="T84" i="2"/>
  <c r="W84" i="2" s="1"/>
  <c r="S84" i="2"/>
  <c r="R84" i="2"/>
  <c r="Q84" i="2" s="1"/>
  <c r="P84" i="2"/>
  <c r="Y84" i="2" s="1"/>
  <c r="O84" i="2"/>
  <c r="L84" i="2"/>
  <c r="U84" i="2" s="1"/>
  <c r="AA83" i="2"/>
  <c r="AB83" i="2" s="1"/>
  <c r="Y83" i="2"/>
  <c r="X83" i="2"/>
  <c r="S83" i="2"/>
  <c r="R83" i="2"/>
  <c r="Z83" i="2" s="1"/>
  <c r="P83" i="2"/>
  <c r="O83" i="2"/>
  <c r="L83" i="2"/>
  <c r="T83" i="2" s="1"/>
  <c r="W83" i="2" s="1"/>
  <c r="AB82" i="2"/>
  <c r="AA82" i="2"/>
  <c r="Y82" i="2"/>
  <c r="X82" i="2"/>
  <c r="R82" i="2"/>
  <c r="Q82" i="2" s="1"/>
  <c r="P82" i="2"/>
  <c r="O82" i="2"/>
  <c r="L82" i="2"/>
  <c r="AB81" i="2"/>
  <c r="AA81" i="2"/>
  <c r="Y81" i="2"/>
  <c r="X81" i="2"/>
  <c r="U81" i="2"/>
  <c r="T81" i="2"/>
  <c r="W81" i="2" s="1"/>
  <c r="S81" i="2"/>
  <c r="R81" i="2"/>
  <c r="Z81" i="2" s="1"/>
  <c r="Q81" i="2"/>
  <c r="P81" i="2"/>
  <c r="O81" i="2"/>
  <c r="L81" i="2"/>
  <c r="V81" i="2" s="1"/>
  <c r="AB80" i="2"/>
  <c r="AA80" i="2"/>
  <c r="X80" i="2"/>
  <c r="T80" i="2"/>
  <c r="W80" i="2" s="1"/>
  <c r="S80" i="2"/>
  <c r="R80" i="2"/>
  <c r="Q80" i="2" s="1"/>
  <c r="P80" i="2"/>
  <c r="Y80" i="2" s="1"/>
  <c r="O80" i="2"/>
  <c r="L80" i="2"/>
  <c r="U80" i="2" s="1"/>
  <c r="AA79" i="2"/>
  <c r="AB79" i="2" s="1"/>
  <c r="Y79" i="2"/>
  <c r="X79" i="2"/>
  <c r="S79" i="2"/>
  <c r="R79" i="2"/>
  <c r="Z79" i="2" s="1"/>
  <c r="P79" i="2"/>
  <c r="O79" i="2"/>
  <c r="L79" i="2"/>
  <c r="T79" i="2" s="1"/>
  <c r="W79" i="2" s="1"/>
  <c r="AB78" i="2"/>
  <c r="AA78" i="2"/>
  <c r="Y78" i="2"/>
  <c r="X78" i="2"/>
  <c r="R78" i="2"/>
  <c r="Z78" i="2" s="1"/>
  <c r="P78" i="2"/>
  <c r="O78" i="2"/>
  <c r="L78" i="2"/>
  <c r="AB77" i="2"/>
  <c r="AA77" i="2"/>
  <c r="Y77" i="2"/>
  <c r="X77" i="2"/>
  <c r="U77" i="2"/>
  <c r="T77" i="2"/>
  <c r="W77" i="2" s="1"/>
  <c r="S77" i="2"/>
  <c r="R77" i="2"/>
  <c r="Z77" i="2" s="1"/>
  <c r="Q77" i="2"/>
  <c r="P77" i="2"/>
  <c r="O77" i="2"/>
  <c r="L77" i="2"/>
  <c r="V77" i="2" s="1"/>
  <c r="AB76" i="2"/>
  <c r="AA76" i="2"/>
  <c r="X76" i="2"/>
  <c r="T76" i="2"/>
  <c r="W76" i="2" s="1"/>
  <c r="S76" i="2"/>
  <c r="R76" i="2"/>
  <c r="Q76" i="2" s="1"/>
  <c r="P76" i="2"/>
  <c r="Y76" i="2" s="1"/>
  <c r="O76" i="2"/>
  <c r="L76" i="2"/>
  <c r="U76" i="2" s="1"/>
  <c r="AA75" i="2"/>
  <c r="AB75" i="2" s="1"/>
  <c r="Y75" i="2"/>
  <c r="X75" i="2"/>
  <c r="S75" i="2"/>
  <c r="R75" i="2"/>
  <c r="Z75" i="2" s="1"/>
  <c r="P75" i="2"/>
  <c r="O75" i="2"/>
  <c r="L75" i="2"/>
  <c r="T75" i="2" s="1"/>
  <c r="W75" i="2" s="1"/>
  <c r="AB74" i="2"/>
  <c r="AA74" i="2"/>
  <c r="Y74" i="2"/>
  <c r="X74" i="2"/>
  <c r="R74" i="2"/>
  <c r="Q74" i="2" s="1"/>
  <c r="P74" i="2"/>
  <c r="O74" i="2"/>
  <c r="L74" i="2"/>
  <c r="AB73" i="2"/>
  <c r="AA73" i="2"/>
  <c r="Y73" i="2"/>
  <c r="X73" i="2"/>
  <c r="U73" i="2"/>
  <c r="T73" i="2"/>
  <c r="W73" i="2" s="1"/>
  <c r="S73" i="2"/>
  <c r="R73" i="2"/>
  <c r="Z73" i="2" s="1"/>
  <c r="Q73" i="2"/>
  <c r="P73" i="2"/>
  <c r="O73" i="2"/>
  <c r="L73" i="2"/>
  <c r="V73" i="2" s="1"/>
  <c r="AB72" i="2"/>
  <c r="AA72" i="2"/>
  <c r="X72" i="2"/>
  <c r="T72" i="2"/>
  <c r="W72" i="2" s="1"/>
  <c r="S72" i="2"/>
  <c r="R72" i="2"/>
  <c r="Q72" i="2" s="1"/>
  <c r="P72" i="2"/>
  <c r="Y72" i="2" s="1"/>
  <c r="O72" i="2"/>
  <c r="L72" i="2"/>
  <c r="U72" i="2" s="1"/>
  <c r="AA71" i="2"/>
  <c r="AB71" i="2" s="1"/>
  <c r="Y71" i="2"/>
  <c r="X71" i="2"/>
  <c r="S71" i="2"/>
  <c r="R71" i="2"/>
  <c r="Z71" i="2" s="1"/>
  <c r="P71" i="2"/>
  <c r="O71" i="2"/>
  <c r="L71" i="2"/>
  <c r="T71" i="2" s="1"/>
  <c r="W71" i="2" s="1"/>
  <c r="AB70" i="2"/>
  <c r="AA70" i="2"/>
  <c r="Y70" i="2"/>
  <c r="X70" i="2"/>
  <c r="R70" i="2"/>
  <c r="Z70" i="2" s="1"/>
  <c r="P70" i="2"/>
  <c r="O70" i="2"/>
  <c r="L70" i="2"/>
  <c r="AB69" i="2"/>
  <c r="AA69" i="2"/>
  <c r="Y69" i="2"/>
  <c r="X69" i="2"/>
  <c r="U69" i="2"/>
  <c r="T69" i="2"/>
  <c r="W69" i="2" s="1"/>
  <c r="S69" i="2"/>
  <c r="R69" i="2"/>
  <c r="Z69" i="2" s="1"/>
  <c r="Q69" i="2"/>
  <c r="P69" i="2"/>
  <c r="O69" i="2"/>
  <c r="L69" i="2"/>
  <c r="V69" i="2" s="1"/>
  <c r="AB68" i="2"/>
  <c r="AA68" i="2"/>
  <c r="X68" i="2"/>
  <c r="T68" i="2"/>
  <c r="W68" i="2" s="1"/>
  <c r="S68" i="2"/>
  <c r="R68" i="2"/>
  <c r="Q68" i="2" s="1"/>
  <c r="P68" i="2"/>
  <c r="Y68" i="2" s="1"/>
  <c r="O68" i="2"/>
  <c r="L68" i="2"/>
  <c r="U68" i="2" s="1"/>
  <c r="AA66" i="2"/>
  <c r="AB66" i="2" s="1"/>
  <c r="Y66" i="2"/>
  <c r="S66" i="2"/>
  <c r="X66" i="2" s="1"/>
  <c r="R66" i="2"/>
  <c r="Z66" i="2" s="1"/>
  <c r="P66" i="2"/>
  <c r="O66" i="2"/>
  <c r="L66" i="2"/>
  <c r="T66" i="2" s="1"/>
  <c r="W66" i="2" s="1"/>
  <c r="Y65" i="2"/>
  <c r="R65" i="2"/>
  <c r="AA65" i="2" s="1"/>
  <c r="AB65" i="2" s="1"/>
  <c r="P65" i="2"/>
  <c r="O65" i="2"/>
  <c r="L65" i="2"/>
  <c r="AA64" i="2"/>
  <c r="Y64" i="2"/>
  <c r="X64" i="2"/>
  <c r="U64" i="2"/>
  <c r="T64" i="2"/>
  <c r="W64" i="2" s="1"/>
  <c r="S64" i="2"/>
  <c r="R64" i="2"/>
  <c r="Z64" i="2" s="1"/>
  <c r="Q64" i="2"/>
  <c r="P64" i="2"/>
  <c r="AB64" i="2" s="1"/>
  <c r="O64" i="2"/>
  <c r="L64" i="2"/>
  <c r="V64" i="2" s="1"/>
  <c r="AB63" i="2"/>
  <c r="AA63" i="2"/>
  <c r="X63" i="2"/>
  <c r="T63" i="2"/>
  <c r="W63" i="2" s="1"/>
  <c r="S63" i="2"/>
  <c r="R63" i="2"/>
  <c r="Q63" i="2" s="1"/>
  <c r="P63" i="2"/>
  <c r="Y63" i="2" s="1"/>
  <c r="O63" i="2"/>
  <c r="L63" i="2"/>
  <c r="U63" i="2" s="1"/>
  <c r="AA62" i="2"/>
  <c r="AB62" i="2" s="1"/>
  <c r="Y62" i="2"/>
  <c r="X62" i="2"/>
  <c r="S62" i="2"/>
  <c r="R62" i="2"/>
  <c r="Z62" i="2" s="1"/>
  <c r="P62" i="2"/>
  <c r="O62" i="2"/>
  <c r="L62" i="2"/>
  <c r="T62" i="2" s="1"/>
  <c r="W62" i="2" s="1"/>
  <c r="AA61" i="2"/>
  <c r="Y61" i="2"/>
  <c r="X61" i="2"/>
  <c r="R61" i="2"/>
  <c r="Q61" i="2" s="1"/>
  <c r="P61" i="2"/>
  <c r="AB61" i="2" s="1"/>
  <c r="O61" i="2"/>
  <c r="L61" i="2"/>
  <c r="AA60" i="2"/>
  <c r="Y60" i="2"/>
  <c r="X60" i="2"/>
  <c r="U60" i="2"/>
  <c r="T60" i="2"/>
  <c r="W60" i="2" s="1"/>
  <c r="S60" i="2"/>
  <c r="R60" i="2"/>
  <c r="Z60" i="2" s="1"/>
  <c r="Q60" i="2"/>
  <c r="P60" i="2"/>
  <c r="AB60" i="2" s="1"/>
  <c r="O60" i="2"/>
  <c r="L60" i="2"/>
  <c r="V60" i="2" s="1"/>
  <c r="AA59" i="2"/>
  <c r="X59" i="2"/>
  <c r="T59" i="2"/>
  <c r="W59" i="2" s="1"/>
  <c r="S59" i="2"/>
  <c r="R59" i="2"/>
  <c r="Q59" i="2" s="1"/>
  <c r="P59" i="2"/>
  <c r="Y59" i="2" s="1"/>
  <c r="O59" i="2"/>
  <c r="L59" i="2"/>
  <c r="U59" i="2" s="1"/>
  <c r="AA58" i="2"/>
  <c r="AB58" i="2" s="1"/>
  <c r="Y58" i="2"/>
  <c r="X58" i="2"/>
  <c r="S58" i="2"/>
  <c r="R58" i="2"/>
  <c r="Z58" i="2" s="1"/>
  <c r="P58" i="2"/>
  <c r="O58" i="2"/>
  <c r="L58" i="2"/>
  <c r="T58" i="2" s="1"/>
  <c r="W58" i="2" s="1"/>
  <c r="AB57" i="2"/>
  <c r="AA57" i="2"/>
  <c r="Y57" i="2"/>
  <c r="X57" i="2"/>
  <c r="R57" i="2"/>
  <c r="Q57" i="2" s="1"/>
  <c r="P57" i="2"/>
  <c r="O57" i="2"/>
  <c r="L57" i="2"/>
  <c r="AA56" i="2"/>
  <c r="Y56" i="2"/>
  <c r="U56" i="2"/>
  <c r="T56" i="2"/>
  <c r="W56" i="2" s="1"/>
  <c r="X56" i="2" s="1"/>
  <c r="S56" i="2"/>
  <c r="R56" i="2"/>
  <c r="Z56" i="2" s="1"/>
  <c r="Q56" i="2"/>
  <c r="P56" i="2"/>
  <c r="AB56" i="2" s="1"/>
  <c r="O56" i="2"/>
  <c r="L56" i="2"/>
  <c r="V56" i="2" s="1"/>
  <c r="AA55" i="2"/>
  <c r="T55" i="2"/>
  <c r="W55" i="2" s="1"/>
  <c r="X55" i="2" s="1"/>
  <c r="S55" i="2"/>
  <c r="R55" i="2"/>
  <c r="Q55" i="2" s="1"/>
  <c r="P55" i="2"/>
  <c r="Y55" i="2" s="1"/>
  <c r="O55" i="2"/>
  <c r="L55" i="2"/>
  <c r="U55" i="2" s="1"/>
  <c r="AA53" i="2"/>
  <c r="AB53" i="2" s="1"/>
  <c r="Y53" i="2"/>
  <c r="S53" i="2"/>
  <c r="R53" i="2"/>
  <c r="Z53" i="2" s="1"/>
  <c r="P53" i="2"/>
  <c r="O53" i="2"/>
  <c r="L53" i="2"/>
  <c r="T53" i="2" s="1"/>
  <c r="W53" i="2" s="1"/>
  <c r="X53" i="2" s="1"/>
  <c r="Y52" i="2"/>
  <c r="R52" i="2"/>
  <c r="AA52" i="2" s="1"/>
  <c r="AB52" i="2" s="1"/>
  <c r="P52" i="2"/>
  <c r="O52" i="2"/>
  <c r="L52" i="2"/>
  <c r="AA51" i="2"/>
  <c r="Y51" i="2"/>
  <c r="U51" i="2"/>
  <c r="T51" i="2"/>
  <c r="W51" i="2" s="1"/>
  <c r="X51" i="2" s="1"/>
  <c r="S51" i="2"/>
  <c r="R51" i="2"/>
  <c r="Z51" i="2" s="1"/>
  <c r="Q51" i="2"/>
  <c r="P51" i="2"/>
  <c r="AB51" i="2" s="1"/>
  <c r="O51" i="2"/>
  <c r="L51" i="2"/>
  <c r="V51" i="2" s="1"/>
  <c r="AA50" i="2"/>
  <c r="T50" i="2"/>
  <c r="W50" i="2" s="1"/>
  <c r="X50" i="2" s="1"/>
  <c r="S50" i="2"/>
  <c r="R50" i="2"/>
  <c r="Q50" i="2" s="1"/>
  <c r="P50" i="2"/>
  <c r="Y50" i="2" s="1"/>
  <c r="O50" i="2"/>
  <c r="L50" i="2"/>
  <c r="U50" i="2" s="1"/>
  <c r="AA49" i="2"/>
  <c r="AB49" i="2" s="1"/>
  <c r="Y49" i="2"/>
  <c r="S49" i="2"/>
  <c r="R49" i="2"/>
  <c r="Z49" i="2" s="1"/>
  <c r="P49" i="2"/>
  <c r="O49" i="2"/>
  <c r="L49" i="2"/>
  <c r="T49" i="2" s="1"/>
  <c r="W49" i="2" s="1"/>
  <c r="X49" i="2" s="1"/>
  <c r="Y48" i="2"/>
  <c r="R48" i="2"/>
  <c r="AA48" i="2" s="1"/>
  <c r="AB48" i="2" s="1"/>
  <c r="P48" i="2"/>
  <c r="O48" i="2"/>
  <c r="L48" i="2"/>
  <c r="AA46" i="2"/>
  <c r="Y46" i="2"/>
  <c r="U46" i="2"/>
  <c r="T46" i="2"/>
  <c r="W46" i="2" s="1"/>
  <c r="X46" i="2" s="1"/>
  <c r="S46" i="2"/>
  <c r="R46" i="2"/>
  <c r="Z46" i="2" s="1"/>
  <c r="Q46" i="2"/>
  <c r="P46" i="2"/>
  <c r="AB46" i="2" s="1"/>
  <c r="O46" i="2"/>
  <c r="L46" i="2"/>
  <c r="V46" i="2" s="1"/>
  <c r="AA44" i="2"/>
  <c r="T44" i="2"/>
  <c r="W44" i="2" s="1"/>
  <c r="X44" i="2" s="1"/>
  <c r="S44" i="2"/>
  <c r="R44" i="2"/>
  <c r="Q44" i="2" s="1"/>
  <c r="P44" i="2"/>
  <c r="Y44" i="2" s="1"/>
  <c r="O44" i="2"/>
  <c r="L44" i="2"/>
  <c r="U44" i="2" s="1"/>
  <c r="AA42" i="2"/>
  <c r="AB42" i="2" s="1"/>
  <c r="Y42" i="2"/>
  <c r="S42" i="2"/>
  <c r="R42" i="2"/>
  <c r="Z42" i="2" s="1"/>
  <c r="P42" i="2"/>
  <c r="O42" i="2"/>
  <c r="L42" i="2"/>
  <c r="T42" i="2" s="1"/>
  <c r="W42" i="2" s="1"/>
  <c r="X42" i="2" s="1"/>
  <c r="Y41" i="2"/>
  <c r="R41" i="2"/>
  <c r="AA41" i="2" s="1"/>
  <c r="AB41" i="2" s="1"/>
  <c r="P41" i="2"/>
  <c r="O41" i="2"/>
  <c r="L41" i="2"/>
  <c r="AA40" i="2"/>
  <c r="Y40" i="2"/>
  <c r="U40" i="2"/>
  <c r="T40" i="2"/>
  <c r="W40" i="2" s="1"/>
  <c r="X40" i="2" s="1"/>
  <c r="S40" i="2"/>
  <c r="R40" i="2"/>
  <c r="Z40" i="2" s="1"/>
  <c r="Q40" i="2"/>
  <c r="P40" i="2"/>
  <c r="AB40" i="2" s="1"/>
  <c r="O40" i="2"/>
  <c r="L40" i="2"/>
  <c r="V40" i="2" s="1"/>
  <c r="AA38" i="2"/>
  <c r="T38" i="2"/>
  <c r="W38" i="2" s="1"/>
  <c r="X38" i="2" s="1"/>
  <c r="S38" i="2"/>
  <c r="R38" i="2"/>
  <c r="Q38" i="2" s="1"/>
  <c r="P38" i="2"/>
  <c r="Y38" i="2" s="1"/>
  <c r="O38" i="2"/>
  <c r="L38" i="2"/>
  <c r="U38" i="2" s="1"/>
  <c r="AA37" i="2"/>
  <c r="AB37" i="2" s="1"/>
  <c r="Y37" i="2"/>
  <c r="S37" i="2"/>
  <c r="R37" i="2"/>
  <c r="Z37" i="2" s="1"/>
  <c r="P37" i="2"/>
  <c r="O37" i="2"/>
  <c r="L37" i="2"/>
  <c r="T37" i="2" s="1"/>
  <c r="W37" i="2" s="1"/>
  <c r="X37" i="2" s="1"/>
  <c r="Y36" i="2"/>
  <c r="R36" i="2"/>
  <c r="AA36" i="2" s="1"/>
  <c r="AB36" i="2" s="1"/>
  <c r="P36" i="2"/>
  <c r="O36" i="2"/>
  <c r="L36" i="2"/>
  <c r="AA35" i="2"/>
  <c r="Y35" i="2"/>
  <c r="U35" i="2"/>
  <c r="T35" i="2"/>
  <c r="W35" i="2" s="1"/>
  <c r="X35" i="2" s="1"/>
  <c r="S35" i="2"/>
  <c r="R35" i="2"/>
  <c r="Z35" i="2" s="1"/>
  <c r="Q35" i="2"/>
  <c r="P35" i="2"/>
  <c r="AB35" i="2" s="1"/>
  <c r="O35" i="2"/>
  <c r="L35" i="2"/>
  <c r="V35" i="2" s="1"/>
  <c r="AA34" i="2"/>
  <c r="T34" i="2"/>
  <c r="W34" i="2" s="1"/>
  <c r="X34" i="2" s="1"/>
  <c r="S34" i="2"/>
  <c r="R34" i="2"/>
  <c r="Q34" i="2" s="1"/>
  <c r="P34" i="2"/>
  <c r="Y34" i="2" s="1"/>
  <c r="O34" i="2"/>
  <c r="L34" i="2"/>
  <c r="U34" i="2" s="1"/>
  <c r="AA33" i="2"/>
  <c r="AB33" i="2" s="1"/>
  <c r="Y33" i="2"/>
  <c r="S33" i="2"/>
  <c r="R33" i="2"/>
  <c r="Z33" i="2" s="1"/>
  <c r="P33" i="2"/>
  <c r="O33" i="2"/>
  <c r="L33" i="2"/>
  <c r="T33" i="2" s="1"/>
  <c r="W33" i="2" s="1"/>
  <c r="X33" i="2" s="1"/>
  <c r="Y31" i="2"/>
  <c r="R31" i="2"/>
  <c r="AA31" i="2" s="1"/>
  <c r="AB31" i="2" s="1"/>
  <c r="P31" i="2"/>
  <c r="O31" i="2"/>
  <c r="L31" i="2"/>
  <c r="AA30" i="2"/>
  <c r="Y30" i="2"/>
  <c r="U30" i="2"/>
  <c r="T30" i="2"/>
  <c r="W30" i="2" s="1"/>
  <c r="X30" i="2" s="1"/>
  <c r="S30" i="2"/>
  <c r="R30" i="2"/>
  <c r="Z30" i="2" s="1"/>
  <c r="Q30" i="2"/>
  <c r="P30" i="2"/>
  <c r="AB30" i="2" s="1"/>
  <c r="O30" i="2"/>
  <c r="L30" i="2"/>
  <c r="V30" i="2" s="1"/>
  <c r="AA29" i="2"/>
  <c r="T29" i="2"/>
  <c r="W29" i="2" s="1"/>
  <c r="X29" i="2" s="1"/>
  <c r="S29" i="2"/>
  <c r="R29" i="2"/>
  <c r="Q29" i="2" s="1"/>
  <c r="P29" i="2"/>
  <c r="Y29" i="2" s="1"/>
  <c r="O29" i="2"/>
  <c r="L29" i="2"/>
  <c r="U29" i="2" s="1"/>
  <c r="AA27" i="2"/>
  <c r="AB27" i="2" s="1"/>
  <c r="Y27" i="2"/>
  <c r="S27" i="2"/>
  <c r="R27" i="2"/>
  <c r="Z27" i="2" s="1"/>
  <c r="P27" i="2"/>
  <c r="O27" i="2"/>
  <c r="L27" i="2"/>
  <c r="T27" i="2" s="1"/>
  <c r="W27" i="2" s="1"/>
  <c r="X27" i="2" s="1"/>
  <c r="Y26" i="2"/>
  <c r="R26" i="2"/>
  <c r="AA26" i="2" s="1"/>
  <c r="AB26" i="2" s="1"/>
  <c r="P26" i="2"/>
  <c r="O26" i="2"/>
  <c r="L26" i="2"/>
  <c r="AA25" i="2"/>
  <c r="Y25" i="2"/>
  <c r="U25" i="2"/>
  <c r="T25" i="2"/>
  <c r="W25" i="2" s="1"/>
  <c r="X25" i="2" s="1"/>
  <c r="S25" i="2"/>
  <c r="R25" i="2"/>
  <c r="Z25" i="2" s="1"/>
  <c r="Q25" i="2"/>
  <c r="P25" i="2"/>
  <c r="AB25" i="2" s="1"/>
  <c r="O25" i="2"/>
  <c r="L25" i="2"/>
  <c r="V25" i="2" s="1"/>
  <c r="AA24" i="2"/>
  <c r="T24" i="2"/>
  <c r="W24" i="2" s="1"/>
  <c r="X24" i="2" s="1"/>
  <c r="S24" i="2"/>
  <c r="R24" i="2"/>
  <c r="Q24" i="2" s="1"/>
  <c r="P24" i="2"/>
  <c r="Y24" i="2" s="1"/>
  <c r="O24" i="2"/>
  <c r="L24" i="2"/>
  <c r="U24" i="2" s="1"/>
  <c r="AA22" i="2"/>
  <c r="AB22" i="2" s="1"/>
  <c r="Y22" i="2"/>
  <c r="S22" i="2"/>
  <c r="R22" i="2"/>
  <c r="Z22" i="2" s="1"/>
  <c r="P22" i="2"/>
  <c r="O22" i="2"/>
  <c r="L22" i="2"/>
  <c r="T22" i="2" s="1"/>
  <c r="W22" i="2" s="1"/>
  <c r="X22" i="2" s="1"/>
  <c r="Y21" i="2"/>
  <c r="R21" i="2"/>
  <c r="AA21" i="2" s="1"/>
  <c r="AB21" i="2" s="1"/>
  <c r="P21" i="2"/>
  <c r="O21" i="2"/>
  <c r="L21" i="2"/>
  <c r="AA20" i="2"/>
  <c r="Y20" i="2"/>
  <c r="U20" i="2"/>
  <c r="T20" i="2"/>
  <c r="W20" i="2" s="1"/>
  <c r="X20" i="2" s="1"/>
  <c r="S20" i="2"/>
  <c r="R20" i="2"/>
  <c r="Z20" i="2" s="1"/>
  <c r="Q20" i="2"/>
  <c r="P20" i="2"/>
  <c r="AB20" i="2" s="1"/>
  <c r="O20" i="2"/>
  <c r="L20" i="2"/>
  <c r="V20" i="2" s="1"/>
  <c r="AA18" i="2"/>
  <c r="T18" i="2"/>
  <c r="W18" i="2" s="1"/>
  <c r="X18" i="2" s="1"/>
  <c r="S18" i="2"/>
  <c r="R18" i="2"/>
  <c r="Q18" i="2" s="1"/>
  <c r="P18" i="2"/>
  <c r="Y18" i="2" s="1"/>
  <c r="O18" i="2"/>
  <c r="L18" i="2"/>
  <c r="U18" i="2" s="1"/>
  <c r="AA16" i="2"/>
  <c r="AB16" i="2" s="1"/>
  <c r="Y16" i="2"/>
  <c r="S16" i="2"/>
  <c r="R16" i="2"/>
  <c r="Z16" i="2" s="1"/>
  <c r="P16" i="2"/>
  <c r="O16" i="2"/>
  <c r="L16" i="2"/>
  <c r="T16" i="2" s="1"/>
  <c r="W16" i="2" s="1"/>
  <c r="X16" i="2" s="1"/>
  <c r="Y15" i="2"/>
  <c r="R15" i="2"/>
  <c r="AA15" i="2" s="1"/>
  <c r="P15" i="2"/>
  <c r="O15" i="2"/>
  <c r="L15" i="2"/>
  <c r="AA14" i="2"/>
  <c r="Y14" i="2"/>
  <c r="U14" i="2"/>
  <c r="T14" i="2"/>
  <c r="W14" i="2" s="1"/>
  <c r="X14" i="2" s="1"/>
  <c r="S14" i="2"/>
  <c r="R14" i="2"/>
  <c r="Z14" i="2" s="1"/>
  <c r="Q14" i="2"/>
  <c r="P14" i="2"/>
  <c r="AB14" i="2" s="1"/>
  <c r="O14" i="2"/>
  <c r="L14" i="2"/>
  <c r="V14" i="2" s="1"/>
  <c r="AA13" i="2"/>
  <c r="T13" i="2"/>
  <c r="W13" i="2" s="1"/>
  <c r="X13" i="2" s="1"/>
  <c r="S13" i="2"/>
  <c r="R13" i="2"/>
  <c r="Q13" i="2" s="1"/>
  <c r="P13" i="2"/>
  <c r="Y13" i="2" s="1"/>
  <c r="O13" i="2"/>
  <c r="L13" i="2"/>
  <c r="U13" i="2" s="1"/>
  <c r="AA12" i="2"/>
  <c r="AB12" i="2" s="1"/>
  <c r="Y12" i="2"/>
  <c r="S12" i="2"/>
  <c r="R12" i="2"/>
  <c r="Z12" i="2" s="1"/>
  <c r="P12" i="2"/>
  <c r="O12" i="2"/>
  <c r="L12" i="2"/>
  <c r="T12" i="2" s="1"/>
  <c r="W12" i="2" s="1"/>
  <c r="X12" i="2" s="1"/>
  <c r="Y10" i="2"/>
  <c r="R10" i="2"/>
  <c r="AA10" i="2" s="1"/>
  <c r="AB10" i="2" s="1"/>
  <c r="P10" i="2"/>
  <c r="O10" i="2"/>
  <c r="L10" i="2"/>
  <c r="F5" i="2"/>
  <c r="A5" i="2"/>
  <c r="F4" i="2"/>
  <c r="A4" i="2"/>
  <c r="N5" i="2" l="1"/>
  <c r="AB15" i="2"/>
  <c r="W70" i="2"/>
  <c r="E41" i="3"/>
  <c r="G41" i="3" s="1"/>
  <c r="E38" i="3"/>
  <c r="G38" i="3" s="1"/>
  <c r="E39" i="3"/>
  <c r="G39" i="3" s="1"/>
  <c r="E42" i="3"/>
  <c r="G42" i="3" s="1"/>
  <c r="E40" i="3"/>
  <c r="G40" i="3" s="1"/>
  <c r="E37" i="3"/>
  <c r="G37" i="3" s="1"/>
  <c r="W15" i="2"/>
  <c r="X15" i="2" s="1"/>
  <c r="W90" i="2"/>
  <c r="W48" i="2"/>
  <c r="X48" i="2" s="1"/>
  <c r="W65" i="2"/>
  <c r="W82" i="2"/>
  <c r="W94" i="2"/>
  <c r="V10" i="2"/>
  <c r="Z15" i="2"/>
  <c r="V21" i="2"/>
  <c r="AB24" i="2"/>
  <c r="AB29" i="2"/>
  <c r="V41" i="2"/>
  <c r="Z41" i="2"/>
  <c r="AB44" i="2"/>
  <c r="V48" i="2"/>
  <c r="Z52" i="2"/>
  <c r="V57" i="2"/>
  <c r="AB59" i="2"/>
  <c r="V61" i="2"/>
  <c r="Z61" i="2"/>
  <c r="Z74" i="2"/>
  <c r="Z82" i="2"/>
  <c r="W101" i="2"/>
  <c r="Q158" i="2"/>
  <c r="Z158" i="2"/>
  <c r="T10" i="2"/>
  <c r="W10" i="2" s="1"/>
  <c r="X10" i="2" s="1"/>
  <c r="Q12" i="2"/>
  <c r="U12" i="2"/>
  <c r="V13" i="2"/>
  <c r="Z13" i="2"/>
  <c r="T15" i="2"/>
  <c r="Q16" i="2"/>
  <c r="D25" i="3" s="1"/>
  <c r="U16" i="2"/>
  <c r="V18" i="2"/>
  <c r="Z18" i="2"/>
  <c r="T21" i="2"/>
  <c r="W21" i="2" s="1"/>
  <c r="X21" i="2" s="1"/>
  <c r="Q22" i="2"/>
  <c r="U22" i="2"/>
  <c r="V24" i="2"/>
  <c r="Z24" i="2"/>
  <c r="T26" i="2"/>
  <c r="W26" i="2" s="1"/>
  <c r="X26" i="2" s="1"/>
  <c r="Q27" i="2"/>
  <c r="U27" i="2"/>
  <c r="V29" i="2"/>
  <c r="Z29" i="2"/>
  <c r="T31" i="2"/>
  <c r="W31" i="2" s="1"/>
  <c r="X31" i="2" s="1"/>
  <c r="Q33" i="2"/>
  <c r="U33" i="2"/>
  <c r="V34" i="2"/>
  <c r="Z34" i="2"/>
  <c r="T36" i="2"/>
  <c r="W36" i="2" s="1"/>
  <c r="X36" i="2" s="1"/>
  <c r="Q37" i="2"/>
  <c r="U37" i="2"/>
  <c r="V38" i="2"/>
  <c r="Z38" i="2"/>
  <c r="T41" i="2"/>
  <c r="W41" i="2" s="1"/>
  <c r="X41" i="2" s="1"/>
  <c r="Q42" i="2"/>
  <c r="U42" i="2"/>
  <c r="V44" i="2"/>
  <c r="Z44" i="2"/>
  <c r="T48" i="2"/>
  <c r="Q49" i="2"/>
  <c r="U49" i="2"/>
  <c r="V50" i="2"/>
  <c r="Z50" i="2"/>
  <c r="T52" i="2"/>
  <c r="W52" i="2" s="1"/>
  <c r="X52" i="2" s="1"/>
  <c r="Q53" i="2"/>
  <c r="U53" i="2"/>
  <c r="V55" i="2"/>
  <c r="Z55" i="2"/>
  <c r="T57" i="2"/>
  <c r="W57" i="2" s="1"/>
  <c r="Q58" i="2"/>
  <c r="U58" i="2"/>
  <c r="V59" i="2"/>
  <c r="Z59" i="2"/>
  <c r="T61" i="2"/>
  <c r="W61" i="2" s="1"/>
  <c r="Q62" i="2"/>
  <c r="U62" i="2"/>
  <c r="V63" i="2"/>
  <c r="Z63" i="2"/>
  <c r="T65" i="2"/>
  <c r="Q66" i="2"/>
  <c r="U66" i="2"/>
  <c r="V68" i="2"/>
  <c r="Z68" i="2"/>
  <c r="T70" i="2"/>
  <c r="Q71" i="2"/>
  <c r="U71" i="2"/>
  <c r="V72" i="2"/>
  <c r="Z72" i="2"/>
  <c r="T74" i="2"/>
  <c r="W74" i="2" s="1"/>
  <c r="Q75" i="2"/>
  <c r="U75" i="2"/>
  <c r="V76" i="2"/>
  <c r="Z76" i="2"/>
  <c r="T78" i="2"/>
  <c r="W78" i="2" s="1"/>
  <c r="Q79" i="2"/>
  <c r="U79" i="2"/>
  <c r="V80" i="2"/>
  <c r="Z80" i="2"/>
  <c r="T82" i="2"/>
  <c r="Q83" i="2"/>
  <c r="U83" i="2"/>
  <c r="V84" i="2"/>
  <c r="Z84" i="2"/>
  <c r="T86" i="2"/>
  <c r="W86" i="2" s="1"/>
  <c r="Q87" i="2"/>
  <c r="U87" i="2"/>
  <c r="V88" i="2"/>
  <c r="Z88" i="2"/>
  <c r="T90" i="2"/>
  <c r="Q91" i="2"/>
  <c r="U91" i="2"/>
  <c r="T93" i="2"/>
  <c r="W93" i="2" s="1"/>
  <c r="U95" i="2"/>
  <c r="U96" i="2"/>
  <c r="Z96" i="2"/>
  <c r="U98" i="2"/>
  <c r="S98" i="2"/>
  <c r="V99" i="2"/>
  <c r="Q100" i="2"/>
  <c r="U101" i="2"/>
  <c r="Z102" i="2"/>
  <c r="W104" i="2"/>
  <c r="S104" i="2"/>
  <c r="Q105" i="2"/>
  <c r="V106" i="2"/>
  <c r="Z109" i="2"/>
  <c r="S112" i="2"/>
  <c r="T112" i="2"/>
  <c r="W112" i="2" s="1"/>
  <c r="T113" i="2"/>
  <c r="W113" i="2" s="1"/>
  <c r="U113" i="2"/>
  <c r="S113" i="2"/>
  <c r="U118" i="2"/>
  <c r="S124" i="2"/>
  <c r="U124" i="2"/>
  <c r="T124" i="2"/>
  <c r="W124" i="2" s="1"/>
  <c r="V124" i="2"/>
  <c r="W128" i="2"/>
  <c r="S128" i="2"/>
  <c r="U128" i="2"/>
  <c r="T128" i="2"/>
  <c r="V128" i="2"/>
  <c r="S132" i="2"/>
  <c r="U132" i="2"/>
  <c r="T132" i="2"/>
  <c r="W132" i="2" s="1"/>
  <c r="V132" i="2"/>
  <c r="W136" i="2"/>
  <c r="S136" i="2"/>
  <c r="U136" i="2"/>
  <c r="T136" i="2"/>
  <c r="V136" i="2"/>
  <c r="S140" i="2"/>
  <c r="U140" i="2"/>
  <c r="T140" i="2"/>
  <c r="W140" i="2" s="1"/>
  <c r="V140" i="2"/>
  <c r="W144" i="2"/>
  <c r="S144" i="2"/>
  <c r="U144" i="2"/>
  <c r="T144" i="2"/>
  <c r="V144" i="2"/>
  <c r="V151" i="2"/>
  <c r="U152" i="2"/>
  <c r="T152" i="2"/>
  <c r="W152" i="2"/>
  <c r="V152" i="2"/>
  <c r="S152" i="2"/>
  <c r="Z199" i="2"/>
  <c r="Q210" i="2"/>
  <c r="Z210" i="2"/>
  <c r="AB13" i="2"/>
  <c r="N4" i="2" s="1"/>
  <c r="I47" i="3" s="1"/>
  <c r="Z21" i="2"/>
  <c r="V26" i="2"/>
  <c r="Z26" i="2"/>
  <c r="Z31" i="2"/>
  <c r="AB34" i="2"/>
  <c r="AB50" i="2"/>
  <c r="AB55" i="2"/>
  <c r="Z57" i="2"/>
  <c r="Q10" i="2"/>
  <c r="U10" i="2"/>
  <c r="V12" i="2"/>
  <c r="E36" i="3"/>
  <c r="G36" i="3" s="1"/>
  <c r="Q15" i="2"/>
  <c r="D16" i="3" s="1"/>
  <c r="H16" i="3" s="1"/>
  <c r="U15" i="2"/>
  <c r="V16" i="2"/>
  <c r="Q21" i="2"/>
  <c r="U21" i="2"/>
  <c r="V22" i="2"/>
  <c r="Q26" i="2"/>
  <c r="U26" i="2"/>
  <c r="V27" i="2"/>
  <c r="Q31" i="2"/>
  <c r="U31" i="2"/>
  <c r="V33" i="2"/>
  <c r="Q36" i="2"/>
  <c r="U36" i="2"/>
  <c r="V37" i="2"/>
  <c r="Q41" i="2"/>
  <c r="U41" i="2"/>
  <c r="V42" i="2"/>
  <c r="Q48" i="2"/>
  <c r="U48" i="2"/>
  <c r="V49" i="2"/>
  <c r="Q52" i="2"/>
  <c r="U52" i="2"/>
  <c r="V53" i="2"/>
  <c r="U57" i="2"/>
  <c r="V58" i="2"/>
  <c r="U61" i="2"/>
  <c r="V62" i="2"/>
  <c r="Q65" i="2"/>
  <c r="U65" i="2"/>
  <c r="V66" i="2"/>
  <c r="Q70" i="2"/>
  <c r="U70" i="2"/>
  <c r="V71" i="2"/>
  <c r="U74" i="2"/>
  <c r="V75" i="2"/>
  <c r="Q78" i="2"/>
  <c r="U78" i="2"/>
  <c r="V79" i="2"/>
  <c r="U82" i="2"/>
  <c r="V83" i="2"/>
  <c r="Q86" i="2"/>
  <c r="U86" i="2"/>
  <c r="V87" i="2"/>
  <c r="Q90" i="2"/>
  <c r="U90" i="2"/>
  <c r="V91" i="2"/>
  <c r="U94" i="2"/>
  <c r="S94" i="2"/>
  <c r="V95" i="2"/>
  <c r="W100" i="2"/>
  <c r="S100" i="2"/>
  <c r="Q101" i="2"/>
  <c r="V101" i="2"/>
  <c r="T105" i="2"/>
  <c r="W105" i="2"/>
  <c r="S116" i="2"/>
  <c r="T116" i="2"/>
  <c r="W116" i="2" s="1"/>
  <c r="T117" i="2"/>
  <c r="U117" i="2"/>
  <c r="S117" i="2"/>
  <c r="Q120" i="2"/>
  <c r="W156" i="2"/>
  <c r="Z163" i="2"/>
  <c r="Q163" i="2"/>
  <c r="Q164" i="2"/>
  <c r="Z164" i="2"/>
  <c r="U165" i="2"/>
  <c r="T165" i="2"/>
  <c r="W165" i="2" s="1"/>
  <c r="T168" i="2"/>
  <c r="W168" i="2" s="1"/>
  <c r="U168" i="2"/>
  <c r="V168" i="2"/>
  <c r="S168" i="2"/>
  <c r="S171" i="2"/>
  <c r="U171" i="2"/>
  <c r="T171" i="2"/>
  <c r="W171" i="2" s="1"/>
  <c r="V171" i="2"/>
  <c r="W179" i="2"/>
  <c r="S179" i="2"/>
  <c r="U179" i="2"/>
  <c r="T179" i="2"/>
  <c r="V179" i="2"/>
  <c r="Z191" i="2"/>
  <c r="Z10" i="2"/>
  <c r="V15" i="2"/>
  <c r="AB18" i="2"/>
  <c r="V31" i="2"/>
  <c r="V36" i="2"/>
  <c r="Z36" i="2"/>
  <c r="AB38" i="2"/>
  <c r="Z48" i="2"/>
  <c r="V52" i="2"/>
  <c r="V65" i="2"/>
  <c r="Z65" i="2"/>
  <c r="V70" i="2"/>
  <c r="V74" i="2"/>
  <c r="V78" i="2"/>
  <c r="V82" i="2"/>
  <c r="V86" i="2"/>
  <c r="V90" i="2"/>
  <c r="S96" i="2"/>
  <c r="S106" i="2"/>
  <c r="W120" i="2"/>
  <c r="S120" i="2"/>
  <c r="T120" i="2"/>
  <c r="Z147" i="2"/>
  <c r="Q147" i="2"/>
  <c r="Q148" i="2"/>
  <c r="Z148" i="2"/>
  <c r="T163" i="2"/>
  <c r="W163" i="2" s="1"/>
  <c r="S163" i="2"/>
  <c r="V163" i="2"/>
  <c r="U163" i="2"/>
  <c r="S10" i="2"/>
  <c r="S15" i="2"/>
  <c r="S21" i="2"/>
  <c r="S26" i="2"/>
  <c r="S31" i="2"/>
  <c r="S36" i="2"/>
  <c r="S41" i="2"/>
  <c r="S48" i="2"/>
  <c r="S52" i="2"/>
  <c r="S57" i="2"/>
  <c r="S61" i="2"/>
  <c r="S65" i="2"/>
  <c r="X65" i="2" s="1"/>
  <c r="S70" i="2"/>
  <c r="S74" i="2"/>
  <c r="S78" i="2"/>
  <c r="S82" i="2"/>
  <c r="S86" i="2"/>
  <c r="S90" i="2"/>
  <c r="W92" i="2"/>
  <c r="S92" i="2"/>
  <c r="Q93" i="2"/>
  <c r="V93" i="2"/>
  <c r="V94" i="2"/>
  <c r="T96" i="2"/>
  <c r="W96" i="2" s="1"/>
  <c r="T97" i="2"/>
  <c r="W97" i="2" s="1"/>
  <c r="W98" i="2"/>
  <c r="U100" i="2"/>
  <c r="S101" i="2"/>
  <c r="U102" i="2"/>
  <c r="S102" i="2"/>
  <c r="V103" i="2"/>
  <c r="V104" i="2"/>
  <c r="U105" i="2"/>
  <c r="T106" i="2"/>
  <c r="W106" i="2" s="1"/>
  <c r="Z106" i="2"/>
  <c r="W108" i="2"/>
  <c r="S108" i="2"/>
  <c r="T108" i="2"/>
  <c r="T109" i="2"/>
  <c r="W109" i="2" s="1"/>
  <c r="U109" i="2"/>
  <c r="S109" i="2"/>
  <c r="U114" i="2"/>
  <c r="V116" i="2"/>
  <c r="W117" i="2"/>
  <c r="U120" i="2"/>
  <c r="Z124" i="2"/>
  <c r="Z128" i="2"/>
  <c r="Z132" i="2"/>
  <c r="Z136" i="2"/>
  <c r="Z140" i="2"/>
  <c r="Z144" i="2"/>
  <c r="Q144" i="2"/>
  <c r="T147" i="2"/>
  <c r="S147" i="2"/>
  <c r="V147" i="2"/>
  <c r="U147" i="2"/>
  <c r="W147" i="2"/>
  <c r="T157" i="2"/>
  <c r="W157" i="2" s="1"/>
  <c r="U157" i="2"/>
  <c r="W158" i="2"/>
  <c r="S158" i="2"/>
  <c r="T158" i="2"/>
  <c r="V158" i="2"/>
  <c r="U158" i="2"/>
  <c r="T215" i="2"/>
  <c r="S215" i="2"/>
  <c r="V215" i="2"/>
  <c r="U215" i="2"/>
  <c r="W215" i="2"/>
  <c r="V110" i="2"/>
  <c r="Z110" i="2"/>
  <c r="V114" i="2"/>
  <c r="Z114" i="2"/>
  <c r="V118" i="2"/>
  <c r="Z118" i="2"/>
  <c r="Q121" i="2"/>
  <c r="U121" i="2"/>
  <c r="V122" i="2"/>
  <c r="Z122" i="2"/>
  <c r="Q125" i="2"/>
  <c r="U125" i="2"/>
  <c r="V126" i="2"/>
  <c r="Z126" i="2"/>
  <c r="Q129" i="2"/>
  <c r="U129" i="2"/>
  <c r="V130" i="2"/>
  <c r="Z130" i="2"/>
  <c r="Q133" i="2"/>
  <c r="U133" i="2"/>
  <c r="V134" i="2"/>
  <c r="Z134" i="2"/>
  <c r="Q137" i="2"/>
  <c r="U137" i="2"/>
  <c r="V138" i="2"/>
  <c r="Z138" i="2"/>
  <c r="Q141" i="2"/>
  <c r="U141" i="2"/>
  <c r="V142" i="2"/>
  <c r="Z142" i="2"/>
  <c r="V145" i="2"/>
  <c r="Q146" i="2"/>
  <c r="W150" i="2"/>
  <c r="S150" i="2"/>
  <c r="Q151" i="2"/>
  <c r="T155" i="2"/>
  <c r="W155" i="2"/>
  <c r="U160" i="2"/>
  <c r="S160" i="2"/>
  <c r="V161" i="2"/>
  <c r="Q162" i="2"/>
  <c r="S175" i="2"/>
  <c r="U175" i="2"/>
  <c r="T175" i="2"/>
  <c r="W175" i="2" s="1"/>
  <c r="V175" i="2"/>
  <c r="Z187" i="2"/>
  <c r="Z195" i="2"/>
  <c r="Z203" i="2"/>
  <c r="V121" i="2"/>
  <c r="V125" i="2"/>
  <c r="V129" i="2"/>
  <c r="V133" i="2"/>
  <c r="V137" i="2"/>
  <c r="V141" i="2"/>
  <c r="W146" i="2"/>
  <c r="S146" i="2"/>
  <c r="T151" i="2"/>
  <c r="W151" i="2"/>
  <c r="U156" i="2"/>
  <c r="S156" i="2"/>
  <c r="V157" i="2"/>
  <c r="W162" i="2"/>
  <c r="S162" i="2"/>
  <c r="V165" i="2"/>
  <c r="Z171" i="2"/>
  <c r="T176" i="2"/>
  <c r="W176" i="2" s="1"/>
  <c r="Z179" i="2"/>
  <c r="W187" i="2"/>
  <c r="S187" i="2"/>
  <c r="U187" i="2"/>
  <c r="T187" i="2"/>
  <c r="V187" i="2"/>
  <c r="S195" i="2"/>
  <c r="U195" i="2"/>
  <c r="T195" i="2"/>
  <c r="W195" i="2" s="1"/>
  <c r="V195" i="2"/>
  <c r="W203" i="2"/>
  <c r="S203" i="2"/>
  <c r="U203" i="2"/>
  <c r="T203" i="2"/>
  <c r="V203" i="2"/>
  <c r="Z215" i="2"/>
  <c r="Q215" i="2"/>
  <c r="Q216" i="2"/>
  <c r="Z216" i="2"/>
  <c r="Q226" i="2"/>
  <c r="Z226" i="2"/>
  <c r="U146" i="2"/>
  <c r="U148" i="2"/>
  <c r="S148" i="2"/>
  <c r="V149" i="2"/>
  <c r="V150" i="2"/>
  <c r="U151" i="2"/>
  <c r="Z152" i="2"/>
  <c r="W154" i="2"/>
  <c r="S154" i="2"/>
  <c r="Q155" i="2"/>
  <c r="V155" i="2"/>
  <c r="V156" i="2"/>
  <c r="T159" i="2"/>
  <c r="W159" i="2"/>
  <c r="W160" i="2"/>
  <c r="U162" i="2"/>
  <c r="T164" i="2"/>
  <c r="W164" i="2" s="1"/>
  <c r="U164" i="2"/>
  <c r="S164" i="2"/>
  <c r="S167" i="2"/>
  <c r="T167" i="2"/>
  <c r="W167" i="2" s="1"/>
  <c r="T172" i="2"/>
  <c r="W172" i="2" s="1"/>
  <c r="Z175" i="2"/>
  <c r="T180" i="2"/>
  <c r="W180" i="2" s="1"/>
  <c r="W183" i="2"/>
  <c r="S183" i="2"/>
  <c r="U183" i="2"/>
  <c r="T183" i="2"/>
  <c r="V183" i="2"/>
  <c r="S191" i="2"/>
  <c r="U191" i="2"/>
  <c r="T191" i="2"/>
  <c r="W191" i="2" s="1"/>
  <c r="V191" i="2"/>
  <c r="W199" i="2"/>
  <c r="S199" i="2"/>
  <c r="U199" i="2"/>
  <c r="T199" i="2"/>
  <c r="V199" i="2"/>
  <c r="T209" i="2"/>
  <c r="W209" i="2" s="1"/>
  <c r="U209" i="2"/>
  <c r="S210" i="2"/>
  <c r="T210" i="2"/>
  <c r="W210" i="2" s="1"/>
  <c r="V210" i="2"/>
  <c r="U210" i="2"/>
  <c r="S166" i="2"/>
  <c r="W166" i="2"/>
  <c r="S170" i="2"/>
  <c r="W170" i="2"/>
  <c r="Q172" i="2"/>
  <c r="U172" i="2"/>
  <c r="S174" i="2"/>
  <c r="W174" i="2"/>
  <c r="Q176" i="2"/>
  <c r="U176" i="2"/>
  <c r="S178" i="2"/>
  <c r="W178" i="2"/>
  <c r="Q180" i="2"/>
  <c r="U180" i="2"/>
  <c r="S182" i="2"/>
  <c r="Q184" i="2"/>
  <c r="U184" i="2"/>
  <c r="S186" i="2"/>
  <c r="Q188" i="2"/>
  <c r="U188" i="2"/>
  <c r="S190" i="2"/>
  <c r="Q192" i="2"/>
  <c r="U192" i="2"/>
  <c r="S194" i="2"/>
  <c r="Q196" i="2"/>
  <c r="U196" i="2"/>
  <c r="S198" i="2"/>
  <c r="Q200" i="2"/>
  <c r="U200" i="2"/>
  <c r="S202" i="2"/>
  <c r="Q204" i="2"/>
  <c r="U204" i="2"/>
  <c r="T206" i="2"/>
  <c r="W206" i="2" s="1"/>
  <c r="T207" i="2"/>
  <c r="W207" i="2"/>
  <c r="S211" i="2"/>
  <c r="U212" i="2"/>
  <c r="S212" i="2"/>
  <c r="V213" i="2"/>
  <c r="T216" i="2"/>
  <c r="W216" i="2" s="1"/>
  <c r="U220" i="2"/>
  <c r="S220" i="2"/>
  <c r="T220" i="2"/>
  <c r="W220" i="2" s="1"/>
  <c r="U221" i="2"/>
  <c r="Z222" i="2"/>
  <c r="T227" i="2"/>
  <c r="W227" i="2" s="1"/>
  <c r="T230" i="2"/>
  <c r="W230" i="2"/>
  <c r="S230" i="2"/>
  <c r="U230" i="2"/>
  <c r="V230" i="2"/>
  <c r="S245" i="2"/>
  <c r="U245" i="2"/>
  <c r="V245" i="2"/>
  <c r="T245" i="2"/>
  <c r="W245" i="2" s="1"/>
  <c r="Z247" i="2"/>
  <c r="V172" i="2"/>
  <c r="V176" i="2"/>
  <c r="V180" i="2"/>
  <c r="T182" i="2"/>
  <c r="W182" i="2" s="1"/>
  <c r="T186" i="2"/>
  <c r="W186" i="2" s="1"/>
  <c r="T190" i="2"/>
  <c r="W190" i="2" s="1"/>
  <c r="T194" i="2"/>
  <c r="W194" i="2" s="1"/>
  <c r="T198" i="2"/>
  <c r="W198" i="2" s="1"/>
  <c r="T202" i="2"/>
  <c r="W202" i="2" s="1"/>
  <c r="U208" i="2"/>
  <c r="S208" i="2"/>
  <c r="V209" i="2"/>
  <c r="U211" i="2"/>
  <c r="Z212" i="2"/>
  <c r="W214" i="2"/>
  <c r="S214" i="2"/>
  <c r="V216" i="2"/>
  <c r="T219" i="2"/>
  <c r="W219" i="2" s="1"/>
  <c r="W222" i="2"/>
  <c r="S222" i="2"/>
  <c r="U222" i="2"/>
  <c r="T222" i="2"/>
  <c r="U231" i="2"/>
  <c r="U251" i="2"/>
  <c r="T251" i="2"/>
  <c r="W251" i="2" s="1"/>
  <c r="S251" i="2"/>
  <c r="V251" i="2"/>
  <c r="S206" i="2"/>
  <c r="W211" i="2"/>
  <c r="S216" i="2"/>
  <c r="W218" i="2"/>
  <c r="S218" i="2"/>
  <c r="U218" i="2"/>
  <c r="T218" i="2"/>
  <c r="Z220" i="2"/>
  <c r="T226" i="2"/>
  <c r="W226" i="2"/>
  <c r="S226" i="2"/>
  <c r="U226" i="2"/>
  <c r="V226" i="2"/>
  <c r="V234" i="2"/>
  <c r="T234" i="2"/>
  <c r="W234" i="2" s="1"/>
  <c r="S234" i="2"/>
  <c r="U234" i="2"/>
  <c r="Q255" i="2"/>
  <c r="Z255" i="2"/>
  <c r="Q275" i="2"/>
  <c r="Z275" i="2"/>
  <c r="W276" i="2"/>
  <c r="V219" i="2"/>
  <c r="V223" i="2"/>
  <c r="S224" i="2"/>
  <c r="W224" i="2"/>
  <c r="V227" i="2"/>
  <c r="S228" i="2"/>
  <c r="W228" i="2"/>
  <c r="V231" i="2"/>
  <c r="S232" i="2"/>
  <c r="W232" i="2"/>
  <c r="W237" i="2"/>
  <c r="U237" i="2"/>
  <c r="S237" i="2"/>
  <c r="V240" i="2"/>
  <c r="U243" i="2"/>
  <c r="W243" i="2"/>
  <c r="S243" i="2"/>
  <c r="T243" i="2"/>
  <c r="Z245" i="2"/>
  <c r="V248" i="2"/>
  <c r="V260" i="2"/>
  <c r="U263" i="2"/>
  <c r="T263" i="2"/>
  <c r="W263" i="2" s="1"/>
  <c r="S263" i="2"/>
  <c r="V263" i="2"/>
  <c r="T267" i="2"/>
  <c r="W267" i="2"/>
  <c r="S267" i="2"/>
  <c r="V267" i="2"/>
  <c r="U267" i="2"/>
  <c r="Q272" i="2"/>
  <c r="Z272" i="2"/>
  <c r="T283" i="2"/>
  <c r="W283" i="2" s="1"/>
  <c r="S283" i="2"/>
  <c r="V283" i="2"/>
  <c r="U283" i="2"/>
  <c r="Q224" i="2"/>
  <c r="U224" i="2"/>
  <c r="Q228" i="2"/>
  <c r="U228" i="2"/>
  <c r="T231" i="2"/>
  <c r="W231" i="2" s="1"/>
  <c r="Q232" i="2"/>
  <c r="U232" i="2"/>
  <c r="W235" i="2"/>
  <c r="S235" i="2"/>
  <c r="Q236" i="2"/>
  <c r="V237" i="2"/>
  <c r="U239" i="2"/>
  <c r="W239" i="2"/>
  <c r="S239" i="2"/>
  <c r="T239" i="2"/>
  <c r="Z241" i="2"/>
  <c r="V244" i="2"/>
  <c r="U247" i="2"/>
  <c r="S247" i="2"/>
  <c r="T247" i="2"/>
  <c r="W247" i="2" s="1"/>
  <c r="Z249" i="2"/>
  <c r="Q249" i="2"/>
  <c r="V252" i="2"/>
  <c r="U255" i="2"/>
  <c r="T255" i="2"/>
  <c r="W255" i="2" s="1"/>
  <c r="S255" i="2"/>
  <c r="V255" i="2"/>
  <c r="Q264" i="2"/>
  <c r="Z264" i="2"/>
  <c r="T275" i="2"/>
  <c r="W275" i="2" s="1"/>
  <c r="S275" i="2"/>
  <c r="V275" i="2"/>
  <c r="U275" i="2"/>
  <c r="Q280" i="2"/>
  <c r="Z280" i="2"/>
  <c r="T236" i="2"/>
  <c r="W236" i="2"/>
  <c r="V238" i="2"/>
  <c r="W241" i="2"/>
  <c r="S241" i="2"/>
  <c r="U241" i="2"/>
  <c r="T241" i="2"/>
  <c r="Z243" i="2"/>
  <c r="V246" i="2"/>
  <c r="S249" i="2"/>
  <c r="V249" i="2"/>
  <c r="U249" i="2"/>
  <c r="T249" i="2"/>
  <c r="W249" i="2" s="1"/>
  <c r="Z251" i="2"/>
  <c r="V256" i="2"/>
  <c r="U259" i="2"/>
  <c r="T259" i="2"/>
  <c r="W259" i="2"/>
  <c r="S259" i="2"/>
  <c r="V259" i="2"/>
  <c r="Z263" i="2"/>
  <c r="Q263" i="2"/>
  <c r="Q267" i="2"/>
  <c r="Z267" i="2"/>
  <c r="Q283" i="2"/>
  <c r="Z283" i="2"/>
  <c r="T240" i="2"/>
  <c r="W240" i="2" s="1"/>
  <c r="T244" i="2"/>
  <c r="W244" i="2" s="1"/>
  <c r="T248" i="2"/>
  <c r="W248" i="2" s="1"/>
  <c r="T252" i="2"/>
  <c r="W252" i="2" s="1"/>
  <c r="Q253" i="2"/>
  <c r="U253" i="2"/>
  <c r="T256" i="2"/>
  <c r="W256" i="2" s="1"/>
  <c r="Q257" i="2"/>
  <c r="U257" i="2"/>
  <c r="T260" i="2"/>
  <c r="W260" i="2" s="1"/>
  <c r="Q261" i="2"/>
  <c r="U261" i="2"/>
  <c r="U264" i="2"/>
  <c r="T264" i="2"/>
  <c r="W264" i="2" s="1"/>
  <c r="S264" i="2"/>
  <c r="W266" i="2"/>
  <c r="V269" i="2"/>
  <c r="Q271" i="2"/>
  <c r="U272" i="2"/>
  <c r="T272" i="2"/>
  <c r="W272" i="2" s="1"/>
  <c r="S272" i="2"/>
  <c r="W274" i="2"/>
  <c r="V277" i="2"/>
  <c r="Q279" i="2"/>
  <c r="U280" i="2"/>
  <c r="T280" i="2"/>
  <c r="W280" i="2" s="1"/>
  <c r="S280" i="2"/>
  <c r="W282" i="2"/>
  <c r="V253" i="2"/>
  <c r="V257" i="2"/>
  <c r="V261" i="2"/>
  <c r="T271" i="2"/>
  <c r="W271" i="2" s="1"/>
  <c r="S271" i="2"/>
  <c r="T279" i="2"/>
  <c r="W279" i="2"/>
  <c r="S279" i="2"/>
  <c r="S253" i="2"/>
  <c r="S257" i="2"/>
  <c r="S261" i="2"/>
  <c r="V265" i="2"/>
  <c r="U268" i="2"/>
  <c r="T268" i="2"/>
  <c r="W268" i="2" s="1"/>
  <c r="S268" i="2"/>
  <c r="Z268" i="2"/>
  <c r="W270" i="2"/>
  <c r="U271" i="2"/>
  <c r="V273" i="2"/>
  <c r="U276" i="2"/>
  <c r="T276" i="2"/>
  <c r="S276" i="2"/>
  <c r="Z276" i="2"/>
  <c r="W278" i="2"/>
  <c r="U279" i="2"/>
  <c r="V281" i="2"/>
  <c r="V284" i="2"/>
  <c r="W288" i="2"/>
  <c r="Q265" i="2"/>
  <c r="U265" i="2"/>
  <c r="V266" i="2"/>
  <c r="Q269" i="2"/>
  <c r="U269" i="2"/>
  <c r="V270" i="2"/>
  <c r="Q273" i="2"/>
  <c r="U273" i="2"/>
  <c r="V274" i="2"/>
  <c r="Q277" i="2"/>
  <c r="U277" i="2"/>
  <c r="V278" i="2"/>
  <c r="Q281" i="2"/>
  <c r="U281" i="2"/>
  <c r="V282" i="2"/>
  <c r="T284" i="2"/>
  <c r="W284" i="2" s="1"/>
  <c r="Q285" i="2"/>
  <c r="U285" i="2"/>
  <c r="V286" i="2"/>
  <c r="S287" i="2"/>
  <c r="W287" i="2"/>
  <c r="U290" i="2"/>
  <c r="Z290" i="2"/>
  <c r="S291" i="2"/>
  <c r="U292" i="2"/>
  <c r="S292" i="2"/>
  <c r="V293" i="2"/>
  <c r="U295" i="2"/>
  <c r="T296" i="2"/>
  <c r="W296" i="2" s="1"/>
  <c r="Z296" i="2"/>
  <c r="W298" i="2"/>
  <c r="S298" i="2"/>
  <c r="V300" i="2"/>
  <c r="U306" i="2"/>
  <c r="Z306" i="2"/>
  <c r="V307" i="2"/>
  <c r="Z307" i="2"/>
  <c r="T310" i="2"/>
  <c r="W310" i="2"/>
  <c r="S310" i="2"/>
  <c r="U311" i="2"/>
  <c r="T311" i="2"/>
  <c r="W311" i="2" s="1"/>
  <c r="S311" i="2"/>
  <c r="S266" i="2"/>
  <c r="S270" i="2"/>
  <c r="S274" i="2"/>
  <c r="S278" i="2"/>
  <c r="S282" i="2"/>
  <c r="Q284" i="2"/>
  <c r="U284" i="2"/>
  <c r="S286" i="2"/>
  <c r="T287" i="2"/>
  <c r="U288" i="2"/>
  <c r="S288" i="2"/>
  <c r="V289" i="2"/>
  <c r="U291" i="2"/>
  <c r="Z292" i="2"/>
  <c r="W294" i="2"/>
  <c r="S294" i="2"/>
  <c r="Q295" i="2"/>
  <c r="V296" i="2"/>
  <c r="T298" i="2"/>
  <c r="U299" i="2"/>
  <c r="T299" i="2"/>
  <c r="W299" i="2" s="1"/>
  <c r="S299" i="2"/>
  <c r="V304" i="2"/>
  <c r="Z311" i="2"/>
  <c r="T314" i="2"/>
  <c r="W314" i="2"/>
  <c r="S314" i="2"/>
  <c r="U315" i="2"/>
  <c r="T315" i="2"/>
  <c r="W315" i="2" s="1"/>
  <c r="S315" i="2"/>
  <c r="Q287" i="2"/>
  <c r="U287" i="2"/>
  <c r="W290" i="2"/>
  <c r="S290" i="2"/>
  <c r="Q291" i="2"/>
  <c r="V291" i="2"/>
  <c r="T295" i="2"/>
  <c r="W295" i="2"/>
  <c r="T302" i="2"/>
  <c r="W302" i="2"/>
  <c r="S302" i="2"/>
  <c r="U303" i="2"/>
  <c r="T303" i="2"/>
  <c r="W303" i="2" s="1"/>
  <c r="S303" i="2"/>
  <c r="V308" i="2"/>
  <c r="W291" i="2"/>
  <c r="S296" i="2"/>
  <c r="T306" i="2"/>
  <c r="W306" i="2"/>
  <c r="S306" i="2"/>
  <c r="U307" i="2"/>
  <c r="T307" i="2"/>
  <c r="W307" i="2" s="1"/>
  <c r="S307" i="2"/>
  <c r="Q300" i="2"/>
  <c r="U300" i="2"/>
  <c r="Q304" i="2"/>
  <c r="U304" i="2"/>
  <c r="Q308" i="2"/>
  <c r="U308" i="2"/>
  <c r="Q312" i="2"/>
  <c r="U312" i="2"/>
  <c r="Q316" i="2"/>
  <c r="U316" i="2"/>
  <c r="V316" i="2"/>
  <c r="S316" i="2"/>
  <c r="H25" i="3" l="1"/>
  <c r="L26" i="3" s="1"/>
  <c r="D26" i="3"/>
  <c r="H26" i="3" s="1"/>
  <c r="D27" i="3"/>
  <c r="H27" i="3" s="1"/>
  <c r="D10" i="3"/>
  <c r="D31" i="3"/>
  <c r="H31" i="3" s="1"/>
  <c r="G44" i="3"/>
  <c r="C45" i="3" s="1"/>
  <c r="D11" i="3"/>
  <c r="H11" i="3" s="1"/>
  <c r="D30" i="3"/>
  <c r="D15" i="3"/>
  <c r="D12" i="3"/>
  <c r="H12" i="3" s="1"/>
  <c r="D22" i="3"/>
  <c r="H22" i="3" s="1"/>
  <c r="D17" i="3"/>
  <c r="H17" i="3" s="1"/>
  <c r="D20" i="3"/>
  <c r="D21" i="3"/>
  <c r="H21" i="3" s="1"/>
  <c r="D32" i="3"/>
  <c r="H32" i="3" s="1"/>
  <c r="L20" i="3" l="1"/>
  <c r="H20" i="3"/>
  <c r="L21" i="3" s="1"/>
  <c r="L30" i="3"/>
  <c r="H30" i="3"/>
  <c r="L31" i="3" s="1"/>
  <c r="L37" i="3"/>
  <c r="L10" i="3"/>
  <c r="H10" i="3"/>
  <c r="L11" i="3" s="1"/>
  <c r="L36" i="3" s="1"/>
  <c r="L25" i="3"/>
  <c r="H15" i="3"/>
  <c r="L16" i="3" s="1"/>
  <c r="L15" i="3"/>
  <c r="L38" i="3"/>
  <c r="L27" i="3" l="1"/>
  <c r="L12" i="3"/>
  <c r="L17" i="3"/>
  <c r="I39" i="3"/>
  <c r="L32" i="3"/>
  <c r="L22" i="3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  </r>
      </text>
    </comment>
    <comment ref="AC7" authorId="0" shapeId="0">
      <text>
        <r>
          <rPr>
            <sz val="10"/>
            <color rgb="FF000000"/>
            <rFont val="Arial"/>
          </rPr>
          <t xml:space="preserve">Informar a Data Final e o Responsável da Garantia, estabelecido na Orden de Inicio de Servico do Contrato, que corresponda ao Processo Elementar ou 
Grupo de Dados
</t>
        </r>
      </text>
    </comment>
    <comment ref="C8" authorId="0" shapeId="0">
      <text>
        <r>
          <rPr>
            <sz val="10"/>
            <color rgb="FF000000"/>
            <rFont val="Arial"/>
          </rPr>
          <t>Informar o identifador do pacote de casos de usos.</t>
        </r>
      </text>
    </comment>
    <comment ref="D8" authorId="0" shapeId="0">
      <text>
        <r>
          <rPr>
            <sz val="10"/>
            <color rgb="FF000000"/>
            <rFont val="Arial"/>
          </rPr>
          <t>Informar o identificador do requisito funcional ou o identificador do caso de uso associado ao pacote.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Informar o nome da tela associada ao caso de uso. Caso contrario, informar que não se aplica.
</t>
        </r>
      </text>
    </comment>
    <comment ref="F8" authorId="0" shapeId="0">
      <text>
        <r>
          <rPr>
            <sz val="10"/>
            <color rgb="FF000000"/>
            <rFont val="Arial"/>
          </rPr>
          <t xml:space="preserve">Informar Tipo de Funções:
ALI, AIE, EE, SE, CE </t>
        </r>
      </text>
    </comment>
    <comment ref="G8" authorId="0" shapeId="0">
      <text>
        <r>
          <rPr>
            <sz val="10"/>
            <color rgb="FF000000"/>
            <rFont val="Arial"/>
          </rPr>
          <t>Informar o tipo de Manutenções:
I  : Inclução,
E : Exclução,
A : Alteração
T : Test</t>
        </r>
      </text>
    </comment>
    <comment ref="H8" authorId="0" shapeId="0">
      <text>
        <r>
          <rPr>
            <sz val="10"/>
            <color rgb="FF000000"/>
            <rFont val="Arial"/>
          </rPr>
          <t>Quantidade de Tipos de Dados após o projeto de melhoria necessária na determinação da complexidade de uma função de dados ou de transação.</t>
        </r>
      </text>
    </comment>
    <comment ref="I8" authorId="0" shapeId="0">
      <text>
        <r>
          <rPr>
            <sz val="10"/>
            <color rgb="FF000000"/>
            <rFont val="Arial"/>
          </rPr>
          <t>Quantidade de Arquivos Referenciados após o projeto de melhoria na  medição de uma função de transação ou Quantidade de Tipos de Registro após o projeto de melhoria na medição de uma função de dados.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Quantidade de Tipos de Dados que uma função de dados ou de transação possuía antes do projeto de melhoria.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Quantidade de TD Incluídos, Alterados ou Excluídos em um Projeto de Melhoria.
</t>
        </r>
      </text>
    </comment>
    <comment ref="L8" authorId="0" shapeId="0">
      <text>
        <r>
          <rPr>
            <sz val="10"/>
            <color rgb="FF000000"/>
            <rFont val="Arial"/>
          </rPr>
          <t>Percentual de Mudança de TD</t>
        </r>
      </text>
    </comment>
    <comment ref="M8" authorId="0" shapeId="0">
      <text>
        <r>
          <rPr>
            <sz val="10"/>
            <color rgb="FF000000"/>
            <rFont val="Arial"/>
          </rPr>
          <t>Quantidade de Arquivos Referenciados que uma função de transação possuía antes do projeto de melhoria.
(Observe que esse campo só deve ser preenchido para Funções de Transação).</t>
        </r>
      </text>
    </comment>
    <comment ref="N8" authorId="0" shapeId="0">
      <text>
        <r>
          <rPr>
            <sz val="10"/>
            <color rgb="FF000000"/>
            <rFont val="Arial"/>
          </rPr>
          <t>Quantidade de AR Incluídos, Alterados ou Excluídos em um Projeto de Melhoria.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Quantidade de AR Incluídos, Alterados ou Excluídos em um Projeto de Melhoria.
</t>
        </r>
      </text>
    </comment>
    <comment ref="P8" authorId="0" shapeId="0">
      <text>
        <r>
          <rPr>
            <sz val="10"/>
            <color rgb="FF000000"/>
            <rFont val="Arial"/>
          </rPr>
          <t>Fator de Impacto</t>
        </r>
      </text>
    </comment>
    <comment ref="S8" authorId="0" shapeId="0">
      <text>
        <r>
          <rPr>
            <sz val="10"/>
            <color rgb="FF000000"/>
            <rFont val="Arial"/>
          </rPr>
          <t>Percentual de Mudança das Funções Alteradas</t>
        </r>
      </text>
    </comment>
    <comment ref="Z8" authorId="0" shapeId="0">
      <text>
        <r>
          <rPr>
            <sz val="10"/>
            <color rgb="FF000000"/>
            <rFont val="Arial"/>
          </rPr>
          <t>Complexidade Funcional</t>
        </r>
      </text>
    </comment>
    <comment ref="AA8" authorId="0" shapeId="0">
      <text>
        <r>
          <rPr>
            <sz val="10"/>
            <color rgb="FF000000"/>
            <rFont val="Arial"/>
          </rPr>
          <t>Cantidade de Pontos de Função.</t>
        </r>
      </text>
    </comment>
    <comment ref="AB8" authorId="0" shapeId="0">
      <text>
        <r>
          <rPr>
            <sz val="10"/>
            <color rgb="FF000000"/>
            <rFont val="Arial"/>
          </rPr>
          <t xml:space="preserve">Ponto de Função de Melhoria. É calculado usando a seguinte fórmula: EFP = PF x FI.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</rPr>
          <t>Entrada Externa</t>
        </r>
      </text>
    </comment>
    <comment ref="C15" authorId="0" shapeId="0">
      <text>
        <r>
          <rPr>
            <sz val="10"/>
            <color rgb="FF000000"/>
            <rFont val="Arial"/>
          </rPr>
          <t>Saída Externa</t>
        </r>
      </text>
    </comment>
    <comment ref="C20" authorId="0" shapeId="0">
      <text>
        <r>
          <rPr>
            <sz val="10"/>
            <color rgb="FF000000"/>
            <rFont val="Arial"/>
          </rPr>
          <t>Consulta Externa</t>
        </r>
      </text>
    </comment>
    <comment ref="C25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C30" authorId="0" shapeId="0">
      <text>
        <r>
          <rPr>
            <sz val="10"/>
            <color rgb="FF000000"/>
            <rFont val="Arial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<sst xmlns="http://schemas.openxmlformats.org/spreadsheetml/2006/main" count="392" uniqueCount="219">
  <si>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</si>
  <si>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</si>
  <si>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</si>
  <si>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</si>
  <si>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</si>
  <si>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</si>
  <si>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</si>
  <si>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</si>
  <si>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</si>
  <si>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</si>
  <si>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</si>
  <si>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</si>
  <si>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</si>
  <si>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</si>
  <si>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</si>
  <si>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</si>
  <si>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</si>
  <si>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</si>
  <si>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</si>
  <si>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</si>
  <si>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</si>
  <si>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</si>
  <si>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</si>
  <si>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</si>
  <si>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</si>
  <si>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</si>
  <si>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</si>
  <si>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</si>
  <si>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</si>
  <si>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</si>
  <si>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</si>
  <si>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</si>
  <si>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</si>
  <si>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Eduardo Alves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</si>
  <si>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</si>
  <si>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</si>
  <si>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</si>
  <si>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</si>
  <si>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</si>
  <si>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</si>
  <si>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pg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</si>
  <si>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</si>
  <si>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</si>
  <si>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</si>
  <si>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</si>
  <si>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</si>
  <si>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</si>
  <si>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</si>
  <si>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</si>
  <si>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</si>
  <si>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</si>
  <si>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</si>
  <si>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</si>
  <si>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</si>
  <si>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</si>
  <si>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</si>
  <si>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</si>
  <si>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</si>
  <si>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</si>
  <si>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</si>
  <si>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</si>
  <si>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</si>
  <si>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</si>
  <si>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</si>
  <si>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</si>
  <si>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</si>
  <si>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</si>
  <si>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</si>
  <si>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</si>
  <si>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</si>
  <si>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</si>
  <si>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</si>
  <si>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</si>
  <si>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</si>
  <si>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</si>
  <si>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</si>
  <si>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</si>
  <si>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</si>
  <si>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</si>
  <si>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</si>
  <si>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</si>
  <si>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Gerais</t>
  </si>
  <si>
    <t>Enviar mensagem de Fale Conosco</t>
  </si>
  <si>
    <t>SE</t>
  </si>
  <si>
    <t>I</t>
  </si>
  <si>
    <t>#81</t>
  </si>
  <si>
    <t>Mapa interativo Web</t>
  </si>
  <si>
    <t>Visualizar mapa interativo</t>
  </si>
  <si>
    <t>CE</t>
  </si>
  <si>
    <t>#97</t>
  </si>
  <si>
    <t>Exportar postagens para shapefile</t>
  </si>
  <si>
    <t>Importar shapefile</t>
  </si>
  <si>
    <t>EE</t>
  </si>
  <si>
    <t>Seleção de pontos no mapa principal</t>
  </si>
  <si>
    <t>#49 - Ferramenta Seleção</t>
  </si>
  <si>
    <t>Exibir atributos visíveis ao posicionar o mouse sobre um ponto</t>
  </si>
  <si>
    <t xml:space="preserve">#86 - Autonomia sobre a definição do label da feição espacial postada     </t>
  </si>
  <si>
    <t>Fonte de dados</t>
  </si>
  <si>
    <t>Consultar lista de fonte de dados</t>
  </si>
  <si>
    <t>A</t>
  </si>
  <si>
    <t>#74</t>
  </si>
  <si>
    <t>Usuários</t>
  </si>
  <si>
    <t>Consultar lista de usuários</t>
  </si>
  <si>
    <t>Alterar usuário</t>
  </si>
  <si>
    <t xml:space="preserve">#87 - Possibilidade de configuração/personalização do ambiente do usuário </t>
  </si>
  <si>
    <t>Consulta implicíta para alteração de usuário</t>
  </si>
  <si>
    <t>#87</t>
  </si>
  <si>
    <t>Configuração de camadas</t>
  </si>
  <si>
    <t>Consultar lista de camadas</t>
  </si>
  <si>
    <t>Cadastrar camada</t>
  </si>
  <si>
    <t xml:space="preserve">#84 #60 - Inserção de postagens com geometria do tipo ponto através de coordenadas </t>
  </si>
  <si>
    <t>Alterar camada</t>
  </si>
  <si>
    <t>Visualizar camada</t>
  </si>
  <si>
    <t>Postagem Web</t>
  </si>
  <si>
    <t>Cadastrar postagem</t>
  </si>
  <si>
    <t>#80 #84 #82 - Permitir tratar fotografias como atributos</t>
  </si>
  <si>
    <t>Alterar postagem</t>
  </si>
  <si>
    <t>#83 #84 #82 - Permitir tratar fotografias como atributos</t>
  </si>
  <si>
    <t>Visualizar detalhes da postagem</t>
  </si>
  <si>
    <t>#84</t>
  </si>
  <si>
    <t>Avaliação de postagem</t>
  </si>
  <si>
    <t>Consultar postagens de usuários para avaliação</t>
  </si>
  <si>
    <t>#70 - Incluir o e-mail e o nome do usuário na tela de visualização dos atributos 
#85 - Alteração no status da postagem
#68
#69 - Filtros default, perfis Avaliador e Moderador, menu Avaliação de Postagem</t>
  </si>
  <si>
    <t>Visualizar detalhe de postagem de usuários</t>
  </si>
  <si>
    <t>Combo de camadas</t>
  </si>
  <si>
    <t>#66 - No menu avaliação de postagem, alterar o filtro de camadas para um combo box</t>
  </si>
  <si>
    <t xml:space="preserve">Aprovar postagem </t>
  </si>
  <si>
    <t>#77 - Link por e-mail do ponto aprovado</t>
  </si>
  <si>
    <t>Recusar postagem</t>
  </si>
  <si>
    <t>Envio de e-mail de postagem recusada</t>
  </si>
  <si>
    <t>Cancelar postagem</t>
  </si>
  <si>
    <t>Envio de e-mail de postagem cancelada</t>
  </si>
  <si>
    <t>Minhas contribuições</t>
  </si>
  <si>
    <t>Consultar postagens em minhas contribuições</t>
  </si>
  <si>
    <t>#62 #67 - Filtros no perfil do usuário, menu Minhas Contribuições</t>
  </si>
  <si>
    <t>Publicar postagens salvas em minhas contribuições</t>
  </si>
  <si>
    <t>#62</t>
  </si>
  <si>
    <t>Excluir postagens salvas em minhas contribuições</t>
  </si>
  <si>
    <t>Pesquisa personalizada</t>
  </si>
  <si>
    <t>Consultar lista de pesquisa personalizada</t>
  </si>
  <si>
    <t>Grupo de acesso</t>
  </si>
  <si>
    <t>Consultar lista de grupo de acesso</t>
  </si>
  <si>
    <t>Consultas para associação</t>
  </si>
  <si>
    <t>Consulta de grupos de acesso para associação</t>
  </si>
  <si>
    <t>Consulta de fontes de dados para associação</t>
  </si>
  <si>
    <t>Consulta de usuários para associação</t>
  </si>
  <si>
    <t>Consulta de pesquisas personalizadas para associação</t>
  </si>
  <si>
    <t>Consulta de ferramentas para associação</t>
  </si>
  <si>
    <t>Conversão de dados</t>
  </si>
  <si>
    <t>Script para migração de preferências de usuário</t>
  </si>
  <si>
    <t>Script para migração de atributo foto de camadas</t>
  </si>
  <si>
    <t>Não mensuráveis</t>
  </si>
  <si>
    <t xml:space="preserve">Detecção automática de versão do navegador do usuário     </t>
  </si>
  <si>
    <t>NA</t>
  </si>
  <si>
    <t>#90</t>
  </si>
  <si>
    <t xml:space="preserve">Tempo de visualização das mensagens de postagem recusada ou aprovada     </t>
  </si>
  <si>
    <t>#78</t>
  </si>
  <si>
    <t xml:space="preserve">Mecanismo de feedback para o usuário     </t>
  </si>
  <si>
    <t>#89</t>
  </si>
  <si>
    <t>Realçar ícone com efeito de sombreado do ponto selecionado</t>
  </si>
  <si>
    <t>#83</t>
  </si>
  <si>
    <t>Ferramentas no mapa de menu "Avaliação de postagens"</t>
  </si>
  <si>
    <t>#63</t>
  </si>
  <si>
    <t>Arquivos Lógicos</t>
  </si>
  <si>
    <t>ALI</t>
  </si>
  <si>
    <t>#87 - Possibilidade de configuração/personalização do ambiente do usuário</t>
  </si>
  <si>
    <t>Camadas</t>
  </si>
  <si>
    <t>#86 - Inserção de campo para controle de exibição do atributo</t>
  </si>
  <si>
    <t>Postagens</t>
  </si>
  <si>
    <t>#82 - Permitir tratar fotografias como atributos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</si>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</sst>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2">
    <font>
      <sz val="10"/>
      <color rgb="FF000000"/>
      <name val="Arial"/>
    </font>
    <font>
      <sz val="9"/>
      <name val="Arial"/>
    </font>
    <font>
      <b/>
      <sz val="9"/>
      <name val="Arial"/>
    </font>
    <font>
      <sz val="10"/>
      <name val="Arial"/>
    </font>
    <font>
      <sz val="9"/>
      <color rgb="FF0000D4"/>
      <name val="Arial"/>
    </font>
    <font>
      <b/>
      <sz val="12"/>
      <color rgb="FF0000D4"/>
      <name val="Arial"/>
    </font>
    <font>
      <sz val="8"/>
      <name val="Arial"/>
    </font>
    <font>
      <sz val="7"/>
      <name val="Arial"/>
    </font>
    <font>
      <sz val="12"/>
      <name val="Souce Sans Pro"/>
    </font>
    <font>
      <b/>
      <sz val="12"/>
      <name val="Souce Sans Pro"/>
    </font>
    <font>
      <b/>
      <sz val="12"/>
      <name val="Arial"/>
    </font>
    <font>
      <sz val="12"/>
      <color rgb="FFFFFFFF"/>
      <name val="Souce Sans Pro"/>
    </font>
    <font>
      <sz val="10"/>
      <name val="Arial"/>
    </font>
    <font>
      <sz val="12"/>
      <color rgb="FF006411"/>
      <name val="Souce Sans Pro"/>
    </font>
    <font>
      <sz val="12"/>
      <color rgb="FFFF6600"/>
      <name val="Souce Sans Pro"/>
    </font>
    <font>
      <sz val="12"/>
      <color rgb="FF1F497D"/>
      <name val="Souce Sans Pro"/>
    </font>
    <font>
      <sz val="12"/>
      <color rgb="FF000000"/>
      <name val="Souce Sans Pro"/>
    </font>
    <font>
      <sz val="12"/>
      <color rgb="FF000000"/>
      <name val="'Souce Sans Pro'"/>
    </font>
    <font>
      <sz val="9"/>
      <color rgb="FFFFFFFF"/>
      <name val="Arial"/>
    </font>
    <font>
      <sz val="9"/>
      <name val="Souce Sans Pro"/>
    </font>
    <font>
      <sz val="10"/>
      <name val="Arial"/>
    </font>
    <font>
      <b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/>
    <xf numFmtId="0" fontId="4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2" fontId="4" fillId="0" borderId="19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7" fillId="0" borderId="0" xfId="0" applyFont="1"/>
    <xf numFmtId="0" fontId="8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4" fontId="11" fillId="4" borderId="25" xfId="0" applyNumberFormat="1" applyFont="1" applyFill="1" applyBorder="1" applyAlignment="1">
      <alignment horizontal="center"/>
    </xf>
    <xf numFmtId="0" fontId="8" fillId="5" borderId="27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2" fontId="8" fillId="5" borderId="23" xfId="0" applyNumberFormat="1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 wrapText="1"/>
    </xf>
    <xf numFmtId="2" fontId="8" fillId="5" borderId="23" xfId="0" applyNumberFormat="1" applyFont="1" applyFill="1" applyBorder="1" applyAlignment="1">
      <alignment horizontal="center" wrapText="1"/>
    </xf>
    <xf numFmtId="2" fontId="8" fillId="5" borderId="0" xfId="0" applyNumberFormat="1" applyFont="1" applyFill="1" applyAlignment="1">
      <alignment horizontal="center" wrapText="1"/>
    </xf>
    <xf numFmtId="2" fontId="8" fillId="5" borderId="3" xfId="0" applyNumberFormat="1" applyFont="1" applyFill="1" applyBorder="1" applyAlignment="1">
      <alignment horizontal="center" wrapText="1"/>
    </xf>
    <xf numFmtId="4" fontId="8" fillId="5" borderId="4" xfId="0" applyNumberFormat="1" applyFont="1" applyFill="1" applyBorder="1" applyAlignment="1">
      <alignment horizontal="center"/>
    </xf>
    <xf numFmtId="4" fontId="8" fillId="5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12" fillId="0" borderId="29" xfId="0" applyFont="1" applyBorder="1" applyAlignment="1"/>
    <xf numFmtId="0" fontId="12" fillId="0" borderId="14" xfId="0" applyFont="1" applyBorder="1" applyAlignment="1"/>
    <xf numFmtId="0" fontId="8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wrapText="1"/>
    </xf>
    <xf numFmtId="0" fontId="12" fillId="6" borderId="14" xfId="0" applyFont="1" applyFill="1" applyBorder="1" applyAlignment="1"/>
    <xf numFmtId="2" fontId="8" fillId="2" borderId="14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2" fontId="8" fillId="2" borderId="29" xfId="0" applyNumberFormat="1" applyFont="1" applyFill="1" applyBorder="1" applyAlignment="1">
      <alignment horizontal="center" wrapText="1"/>
    </xf>
    <xf numFmtId="4" fontId="12" fillId="0" borderId="14" xfId="0" applyNumberFormat="1" applyFont="1" applyBorder="1" applyAlignment="1"/>
    <xf numFmtId="4" fontId="12" fillId="0" borderId="29" xfId="0" applyNumberFormat="1" applyFont="1" applyBorder="1" applyAlignment="1"/>
    <xf numFmtId="0" fontId="8" fillId="0" borderId="29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30" xfId="0" applyFont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 wrapText="1"/>
    </xf>
    <xf numFmtId="2" fontId="8" fillId="2" borderId="33" xfId="0" applyNumberFormat="1" applyFont="1" applyFill="1" applyBorder="1" applyAlignment="1">
      <alignment horizontal="center" wrapText="1"/>
    </xf>
    <xf numFmtId="2" fontId="8" fillId="2" borderId="30" xfId="0" applyNumberFormat="1" applyFont="1" applyFill="1" applyBorder="1" applyAlignment="1">
      <alignment horizontal="center" wrapText="1"/>
    </xf>
    <xf numFmtId="0" fontId="8" fillId="4" borderId="33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 wrapText="1"/>
    </xf>
    <xf numFmtId="0" fontId="8" fillId="4" borderId="33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2" fontId="8" fillId="2" borderId="11" xfId="0" applyNumberFormat="1" applyFont="1" applyFill="1" applyBorder="1" applyAlignment="1">
      <alignment horizontal="center" wrapText="1"/>
    </xf>
    <xf numFmtId="4" fontId="8" fillId="0" borderId="34" xfId="0" applyNumberFormat="1" applyFont="1" applyBorder="1" applyAlignment="1">
      <alignment horizontal="center"/>
    </xf>
    <xf numFmtId="4" fontId="8" fillId="0" borderId="35" xfId="0" applyNumberFormat="1" applyFont="1" applyBorder="1" applyAlignment="1">
      <alignment horizontal="center"/>
    </xf>
    <xf numFmtId="0" fontId="8" fillId="0" borderId="36" xfId="0" applyFont="1" applyBorder="1" applyAlignment="1">
      <alignment horizontal="left" vertical="center"/>
    </xf>
    <xf numFmtId="0" fontId="8" fillId="3" borderId="37" xfId="0" applyFont="1" applyFill="1" applyBorder="1" applyAlignment="1">
      <alignment horizontal="left" vertical="center"/>
    </xf>
    <xf numFmtId="0" fontId="8" fillId="0" borderId="3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6" borderId="39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2" fontId="8" fillId="2" borderId="15" xfId="0" applyNumberFormat="1" applyFont="1" applyFill="1" applyBorder="1" applyAlignment="1">
      <alignment horizontal="center" wrapText="1"/>
    </xf>
    <xf numFmtId="0" fontId="8" fillId="0" borderId="29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2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2" fontId="8" fillId="5" borderId="7" xfId="0" applyNumberFormat="1" applyFont="1" applyFill="1" applyBorder="1" applyAlignment="1">
      <alignment horizontal="center" wrapText="1"/>
    </xf>
    <xf numFmtId="4" fontId="8" fillId="5" borderId="0" xfId="0" applyNumberFormat="1" applyFont="1" applyFill="1" applyAlignment="1">
      <alignment horizontal="center"/>
    </xf>
    <xf numFmtId="0" fontId="8" fillId="0" borderId="36" xfId="0" applyFont="1" applyBorder="1" applyAlignment="1">
      <alignment horizontal="left"/>
    </xf>
    <xf numFmtId="0" fontId="8" fillId="0" borderId="3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30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 wrapText="1"/>
    </xf>
    <xf numFmtId="2" fontId="8" fillId="0" borderId="30" xfId="0" applyNumberFormat="1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8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2" fontId="15" fillId="2" borderId="14" xfId="0" applyNumberFormat="1" applyFont="1" applyFill="1" applyBorder="1" applyAlignment="1">
      <alignment horizontal="center"/>
    </xf>
    <xf numFmtId="4" fontId="12" fillId="0" borderId="38" xfId="0" applyNumberFormat="1" applyFont="1" applyBorder="1" applyAlignment="1"/>
    <xf numFmtId="4" fontId="12" fillId="0" borderId="36" xfId="0" applyNumberFormat="1" applyFont="1" applyBorder="1" applyAlignment="1"/>
    <xf numFmtId="0" fontId="12" fillId="0" borderId="36" xfId="0" applyFont="1" applyBorder="1" applyAlignment="1"/>
    <xf numFmtId="0" fontId="12" fillId="0" borderId="38" xfId="0" applyFont="1" applyBorder="1" applyAlignment="1"/>
    <xf numFmtId="0" fontId="14" fillId="8" borderId="0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 wrapText="1"/>
    </xf>
    <xf numFmtId="2" fontId="8" fillId="0" borderId="14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 wrapText="1"/>
    </xf>
    <xf numFmtId="2" fontId="15" fillId="0" borderId="14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4" fontId="8" fillId="0" borderId="39" xfId="0" applyNumberFormat="1" applyFont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 wrapText="1"/>
    </xf>
    <xf numFmtId="0" fontId="16" fillId="0" borderId="30" xfId="0" applyFont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8" fillId="0" borderId="29" xfId="0" applyFont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12" fillId="3" borderId="29" xfId="0" applyFont="1" applyFill="1" applyBorder="1" applyAlignment="1"/>
    <xf numFmtId="0" fontId="12" fillId="3" borderId="13" xfId="0" applyFont="1" applyFill="1" applyBorder="1" applyAlignment="1"/>
    <xf numFmtId="0" fontId="12" fillId="3" borderId="14" xfId="0" applyFont="1" applyFill="1" applyBorder="1" applyAlignment="1"/>
    <xf numFmtId="0" fontId="8" fillId="3" borderId="13" xfId="0" applyFont="1" applyFill="1" applyBorder="1" applyAlignment="1">
      <alignment horizontal="center"/>
    </xf>
    <xf numFmtId="0" fontId="12" fillId="9" borderId="14" xfId="0" applyFont="1" applyFill="1" applyBorder="1" applyAlignment="1"/>
    <xf numFmtId="2" fontId="8" fillId="9" borderId="14" xfId="0" applyNumberFormat="1" applyFont="1" applyFill="1" applyBorder="1" applyAlignment="1">
      <alignment horizontal="center"/>
    </xf>
    <xf numFmtId="2" fontId="8" fillId="9" borderId="14" xfId="0" applyNumberFormat="1" applyFont="1" applyFill="1" applyBorder="1" applyAlignment="1">
      <alignment horizontal="center" wrapText="1"/>
    </xf>
    <xf numFmtId="0" fontId="8" fillId="9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 wrapText="1"/>
    </xf>
    <xf numFmtId="0" fontId="8" fillId="9" borderId="14" xfId="0" applyFont="1" applyFill="1" applyBorder="1" applyAlignment="1">
      <alignment horizontal="center" wrapText="1"/>
    </xf>
    <xf numFmtId="0" fontId="8" fillId="10" borderId="14" xfId="0" applyFont="1" applyFill="1" applyBorder="1" applyAlignment="1">
      <alignment horizontal="center" wrapText="1"/>
    </xf>
    <xf numFmtId="2" fontId="8" fillId="10" borderId="29" xfId="0" applyNumberFormat="1" applyFont="1" applyFill="1" applyBorder="1" applyAlignment="1">
      <alignment horizontal="center" wrapText="1"/>
    </xf>
    <xf numFmtId="4" fontId="12" fillId="3" borderId="14" xfId="0" applyNumberFormat="1" applyFont="1" applyFill="1" applyBorder="1" applyAlignment="1"/>
    <xf numFmtId="4" fontId="12" fillId="3" borderId="29" xfId="0" applyNumberFormat="1" applyFont="1" applyFill="1" applyBorder="1" applyAlignment="1"/>
    <xf numFmtId="0" fontId="16" fillId="3" borderId="37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 wrapText="1"/>
    </xf>
    <xf numFmtId="0" fontId="16" fillId="3" borderId="28" xfId="0" applyFont="1" applyFill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8" fillId="0" borderId="29" xfId="0" applyFont="1" applyBorder="1" applyAlignment="1">
      <alignment horizontal="left" wrapText="1"/>
    </xf>
    <xf numFmtId="0" fontId="8" fillId="5" borderId="40" xfId="0" applyFont="1" applyFill="1" applyBorder="1" applyAlignment="1">
      <alignment horizontal="left"/>
    </xf>
    <xf numFmtId="0" fontId="12" fillId="5" borderId="0" xfId="0" applyFont="1" applyFill="1" applyAlignment="1"/>
    <xf numFmtId="0" fontId="12" fillId="5" borderId="7" xfId="0" applyFont="1" applyFill="1" applyBorder="1" applyAlignment="1"/>
    <xf numFmtId="0" fontId="12" fillId="5" borderId="41" xfId="0" applyFont="1" applyFill="1" applyBorder="1" applyAlignment="1"/>
    <xf numFmtId="0" fontId="12" fillId="5" borderId="0" xfId="0" applyFont="1" applyFill="1" applyBorder="1" applyAlignment="1"/>
    <xf numFmtId="0" fontId="12" fillId="5" borderId="41" xfId="0" applyFont="1" applyFill="1" applyBorder="1" applyAlignment="1"/>
    <xf numFmtId="0" fontId="12" fillId="5" borderId="41" xfId="0" applyFont="1" applyFill="1" applyBorder="1" applyAlignment="1"/>
    <xf numFmtId="2" fontId="12" fillId="5" borderId="41" xfId="0" applyNumberFormat="1" applyFont="1" applyFill="1" applyBorder="1" applyAlignment="1"/>
    <xf numFmtId="2" fontId="12" fillId="5" borderId="36" xfId="0" applyNumberFormat="1" applyFont="1" applyFill="1" applyBorder="1" applyAlignment="1"/>
    <xf numFmtId="4" fontId="12" fillId="5" borderId="0" xfId="0" applyNumberFormat="1" applyFont="1" applyFill="1" applyAlignment="1"/>
    <xf numFmtId="4" fontId="12" fillId="5" borderId="7" xfId="0" applyNumberFormat="1" applyFont="1" applyFill="1" applyBorder="1" applyAlignment="1"/>
    <xf numFmtId="0" fontId="12" fillId="0" borderId="36" xfId="0" applyFont="1" applyBorder="1" applyAlignment="1"/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/>
    </xf>
    <xf numFmtId="0" fontId="8" fillId="7" borderId="41" xfId="0" applyFont="1" applyFill="1" applyBorder="1" applyAlignment="1">
      <alignment horizontal="center" wrapText="1"/>
    </xf>
    <xf numFmtId="2" fontId="8" fillId="0" borderId="38" xfId="0" applyNumberFormat="1" applyFont="1" applyBorder="1" applyAlignment="1">
      <alignment horizontal="center"/>
    </xf>
    <xf numFmtId="2" fontId="8" fillId="0" borderId="38" xfId="0" applyNumberFormat="1" applyFont="1" applyBorder="1" applyAlignment="1">
      <alignment horizontal="center" wrapText="1"/>
    </xf>
    <xf numFmtId="2" fontId="15" fillId="0" borderId="38" xfId="0" applyNumberFormat="1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8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2" borderId="38" xfId="0" applyFont="1" applyFill="1" applyBorder="1" applyAlignment="1">
      <alignment horizontal="center" wrapText="1"/>
    </xf>
    <xf numFmtId="2" fontId="8" fillId="2" borderId="36" xfId="0" applyNumberFormat="1" applyFont="1" applyFill="1" applyBorder="1" applyAlignment="1">
      <alignment horizontal="center" wrapText="1"/>
    </xf>
    <xf numFmtId="0" fontId="8" fillId="5" borderId="40" xfId="0" applyFont="1" applyFill="1" applyBorder="1" applyAlignment="1">
      <alignment horizontal="left"/>
    </xf>
    <xf numFmtId="0" fontId="12" fillId="5" borderId="0" xfId="0" applyFont="1" applyFill="1" applyAlignment="1"/>
    <xf numFmtId="0" fontId="8" fillId="0" borderId="36" xfId="0" applyFont="1" applyBorder="1" applyAlignment="1">
      <alignment horizontal="left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11" borderId="37" xfId="0" applyFont="1" applyFill="1" applyBorder="1" applyAlignment="1">
      <alignment horizontal="left" vertical="center"/>
    </xf>
    <xf numFmtId="0" fontId="8" fillId="11" borderId="39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left" vertical="center"/>
    </xf>
    <xf numFmtId="0" fontId="16" fillId="11" borderId="30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8" fillId="11" borderId="31" xfId="0" applyFont="1" applyFill="1" applyBorder="1" applyAlignment="1">
      <alignment horizontal="center" wrapText="1"/>
    </xf>
    <xf numFmtId="0" fontId="8" fillId="11" borderId="39" xfId="0" applyFont="1" applyFill="1" applyBorder="1" applyAlignment="1">
      <alignment horizontal="center"/>
    </xf>
    <xf numFmtId="2" fontId="8" fillId="11" borderId="30" xfId="0" applyNumberFormat="1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 wrapText="1"/>
    </xf>
    <xf numFmtId="2" fontId="8" fillId="11" borderId="30" xfId="0" applyNumberFormat="1" applyFont="1" applyFill="1" applyBorder="1" applyAlignment="1">
      <alignment horizontal="center" wrapText="1"/>
    </xf>
    <xf numFmtId="0" fontId="8" fillId="11" borderId="30" xfId="0" applyFont="1" applyFill="1" applyBorder="1" applyAlignment="1">
      <alignment horizontal="center" wrapText="1"/>
    </xf>
    <xf numFmtId="2" fontId="8" fillId="11" borderId="15" xfId="0" applyNumberFormat="1" applyFont="1" applyFill="1" applyBorder="1" applyAlignment="1">
      <alignment horizontal="center" wrapText="1"/>
    </xf>
    <xf numFmtId="4" fontId="8" fillId="11" borderId="39" xfId="0" applyNumberFormat="1" applyFont="1" applyFill="1" applyBorder="1" applyAlignment="1">
      <alignment horizontal="center"/>
    </xf>
    <xf numFmtId="4" fontId="8" fillId="11" borderId="15" xfId="0" applyNumberFormat="1" applyFont="1" applyFill="1" applyBorder="1" applyAlignment="1">
      <alignment horizontal="center"/>
    </xf>
    <xf numFmtId="0" fontId="8" fillId="11" borderId="29" xfId="0" applyFont="1" applyFill="1" applyBorder="1" applyAlignment="1">
      <alignment horizontal="left" vertical="center"/>
    </xf>
    <xf numFmtId="0" fontId="8" fillId="7" borderId="30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wrapText="1"/>
    </xf>
    <xf numFmtId="0" fontId="8" fillId="0" borderId="42" xfId="0" applyFont="1" applyBorder="1" applyAlignment="1">
      <alignment horizontal="center"/>
    </xf>
    <xf numFmtId="0" fontId="8" fillId="7" borderId="42" xfId="0" applyFont="1" applyFill="1" applyBorder="1" applyAlignment="1">
      <alignment horizontal="center"/>
    </xf>
    <xf numFmtId="0" fontId="8" fillId="7" borderId="43" xfId="0" applyFont="1" applyFill="1" applyBorder="1" applyAlignment="1">
      <alignment horizontal="center" wrapText="1"/>
    </xf>
    <xf numFmtId="0" fontId="8" fillId="6" borderId="34" xfId="0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 wrapText="1"/>
    </xf>
    <xf numFmtId="2" fontId="8" fillId="2" borderId="42" xfId="0" applyNumberFormat="1" applyFont="1" applyFill="1" applyBorder="1" applyAlignment="1">
      <alignment horizontal="center" wrapText="1"/>
    </xf>
    <xf numFmtId="0" fontId="8" fillId="4" borderId="42" xfId="0" applyFont="1" applyFill="1" applyBorder="1" applyAlignment="1">
      <alignment horizontal="center"/>
    </xf>
    <xf numFmtId="0" fontId="8" fillId="4" borderId="42" xfId="0" applyFont="1" applyFill="1" applyBorder="1" applyAlignment="1">
      <alignment horizontal="center" wrapText="1"/>
    </xf>
    <xf numFmtId="0" fontId="8" fillId="4" borderId="42" xfId="0" applyFont="1" applyFill="1" applyBorder="1" applyAlignment="1">
      <alignment horizontal="center" wrapText="1"/>
    </xf>
    <xf numFmtId="0" fontId="8" fillId="2" borderId="42" xfId="0" applyFont="1" applyFill="1" applyBorder="1" applyAlignment="1">
      <alignment horizontal="center" wrapText="1"/>
    </xf>
    <xf numFmtId="2" fontId="8" fillId="2" borderId="35" xfId="0" applyNumberFormat="1" applyFont="1" applyFill="1" applyBorder="1" applyAlignment="1">
      <alignment horizontal="center" wrapText="1"/>
    </xf>
    <xf numFmtId="0" fontId="8" fillId="9" borderId="28" xfId="0" applyFont="1" applyFill="1" applyBorder="1" applyAlignment="1">
      <alignment horizontal="left" vertical="center"/>
    </xf>
    <xf numFmtId="0" fontId="8" fillId="9" borderId="3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30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 wrapText="1"/>
    </xf>
    <xf numFmtId="0" fontId="8" fillId="9" borderId="39" xfId="0" applyFont="1" applyFill="1" applyBorder="1" applyAlignment="1">
      <alignment horizontal="center" wrapText="1"/>
    </xf>
    <xf numFmtId="0" fontId="8" fillId="9" borderId="39" xfId="0" applyFont="1" applyFill="1" applyBorder="1" applyAlignment="1">
      <alignment horizontal="left" vertical="center"/>
    </xf>
    <xf numFmtId="0" fontId="8" fillId="9" borderId="29" xfId="0" applyFont="1" applyFill="1" applyBorder="1" applyAlignment="1">
      <alignment horizontal="left" vertical="center"/>
    </xf>
    <xf numFmtId="0" fontId="16" fillId="3" borderId="30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left" vertical="center"/>
    </xf>
    <xf numFmtId="0" fontId="16" fillId="0" borderId="30" xfId="0" applyFont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 wrapText="1"/>
    </xf>
    <xf numFmtId="2" fontId="8" fillId="10" borderId="15" xfId="0" applyNumberFormat="1" applyFont="1" applyFill="1" applyBorder="1" applyAlignment="1">
      <alignment horizontal="center" wrapText="1"/>
    </xf>
    <xf numFmtId="0" fontId="8" fillId="0" borderId="29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4" fontId="8" fillId="6" borderId="39" xfId="0" applyNumberFormat="1" applyFont="1" applyFill="1" applyBorder="1" applyAlignment="1">
      <alignment horizontal="center"/>
    </xf>
    <xf numFmtId="4" fontId="8" fillId="6" borderId="30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9" borderId="28" xfId="0" applyFont="1" applyFill="1" applyBorder="1" applyAlignment="1">
      <alignment horizontal="left" vertical="center"/>
    </xf>
    <xf numFmtId="0" fontId="8" fillId="9" borderId="39" xfId="0" applyFont="1" applyFill="1" applyBorder="1" applyAlignment="1">
      <alignment horizontal="center"/>
    </xf>
    <xf numFmtId="2" fontId="8" fillId="9" borderId="30" xfId="0" applyNumberFormat="1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 wrapText="1"/>
    </xf>
    <xf numFmtId="2" fontId="8" fillId="9" borderId="30" xfId="0" applyNumberFormat="1" applyFont="1" applyFill="1" applyBorder="1" applyAlignment="1">
      <alignment horizontal="center" wrapText="1"/>
    </xf>
    <xf numFmtId="0" fontId="8" fillId="9" borderId="30" xfId="0" applyFont="1" applyFill="1" applyBorder="1" applyAlignment="1">
      <alignment horizontal="center" wrapText="1"/>
    </xf>
    <xf numFmtId="4" fontId="8" fillId="9" borderId="39" xfId="0" applyNumberFormat="1" applyFont="1" applyFill="1" applyBorder="1" applyAlignment="1">
      <alignment horizontal="center"/>
    </xf>
    <xf numFmtId="4" fontId="8" fillId="9" borderId="15" xfId="0" applyNumberFormat="1" applyFont="1" applyFill="1" applyBorder="1" applyAlignment="1">
      <alignment horizontal="center"/>
    </xf>
    <xf numFmtId="0" fontId="8" fillId="0" borderId="29" xfId="0" applyFont="1" applyBorder="1"/>
    <xf numFmtId="0" fontId="8" fillId="9" borderId="0" xfId="0" applyFont="1" applyFill="1" applyBorder="1"/>
    <xf numFmtId="0" fontId="8" fillId="0" borderId="36" xfId="0" applyFont="1" applyBorder="1"/>
    <xf numFmtId="0" fontId="16" fillId="9" borderId="37" xfId="0" applyFont="1" applyFill="1" applyBorder="1" applyAlignment="1">
      <alignment horizontal="left" vertical="center"/>
    </xf>
    <xf numFmtId="0" fontId="16" fillId="0" borderId="42" xfId="0" applyFont="1" applyBorder="1" applyAlignment="1">
      <alignment horizontal="center"/>
    </xf>
    <xf numFmtId="0" fontId="16" fillId="3" borderId="42" xfId="0" applyFont="1" applyFill="1" applyBorder="1" applyAlignment="1">
      <alignment horizontal="center"/>
    </xf>
    <xf numFmtId="0" fontId="8" fillId="0" borderId="44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 wrapText="1"/>
    </xf>
    <xf numFmtId="0" fontId="8" fillId="9" borderId="29" xfId="0" applyFont="1" applyFill="1" applyBorder="1" applyAlignment="1">
      <alignment horizontal="left" vertical="center" wrapText="1"/>
    </xf>
    <xf numFmtId="4" fontId="8" fillId="0" borderId="45" xfId="0" applyNumberFormat="1" applyFont="1" applyBorder="1" applyAlignment="1">
      <alignment horizontal="center"/>
    </xf>
    <xf numFmtId="4" fontId="8" fillId="0" borderId="46" xfId="0" applyNumberFormat="1" applyFont="1" applyBorder="1" applyAlignment="1">
      <alignment horizontal="center"/>
    </xf>
    <xf numFmtId="0" fontId="8" fillId="0" borderId="47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center" vertical="center"/>
    </xf>
    <xf numFmtId="0" fontId="8" fillId="0" borderId="49" xfId="0" applyFont="1" applyBorder="1" applyAlignment="1">
      <alignment horizontal="left" vertical="center"/>
    </xf>
    <xf numFmtId="0" fontId="8" fillId="7" borderId="50" xfId="0" applyFont="1" applyFill="1" applyBorder="1" applyAlignment="1">
      <alignment horizontal="center"/>
    </xf>
    <xf numFmtId="0" fontId="8" fillId="7" borderId="51" xfId="0" applyFont="1" applyFill="1" applyBorder="1" applyAlignment="1">
      <alignment horizontal="center"/>
    </xf>
    <xf numFmtId="0" fontId="8" fillId="0" borderId="48" xfId="0" applyFont="1" applyBorder="1"/>
    <xf numFmtId="0" fontId="8" fillId="0" borderId="19" xfId="0" applyFont="1" applyBorder="1"/>
    <xf numFmtId="0" fontId="8" fillId="0" borderId="52" xfId="0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4" fontId="8" fillId="6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" fillId="3" borderId="2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/>
    <xf numFmtId="0" fontId="2" fillId="0" borderId="32" xfId="0" applyFont="1" applyBorder="1" applyAlignment="1">
      <alignment horizontal="center"/>
    </xf>
    <xf numFmtId="168" fontId="1" fillId="0" borderId="33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0" fontId="19" fillId="0" borderId="21" xfId="0" applyFont="1" applyBorder="1"/>
    <xf numFmtId="0" fontId="1" fillId="0" borderId="21" xfId="0" applyFont="1" applyBorder="1"/>
    <xf numFmtId="0" fontId="2" fillId="0" borderId="0" xfId="0" applyFont="1"/>
    <xf numFmtId="0" fontId="1" fillId="0" borderId="0" xfId="0" applyFont="1"/>
    <xf numFmtId="0" fontId="2" fillId="0" borderId="39" xfId="0" applyFont="1" applyBorder="1" applyAlignment="1">
      <alignment horizontal="center"/>
    </xf>
    <xf numFmtId="168" fontId="1" fillId="0" borderId="30" xfId="0" applyNumberFormat="1" applyFont="1" applyBorder="1" applyAlignment="1">
      <alignment horizontal="center"/>
    </xf>
    <xf numFmtId="168" fontId="1" fillId="0" borderId="15" xfId="0" applyNumberFormat="1" applyFont="1" applyBorder="1" applyAlignment="1">
      <alignment horizontal="center"/>
    </xf>
    <xf numFmtId="169" fontId="1" fillId="0" borderId="0" xfId="0" applyNumberFormat="1" applyFont="1"/>
    <xf numFmtId="10" fontId="1" fillId="0" borderId="7" xfId="0" applyNumberFormat="1" applyFont="1" applyBorder="1"/>
    <xf numFmtId="10" fontId="1" fillId="0" borderId="4" xfId="0" applyNumberFormat="1" applyFont="1" applyBorder="1"/>
    <xf numFmtId="0" fontId="20" fillId="0" borderId="0" xfId="0" applyFont="1"/>
    <xf numFmtId="0" fontId="2" fillId="0" borderId="3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168" fontId="1" fillId="0" borderId="49" xfId="0" applyNumberFormat="1" applyFont="1" applyBorder="1" applyAlignment="1">
      <alignment horizontal="center"/>
    </xf>
    <xf numFmtId="168" fontId="1" fillId="0" borderId="19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9" fontId="21" fillId="7" borderId="33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" fontId="1" fillId="0" borderId="30" xfId="0" applyNumberFormat="1" applyFont="1" applyBorder="1" applyAlignment="1">
      <alignment horizontal="center" vertical="center"/>
    </xf>
    <xf numFmtId="9" fontId="21" fillId="7" borderId="30" xfId="0" applyNumberFormat="1" applyFont="1" applyFill="1" applyBorder="1" applyAlignment="1">
      <alignment horizontal="right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0" fillId="0" borderId="0" xfId="0" applyFont="1"/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9" fontId="21" fillId="7" borderId="49" xfId="0" applyNumberFormat="1" applyFont="1" applyFill="1" applyBorder="1" applyAlignment="1">
      <alignment horizontal="right" vertical="center"/>
    </xf>
    <xf numFmtId="2" fontId="1" fillId="0" borderId="19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/>
    <xf numFmtId="2" fontId="2" fillId="0" borderId="21" xfId="0" applyNumberFormat="1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6" xfId="0" applyFont="1" applyBorder="1"/>
    <xf numFmtId="0" fontId="2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3" xfId="0" applyFont="1" applyBorder="1"/>
    <xf numFmtId="0" fontId="1" fillId="3" borderId="5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1" fillId="0" borderId="5" xfId="0" applyFont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7" xfId="0" applyFont="1" applyBorder="1"/>
    <xf numFmtId="0" fontId="11" fillId="4" borderId="5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1" fillId="4" borderId="3" xfId="0" applyFont="1" applyFill="1" applyBorder="1" applyAlignment="1">
      <alignment horizontal="center" vertical="center"/>
    </xf>
    <xf numFmtId="167" fontId="8" fillId="3" borderId="2" xfId="0" applyNumberFormat="1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3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20" xfId="0" applyFont="1" applyBorder="1"/>
    <xf numFmtId="0" fontId="1" fillId="3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2" fontId="1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3" borderId="2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3" fillId="0" borderId="27" xfId="0" applyFont="1" applyBorder="1"/>
    <xf numFmtId="0" fontId="1" fillId="0" borderId="20" xfId="0" applyFont="1" applyBorder="1" applyAlignment="1">
      <alignment horizontal="right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1" fillId="3" borderId="0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28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00100" cy="2476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26</xdr:col>
      <xdr:colOff>657225</xdr:colOff>
      <xdr:row>60</xdr:row>
      <xdr:rowOff>19050</xdr:rowOff>
    </xdr:to>
    <xdr:sp macro="" textlink="">
      <xdr:nvSpPr>
        <xdr:cNvPr id="1045" name="Rectangle 2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0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76200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showGridLines="0" workbookViewId="0"/>
  </sheetViews>
  <sheetFormatPr defaultColWidth="17.28515625" defaultRowHeight="15" customHeight="1"/>
  <cols>
    <col min="1" max="1" width="1" customWidth="1"/>
    <col min="2" max="2" width="0.85546875" customWidth="1"/>
    <col min="3" max="16" width="2.7109375" customWidth="1"/>
    <col min="17" max="17" width="3.7109375" customWidth="1"/>
    <col min="18" max="20" width="2.7109375" customWidth="1"/>
    <col min="21" max="21" width="3.42578125" customWidth="1"/>
    <col min="22" max="22" width="2.28515625" customWidth="1"/>
    <col min="23" max="25" width="2.42578125" customWidth="1"/>
    <col min="26" max="26" width="2.7109375" customWidth="1"/>
    <col min="27" max="27" width="3" customWidth="1"/>
    <col min="28" max="28" width="2.7109375" customWidth="1"/>
    <col min="29" max="29" width="3.7109375" customWidth="1"/>
    <col min="30" max="31" width="2.7109375" customWidth="1"/>
    <col min="32" max="32" width="3.140625" customWidth="1"/>
    <col min="33" max="33" width="0.85546875" customWidth="1"/>
    <col min="34" max="34" width="2.7109375" hidden="1" customWidth="1"/>
    <col min="35" max="44" width="2.7109375" customWidth="1"/>
  </cols>
  <sheetData>
    <row r="1" spans="1:44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7.75" customHeight="1">
      <c r="A2" s="1"/>
      <c r="B2" s="5"/>
      <c r="C2" s="398" t="s">
        <v>0</v>
      </c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7"/>
      <c r="AG2" s="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" customHeight="1">
      <c r="A3" s="1"/>
      <c r="B3" s="5"/>
      <c r="C3" s="399" t="s">
        <v>1</v>
      </c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  <c r="AE3" s="386"/>
      <c r="AF3" s="387"/>
      <c r="AG3" s="6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>
      <c r="A4" s="1"/>
      <c r="B4" s="5"/>
      <c r="C4" s="388" t="s">
        <v>2</v>
      </c>
      <c r="D4" s="386"/>
      <c r="E4" s="386"/>
      <c r="F4" s="386"/>
      <c r="G4" s="386"/>
      <c r="H4" s="386"/>
      <c r="I4" s="387"/>
      <c r="J4" s="397" t="s">
        <v>3</v>
      </c>
      <c r="K4" s="386"/>
      <c r="L4" s="386"/>
      <c r="M4" s="386"/>
      <c r="N4" s="387"/>
      <c r="O4" s="3"/>
      <c r="P4" s="3"/>
      <c r="Q4" s="3"/>
      <c r="R4" s="3"/>
      <c r="S4" s="3"/>
      <c r="T4" s="3"/>
      <c r="U4" s="7"/>
      <c r="V4" s="7"/>
      <c r="W4" s="400" t="s">
        <v>4</v>
      </c>
      <c r="X4" s="386"/>
      <c r="Y4" s="386"/>
      <c r="Z4" s="386"/>
      <c r="AA4" s="387"/>
      <c r="AB4" s="397" t="s">
        <v>3</v>
      </c>
      <c r="AC4" s="386"/>
      <c r="AD4" s="386"/>
      <c r="AE4" s="386"/>
      <c r="AF4" s="387"/>
      <c r="AG4" s="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>
      <c r="A5" s="1"/>
      <c r="B5" s="5"/>
      <c r="C5" s="388" t="s">
        <v>5</v>
      </c>
      <c r="D5" s="386"/>
      <c r="E5" s="386"/>
      <c r="F5" s="386"/>
      <c r="G5" s="386"/>
      <c r="H5" s="386"/>
      <c r="I5" s="387"/>
      <c r="J5" s="397" t="s">
        <v>3</v>
      </c>
      <c r="K5" s="386"/>
      <c r="L5" s="386"/>
      <c r="M5" s="386"/>
      <c r="N5" s="38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/>
      <c r="AG5" s="6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>
      <c r="A6" s="1"/>
      <c r="B6" s="5"/>
      <c r="C6" s="388" t="s">
        <v>7</v>
      </c>
      <c r="D6" s="386"/>
      <c r="E6" s="386"/>
      <c r="F6" s="386"/>
      <c r="G6" s="386"/>
      <c r="H6" s="386"/>
      <c r="I6" s="387"/>
      <c r="J6" s="403" t="s">
        <v>6</v>
      </c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7"/>
      <c r="W6" s="400" t="s">
        <v>8</v>
      </c>
      <c r="X6" s="386"/>
      <c r="Y6" s="386"/>
      <c r="Z6" s="386"/>
      <c r="AA6" s="387"/>
      <c r="AB6" s="403"/>
      <c r="AC6" s="386"/>
      <c r="AD6" s="386"/>
      <c r="AE6" s="386"/>
      <c r="AF6" s="387"/>
      <c r="AG6" s="6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" customHeight="1">
      <c r="A7" s="1"/>
      <c r="B7" s="5"/>
      <c r="C7" s="399" t="s">
        <v>10</v>
      </c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7"/>
      <c r="AG7" s="6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>
      <c r="A8" s="1"/>
      <c r="B8" s="5"/>
      <c r="C8" s="388" t="s">
        <v>12</v>
      </c>
      <c r="D8" s="386"/>
      <c r="E8" s="386"/>
      <c r="F8" s="386"/>
      <c r="G8" s="386"/>
      <c r="H8" s="386"/>
      <c r="I8" s="386"/>
      <c r="J8" s="405">
        <v>4500033162</v>
      </c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7"/>
      <c r="W8" s="400" t="s">
        <v>13</v>
      </c>
      <c r="X8" s="386"/>
      <c r="Y8" s="386"/>
      <c r="Z8" s="386"/>
      <c r="AA8" s="387"/>
      <c r="AB8" s="406"/>
      <c r="AC8" s="386"/>
      <c r="AD8" s="386"/>
      <c r="AE8" s="386"/>
      <c r="AF8" s="387"/>
      <c r="AG8" s="6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>
      <c r="A9" s="1"/>
      <c r="B9" s="5"/>
      <c r="C9" s="388" t="s">
        <v>15</v>
      </c>
      <c r="D9" s="386"/>
      <c r="E9" s="386"/>
      <c r="F9" s="386"/>
      <c r="G9" s="386"/>
      <c r="H9" s="386"/>
      <c r="I9" s="386"/>
      <c r="J9" s="403" t="s">
        <v>16</v>
      </c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7"/>
      <c r="W9" s="400" t="s">
        <v>17</v>
      </c>
      <c r="X9" s="386"/>
      <c r="Y9" s="386"/>
      <c r="Z9" s="386"/>
      <c r="AA9" s="387"/>
      <c r="AB9" s="404"/>
      <c r="AC9" s="386"/>
      <c r="AD9" s="386"/>
      <c r="AE9" s="386"/>
      <c r="AF9" s="387"/>
      <c r="AG9" s="6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6"/>
      <c r="AG10" s="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>
      <c r="A11" s="1"/>
      <c r="B11" s="5"/>
      <c r="C11" s="8"/>
      <c r="D11" s="9"/>
      <c r="E11" s="10" t="s">
        <v>19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"/>
      <c r="T11" s="12" t="s">
        <v>20</v>
      </c>
      <c r="U11" s="13"/>
      <c r="V11" s="13"/>
      <c r="W11" s="13"/>
      <c r="X11" s="13"/>
      <c r="Y11" s="13"/>
      <c r="Z11" s="13"/>
      <c r="AA11" s="13"/>
      <c r="AB11" s="13"/>
      <c r="AC11" s="13"/>
      <c r="AD11" s="14"/>
      <c r="AE11" s="15"/>
      <c r="AF11" s="9"/>
      <c r="AG11" s="6"/>
      <c r="AH11" s="16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>
      <c r="A12" s="1"/>
      <c r="B12" s="5"/>
      <c r="C12" s="5"/>
      <c r="D12" s="6"/>
      <c r="E12" s="17" t="s">
        <v>21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  <c r="S12" s="1"/>
      <c r="T12" s="21" t="s">
        <v>22</v>
      </c>
      <c r="U12" s="22"/>
      <c r="V12" s="22"/>
      <c r="W12" s="22"/>
      <c r="X12" s="22"/>
      <c r="Y12" s="22"/>
      <c r="Z12" s="22"/>
      <c r="AA12" s="22"/>
      <c r="AB12" s="22"/>
      <c r="AC12" s="23"/>
      <c r="AD12" s="24"/>
      <c r="AE12" s="25"/>
      <c r="AF12" s="26"/>
      <c r="AG12" s="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>
      <c r="A13" s="1"/>
      <c r="B13" s="5"/>
      <c r="C13" s="5"/>
      <c r="D13" s="6"/>
      <c r="E13" s="27" t="s">
        <v>23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  <c r="R13" s="30" t="s">
        <v>24</v>
      </c>
      <c r="S13" s="1"/>
      <c r="T13" s="31" t="s">
        <v>25</v>
      </c>
      <c r="U13" s="32"/>
      <c r="V13" s="32"/>
      <c r="W13" s="32"/>
      <c r="X13" s="32"/>
      <c r="Y13" s="32"/>
      <c r="Z13" s="32"/>
      <c r="AA13" s="32"/>
      <c r="AB13" s="32"/>
      <c r="AC13" s="33"/>
      <c r="AD13" s="34" t="s">
        <v>24</v>
      </c>
      <c r="AE13" s="25"/>
      <c r="AF13" s="26"/>
      <c r="AG13" s="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>
      <c r="A14" s="1"/>
      <c r="B14" s="5"/>
      <c r="C14" s="5"/>
      <c r="D14" s="6"/>
      <c r="E14" s="35" t="s">
        <v>26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7"/>
      <c r="R14" s="38"/>
      <c r="S14" s="1"/>
      <c r="T14" s="39" t="s">
        <v>27</v>
      </c>
      <c r="U14" s="40"/>
      <c r="V14" s="40"/>
      <c r="W14" s="40"/>
      <c r="X14" s="40"/>
      <c r="Y14" s="40"/>
      <c r="Z14" s="40"/>
      <c r="AA14" s="40"/>
      <c r="AB14" s="40"/>
      <c r="AC14" s="41"/>
      <c r="AD14" s="42"/>
      <c r="AE14" s="25"/>
      <c r="AF14" s="26"/>
      <c r="AG14" s="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6"/>
      <c r="AG15" s="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>
      <c r="A16" s="1"/>
      <c r="B16" s="5"/>
      <c r="C16" s="399" t="s">
        <v>28</v>
      </c>
      <c r="D16" s="386"/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7"/>
      <c r="AG16" s="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51.75" customHeight="1">
      <c r="A17" s="1"/>
      <c r="B17" s="5"/>
      <c r="C17" s="410" t="s">
        <v>29</v>
      </c>
      <c r="D17" s="386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7"/>
      <c r="AG17" s="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>
      <c r="A18" s="1"/>
      <c r="B18" s="5"/>
      <c r="C18" s="399" t="s">
        <v>30</v>
      </c>
      <c r="D18" s="386"/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7"/>
      <c r="AG18" s="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6" customHeight="1">
      <c r="A19" s="1"/>
      <c r="B19" s="5"/>
      <c r="C19" s="407" t="s">
        <v>31</v>
      </c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08"/>
      <c r="AB19" s="408"/>
      <c r="AC19" s="408"/>
      <c r="AD19" s="408"/>
      <c r="AE19" s="408"/>
      <c r="AF19" s="409"/>
      <c r="AG19" s="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>
      <c r="A20" s="1"/>
      <c r="B20" s="5"/>
      <c r="C20" s="392" t="s">
        <v>30</v>
      </c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4"/>
      <c r="AG20" s="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33.75" customHeight="1">
      <c r="A21" s="1"/>
      <c r="B21" s="5"/>
      <c r="C21" s="391" t="s">
        <v>32</v>
      </c>
      <c r="D21" s="386"/>
      <c r="E21" s="386"/>
      <c r="F21" s="386"/>
      <c r="G21" s="386"/>
      <c r="H21" s="386"/>
      <c r="I21" s="387"/>
      <c r="J21" s="391" t="s">
        <v>33</v>
      </c>
      <c r="K21" s="386"/>
      <c r="L21" s="386"/>
      <c r="M21" s="386"/>
      <c r="N21" s="386"/>
      <c r="O21" s="386"/>
      <c r="P21" s="386"/>
      <c r="Q21" s="386"/>
      <c r="R21" s="387"/>
      <c r="S21" s="389" t="s">
        <v>34</v>
      </c>
      <c r="T21" s="386"/>
      <c r="U21" s="386"/>
      <c r="V21" s="387"/>
      <c r="W21" s="388"/>
      <c r="X21" s="386"/>
      <c r="Y21" s="386"/>
      <c r="Z21" s="386"/>
      <c r="AA21" s="386"/>
      <c r="AB21" s="386"/>
      <c r="AC21" s="386"/>
      <c r="AD21" s="386"/>
      <c r="AE21" s="386"/>
      <c r="AF21" s="387"/>
      <c r="AG21" s="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36.75" customHeight="1">
      <c r="A22" s="1"/>
      <c r="B22" s="5"/>
      <c r="C22" s="391" t="s">
        <v>35</v>
      </c>
      <c r="D22" s="386"/>
      <c r="E22" s="386"/>
      <c r="F22" s="386"/>
      <c r="G22" s="386"/>
      <c r="H22" s="386"/>
      <c r="I22" s="387"/>
      <c r="J22" s="390"/>
      <c r="K22" s="386"/>
      <c r="L22" s="386"/>
      <c r="M22" s="386"/>
      <c r="N22" s="386"/>
      <c r="O22" s="386"/>
      <c r="P22" s="386"/>
      <c r="Q22" s="386"/>
      <c r="R22" s="387"/>
      <c r="S22" s="389" t="s">
        <v>34</v>
      </c>
      <c r="T22" s="386"/>
      <c r="U22" s="386"/>
      <c r="V22" s="387"/>
      <c r="W22" s="388"/>
      <c r="X22" s="386"/>
      <c r="Y22" s="386"/>
      <c r="Z22" s="386"/>
      <c r="AA22" s="386"/>
      <c r="AB22" s="386"/>
      <c r="AC22" s="386"/>
      <c r="AD22" s="386"/>
      <c r="AE22" s="386"/>
      <c r="AF22" s="387"/>
      <c r="AG22" s="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33.75" customHeight="1">
      <c r="A23" s="1"/>
      <c r="B23" s="5"/>
      <c r="C23" s="395" t="s">
        <v>36</v>
      </c>
      <c r="D23" s="386"/>
      <c r="E23" s="386"/>
      <c r="F23" s="386"/>
      <c r="G23" s="386"/>
      <c r="H23" s="386"/>
      <c r="I23" s="387"/>
      <c r="J23" s="395"/>
      <c r="K23" s="386"/>
      <c r="L23" s="386"/>
      <c r="M23" s="386"/>
      <c r="N23" s="386"/>
      <c r="O23" s="386"/>
      <c r="P23" s="386"/>
      <c r="Q23" s="386"/>
      <c r="R23" s="387"/>
      <c r="S23" s="389" t="s">
        <v>34</v>
      </c>
      <c r="T23" s="386"/>
      <c r="U23" s="386"/>
      <c r="V23" s="387"/>
      <c r="W23" s="385"/>
      <c r="X23" s="386"/>
      <c r="Y23" s="386"/>
      <c r="Z23" s="386"/>
      <c r="AA23" s="386"/>
      <c r="AB23" s="386"/>
      <c r="AC23" s="386"/>
      <c r="AD23" s="386"/>
      <c r="AE23" s="386"/>
      <c r="AF23" s="387"/>
      <c r="AG23" s="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3.75" customHeight="1">
      <c r="A24" s="1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>
      <c r="A25" s="1"/>
      <c r="B25" s="396" t="s">
        <v>37</v>
      </c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1" t="s">
        <v>38</v>
      </c>
      <c r="O25" s="393"/>
      <c r="P25" s="393"/>
      <c r="Q25" s="393"/>
      <c r="R25" s="393"/>
      <c r="S25" s="393"/>
      <c r="T25" s="393"/>
      <c r="U25" s="393"/>
      <c r="V25" s="393"/>
      <c r="W25" s="402" t="s">
        <v>39</v>
      </c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46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J8:V8"/>
    <mergeCell ref="C6:I6"/>
    <mergeCell ref="C7:AF7"/>
    <mergeCell ref="AB8:AF8"/>
    <mergeCell ref="C19:AF19"/>
    <mergeCell ref="C17:AF17"/>
    <mergeCell ref="C18:AF18"/>
    <mergeCell ref="C16:AF16"/>
    <mergeCell ref="C4:I4"/>
    <mergeCell ref="C2:AF2"/>
    <mergeCell ref="C3:AF3"/>
    <mergeCell ref="J4:N4"/>
    <mergeCell ref="W4:AA4"/>
    <mergeCell ref="AB4:AF4"/>
    <mergeCell ref="B25:M25"/>
    <mergeCell ref="W21:AF21"/>
    <mergeCell ref="S21:V21"/>
    <mergeCell ref="C5:I5"/>
    <mergeCell ref="J5:N5"/>
    <mergeCell ref="N25:V25"/>
    <mergeCell ref="W25:AG25"/>
    <mergeCell ref="W8:AA8"/>
    <mergeCell ref="W9:AA9"/>
    <mergeCell ref="C9:I9"/>
    <mergeCell ref="C8:I8"/>
    <mergeCell ref="W6:AA6"/>
    <mergeCell ref="AB6:AF6"/>
    <mergeCell ref="J6:V6"/>
    <mergeCell ref="AB9:AF9"/>
    <mergeCell ref="J9:V9"/>
    <mergeCell ref="C21:I21"/>
    <mergeCell ref="C20:AF20"/>
    <mergeCell ref="C22:I22"/>
    <mergeCell ref="C23:I23"/>
    <mergeCell ref="J23:R23"/>
    <mergeCell ref="S23:V23"/>
    <mergeCell ref="W23:AF23"/>
    <mergeCell ref="W22:AF22"/>
    <mergeCell ref="S22:V22"/>
    <mergeCell ref="J22:R22"/>
    <mergeCell ref="J21:R21"/>
  </mergeCells>
  <dataValidations count="1">
    <dataValidation type="list" allowBlank="1" showInputMessage="1" showErrorMessage="1" prompt=" - " sqref="J6">
      <formula1>$AH$4:$AH$9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9"/>
  <sheetViews>
    <sheetView showGridLines="0" workbookViewId="0">
      <selection sqref="A1:AE1"/>
    </sheetView>
  </sheetViews>
  <sheetFormatPr defaultColWidth="17.28515625" defaultRowHeight="15" customHeight="1"/>
  <cols>
    <col min="1" max="1" width="52" customWidth="1"/>
    <col min="2" max="2" width="10.28515625" customWidth="1"/>
    <col min="3" max="3" width="11.28515625" customWidth="1"/>
    <col min="4" max="4" width="13" customWidth="1"/>
    <col min="5" max="5" width="12.7109375" hidden="1" customWidth="1"/>
    <col min="6" max="6" width="9.85546875" customWidth="1"/>
    <col min="7" max="7" width="7.85546875" customWidth="1"/>
    <col min="8" max="8" width="8.5703125" customWidth="1"/>
    <col min="9" max="9" width="9.7109375" customWidth="1"/>
    <col min="10" max="14" width="9.140625" hidden="1" customWidth="1"/>
    <col min="15" max="15" width="5.5703125" hidden="1" customWidth="1"/>
    <col min="16" max="16" width="6.140625" hidden="1" customWidth="1"/>
    <col min="17" max="24" width="9.140625" hidden="1" customWidth="1"/>
    <col min="25" max="25" width="12" hidden="1" customWidth="1"/>
    <col min="26" max="26" width="10.42578125" customWidth="1"/>
    <col min="27" max="27" width="10.85546875" customWidth="1"/>
    <col min="28" max="28" width="6.28515625" customWidth="1"/>
    <col min="29" max="30" width="9.140625" customWidth="1"/>
    <col min="31" max="31" width="90.5703125" customWidth="1"/>
    <col min="32" max="32" width="0.140625" customWidth="1"/>
    <col min="33" max="41" width="11.42578125" customWidth="1"/>
  </cols>
  <sheetData>
    <row r="1" spans="1:41" ht="3" customHeight="1">
      <c r="A1" s="425" t="s">
        <v>40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  <c r="AC1" s="386"/>
      <c r="AD1" s="386"/>
      <c r="AE1" s="386"/>
      <c r="AF1" s="414"/>
      <c r="AG1" s="47"/>
      <c r="AH1" s="47"/>
      <c r="AI1" s="47"/>
      <c r="AJ1" s="47"/>
      <c r="AK1" s="47"/>
      <c r="AL1" s="47"/>
      <c r="AM1" s="47"/>
      <c r="AN1" s="47"/>
      <c r="AO1" s="47"/>
    </row>
    <row r="2" spans="1:41" ht="28.5" customHeight="1">
      <c r="A2" s="424" t="s">
        <v>0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415"/>
      <c r="AG2" s="47"/>
      <c r="AH2" s="47"/>
      <c r="AI2" s="47"/>
      <c r="AJ2" s="47"/>
      <c r="AK2" s="47"/>
      <c r="AL2" s="47"/>
      <c r="AM2" s="47"/>
      <c r="AN2" s="47"/>
      <c r="AO2" s="47"/>
    </row>
    <row r="3" spans="1:41" ht="12" customHeight="1">
      <c r="A3" s="421" t="s">
        <v>41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  <c r="AB3" s="386"/>
      <c r="AC3" s="386"/>
      <c r="AD3" s="386"/>
      <c r="AE3" s="387"/>
      <c r="AF3" s="415"/>
      <c r="AG3" s="47"/>
      <c r="AH3" s="47"/>
      <c r="AI3" s="47"/>
      <c r="AJ3" s="47"/>
      <c r="AK3" s="47"/>
      <c r="AL3" s="47"/>
      <c r="AM3" s="47"/>
      <c r="AN3" s="47"/>
      <c r="AO3" s="47"/>
    </row>
    <row r="4" spans="1:41" ht="12" customHeight="1">
      <c r="A4" s="411" t="str">
        <f>Identificação!C4&amp;" : "&amp;Identificação!J4</f>
        <v>Aplicação : GEOCAB</v>
      </c>
      <c r="B4" s="386"/>
      <c r="C4" s="386"/>
      <c r="D4" s="386"/>
      <c r="E4" s="387"/>
      <c r="F4" s="411" t="str">
        <f>Identificação!C5&amp;" : "&amp;Identificação!J5</f>
        <v>Projeto : GEOCAB</v>
      </c>
      <c r="G4" s="386"/>
      <c r="H4" s="386"/>
      <c r="I4" s="386"/>
      <c r="J4" s="386"/>
      <c r="K4" s="386"/>
      <c r="L4" s="387"/>
      <c r="M4" s="48" t="s">
        <v>42</v>
      </c>
      <c r="N4" s="423">
        <f>SUM(AB10:AB316)</f>
        <v>124.2</v>
      </c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7"/>
      <c r="AC4" s="422"/>
      <c r="AD4" s="386"/>
      <c r="AE4" s="387"/>
      <c r="AF4" s="415"/>
      <c r="AG4" s="47"/>
      <c r="AH4" s="47"/>
      <c r="AI4" s="47"/>
      <c r="AJ4" s="47"/>
      <c r="AK4" s="47"/>
      <c r="AL4" s="47"/>
      <c r="AM4" s="47"/>
      <c r="AN4" s="47"/>
      <c r="AO4" s="47"/>
    </row>
    <row r="5" spans="1:41" ht="12" customHeight="1">
      <c r="A5" s="426" t="str">
        <f>Identificação!C21&amp;" : "&amp;Identificação!J21</f>
        <v>Analista Responsável : Eduardo Alves</v>
      </c>
      <c r="B5" s="386"/>
      <c r="C5" s="386"/>
      <c r="D5" s="386"/>
      <c r="E5" s="387"/>
      <c r="F5" s="411" t="str">
        <f>Identificação!C23&amp;" : "&amp;Identificação!J23</f>
        <v xml:space="preserve">Revisor : </v>
      </c>
      <c r="G5" s="386"/>
      <c r="H5" s="386"/>
      <c r="I5" s="386"/>
      <c r="J5" s="386"/>
      <c r="K5" s="386"/>
      <c r="L5" s="387"/>
      <c r="M5" s="48" t="s">
        <v>43</v>
      </c>
      <c r="N5" s="420">
        <f>SUM(AA13:AA316)</f>
        <v>163</v>
      </c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7"/>
      <c r="AC5" s="422"/>
      <c r="AD5" s="386"/>
      <c r="AE5" s="387"/>
      <c r="AF5" s="415"/>
      <c r="AG5" s="49"/>
      <c r="AH5" s="49"/>
      <c r="AI5" s="49"/>
      <c r="AJ5" s="49"/>
      <c r="AK5" s="49"/>
      <c r="AL5" s="49"/>
      <c r="AM5" s="49"/>
      <c r="AN5" s="49"/>
      <c r="AO5" s="49"/>
    </row>
    <row r="6" spans="1:41" ht="12" customHeight="1">
      <c r="A6" s="421" t="s">
        <v>44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7"/>
      <c r="AF6" s="415"/>
      <c r="AG6" s="49"/>
      <c r="AH6" s="49"/>
      <c r="AI6" s="49"/>
      <c r="AJ6" s="49"/>
      <c r="AK6" s="49"/>
      <c r="AL6" s="49"/>
      <c r="AM6" s="49"/>
      <c r="AN6" s="49"/>
      <c r="AO6" s="49"/>
    </row>
    <row r="7" spans="1:41" ht="12" customHeight="1">
      <c r="A7" s="417" t="s">
        <v>45</v>
      </c>
      <c r="B7" s="50"/>
      <c r="C7" s="412" t="s">
        <v>46</v>
      </c>
      <c r="D7" s="386"/>
      <c r="E7" s="387"/>
      <c r="F7" s="412" t="s">
        <v>47</v>
      </c>
      <c r="G7" s="386"/>
      <c r="H7" s="386"/>
      <c r="I7" s="387"/>
      <c r="J7" s="412" t="s">
        <v>48</v>
      </c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7"/>
      <c r="Z7" s="412" t="s">
        <v>49</v>
      </c>
      <c r="AA7" s="386"/>
      <c r="AB7" s="387"/>
      <c r="AC7" s="416" t="s">
        <v>50</v>
      </c>
      <c r="AD7" s="387"/>
      <c r="AE7" s="419" t="s">
        <v>51</v>
      </c>
      <c r="AF7" s="415"/>
      <c r="AG7" s="49"/>
      <c r="AH7" s="49"/>
      <c r="AI7" s="49"/>
      <c r="AJ7" s="49"/>
      <c r="AK7" s="49"/>
      <c r="AL7" s="49"/>
      <c r="AM7" s="49"/>
      <c r="AN7" s="49"/>
      <c r="AO7" s="49"/>
    </row>
    <row r="8" spans="1:41" ht="12" customHeight="1">
      <c r="A8" s="418"/>
      <c r="B8" s="51" t="s">
        <v>52</v>
      </c>
      <c r="C8" s="51" t="s">
        <v>53</v>
      </c>
      <c r="D8" s="51" t="s">
        <v>54</v>
      </c>
      <c r="E8" s="52" t="s">
        <v>55</v>
      </c>
      <c r="F8" s="52" t="s">
        <v>56</v>
      </c>
      <c r="G8" s="52" t="s">
        <v>57</v>
      </c>
      <c r="H8" s="53" t="s">
        <v>58</v>
      </c>
      <c r="I8" s="54" t="s">
        <v>59</v>
      </c>
      <c r="J8" s="55" t="s">
        <v>60</v>
      </c>
      <c r="K8" s="55" t="s">
        <v>61</v>
      </c>
      <c r="L8" s="56" t="s">
        <v>62</v>
      </c>
      <c r="M8" s="55" t="s">
        <v>63</v>
      </c>
      <c r="N8" s="55" t="s">
        <v>64</v>
      </c>
      <c r="O8" s="55" t="s">
        <v>65</v>
      </c>
      <c r="P8" s="56" t="s">
        <v>66</v>
      </c>
      <c r="Q8" s="55" t="s">
        <v>67</v>
      </c>
      <c r="R8" s="55" t="s">
        <v>68</v>
      </c>
      <c r="S8" s="55" t="s">
        <v>69</v>
      </c>
      <c r="T8" s="55" t="s">
        <v>70</v>
      </c>
      <c r="U8" s="55" t="s">
        <v>71</v>
      </c>
      <c r="V8" s="55" t="s">
        <v>72</v>
      </c>
      <c r="W8" s="55" t="s">
        <v>73</v>
      </c>
      <c r="X8" s="55" t="s">
        <v>74</v>
      </c>
      <c r="Y8" s="55" t="s">
        <v>75</v>
      </c>
      <c r="Z8" s="55" t="s">
        <v>76</v>
      </c>
      <c r="AA8" s="55" t="s">
        <v>77</v>
      </c>
      <c r="AB8" s="55" t="s">
        <v>78</v>
      </c>
      <c r="AC8" s="55" t="s">
        <v>79</v>
      </c>
      <c r="AD8" s="57" t="s">
        <v>80</v>
      </c>
      <c r="AE8" s="409"/>
      <c r="AF8" s="415"/>
      <c r="AG8" s="49"/>
      <c r="AH8" s="49"/>
      <c r="AI8" s="49"/>
      <c r="AJ8" s="49"/>
      <c r="AK8" s="49"/>
      <c r="AL8" s="49"/>
      <c r="AM8" s="49"/>
      <c r="AN8" s="49"/>
      <c r="AO8" s="49"/>
    </row>
    <row r="9" spans="1:41" ht="13.5" customHeight="1">
      <c r="A9" s="58" t="s">
        <v>81</v>
      </c>
      <c r="B9" s="59"/>
      <c r="C9" s="59"/>
      <c r="D9" s="60"/>
      <c r="E9" s="61"/>
      <c r="F9" s="62"/>
      <c r="G9" s="62"/>
      <c r="H9" s="63"/>
      <c r="I9" s="64"/>
      <c r="J9" s="65"/>
      <c r="K9" s="66"/>
      <c r="L9" s="67"/>
      <c r="M9" s="66"/>
      <c r="N9" s="68"/>
      <c r="O9" s="69"/>
      <c r="P9" s="70"/>
      <c r="Q9" s="66"/>
      <c r="R9" s="68"/>
      <c r="S9" s="68"/>
      <c r="T9" s="68"/>
      <c r="U9" s="68"/>
      <c r="V9" s="68"/>
      <c r="W9" s="68"/>
      <c r="X9" s="68"/>
      <c r="Y9" s="68"/>
      <c r="Z9" s="68"/>
      <c r="AA9" s="68"/>
      <c r="AB9" s="71"/>
      <c r="AC9" s="72"/>
      <c r="AD9" s="73"/>
      <c r="AE9" s="74"/>
      <c r="AF9" s="415"/>
      <c r="AG9" s="47"/>
      <c r="AH9" s="47"/>
      <c r="AI9" s="47"/>
      <c r="AJ9" s="47"/>
      <c r="AK9" s="47"/>
      <c r="AL9" s="47"/>
      <c r="AM9" s="47"/>
      <c r="AN9" s="47"/>
      <c r="AO9" s="47"/>
    </row>
    <row r="10" spans="1:41" ht="13.5" customHeight="1">
      <c r="A10" s="75" t="s">
        <v>82</v>
      </c>
      <c r="B10" s="76"/>
      <c r="C10" s="77"/>
      <c r="D10" s="77"/>
      <c r="E10" s="76"/>
      <c r="F10" s="78" t="s">
        <v>83</v>
      </c>
      <c r="G10" s="79" t="s">
        <v>84</v>
      </c>
      <c r="H10" s="80">
        <v>6</v>
      </c>
      <c r="I10" s="81"/>
      <c r="J10" s="82"/>
      <c r="K10" s="82"/>
      <c r="L10" s="83">
        <f>IF((J10=0),0,(K10*100/J10))</f>
        <v>0</v>
      </c>
      <c r="M10" s="82"/>
      <c r="N10" s="82"/>
      <c r="O10" s="84">
        <f>IF((M10=0),0,(N10*100/M10))</f>
        <v>0</v>
      </c>
      <c r="P10" s="84">
        <f>IF(G10=0,0,IF(G10="I",1,IF(G10="A",IF(J10="",0.6,X10),0.4)))</f>
        <v>1</v>
      </c>
      <c r="Q10" s="85" t="str">
        <f>CONCATENATE(F10,R10)</f>
        <v>SEA</v>
      </c>
      <c r="R10" s="86" t="str">
        <f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A</v>
      </c>
      <c r="S10" s="86">
        <f>IF(L10&lt;=1/3*100,0.25,IF(L10&lt;=2/3*100,0.5,IF(L10&lt;=100,0.75,1)))</f>
        <v>0.25</v>
      </c>
      <c r="T10" s="86">
        <f>IF(AND(L10&lt;=2/3*100,O10&lt;=1/3*100),0.25,IF(AND(L10&lt;=2/3*100,O10&lt;=2/3*100),0.5,IF(AND(L10&lt;=2/3*100,O10&lt;=100),0.75,IF(AND(L10&lt;=2/3*100,O10&gt;100),1))))</f>
        <v>0.25</v>
      </c>
      <c r="U10" s="86">
        <f>IF(AND(L10&lt;=100,O10&lt;=1/3*100),0.5,IF(AND(L10&lt;=100,O10&lt;=2/3*100),0.75,IF(AND(L10&lt;=100,O10&lt;=100),1,1.25)))</f>
        <v>0.5</v>
      </c>
      <c r="V10" s="86">
        <f>IF(AND(L10&gt;100,O10&lt;=1/3*100),0.75,IF(AND(L10&gt;100,O10&lt;=2/3*100),1,IF(AND(L10&gt;100,O10&lt;=100),1.25,1.5)))</f>
        <v>1.5</v>
      </c>
      <c r="W10" s="87">
        <f>IF(L10&lt;=2/3*100,T10,IF(AND(L10&gt;2/3*100,L10&lt;=100),U10,V10))</f>
        <v>0.25</v>
      </c>
      <c r="X10" s="87">
        <f>IF(OR(F10="AIE",F10="ALI"),S10,IF(OR(F10="EE",F10="SE",F10="CE"),W10))</f>
        <v>0.25</v>
      </c>
      <c r="Y10" s="88" t="str">
        <f>CONCATENATE(G10,P10)</f>
        <v>I1</v>
      </c>
      <c r="Z10" s="88" t="str">
        <f>IF(R10="L","Baixa",IF(R10="A","Média",IF(R10="","","Alta")))</f>
        <v>Média</v>
      </c>
      <c r="AA10" s="88">
        <f>IF(ISBLANK(F10),"",IF(F10="ALI",IF(R10="L",7,IF(R10="A",10,15)),IF(F10="AIE",IF(R10="L",5,IF(R10="A",7,10)),IF(F10="SE",IF(R10="L",4,IF(R10="A",5,7)),IF(OR(F10="EE",F10="CE"),IF(R10="L",3,IF(R10="A",4,6)))))))</f>
        <v>5</v>
      </c>
      <c r="AB10" s="89">
        <f>IF(AA10="","",PRODUCT(AA10,P10))</f>
        <v>5</v>
      </c>
      <c r="AC10" s="90"/>
      <c r="AD10" s="91"/>
      <c r="AE10" s="92" t="s">
        <v>85</v>
      </c>
      <c r="AF10" s="415"/>
      <c r="AG10" s="47"/>
      <c r="AH10" s="47"/>
      <c r="AI10" s="47"/>
      <c r="AJ10" s="47"/>
      <c r="AK10" s="47"/>
      <c r="AL10" s="47"/>
      <c r="AM10" s="47"/>
      <c r="AN10" s="47"/>
      <c r="AO10" s="47"/>
    </row>
    <row r="11" spans="1:41" ht="13.5" customHeight="1">
      <c r="A11" s="58" t="s">
        <v>86</v>
      </c>
      <c r="B11" s="59"/>
      <c r="C11" s="59"/>
      <c r="D11" s="60"/>
      <c r="E11" s="61"/>
      <c r="F11" s="62"/>
      <c r="G11" s="62"/>
      <c r="H11" s="63"/>
      <c r="I11" s="64"/>
      <c r="J11" s="65"/>
      <c r="K11" s="66"/>
      <c r="L11" s="67"/>
      <c r="M11" s="66"/>
      <c r="N11" s="68"/>
      <c r="O11" s="69"/>
      <c r="P11" s="70"/>
      <c r="Q11" s="66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71"/>
      <c r="AC11" s="72"/>
      <c r="AD11" s="73"/>
      <c r="AE11" s="93"/>
      <c r="AF11" s="415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 ht="13.5" customHeight="1">
      <c r="A12" s="94" t="s">
        <v>87</v>
      </c>
      <c r="B12" s="95"/>
      <c r="C12" s="95"/>
      <c r="D12" s="96"/>
      <c r="E12" s="97"/>
      <c r="F12" s="98" t="s">
        <v>88</v>
      </c>
      <c r="G12" s="98" t="s">
        <v>84</v>
      </c>
      <c r="H12" s="80">
        <v>9</v>
      </c>
      <c r="I12" s="81">
        <v>3</v>
      </c>
      <c r="J12" s="99"/>
      <c r="K12" s="100"/>
      <c r="L12" s="101">
        <f t="shared" ref="L12:L16" si="0">IF((J12=0),0,(K12*100/J12))</f>
        <v>0</v>
      </c>
      <c r="M12" s="100"/>
      <c r="N12" s="102"/>
      <c r="O12" s="103">
        <f t="shared" ref="O12:O16" si="1">IF((M12=0),0,(N12*100/M12))</f>
        <v>0</v>
      </c>
      <c r="P12" s="104">
        <f t="shared" ref="P12:P16" si="2">IF(G12=0,0,IF(G12="I",1,IF(G12="A",IF(J12="",0.6,X12),0.4)))</f>
        <v>1</v>
      </c>
      <c r="Q12" s="105" t="str">
        <f t="shared" ref="Q12:Q16" si="3">CONCATENATE(F12,R12)</f>
        <v>CEA</v>
      </c>
      <c r="R12" s="106" t="str">
        <f t="shared" ref="R12:R16" si="4"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A</v>
      </c>
      <c r="S12" s="106">
        <f t="shared" ref="S12:S16" si="5">IF(L12&lt;=1/3*100,0.25,IF(L12&lt;=2/3*100,0.5,IF(L12&lt;=100,0.75,1)))</f>
        <v>0.25</v>
      </c>
      <c r="T12" s="106">
        <f t="shared" ref="T12:T16" si="6">IF(AND(L12&lt;=2/3*100,O12&lt;=1/3*100),0.25,IF(AND(L12&lt;=2/3*100,O12&lt;=2/3*100),0.5,IF(AND(L12&lt;=2/3*100,O12&lt;=100),0.75,IF(AND(L12&lt;=2/3*100,O12&gt;100),1))))</f>
        <v>0.25</v>
      </c>
      <c r="U12" s="106">
        <f t="shared" ref="U12:U16" si="7">IF(AND(L12&lt;=100,O12&lt;=1/3*100),0.5,IF(AND(L12&lt;=100,O12&lt;=2/3*100),0.75,IF(AND(L12&lt;=100,O12&lt;=100),1,1.25)))</f>
        <v>0.5</v>
      </c>
      <c r="V12" s="106">
        <f t="shared" ref="V12:V16" si="8">IF(AND(L12&gt;100,O12&lt;=1/3*100),0.75,IF(AND(L12&gt;100,O12&lt;=2/3*100),1,IF(AND(L12&gt;100,O12&lt;=100),1.25,1.5)))</f>
        <v>1.5</v>
      </c>
      <c r="W12" s="107">
        <f t="shared" ref="W12:W16" si="9">IF(L12&lt;=2/3*100,T12,IF(AND(L12&gt;2/3*100,L12&lt;=100),U12,V12))</f>
        <v>0.25</v>
      </c>
      <c r="X12" s="107">
        <f t="shared" ref="X12:X16" si="10">IF(OR(F12="AIE",F12="ALI"),S12,IF(OR(F12="EE",F12="SE",F12="CE"),W12))</f>
        <v>0.25</v>
      </c>
      <c r="Y12" s="108" t="str">
        <f t="shared" ref="Y12:Y16" si="11">CONCATENATE(G12,P12)</f>
        <v>I1</v>
      </c>
      <c r="Z12" s="108" t="str">
        <f t="shared" ref="Z12:Z16" si="12">IF(R12="L","Baixa",IF(R12="A","Média",IF(R12="","","Alta")))</f>
        <v>Média</v>
      </c>
      <c r="AA12" s="108">
        <f t="shared" ref="AA12:AA16" si="13">IF(ISBLANK(F12),"",IF(F12="ALI",IF(R12="L",7,IF(R12="A",10,15)),IF(F12="AIE",IF(R12="L",5,IF(R12="A",7,10)),IF(F12="SE",IF(R12="L",4,IF(R12="A",5,7)),IF(OR(F12="EE",F12="CE"),IF(R12="L",3,IF(R12="A",4,6)))))))</f>
        <v>4</v>
      </c>
      <c r="AB12" s="109">
        <f t="shared" ref="AB12:AB16" si="14">IF(AA12="","",PRODUCT(AA12,P12))</f>
        <v>4</v>
      </c>
      <c r="AC12" s="110"/>
      <c r="AD12" s="111"/>
      <c r="AE12" s="112" t="s">
        <v>89</v>
      </c>
      <c r="AF12" s="415"/>
      <c r="AG12" s="47"/>
      <c r="AH12" s="47"/>
      <c r="AI12" s="47"/>
      <c r="AJ12" s="47"/>
      <c r="AK12" s="47"/>
      <c r="AL12" s="47"/>
      <c r="AM12" s="47"/>
      <c r="AN12" s="47"/>
      <c r="AO12" s="47"/>
    </row>
    <row r="13" spans="1:41" ht="13.5" customHeight="1">
      <c r="A13" s="94" t="s">
        <v>90</v>
      </c>
      <c r="B13" s="95"/>
      <c r="C13" s="95"/>
      <c r="D13" s="96"/>
      <c r="E13" s="97"/>
      <c r="F13" s="98" t="s">
        <v>88</v>
      </c>
      <c r="G13" s="98" t="s">
        <v>84</v>
      </c>
      <c r="H13" s="80">
        <v>12</v>
      </c>
      <c r="I13" s="81">
        <v>1</v>
      </c>
      <c r="J13" s="99"/>
      <c r="K13" s="100"/>
      <c r="L13" s="101">
        <f t="shared" si="0"/>
        <v>0</v>
      </c>
      <c r="M13" s="100"/>
      <c r="N13" s="102"/>
      <c r="O13" s="103">
        <f t="shared" si="1"/>
        <v>0</v>
      </c>
      <c r="P13" s="104">
        <f t="shared" si="2"/>
        <v>1</v>
      </c>
      <c r="Q13" s="105" t="str">
        <f t="shared" si="3"/>
        <v>CEL</v>
      </c>
      <c r="R13" s="106" t="str">
        <f t="shared" si="4"/>
        <v>L</v>
      </c>
      <c r="S13" s="106">
        <f t="shared" si="5"/>
        <v>0.25</v>
      </c>
      <c r="T13" s="106">
        <f t="shared" si="6"/>
        <v>0.25</v>
      </c>
      <c r="U13" s="106">
        <f t="shared" si="7"/>
        <v>0.5</v>
      </c>
      <c r="V13" s="106">
        <f t="shared" si="8"/>
        <v>1.5</v>
      </c>
      <c r="W13" s="107">
        <f t="shared" si="9"/>
        <v>0.25</v>
      </c>
      <c r="X13" s="107">
        <f t="shared" si="10"/>
        <v>0.25</v>
      </c>
      <c r="Y13" s="108" t="str">
        <f t="shared" si="11"/>
        <v>I1</v>
      </c>
      <c r="Z13" s="108" t="str">
        <f t="shared" si="12"/>
        <v>Baixa</v>
      </c>
      <c r="AA13" s="108">
        <f t="shared" si="13"/>
        <v>3</v>
      </c>
      <c r="AB13" s="109">
        <f t="shared" si="14"/>
        <v>3</v>
      </c>
      <c r="AC13" s="110"/>
      <c r="AD13" s="111"/>
      <c r="AE13" s="112" t="s">
        <v>89</v>
      </c>
      <c r="AF13" s="415"/>
      <c r="AG13" s="47"/>
      <c r="AH13" s="47"/>
      <c r="AI13" s="47"/>
      <c r="AJ13" s="47"/>
      <c r="AK13" s="47"/>
      <c r="AL13" s="47"/>
      <c r="AM13" s="47"/>
      <c r="AN13" s="47"/>
      <c r="AO13" s="47"/>
    </row>
    <row r="14" spans="1:41" ht="13.5" customHeight="1">
      <c r="A14" s="94" t="s">
        <v>91</v>
      </c>
      <c r="B14" s="95"/>
      <c r="C14" s="95"/>
      <c r="D14" s="96"/>
      <c r="E14" s="97"/>
      <c r="F14" s="98" t="s">
        <v>92</v>
      </c>
      <c r="G14" s="98" t="s">
        <v>84</v>
      </c>
      <c r="H14" s="80">
        <v>21</v>
      </c>
      <c r="I14" s="81">
        <v>2</v>
      </c>
      <c r="J14" s="99"/>
      <c r="K14" s="100"/>
      <c r="L14" s="101">
        <f t="shared" si="0"/>
        <v>0</v>
      </c>
      <c r="M14" s="100"/>
      <c r="N14" s="102"/>
      <c r="O14" s="103">
        <f t="shared" si="1"/>
        <v>0</v>
      </c>
      <c r="P14" s="104">
        <f t="shared" si="2"/>
        <v>1</v>
      </c>
      <c r="Q14" s="105" t="str">
        <f t="shared" si="3"/>
        <v>EEH</v>
      </c>
      <c r="R14" s="106" t="str">
        <f t="shared" si="4"/>
        <v>H</v>
      </c>
      <c r="S14" s="106">
        <f t="shared" si="5"/>
        <v>0.25</v>
      </c>
      <c r="T14" s="106">
        <f t="shared" si="6"/>
        <v>0.25</v>
      </c>
      <c r="U14" s="106">
        <f t="shared" si="7"/>
        <v>0.5</v>
      </c>
      <c r="V14" s="106">
        <f t="shared" si="8"/>
        <v>1.5</v>
      </c>
      <c r="W14" s="107">
        <f t="shared" si="9"/>
        <v>0.25</v>
      </c>
      <c r="X14" s="107">
        <f t="shared" si="10"/>
        <v>0.25</v>
      </c>
      <c r="Y14" s="108" t="str">
        <f t="shared" si="11"/>
        <v>I1</v>
      </c>
      <c r="Z14" s="108" t="str">
        <f t="shared" si="12"/>
        <v>Alta</v>
      </c>
      <c r="AA14" s="108">
        <f t="shared" si="13"/>
        <v>6</v>
      </c>
      <c r="AB14" s="109">
        <f t="shared" si="14"/>
        <v>6</v>
      </c>
      <c r="AC14" s="110"/>
      <c r="AD14" s="111"/>
      <c r="AE14" s="112" t="s">
        <v>89</v>
      </c>
      <c r="AF14" s="415"/>
      <c r="AG14" s="47"/>
      <c r="AH14" s="47"/>
      <c r="AI14" s="47"/>
      <c r="AJ14" s="47"/>
      <c r="AK14" s="47"/>
      <c r="AL14" s="47"/>
      <c r="AM14" s="47"/>
      <c r="AN14" s="47"/>
      <c r="AO14" s="47"/>
    </row>
    <row r="15" spans="1:41" ht="13.5" customHeight="1">
      <c r="A15" s="113" t="s">
        <v>93</v>
      </c>
      <c r="B15" s="114"/>
      <c r="C15" s="114"/>
      <c r="D15" s="115"/>
      <c r="E15" s="116"/>
      <c r="F15" s="98" t="s">
        <v>83</v>
      </c>
      <c r="G15" s="98" t="s">
        <v>84</v>
      </c>
      <c r="H15" s="80">
        <v>6</v>
      </c>
      <c r="I15" s="81">
        <v>3</v>
      </c>
      <c r="J15" s="117"/>
      <c r="K15" s="118"/>
      <c r="L15" s="119">
        <f t="shared" si="0"/>
        <v>0</v>
      </c>
      <c r="M15" s="118"/>
      <c r="N15" s="120"/>
      <c r="O15" s="104">
        <f t="shared" si="1"/>
        <v>0</v>
      </c>
      <c r="P15" s="104">
        <f t="shared" si="2"/>
        <v>1</v>
      </c>
      <c r="Q15" s="121" t="str">
        <f t="shared" si="3"/>
        <v>SEA</v>
      </c>
      <c r="R15" s="122" t="str">
        <f t="shared" si="4"/>
        <v>A</v>
      </c>
      <c r="S15" s="122">
        <f t="shared" si="5"/>
        <v>0.25</v>
      </c>
      <c r="T15" s="122">
        <f t="shared" si="6"/>
        <v>0.25</v>
      </c>
      <c r="U15" s="122">
        <f t="shared" si="7"/>
        <v>0.5</v>
      </c>
      <c r="V15" s="122">
        <f t="shared" si="8"/>
        <v>1.5</v>
      </c>
      <c r="W15" s="123">
        <f t="shared" si="9"/>
        <v>0.25</v>
      </c>
      <c r="X15" s="123">
        <f t="shared" si="10"/>
        <v>0.25</v>
      </c>
      <c r="Y15" s="124" t="str">
        <f t="shared" si="11"/>
        <v>I1</v>
      </c>
      <c r="Z15" s="124" t="str">
        <f t="shared" si="12"/>
        <v>Média</v>
      </c>
      <c r="AA15" s="124">
        <f t="shared" si="13"/>
        <v>5</v>
      </c>
      <c r="AB15" s="125">
        <f t="shared" si="14"/>
        <v>5</v>
      </c>
      <c r="AC15" s="110"/>
      <c r="AD15" s="111"/>
      <c r="AE15" s="126" t="s">
        <v>94</v>
      </c>
      <c r="AF15" s="415"/>
      <c r="AG15" s="47"/>
      <c r="AH15" s="47"/>
      <c r="AI15" s="47"/>
      <c r="AJ15" s="47"/>
      <c r="AK15" s="47"/>
      <c r="AL15" s="47"/>
      <c r="AM15" s="47"/>
      <c r="AN15" s="47"/>
      <c r="AO15" s="47"/>
    </row>
    <row r="16" spans="1:41" ht="13.5" customHeight="1">
      <c r="A16" s="94" t="s">
        <v>95</v>
      </c>
      <c r="B16" s="127"/>
      <c r="C16" s="127"/>
      <c r="D16" s="128"/>
      <c r="E16" s="129"/>
      <c r="F16" s="98" t="s">
        <v>88</v>
      </c>
      <c r="G16" s="98" t="s">
        <v>84</v>
      </c>
      <c r="H16" s="80">
        <v>3</v>
      </c>
      <c r="I16" s="81">
        <v>1</v>
      </c>
      <c r="J16" s="117"/>
      <c r="K16" s="118"/>
      <c r="L16" s="119">
        <f t="shared" si="0"/>
        <v>0</v>
      </c>
      <c r="M16" s="118"/>
      <c r="N16" s="120"/>
      <c r="O16" s="104">
        <f t="shared" si="1"/>
        <v>0</v>
      </c>
      <c r="P16" s="104">
        <f t="shared" si="2"/>
        <v>1</v>
      </c>
      <c r="Q16" s="121" t="str">
        <f t="shared" si="3"/>
        <v>CEL</v>
      </c>
      <c r="R16" s="122" t="str">
        <f t="shared" si="4"/>
        <v>L</v>
      </c>
      <c r="S16" s="122">
        <f t="shared" si="5"/>
        <v>0.25</v>
      </c>
      <c r="T16" s="122">
        <f t="shared" si="6"/>
        <v>0.25</v>
      </c>
      <c r="U16" s="122">
        <f t="shared" si="7"/>
        <v>0.5</v>
      </c>
      <c r="V16" s="122">
        <f t="shared" si="8"/>
        <v>1.5</v>
      </c>
      <c r="W16" s="122">
        <f t="shared" si="9"/>
        <v>0.25</v>
      </c>
      <c r="X16" s="123">
        <f t="shared" si="10"/>
        <v>0.25</v>
      </c>
      <c r="Y16" s="124" t="str">
        <f t="shared" si="11"/>
        <v>I1</v>
      </c>
      <c r="Z16" s="124" t="str">
        <f t="shared" si="12"/>
        <v>Baixa</v>
      </c>
      <c r="AA16" s="124">
        <f t="shared" si="13"/>
        <v>3</v>
      </c>
      <c r="AB16" s="125">
        <f t="shared" si="14"/>
        <v>3</v>
      </c>
      <c r="AC16" s="110"/>
      <c r="AD16" s="111"/>
      <c r="AE16" s="126" t="s">
        <v>96</v>
      </c>
      <c r="AF16" s="415"/>
      <c r="AG16" s="47"/>
      <c r="AH16" s="47"/>
      <c r="AI16" s="47"/>
      <c r="AJ16" s="47"/>
      <c r="AK16" s="47"/>
      <c r="AL16" s="47"/>
      <c r="AM16" s="47"/>
      <c r="AN16" s="47"/>
      <c r="AO16" s="47"/>
    </row>
    <row r="17" spans="1:41" ht="13.5" customHeight="1">
      <c r="A17" s="58" t="s">
        <v>97</v>
      </c>
      <c r="B17" s="60"/>
      <c r="C17" s="60"/>
      <c r="D17" s="60"/>
      <c r="E17" s="61"/>
      <c r="F17" s="62"/>
      <c r="G17" s="62"/>
      <c r="H17" s="63"/>
      <c r="I17" s="64"/>
      <c r="J17" s="63"/>
      <c r="K17" s="63"/>
      <c r="L17" s="130"/>
      <c r="M17" s="63"/>
      <c r="N17" s="131"/>
      <c r="O17" s="70"/>
      <c r="P17" s="70"/>
      <c r="Q17" s="63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2"/>
      <c r="AC17" s="133"/>
      <c r="AD17" s="73"/>
      <c r="AE17" s="134"/>
      <c r="AF17" s="415"/>
      <c r="AG17" s="47"/>
      <c r="AH17" s="47"/>
      <c r="AI17" s="47"/>
      <c r="AJ17" s="47"/>
      <c r="AK17" s="47"/>
      <c r="AL17" s="47"/>
      <c r="AM17" s="47"/>
      <c r="AN17" s="47"/>
      <c r="AO17" s="47"/>
    </row>
    <row r="18" spans="1:41" ht="13.5" customHeight="1">
      <c r="A18" s="94" t="s">
        <v>98</v>
      </c>
      <c r="B18" s="114"/>
      <c r="C18" s="114"/>
      <c r="D18" s="115"/>
      <c r="E18" s="116"/>
      <c r="F18" s="98" t="s">
        <v>83</v>
      </c>
      <c r="G18" s="98" t="s">
        <v>99</v>
      </c>
      <c r="H18" s="80">
        <v>7</v>
      </c>
      <c r="I18" s="81">
        <v>1</v>
      </c>
      <c r="J18" s="135"/>
      <c r="K18" s="136"/>
      <c r="L18" s="137">
        <f>IF((J18=0),0,(K18*100/J18))</f>
        <v>0</v>
      </c>
      <c r="M18" s="136"/>
      <c r="N18" s="138"/>
      <c r="O18" s="139">
        <f>IF((M18=0),0,(N18*100/M18))</f>
        <v>0</v>
      </c>
      <c r="P18" s="139">
        <f>IF(G18=0,0,IF(G18="I",1,IF(G18="A",IF(J18="",0.6,X18),0.4)))</f>
        <v>0.6</v>
      </c>
      <c r="Q18" s="136" t="str">
        <f>CONCATENATE(F18,R18)</f>
        <v>SEL</v>
      </c>
      <c r="R18" s="138" t="str">
        <f>IF(OR(ISBLANK(H18),ISBLANK(I18)),IF(OR(F18="ALI",F18="AIE"),"L",IF(ISBLANK(F18),"","A")),IF(F18="EE",IF(I18&gt;=3,IF(H18&gt;=5,"H","A"),IF(I18&gt;=2,IF(H18&gt;=16,"H",IF(H18&lt;=4,"L","A")),IF(H18&lt;=15,"L","A"))),IF(OR(F18="SE",F18="CE"),IF(I18&gt;=4,IF(H18&gt;=6,"H","A"),IF(I18&gt;=2,IF(H18&gt;=20,"H",IF(H18&lt;=5,"L","A")),IF(H18&lt;=19,"L","A"))),IF(OR(F18="ALI",F18="AIE"),IF(I18&gt;=6,IF(H18&gt;=20,"H","A"),IF(I18&gt;=2,IF(H18&gt;=51,"H",IF(H18&lt;=19,"L","A")),IF(H18&lt;=50,"L","A")))))))</f>
        <v>L</v>
      </c>
      <c r="S18" s="138">
        <f>IF(L18&lt;=1/3*100,0.25,IF(L18&lt;=2/3*100,0.5,IF(L18&lt;=100,0.75,1)))</f>
        <v>0.25</v>
      </c>
      <c r="T18" s="138">
        <f>IF(AND(L18&lt;=2/3*100,O18&lt;=1/3*100),0.25,IF(AND(L18&lt;=2/3*100,O18&lt;=2/3*100),0.5,IF(AND(L18&lt;=2/3*100,O18&lt;=100),0.75,IF(AND(L18&lt;=2/3*100,O18&gt;100),1))))</f>
        <v>0.25</v>
      </c>
      <c r="U18" s="138">
        <f>IF(AND(L18&lt;=100,O18&lt;=1/3*100),0.5,IF(AND(L18&lt;=100,O18&lt;=2/3*100),0.75,IF(AND(L18&lt;=100,O18&lt;=100),1,1.25)))</f>
        <v>0.5</v>
      </c>
      <c r="V18" s="138">
        <f>IF(AND(L18&gt;100,O18&lt;=1/3*100),0.75,IF(AND(L18&gt;100,O18&lt;=2/3*100),1,IF(AND(L18&gt;100,O18&lt;=100),1.25,1.5)))</f>
        <v>1.5</v>
      </c>
      <c r="W18" s="140">
        <f>IF(L18&lt;=2/3*100,T18,IF(AND(L18&gt;2/3*100,L18&lt;=100),U18,V18))</f>
        <v>0.25</v>
      </c>
      <c r="X18" s="140">
        <f>IF(OR(F18="AIE",F18="ALI"),S18,IF(OR(F18="EE",F18="SE",F18="CE"),W18))</f>
        <v>0.25</v>
      </c>
      <c r="Y18" s="138" t="str">
        <f>CONCATENATE(G18,P18)</f>
        <v>A0,6</v>
      </c>
      <c r="Z18" s="124" t="str">
        <f>IF(R18="L","Baixa",IF(R18="A","Média",IF(R18="","","Alta")))</f>
        <v>Baixa</v>
      </c>
      <c r="AA18" s="124">
        <f>IF(ISBLANK(F18),"",IF(F18="ALI",IF(R18="L",7,IF(R18="A",10,15)),IF(F18="AIE",IF(R18="L",5,IF(R18="A",7,10)),IF(F18="SE",IF(R18="L",4,IF(R18="A",5,7)),IF(OR(F18="EE",F18="CE"),IF(R18="L",3,IF(R18="A",4,6)))))))</f>
        <v>4</v>
      </c>
      <c r="AB18" s="125">
        <f>IF(AA18="","",PRODUCT(AA18,P18))</f>
        <v>2.4</v>
      </c>
      <c r="AC18" s="110"/>
      <c r="AD18" s="111"/>
      <c r="AE18" s="126" t="s">
        <v>100</v>
      </c>
      <c r="AF18" s="415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1:41" ht="13.5" customHeight="1">
      <c r="A19" s="58" t="s">
        <v>101</v>
      </c>
      <c r="B19" s="59"/>
      <c r="C19" s="59"/>
      <c r="D19" s="60"/>
      <c r="E19" s="61"/>
      <c r="F19" s="62"/>
      <c r="G19" s="62"/>
      <c r="H19" s="63"/>
      <c r="I19" s="64"/>
      <c r="J19" s="65"/>
      <c r="K19" s="66"/>
      <c r="L19" s="67"/>
      <c r="M19" s="66"/>
      <c r="N19" s="68"/>
      <c r="O19" s="69"/>
      <c r="P19" s="70"/>
      <c r="Q19" s="66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71"/>
      <c r="AC19" s="72"/>
      <c r="AD19" s="73"/>
      <c r="AE19" s="134"/>
      <c r="AF19" s="415"/>
      <c r="AG19" s="47"/>
      <c r="AH19" s="47"/>
      <c r="AI19" s="47"/>
      <c r="AJ19" s="47"/>
      <c r="AK19" s="47"/>
      <c r="AL19" s="47"/>
      <c r="AM19" s="47"/>
      <c r="AN19" s="47"/>
      <c r="AO19" s="47"/>
    </row>
    <row r="20" spans="1:41" ht="13.5" customHeight="1">
      <c r="A20" s="94" t="s">
        <v>102</v>
      </c>
      <c r="B20" s="114"/>
      <c r="C20" s="114"/>
      <c r="D20" s="115"/>
      <c r="E20" s="116"/>
      <c r="F20" s="98" t="s">
        <v>83</v>
      </c>
      <c r="G20" s="98" t="s">
        <v>99</v>
      </c>
      <c r="H20" s="80">
        <v>9</v>
      </c>
      <c r="I20" s="81">
        <v>1</v>
      </c>
      <c r="J20" s="135"/>
      <c r="K20" s="136"/>
      <c r="L20" s="137">
        <f>IF((J20=0),0,(K20*100/J20))</f>
        <v>0</v>
      </c>
      <c r="M20" s="136"/>
      <c r="N20" s="138"/>
      <c r="O20" s="139">
        <f>IF((M20=0),0,(N20*100/M20))</f>
        <v>0</v>
      </c>
      <c r="P20" s="139">
        <f>IF(G20=0,0,IF(G20="I",1,IF(G20="A",IF(J20="",0.6,X20),0.4)))</f>
        <v>0.6</v>
      </c>
      <c r="Q20" s="136" t="str">
        <f t="shared" ref="Q20:Q22" si="15">CONCATENATE(F20,R20)</f>
        <v>SEL</v>
      </c>
      <c r="R20" s="138" t="str">
        <f>IF(OR(ISBLANK(H20),ISBLANK(I20)),IF(OR(F20="ALI",F20="AIE"),"L",IF(ISBLANK(F20),"","A")),IF(F20="EE",IF(I20&gt;=3,IF(H20&gt;=5,"H","A"),IF(I20&gt;=2,IF(H20&gt;=16,"H",IF(H20&lt;=4,"L","A")),IF(H20&lt;=15,"L","A"))),IF(OR(F20="SE",F20="CE"),IF(I20&gt;=4,IF(H20&gt;=6,"H","A"),IF(I20&gt;=2,IF(H20&gt;=20,"H",IF(H20&lt;=5,"L","A")),IF(H20&lt;=19,"L","A"))),IF(OR(F20="ALI",F20="AIE"),IF(I20&gt;=6,IF(H20&gt;=20,"H","A"),IF(I20&gt;=2,IF(H20&gt;=51,"H",IF(H20&lt;=19,"L","A")),IF(H20&lt;=50,"L","A")))))))</f>
        <v>L</v>
      </c>
      <c r="S20" s="138">
        <f>IF(L20&lt;=1/3*100,0.25,IF(L20&lt;=2/3*100,0.5,IF(L20&lt;=100,0.75,1)))</f>
        <v>0.25</v>
      </c>
      <c r="T20" s="138">
        <f>IF(AND(L20&lt;=2/3*100,O20&lt;=1/3*100),0.25,IF(AND(L20&lt;=2/3*100,O20&lt;=2/3*100),0.5,IF(AND(L20&lt;=2/3*100,O20&lt;=100),0.75,IF(AND(L20&lt;=2/3*100,O20&gt;100),1))))</f>
        <v>0.25</v>
      </c>
      <c r="U20" s="138">
        <f>IF(AND(L20&lt;=100,O20&lt;=1/3*100),0.5,IF(AND(L20&lt;=100,O20&lt;=2/3*100),0.75,IF(AND(L20&lt;=100,O20&lt;=100),1,1.25)))</f>
        <v>0.5</v>
      </c>
      <c r="V20" s="138">
        <f>IF(AND(L20&gt;100,O20&lt;=1/3*100),0.75,IF(AND(L20&gt;100,O20&lt;=2/3*100),1,IF(AND(L20&gt;100,O20&lt;=100),1.25,1.5)))</f>
        <v>1.5</v>
      </c>
      <c r="W20" s="140">
        <f>IF(L20&lt;=2/3*100,T20,IF(AND(L20&gt;2/3*100,L20&lt;=100),U20,V20))</f>
        <v>0.25</v>
      </c>
      <c r="X20" s="140">
        <f t="shared" ref="X20:X22" si="16">IF(OR(F20="AIE",F20="ALI"),S20,IF(OR(F20="EE",F20="SE",F20="CE"),W20))</f>
        <v>0.25</v>
      </c>
      <c r="Y20" s="138" t="str">
        <f t="shared" ref="Y20:Y22" si="17">CONCATENATE(G20,P20)</f>
        <v>A0,6</v>
      </c>
      <c r="Z20" s="124" t="str">
        <f t="shared" ref="Z20:Z22" si="18">IF(R20="L","Baixa",IF(R20="A","Média",IF(R20="","","Alta")))</f>
        <v>Baixa</v>
      </c>
      <c r="AA20" s="124">
        <f>IF(ISBLANK(F20),"",IF(F20="ALI",IF(R20="L",7,IF(R20="A",10,15)),IF(F20="AIE",IF(R20="L",5,IF(R20="A",7,10)),IF(F20="SE",IF(R20="L",4,IF(R20="A",5,7)),IF(OR(F20="EE",F20="CE"),IF(R20="L",3,IF(R20="A",4,6)))))))</f>
        <v>4</v>
      </c>
      <c r="AB20" s="125">
        <f t="shared" ref="AB20:AB22" si="19">IF(AA20="","",PRODUCT(AA20,P20))</f>
        <v>2.4</v>
      </c>
      <c r="AC20" s="110"/>
      <c r="AD20" s="111"/>
      <c r="AE20" s="126" t="s">
        <v>100</v>
      </c>
      <c r="AF20" s="415"/>
      <c r="AG20" s="47"/>
      <c r="AH20" s="47"/>
      <c r="AI20" s="47"/>
      <c r="AJ20" s="47"/>
      <c r="AK20" s="47"/>
      <c r="AL20" s="47"/>
      <c r="AM20" s="47"/>
      <c r="AN20" s="47"/>
      <c r="AO20" s="47"/>
    </row>
    <row r="21" spans="1:41" ht="13.5" customHeight="1">
      <c r="A21" s="141" t="s">
        <v>103</v>
      </c>
      <c r="B21" s="76"/>
      <c r="C21" s="77"/>
      <c r="D21" s="77"/>
      <c r="E21" s="76"/>
      <c r="F21" s="142" t="s">
        <v>92</v>
      </c>
      <c r="G21" s="143" t="s">
        <v>99</v>
      </c>
      <c r="H21" s="80">
        <v>8</v>
      </c>
      <c r="I21" s="81">
        <v>1</v>
      </c>
      <c r="J21" s="82"/>
      <c r="K21" s="82"/>
      <c r="L21" s="83">
        <f>IF((J21=0),0,(K21*100/J21))</f>
        <v>0</v>
      </c>
      <c r="M21" s="82"/>
      <c r="N21" s="82"/>
      <c r="O21" s="84">
        <f>IF((M21=0),0,(N21*100/M21))</f>
        <v>0</v>
      </c>
      <c r="P21" s="144">
        <f>IF(G21=0,0,IF(G21="I",1,IF(G21="A",IF(J21="",0.6,X21),0.4)))</f>
        <v>0.6</v>
      </c>
      <c r="Q21" s="85" t="str">
        <f t="shared" si="15"/>
        <v>EEL</v>
      </c>
      <c r="R21" s="86" t="str">
        <f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>L</v>
      </c>
      <c r="S21" s="86">
        <f>IF(L21&lt;=1/3*100,0.25,IF(L21&lt;=2/3*100,0.5,IF(L21&lt;=100,0.75,1)))</f>
        <v>0.25</v>
      </c>
      <c r="T21" s="86">
        <f>IF(AND(L21&lt;=2/3*100,O21&lt;=1/3*100),0.25,IF(AND(L21&lt;=2/3*100,O21&lt;=2/3*100),0.5,IF(AND(L21&lt;=2/3*100,O21&lt;=100),0.75,IF(AND(L21&lt;=2/3*100,O21&gt;100),1))))</f>
        <v>0.25</v>
      </c>
      <c r="U21" s="86">
        <f>IF(AND(L21&lt;=100,O21&lt;=1/3*100),0.5,IF(AND(L21&lt;=100,O21&lt;=2/3*100),0.75,IF(AND(L21&lt;=100,O21&lt;=100),1,1.25)))</f>
        <v>0.5</v>
      </c>
      <c r="V21" s="86">
        <f>IF(AND(L21&gt;100,O21&lt;=1/3*100),0.75,IF(AND(L21&gt;100,O21&lt;=2/3*100),1,IF(AND(L21&gt;100,O21&lt;=100),1.25,1.5)))</f>
        <v>1.5</v>
      </c>
      <c r="W21" s="87">
        <f>IF(L21&lt;=2/3*100,T21,IF(AND(L21&gt;2/3*100,L21&lt;=100),U21,V21))</f>
        <v>0.25</v>
      </c>
      <c r="X21" s="87">
        <f t="shared" si="16"/>
        <v>0.25</v>
      </c>
      <c r="Y21" s="88" t="str">
        <f t="shared" si="17"/>
        <v>A0,6</v>
      </c>
      <c r="Z21" s="88" t="str">
        <f t="shared" si="18"/>
        <v>Baixa</v>
      </c>
      <c r="AA21" s="88">
        <f>IF(ISBLANK(F21),"",IF(F21="ALI",IF(R21="L",7,IF(R21="A",10,15)),IF(F21="AIE",IF(R21="L",5,IF(R21="A",7,10)),IF(F21="SE",IF(R21="L",4,IF(R21="A",5,7)),IF(OR(F21="EE",F21="CE"),IF(R21="L",3,IF(R21="A",4,6)))))))</f>
        <v>3</v>
      </c>
      <c r="AB21" s="89">
        <f t="shared" si="19"/>
        <v>1.7999999999999998</v>
      </c>
      <c r="AC21" s="145"/>
      <c r="AD21" s="146"/>
      <c r="AE21" s="92" t="s">
        <v>104</v>
      </c>
      <c r="AF21" s="415"/>
      <c r="AG21" s="47"/>
      <c r="AH21" s="47"/>
      <c r="AI21" s="47"/>
      <c r="AJ21" s="47"/>
      <c r="AK21" s="47"/>
      <c r="AL21" s="47"/>
      <c r="AM21" s="47"/>
      <c r="AN21" s="47"/>
      <c r="AO21" s="47"/>
    </row>
    <row r="22" spans="1:41" ht="12" customHeight="1">
      <c r="A22" s="94" t="s">
        <v>105</v>
      </c>
      <c r="B22" s="127"/>
      <c r="C22" s="127"/>
      <c r="D22" s="128"/>
      <c r="E22" s="129"/>
      <c r="F22" s="98" t="s">
        <v>88</v>
      </c>
      <c r="G22" s="98" t="s">
        <v>99</v>
      </c>
      <c r="H22" s="80">
        <v>5</v>
      </c>
      <c r="I22" s="81">
        <v>1</v>
      </c>
      <c r="J22" s="117"/>
      <c r="K22" s="118"/>
      <c r="L22" s="119">
        <f>IF((J22=0),0,(K22*100/J22))</f>
        <v>0</v>
      </c>
      <c r="M22" s="118"/>
      <c r="N22" s="120"/>
      <c r="O22" s="104">
        <f>IF((M22=0),0,(N22*100/M22))</f>
        <v>0</v>
      </c>
      <c r="P22" s="104">
        <f>IF(G22=0,0,IF(G22="I",1,IF(G22="A",IF(J22="",0.6,X22),0.4)))</f>
        <v>0.6</v>
      </c>
      <c r="Q22" s="121" t="str">
        <f t="shared" si="15"/>
        <v>CEL</v>
      </c>
      <c r="R22" s="122" t="str">
        <f>IF(OR(ISBLANK(H22),ISBLANK(I22)),IF(OR(F22="ALI",F22="AIE"),"L",IF(ISBLANK(F22),"","A")),IF(F22="EE",IF(I22&gt;=3,IF(H22&gt;=5,"H","A"),IF(I22&gt;=2,IF(H22&gt;=16,"H",IF(H22&lt;=4,"L","A")),IF(H22&lt;=15,"L","A"))),IF(OR(F22="SE",F22="CE"),IF(I22&gt;=4,IF(H22&gt;=6,"H","A"),IF(I22&gt;=2,IF(H22&gt;=20,"H",IF(H22&lt;=5,"L","A")),IF(H22&lt;=19,"L","A"))),IF(OR(F22="ALI",F22="AIE"),IF(I22&gt;=6,IF(H22&gt;=20,"H","A"),IF(I22&gt;=2,IF(H22&gt;=51,"H",IF(H22&lt;=19,"L","A")),IF(H22&lt;=50,"L","A")))))))</f>
        <v>L</v>
      </c>
      <c r="S22" s="122">
        <f>IF(L22&lt;=1/3*100,0.25,IF(L22&lt;=2/3*100,0.5,IF(L22&lt;=100,0.75,1)))</f>
        <v>0.25</v>
      </c>
      <c r="T22" s="122">
        <f>IF(AND(L22&lt;=2/3*100,O22&lt;=1/3*100),0.25,IF(AND(L22&lt;=2/3*100,O22&lt;=2/3*100),0.5,IF(AND(L22&lt;=2/3*100,O22&lt;=100),0.75,IF(AND(L22&lt;=2/3*100,O22&gt;100),1))))</f>
        <v>0.25</v>
      </c>
      <c r="U22" s="122">
        <f>IF(AND(L22&lt;=100,O22&lt;=1/3*100),0.5,IF(AND(L22&lt;=100,O22&lt;=2/3*100),0.75,IF(AND(L22&lt;=100,O22&lt;=100),1,1.25)))</f>
        <v>0.5</v>
      </c>
      <c r="V22" s="122">
        <f>IF(AND(L22&gt;100,O22&lt;=1/3*100),0.75,IF(AND(L22&gt;100,O22&lt;=2/3*100),1,IF(AND(L22&gt;100,O22&lt;=100),1.25,1.5)))</f>
        <v>1.5</v>
      </c>
      <c r="W22" s="123">
        <f>IF(L22&lt;=2/3*100,T22,IF(AND(L22&gt;2/3*100,L22&lt;=100),U22,V22))</f>
        <v>0.25</v>
      </c>
      <c r="X22" s="123">
        <f t="shared" si="16"/>
        <v>0.25</v>
      </c>
      <c r="Y22" s="124" t="str">
        <f t="shared" si="17"/>
        <v>A0,6</v>
      </c>
      <c r="Z22" s="124" t="str">
        <f t="shared" si="18"/>
        <v>Baixa</v>
      </c>
      <c r="AA22" s="124">
        <f>IF(ISBLANK(F22),"",IF(F22="ALI",IF(R22="L",7,IF(R22="A",10,15)),IF(F22="AIE",IF(R22="L",5,IF(R22="A",7,10)),IF(F22="SE",IF(R22="L",4,IF(R22="A",5,7)),IF(OR(F22="EE",F22="CE"),IF(R22="L",3,IF(R22="A",4,6)))))))</f>
        <v>3</v>
      </c>
      <c r="AB22" s="125">
        <f t="shared" si="19"/>
        <v>1.7999999999999998</v>
      </c>
      <c r="AC22" s="110"/>
      <c r="AD22" s="111"/>
      <c r="AE22" s="126" t="s">
        <v>106</v>
      </c>
      <c r="AF22" s="415"/>
      <c r="AG22" s="47"/>
      <c r="AH22" s="47"/>
      <c r="AI22" s="47"/>
      <c r="AJ22" s="47"/>
      <c r="AK22" s="47"/>
      <c r="AL22" s="47"/>
      <c r="AM22" s="47"/>
      <c r="AN22" s="47"/>
      <c r="AO22" s="47"/>
    </row>
    <row r="23" spans="1:41" ht="12" customHeight="1">
      <c r="A23" s="58" t="s">
        <v>107</v>
      </c>
      <c r="B23" s="59"/>
      <c r="C23" s="59"/>
      <c r="D23" s="60"/>
      <c r="E23" s="61"/>
      <c r="F23" s="62"/>
      <c r="G23" s="62"/>
      <c r="H23" s="63"/>
      <c r="I23" s="64"/>
      <c r="J23" s="65"/>
      <c r="K23" s="66"/>
      <c r="L23" s="67"/>
      <c r="M23" s="66"/>
      <c r="N23" s="68"/>
      <c r="O23" s="69"/>
      <c r="P23" s="70"/>
      <c r="Q23" s="66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71"/>
      <c r="AC23" s="72"/>
      <c r="AD23" s="73"/>
      <c r="AE23" s="126"/>
      <c r="AF23" s="415"/>
      <c r="AG23" s="47"/>
      <c r="AH23" s="47"/>
      <c r="AI23" s="47"/>
      <c r="AJ23" s="47"/>
      <c r="AK23" s="47"/>
      <c r="AL23" s="47"/>
      <c r="AM23" s="47"/>
      <c r="AN23" s="47"/>
      <c r="AO23" s="47"/>
    </row>
    <row r="24" spans="1:41" ht="12" customHeight="1">
      <c r="A24" s="141" t="s">
        <v>108</v>
      </c>
      <c r="B24" s="147"/>
      <c r="C24" s="148"/>
      <c r="D24" s="148"/>
      <c r="E24" s="147"/>
      <c r="F24" s="142" t="s">
        <v>83</v>
      </c>
      <c r="G24" s="149" t="s">
        <v>99</v>
      </c>
      <c r="H24" s="150">
        <v>12</v>
      </c>
      <c r="I24" s="151">
        <v>3</v>
      </c>
      <c r="J24" s="77"/>
      <c r="K24" s="77"/>
      <c r="L24" s="152">
        <f>IF((J24=0),0,(K24*100/J24))</f>
        <v>0</v>
      </c>
      <c r="M24" s="77"/>
      <c r="N24" s="77"/>
      <c r="O24" s="153">
        <f>IF((M24=0),0,(N24*100/M24))</f>
        <v>0</v>
      </c>
      <c r="P24" s="154">
        <f>IF(G24=0,0,IF(G24="I",1,IF(G24="A",IF(J24="",0.6,X24),0.4)))</f>
        <v>0.6</v>
      </c>
      <c r="Q24" s="155" t="str">
        <f t="shared" ref="Q24:Q27" si="20">CONCATENATE(F24,R24)</f>
        <v>SEA</v>
      </c>
      <c r="R24" s="156" t="str">
        <f>IF(OR(ISBLANK(H24),ISBLANK(I24)),IF(OR(F24="ALI",F24="AIE"),"L",IF(ISBLANK(F24),"","A")),IF(F24="EE",IF(I24&gt;=3,IF(H24&gt;=5,"H","A"),IF(I24&gt;=2,IF(H24&gt;=16,"H",IF(H24&lt;=4,"L","A")),IF(H24&lt;=15,"L","A"))),IF(OR(F24="SE",F24="CE"),IF(I24&gt;=4,IF(H24&gt;=6,"H","A"),IF(I24&gt;=2,IF(H24&gt;=20,"H",IF(H24&lt;=5,"L","A")),IF(H24&lt;=19,"L","A"))),IF(OR(F24="ALI",F24="AIE"),IF(I24&gt;=6,IF(H24&gt;=20,"H","A"),IF(I24&gt;=2,IF(H24&gt;=51,"H",IF(H24&lt;=19,"L","A")),IF(H24&lt;=50,"L","A")))))))</f>
        <v>A</v>
      </c>
      <c r="S24" s="156">
        <f>IF(L24&lt;=1/3*100,0.25,IF(L24&lt;=2/3*100,0.5,IF(L24&lt;=100,0.75,1)))</f>
        <v>0.25</v>
      </c>
      <c r="T24" s="156">
        <f>IF(AND(L24&lt;=2/3*100,O24&lt;=1/3*100),0.25,IF(AND(L24&lt;=2/3*100,O24&lt;=2/3*100),0.5,IF(AND(L24&lt;=2/3*100,O24&lt;=100),0.75,IF(AND(L24&lt;=2/3*100,O24&gt;100),1))))</f>
        <v>0.25</v>
      </c>
      <c r="U24" s="156">
        <f>IF(AND(L24&lt;=100,O24&lt;=1/3*100),0.5,IF(AND(L24&lt;=100,O24&lt;=2/3*100),0.75,IF(AND(L24&lt;=100,O24&lt;=100),1,1.25)))</f>
        <v>0.5</v>
      </c>
      <c r="V24" s="156">
        <f>IF(AND(L24&gt;100,O24&lt;=1/3*100),0.75,IF(AND(L24&gt;100,O24&lt;=2/3*100),1,IF(AND(L24&gt;100,O24&lt;=100),1.25,1.5)))</f>
        <v>1.5</v>
      </c>
      <c r="W24" s="157">
        <f>IF(L24&lt;=2/3*100,T24,IF(AND(L24&gt;2/3*100,L24&lt;=100),U24,V24))</f>
        <v>0.25</v>
      </c>
      <c r="X24" s="157">
        <f t="shared" ref="X24:X27" si="21">IF(OR(F24="AIE",F24="ALI"),S24,IF(OR(F24="EE",F24="SE",F24="CE"),W24))</f>
        <v>0.25</v>
      </c>
      <c r="Y24" s="156" t="str">
        <f t="shared" ref="Y24:Y27" si="22">CONCATENATE(G24,P24)</f>
        <v>A0,6</v>
      </c>
      <c r="Z24" s="88" t="str">
        <f t="shared" ref="Z24:Z27" si="23">IF(R24="L","Baixa",IF(R24="A","Média",IF(R24="","","Alta")))</f>
        <v>Média</v>
      </c>
      <c r="AA24" s="88">
        <f>IF(ISBLANK(F24),"",IF(F24="ALI",IF(R24="L",7,IF(R24="A",10,15)),IF(F24="AIE",IF(R24="L",5,IF(R24="A",7,10)),IF(F24="SE",IF(R24="L",4,IF(R24="A",5,7)),IF(OR(F24="EE",F24="CE"),IF(R24="L",3,IF(R24="A",4,6)))))))</f>
        <v>5</v>
      </c>
      <c r="AB24" s="89">
        <f t="shared" ref="AB24:AB27" si="24">IF(AA24="","",PRODUCT(AA24,P24))</f>
        <v>3</v>
      </c>
      <c r="AC24" s="145"/>
      <c r="AD24" s="146"/>
      <c r="AE24" s="92" t="s">
        <v>100</v>
      </c>
      <c r="AF24" s="415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41" ht="12" customHeight="1">
      <c r="A25" s="94" t="s">
        <v>109</v>
      </c>
      <c r="B25" s="127"/>
      <c r="C25" s="127"/>
      <c r="D25" s="128"/>
      <c r="E25" s="129"/>
      <c r="F25" s="98" t="s">
        <v>92</v>
      </c>
      <c r="G25" s="98" t="s">
        <v>99</v>
      </c>
      <c r="H25" s="80">
        <v>17</v>
      </c>
      <c r="I25" s="81">
        <v>1</v>
      </c>
      <c r="J25" s="117"/>
      <c r="K25" s="118"/>
      <c r="L25" s="119">
        <f t="shared" ref="L25:L27" si="25">IF((J25=0),0,(K25*100/J25))</f>
        <v>0</v>
      </c>
      <c r="M25" s="118"/>
      <c r="N25" s="120"/>
      <c r="O25" s="104">
        <f t="shared" ref="O25:O27" si="26">IF((M25=0),0,(N25*100/M25))</f>
        <v>0</v>
      </c>
      <c r="P25" s="104">
        <f t="shared" ref="P25:P27" si="27">IF(G25=0,0,IF(G25="I",1,IF(G25="A",IF(J25="",0.6,X25),0.4)))</f>
        <v>0.6</v>
      </c>
      <c r="Q25" s="121" t="str">
        <f t="shared" si="20"/>
        <v>EEA</v>
      </c>
      <c r="R25" s="122" t="str">
        <f t="shared" ref="R25:R27" si="28">IF(OR(ISBLANK(H25),ISBLANK(I25)),IF(OR(F25="ALI",F25="AIE"),"L",IF(ISBLANK(F25),"","A")),IF(F25="EE",IF(I25&gt;=3,IF(H25&gt;=5,"H","A"),IF(I25&gt;=2,IF(H25&gt;=16,"H",IF(H25&lt;=4,"L","A")),IF(H25&lt;=15,"L","A"))),IF(OR(F25="SE",F25="CE"),IF(I25&gt;=4,IF(H25&gt;=6,"H","A"),IF(I25&gt;=2,IF(H25&gt;=20,"H",IF(H25&lt;=5,"L","A")),IF(H25&lt;=19,"L","A"))),IF(OR(F25="ALI",F25="AIE"),IF(I25&gt;=6,IF(H25&gt;=20,"H","A"),IF(I25&gt;=2,IF(H25&gt;=51,"H",IF(H25&lt;=19,"L","A")),IF(H25&lt;=50,"L","A")))))))</f>
        <v>A</v>
      </c>
      <c r="S25" s="122">
        <f t="shared" ref="S25:S27" si="29">IF(L25&lt;=1/3*100,0.25,IF(L25&lt;=2/3*100,0.5,IF(L25&lt;=100,0.75,1)))</f>
        <v>0.25</v>
      </c>
      <c r="T25" s="122">
        <f t="shared" ref="T25:T27" si="30">IF(AND(L25&lt;=2/3*100,O25&lt;=1/3*100),0.25,IF(AND(L25&lt;=2/3*100,O25&lt;=2/3*100),0.5,IF(AND(L25&lt;=2/3*100,O25&lt;=100),0.75,IF(AND(L25&lt;=2/3*100,O25&gt;100),1))))</f>
        <v>0.25</v>
      </c>
      <c r="U25" s="122">
        <f t="shared" ref="U25:U27" si="31">IF(AND(L25&lt;=100,O25&lt;=1/3*100),0.5,IF(AND(L25&lt;=100,O25&lt;=2/3*100),0.75,IF(AND(L25&lt;=100,O25&lt;=100),1,1.25)))</f>
        <v>0.5</v>
      </c>
      <c r="V25" s="122">
        <f t="shared" ref="V25:V27" si="32">IF(AND(L25&gt;100,O25&lt;=1/3*100),0.75,IF(AND(L25&gt;100,O25&lt;=2/3*100),1,IF(AND(L25&gt;100,O25&lt;=100),1.25,1.5)))</f>
        <v>1.5</v>
      </c>
      <c r="W25" s="123">
        <f t="shared" ref="W25:W27" si="33">IF(L25&lt;=2/3*100,T25,IF(AND(L25&gt;2/3*100,L25&lt;=100),U25,V25))</f>
        <v>0.25</v>
      </c>
      <c r="X25" s="123">
        <f t="shared" si="21"/>
        <v>0.25</v>
      </c>
      <c r="Y25" s="124" t="str">
        <f t="shared" si="22"/>
        <v>A0,6</v>
      </c>
      <c r="Z25" s="124" t="str">
        <f t="shared" si="23"/>
        <v>Média</v>
      </c>
      <c r="AA25" s="124">
        <f t="shared" ref="AA25:AA27" si="34">IF(ISBLANK(F25),"",IF(F25="ALI",IF(R25="L",7,IF(R25="A",10,15)),IF(F25="AIE",IF(R25="L",5,IF(R25="A",7,10)),IF(F25="SE",IF(R25="L",4,IF(R25="A",5,7)),IF(OR(F25="EE",F25="CE"),IF(R25="L",3,IF(R25="A",4,6)))))))</f>
        <v>4</v>
      </c>
      <c r="AB25" s="125">
        <f t="shared" si="24"/>
        <v>2.4</v>
      </c>
      <c r="AC25" s="158"/>
      <c r="AD25" s="159"/>
      <c r="AE25" s="126" t="s">
        <v>110</v>
      </c>
      <c r="AF25" s="415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41" ht="12" customHeight="1">
      <c r="A26" s="94" t="s">
        <v>111</v>
      </c>
      <c r="B26" s="127"/>
      <c r="C26" s="127"/>
      <c r="D26" s="128"/>
      <c r="E26" s="129"/>
      <c r="F26" s="98" t="s">
        <v>92</v>
      </c>
      <c r="G26" s="98" t="s">
        <v>99</v>
      </c>
      <c r="H26" s="80">
        <v>17</v>
      </c>
      <c r="I26" s="81">
        <v>1</v>
      </c>
      <c r="J26" s="117"/>
      <c r="K26" s="118"/>
      <c r="L26" s="119">
        <f t="shared" si="25"/>
        <v>0</v>
      </c>
      <c r="M26" s="118"/>
      <c r="N26" s="120"/>
      <c r="O26" s="104">
        <f t="shared" si="26"/>
        <v>0</v>
      </c>
      <c r="P26" s="104">
        <f t="shared" si="27"/>
        <v>0.6</v>
      </c>
      <c r="Q26" s="121" t="str">
        <f t="shared" si="20"/>
        <v>EEA</v>
      </c>
      <c r="R26" s="122" t="str">
        <f t="shared" si="28"/>
        <v>A</v>
      </c>
      <c r="S26" s="122">
        <f t="shared" si="29"/>
        <v>0.25</v>
      </c>
      <c r="T26" s="122">
        <f t="shared" si="30"/>
        <v>0.25</v>
      </c>
      <c r="U26" s="122">
        <f t="shared" si="31"/>
        <v>0.5</v>
      </c>
      <c r="V26" s="122">
        <f t="shared" si="32"/>
        <v>1.5</v>
      </c>
      <c r="W26" s="123">
        <f t="shared" si="33"/>
        <v>0.25</v>
      </c>
      <c r="X26" s="123">
        <f t="shared" si="21"/>
        <v>0.25</v>
      </c>
      <c r="Y26" s="124" t="str">
        <f t="shared" si="22"/>
        <v>A0,6</v>
      </c>
      <c r="Z26" s="124" t="str">
        <f t="shared" si="23"/>
        <v>Média</v>
      </c>
      <c r="AA26" s="124">
        <f t="shared" si="34"/>
        <v>4</v>
      </c>
      <c r="AB26" s="125">
        <f t="shared" si="24"/>
        <v>2.4</v>
      </c>
      <c r="AC26" s="158"/>
      <c r="AD26" s="159"/>
      <c r="AE26" s="126" t="s">
        <v>110</v>
      </c>
      <c r="AF26" s="415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1" ht="12" customHeight="1">
      <c r="A27" s="94" t="s">
        <v>112</v>
      </c>
      <c r="B27" s="127"/>
      <c r="C27" s="127"/>
      <c r="D27" s="128"/>
      <c r="E27" s="129"/>
      <c r="F27" s="98" t="s">
        <v>88</v>
      </c>
      <c r="G27" s="98" t="s">
        <v>99</v>
      </c>
      <c r="H27" s="80">
        <v>16</v>
      </c>
      <c r="I27" s="81">
        <v>4</v>
      </c>
      <c r="J27" s="117"/>
      <c r="K27" s="118"/>
      <c r="L27" s="119">
        <f t="shared" si="25"/>
        <v>0</v>
      </c>
      <c r="M27" s="118"/>
      <c r="N27" s="120"/>
      <c r="O27" s="104">
        <f t="shared" si="26"/>
        <v>0</v>
      </c>
      <c r="P27" s="104">
        <f t="shared" si="27"/>
        <v>0.6</v>
      </c>
      <c r="Q27" s="121" t="str">
        <f t="shared" si="20"/>
        <v>CEH</v>
      </c>
      <c r="R27" s="122" t="str">
        <f t="shared" si="28"/>
        <v>H</v>
      </c>
      <c r="S27" s="122">
        <f t="shared" si="29"/>
        <v>0.25</v>
      </c>
      <c r="T27" s="122">
        <f t="shared" si="30"/>
        <v>0.25</v>
      </c>
      <c r="U27" s="122">
        <f t="shared" si="31"/>
        <v>0.5</v>
      </c>
      <c r="V27" s="122">
        <f t="shared" si="32"/>
        <v>1.5</v>
      </c>
      <c r="W27" s="122">
        <f t="shared" si="33"/>
        <v>0.25</v>
      </c>
      <c r="X27" s="123">
        <f t="shared" si="21"/>
        <v>0.25</v>
      </c>
      <c r="Y27" s="124" t="str">
        <f t="shared" si="22"/>
        <v>A0,6</v>
      </c>
      <c r="Z27" s="124" t="str">
        <f t="shared" si="23"/>
        <v>Alta</v>
      </c>
      <c r="AA27" s="124">
        <f t="shared" si="34"/>
        <v>6</v>
      </c>
      <c r="AB27" s="125">
        <f t="shared" si="24"/>
        <v>3.5999999999999996</v>
      </c>
      <c r="AC27" s="158"/>
      <c r="AD27" s="159"/>
      <c r="AE27" s="126" t="s">
        <v>110</v>
      </c>
      <c r="AF27" s="415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1:41" ht="12" customHeight="1">
      <c r="A28" s="58" t="s">
        <v>113</v>
      </c>
      <c r="B28" s="59"/>
      <c r="C28" s="59"/>
      <c r="D28" s="60"/>
      <c r="E28" s="61"/>
      <c r="F28" s="62"/>
      <c r="G28" s="62"/>
      <c r="H28" s="63"/>
      <c r="I28" s="64"/>
      <c r="J28" s="65"/>
      <c r="K28" s="66"/>
      <c r="L28" s="67"/>
      <c r="M28" s="66"/>
      <c r="N28" s="68"/>
      <c r="O28" s="69"/>
      <c r="P28" s="70"/>
      <c r="Q28" s="66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71"/>
      <c r="AC28" s="72"/>
      <c r="AD28" s="73"/>
      <c r="AE28" s="126"/>
      <c r="AF28" s="415"/>
      <c r="AG28" s="47"/>
      <c r="AH28" s="47"/>
      <c r="AI28" s="47"/>
      <c r="AJ28" s="47"/>
      <c r="AK28" s="47"/>
      <c r="AL28" s="47"/>
      <c r="AM28" s="47"/>
      <c r="AN28" s="47"/>
      <c r="AO28" s="47"/>
    </row>
    <row r="29" spans="1:41" ht="12" customHeight="1">
      <c r="A29" s="94" t="s">
        <v>114</v>
      </c>
      <c r="B29" s="127"/>
      <c r="C29" s="127"/>
      <c r="D29" s="128"/>
      <c r="E29" s="129"/>
      <c r="F29" s="98" t="s">
        <v>92</v>
      </c>
      <c r="G29" s="98" t="s">
        <v>99</v>
      </c>
      <c r="H29" s="80">
        <v>11</v>
      </c>
      <c r="I29" s="81">
        <v>2</v>
      </c>
      <c r="J29" s="117"/>
      <c r="K29" s="118"/>
      <c r="L29" s="119">
        <f t="shared" ref="L29:L30" si="35">IF((J29=0),0,(K29*100/J29))</f>
        <v>0</v>
      </c>
      <c r="M29" s="118"/>
      <c r="N29" s="120"/>
      <c r="O29" s="104">
        <f t="shared" ref="O29:O30" si="36">IF((M29=0),0,(N29*100/M29))</f>
        <v>0</v>
      </c>
      <c r="P29" s="104">
        <f t="shared" ref="P29:P30" si="37">IF(G29=0,0,IF(G29="I",1,IF(G29="A",IF(J29="",0.6,X29),0.4)))</f>
        <v>0.6</v>
      </c>
      <c r="Q29" s="121" t="str">
        <f t="shared" ref="Q29:Q31" si="38">CONCATENATE(F29,R29)</f>
        <v>EEA</v>
      </c>
      <c r="R29" s="122" t="str">
        <f t="shared" ref="R29:R30" si="39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>A</v>
      </c>
      <c r="S29" s="122">
        <f t="shared" ref="S29:S30" si="40">IF(L29&lt;=1/3*100,0.25,IF(L29&lt;=2/3*100,0.5,IF(L29&lt;=100,0.75,1)))</f>
        <v>0.25</v>
      </c>
      <c r="T29" s="122">
        <f t="shared" ref="T29:T30" si="41">IF(AND(L29&lt;=2/3*100,O29&lt;=1/3*100),0.25,IF(AND(L29&lt;=2/3*100,O29&lt;=2/3*100),0.5,IF(AND(L29&lt;=2/3*100,O29&lt;=100),0.75,IF(AND(L29&lt;=2/3*100,O29&gt;100),1))))</f>
        <v>0.25</v>
      </c>
      <c r="U29" s="122">
        <f t="shared" ref="U29:U30" si="42">IF(AND(L29&lt;=100,O29&lt;=1/3*100),0.5,IF(AND(L29&lt;=100,O29&lt;=2/3*100),0.75,IF(AND(L29&lt;=100,O29&lt;=100),1,1.25)))</f>
        <v>0.5</v>
      </c>
      <c r="V29" s="122">
        <f t="shared" ref="V29:V30" si="43">IF(AND(L29&gt;100,O29&lt;=1/3*100),0.75,IF(AND(L29&gt;100,O29&lt;=2/3*100),1,IF(AND(L29&gt;100,O29&lt;=100),1.25,1.5)))</f>
        <v>1.5</v>
      </c>
      <c r="W29" s="123">
        <f t="shared" ref="W29:W30" si="44">IF(L29&lt;=2/3*100,T29,IF(AND(L29&gt;2/3*100,L29&lt;=100),U29,V29))</f>
        <v>0.25</v>
      </c>
      <c r="X29" s="123">
        <f t="shared" ref="X29:X31" si="45">IF(OR(F29="AIE",F29="ALI"),S29,IF(OR(F29="EE",F29="SE",F29="CE"),W29))</f>
        <v>0.25</v>
      </c>
      <c r="Y29" s="124" t="str">
        <f t="shared" ref="Y29:Y31" si="46">CONCATENATE(G29,P29)</f>
        <v>A0,6</v>
      </c>
      <c r="Z29" s="124" t="str">
        <f t="shared" ref="Z29:Z31" si="47">IF(R29="L","Baixa",IF(R29="A","Média",IF(R29="","","Alta")))</f>
        <v>Média</v>
      </c>
      <c r="AA29" s="124">
        <f t="shared" ref="AA29:AA30" si="48">IF(ISBLANK(F29),"",IF(F29="ALI",IF(R29="L",7,IF(R29="A",10,15)),IF(F29="AIE",IF(R29="L",5,IF(R29="A",7,10)),IF(F29="SE",IF(R29="L",4,IF(R29="A",5,7)),IF(OR(F29="EE",F29="CE"),IF(R29="L",3,IF(R29="A",4,6)))))))</f>
        <v>4</v>
      </c>
      <c r="AB29" s="125">
        <f t="shared" ref="AB29:AB31" si="49">IF(AA29="","",PRODUCT(AA29,P29))</f>
        <v>2.4</v>
      </c>
      <c r="AC29" s="158"/>
      <c r="AD29" s="159"/>
      <c r="AE29" s="126" t="s">
        <v>115</v>
      </c>
      <c r="AF29" s="415"/>
      <c r="AG29" s="47"/>
      <c r="AH29" s="47"/>
      <c r="AI29" s="47"/>
      <c r="AJ29" s="47"/>
      <c r="AK29" s="47"/>
      <c r="AL29" s="47"/>
      <c r="AM29" s="47"/>
      <c r="AN29" s="47"/>
      <c r="AO29" s="47"/>
    </row>
    <row r="30" spans="1:41" ht="12" customHeight="1">
      <c r="A30" s="94" t="s">
        <v>116</v>
      </c>
      <c r="B30" s="127"/>
      <c r="C30" s="127"/>
      <c r="D30" s="128"/>
      <c r="E30" s="129"/>
      <c r="F30" s="98" t="s">
        <v>92</v>
      </c>
      <c r="G30" s="98" t="s">
        <v>99</v>
      </c>
      <c r="H30" s="80">
        <v>10</v>
      </c>
      <c r="I30" s="81">
        <v>2</v>
      </c>
      <c r="J30" s="117"/>
      <c r="K30" s="118"/>
      <c r="L30" s="119">
        <f t="shared" si="35"/>
        <v>0</v>
      </c>
      <c r="M30" s="118"/>
      <c r="N30" s="120"/>
      <c r="O30" s="104">
        <f t="shared" si="36"/>
        <v>0</v>
      </c>
      <c r="P30" s="104">
        <f t="shared" si="37"/>
        <v>0.6</v>
      </c>
      <c r="Q30" s="121" t="str">
        <f t="shared" si="38"/>
        <v>EEA</v>
      </c>
      <c r="R30" s="122" t="str">
        <f t="shared" si="39"/>
        <v>A</v>
      </c>
      <c r="S30" s="122">
        <f t="shared" si="40"/>
        <v>0.25</v>
      </c>
      <c r="T30" s="122">
        <f t="shared" si="41"/>
        <v>0.25</v>
      </c>
      <c r="U30" s="122">
        <f t="shared" si="42"/>
        <v>0.5</v>
      </c>
      <c r="V30" s="122">
        <f t="shared" si="43"/>
        <v>1.5</v>
      </c>
      <c r="W30" s="123">
        <f t="shared" si="44"/>
        <v>0.25</v>
      </c>
      <c r="X30" s="123">
        <f t="shared" si="45"/>
        <v>0.25</v>
      </c>
      <c r="Y30" s="124" t="str">
        <f t="shared" si="46"/>
        <v>A0,6</v>
      </c>
      <c r="Z30" s="124" t="str">
        <f t="shared" si="47"/>
        <v>Média</v>
      </c>
      <c r="AA30" s="124">
        <f t="shared" si="48"/>
        <v>4</v>
      </c>
      <c r="AB30" s="125">
        <f t="shared" si="49"/>
        <v>2.4</v>
      </c>
      <c r="AC30" s="158"/>
      <c r="AD30" s="159"/>
      <c r="AE30" s="126" t="s">
        <v>117</v>
      </c>
      <c r="AF30" s="415"/>
      <c r="AG30" s="47"/>
      <c r="AH30" s="47"/>
      <c r="AI30" s="47"/>
      <c r="AJ30" s="47"/>
      <c r="AK30" s="47"/>
      <c r="AL30" s="47"/>
      <c r="AM30" s="47"/>
      <c r="AN30" s="47"/>
      <c r="AO30" s="47"/>
    </row>
    <row r="31" spans="1:41" ht="12" customHeight="1">
      <c r="A31" s="75" t="s">
        <v>118</v>
      </c>
      <c r="B31" s="76"/>
      <c r="C31" s="77"/>
      <c r="D31" s="77"/>
      <c r="E31" s="76"/>
      <c r="F31" s="142" t="s">
        <v>88</v>
      </c>
      <c r="G31" s="149" t="s">
        <v>99</v>
      </c>
      <c r="H31" s="160">
        <v>13</v>
      </c>
      <c r="I31" s="161">
        <v>2</v>
      </c>
      <c r="J31" s="82"/>
      <c r="K31" s="82"/>
      <c r="L31" s="83">
        <f>IF((J31=0),0,(K31*100/J31))</f>
        <v>0</v>
      </c>
      <c r="M31" s="82"/>
      <c r="N31" s="82"/>
      <c r="O31" s="84">
        <f>IF((M31=0),0,(N31*100/M31))</f>
        <v>0</v>
      </c>
      <c r="P31" s="144">
        <f>IF(G31=0,0,IF(G31="I",1,IF(G31="A",IF(J31="",0.6,X31),0.4)))</f>
        <v>0.6</v>
      </c>
      <c r="Q31" s="85" t="str">
        <f t="shared" si="38"/>
        <v>CEA</v>
      </c>
      <c r="R31" s="86" t="str">
        <f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86">
        <f>IF(L31&lt;=1/3*100,0.25,IF(L31&lt;=2/3*100,0.5,IF(L31&lt;=100,0.75,1)))</f>
        <v>0.25</v>
      </c>
      <c r="T31" s="86">
        <f>IF(AND(L31&lt;=2/3*100,O31&lt;=1/3*100),0.25,IF(AND(L31&lt;=2/3*100,O31&lt;=2/3*100),0.5,IF(AND(L31&lt;=2/3*100,O31&lt;=100),0.75,IF(AND(L31&lt;=2/3*100,O31&gt;100),1))))</f>
        <v>0.25</v>
      </c>
      <c r="U31" s="86">
        <f>IF(AND(L31&lt;=100,O31&lt;=1/3*100),0.5,IF(AND(L31&lt;=100,O31&lt;=2/3*100),0.75,IF(AND(L31&lt;=100,O31&lt;=100),1,1.25)))</f>
        <v>0.5</v>
      </c>
      <c r="V31" s="86">
        <f>IF(AND(L31&gt;100,O31&lt;=1/3*100),0.75,IF(AND(L31&gt;100,O31&lt;=2/3*100),1,IF(AND(L31&gt;100,O31&lt;=100),1.25,1.5)))</f>
        <v>1.5</v>
      </c>
      <c r="W31" s="87">
        <f>IF(L31&lt;=2/3*100,T31,IF(AND(L31&gt;2/3*100,L31&lt;=100),U31,V31))</f>
        <v>0.25</v>
      </c>
      <c r="X31" s="87">
        <f t="shared" si="45"/>
        <v>0.25</v>
      </c>
      <c r="Y31" s="88" t="str">
        <f t="shared" si="46"/>
        <v>A0,6</v>
      </c>
      <c r="Z31" s="88" t="str">
        <f t="shared" si="47"/>
        <v>Média</v>
      </c>
      <c r="AA31" s="88">
        <f>IF(ISBLANK(F31),"",IF(F31="ALI",IF(R31="L",7,IF(R31="A",10,15)),IF(F31="AIE",IF(R31="L",5,IF(R31="A",7,10)),IF(F31="SE",IF(R31="L",4,IF(R31="A",5,7)),IF(OR(F31="EE",F31="CE"),IF(R31="L",3,IF(R31="A",4,6)))))))</f>
        <v>4</v>
      </c>
      <c r="AB31" s="89">
        <f t="shared" si="49"/>
        <v>2.4</v>
      </c>
      <c r="AC31" s="90"/>
      <c r="AD31" s="91"/>
      <c r="AE31" s="92" t="s">
        <v>119</v>
      </c>
      <c r="AF31" s="415"/>
      <c r="AG31" s="47"/>
      <c r="AH31" s="47"/>
      <c r="AI31" s="47"/>
      <c r="AJ31" s="47"/>
      <c r="AK31" s="47"/>
      <c r="AL31" s="47"/>
      <c r="AM31" s="47"/>
      <c r="AN31" s="47"/>
      <c r="AO31" s="47"/>
    </row>
    <row r="32" spans="1:41" ht="12" customHeight="1">
      <c r="A32" s="58" t="s">
        <v>120</v>
      </c>
      <c r="B32" s="59"/>
      <c r="C32" s="59"/>
      <c r="D32" s="60"/>
      <c r="E32" s="61"/>
      <c r="F32" s="62"/>
      <c r="G32" s="62"/>
      <c r="H32" s="63"/>
      <c r="I32" s="64"/>
      <c r="J32" s="65"/>
      <c r="K32" s="66"/>
      <c r="L32" s="67"/>
      <c r="M32" s="66"/>
      <c r="N32" s="68"/>
      <c r="O32" s="69"/>
      <c r="P32" s="70"/>
      <c r="Q32" s="66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71"/>
      <c r="AC32" s="72"/>
      <c r="AD32" s="73"/>
      <c r="AF32" s="415"/>
      <c r="AG32" s="47"/>
      <c r="AH32" s="47"/>
      <c r="AI32" s="47"/>
      <c r="AJ32" s="47"/>
      <c r="AK32" s="47"/>
      <c r="AL32" s="47"/>
      <c r="AM32" s="47"/>
      <c r="AN32" s="47"/>
      <c r="AO32" s="47"/>
    </row>
    <row r="33" spans="1:41" ht="12" customHeight="1">
      <c r="A33" s="94" t="s">
        <v>121</v>
      </c>
      <c r="B33" s="127"/>
      <c r="C33" s="127"/>
      <c r="D33" s="128"/>
      <c r="E33" s="129"/>
      <c r="F33" s="98" t="s">
        <v>83</v>
      </c>
      <c r="G33" s="98" t="s">
        <v>99</v>
      </c>
      <c r="H33" s="80">
        <v>10</v>
      </c>
      <c r="I33" s="81">
        <v>2</v>
      </c>
      <c r="J33" s="117"/>
      <c r="K33" s="118"/>
      <c r="L33" s="119">
        <f t="shared" ref="L33:L37" si="50">IF((J33=0),0,(K33*100/J33))</f>
        <v>0</v>
      </c>
      <c r="M33" s="118"/>
      <c r="N33" s="120"/>
      <c r="O33" s="104">
        <f t="shared" ref="O33:O37" si="51">IF((M33=0),0,(N33*100/M33))</f>
        <v>0</v>
      </c>
      <c r="P33" s="104">
        <f t="shared" ref="P33:P37" si="52">IF(G33=0,0,IF(G33="I",1,IF(G33="A",IF(J33="",0.6,X33),0.4)))</f>
        <v>0.6</v>
      </c>
      <c r="Q33" s="121" t="str">
        <f t="shared" ref="Q33:Q38" si="53">CONCATENATE(F33,R33)</f>
        <v>SEA</v>
      </c>
      <c r="R33" s="122" t="str">
        <f t="shared" ref="R33:R37" si="54">IF(OR(ISBLANK(H33),ISBLANK(I33)),IF(OR(F33="ALI",F33="AIE"),"L",IF(ISBLANK(F33),"","A")),IF(F33="EE",IF(I33&gt;=3,IF(H33&gt;=5,"H","A"),IF(I33&gt;=2,IF(H33&gt;=16,"H",IF(H33&lt;=4,"L","A")),IF(H33&lt;=15,"L","A"))),IF(OR(F33="SE",F33="CE"),IF(I33&gt;=4,IF(H33&gt;=6,"H","A"),IF(I33&gt;=2,IF(H33&gt;=20,"H",IF(H33&lt;=5,"L","A")),IF(H33&lt;=19,"L","A"))),IF(OR(F33="ALI",F33="AIE"),IF(I33&gt;=6,IF(H33&gt;=20,"H","A"),IF(I33&gt;=2,IF(H33&gt;=51,"H",IF(H33&lt;=19,"L","A")),IF(H33&lt;=50,"L","A")))))))</f>
        <v>A</v>
      </c>
      <c r="S33" s="122">
        <f t="shared" ref="S33:S37" si="55">IF(L33&lt;=1/3*100,0.25,IF(L33&lt;=2/3*100,0.5,IF(L33&lt;=100,0.75,1)))</f>
        <v>0.25</v>
      </c>
      <c r="T33" s="122">
        <f t="shared" ref="T33:T37" si="56">IF(AND(L33&lt;=2/3*100,O33&lt;=1/3*100),0.25,IF(AND(L33&lt;=2/3*100,O33&lt;=2/3*100),0.5,IF(AND(L33&lt;=2/3*100,O33&lt;=100),0.75,IF(AND(L33&lt;=2/3*100,O33&gt;100),1))))</f>
        <v>0.25</v>
      </c>
      <c r="U33" s="122">
        <f t="shared" ref="U33:U37" si="57">IF(AND(L33&lt;=100,O33&lt;=1/3*100),0.5,IF(AND(L33&lt;=100,O33&lt;=2/3*100),0.75,IF(AND(L33&lt;=100,O33&lt;=100),1,1.25)))</f>
        <v>0.5</v>
      </c>
      <c r="V33" s="122">
        <f t="shared" ref="V33:V37" si="58">IF(AND(L33&gt;100,O33&lt;=1/3*100),0.75,IF(AND(L33&gt;100,O33&lt;=2/3*100),1,IF(AND(L33&gt;100,O33&lt;=100),1.25,1.5)))</f>
        <v>1.5</v>
      </c>
      <c r="W33" s="123">
        <f t="shared" ref="W33:W37" si="59">IF(L33&lt;=2/3*100,T33,IF(AND(L33&gt;2/3*100,L33&lt;=100),U33,V33))</f>
        <v>0.25</v>
      </c>
      <c r="X33" s="123">
        <f t="shared" ref="X33:X38" si="60">IF(OR(F33="AIE",F33="ALI"),S33,IF(OR(F33="EE",F33="SE",F33="CE"),W33))</f>
        <v>0.25</v>
      </c>
      <c r="Y33" s="124" t="str">
        <f t="shared" ref="Y33:Y38" si="61">CONCATENATE(G33,P33)</f>
        <v>A0,6</v>
      </c>
      <c r="Z33" s="124" t="str">
        <f t="shared" ref="Z33:Z38" si="62">IF(R33="L","Baixa",IF(R33="A","Média",IF(R33="","","Alta")))</f>
        <v>Média</v>
      </c>
      <c r="AA33" s="124">
        <f t="shared" ref="AA33:AA37" si="63">IF(ISBLANK(F33),"",IF(F33="ALI",IF(R33="L",7,IF(R33="A",10,15)),IF(F33="AIE",IF(R33="L",5,IF(R33="A",7,10)),IF(F33="SE",IF(R33="L",4,IF(R33="A",5,7)),IF(OR(F33="EE",F33="CE"),IF(R33="L",3,IF(R33="A",4,6)))))))</f>
        <v>5</v>
      </c>
      <c r="AB33" s="125">
        <f t="shared" ref="AB33:AB38" si="64">IF(AA33="","",PRODUCT(AA33,P33))</f>
        <v>3</v>
      </c>
      <c r="AC33" s="158"/>
      <c r="AD33" s="159"/>
      <c r="AE33" s="126" t="s">
        <v>122</v>
      </c>
      <c r="AF33" s="415"/>
      <c r="AG33" s="47"/>
      <c r="AH33" s="47"/>
      <c r="AI33" s="47"/>
      <c r="AJ33" s="47"/>
      <c r="AK33" s="47"/>
      <c r="AL33" s="47"/>
      <c r="AM33" s="47"/>
      <c r="AN33" s="47"/>
      <c r="AO33" s="47"/>
    </row>
    <row r="34" spans="1:41" ht="12" customHeight="1">
      <c r="A34" s="94" t="s">
        <v>123</v>
      </c>
      <c r="B34" s="127"/>
      <c r="C34" s="127"/>
      <c r="D34" s="128"/>
      <c r="E34" s="129"/>
      <c r="F34" s="98" t="s">
        <v>88</v>
      </c>
      <c r="G34" s="98" t="s">
        <v>99</v>
      </c>
      <c r="H34" s="80">
        <v>18</v>
      </c>
      <c r="I34" s="81">
        <v>2</v>
      </c>
      <c r="J34" s="117"/>
      <c r="K34" s="118"/>
      <c r="L34" s="119">
        <f t="shared" si="50"/>
        <v>0</v>
      </c>
      <c r="M34" s="118"/>
      <c r="N34" s="120"/>
      <c r="O34" s="104">
        <f t="shared" si="51"/>
        <v>0</v>
      </c>
      <c r="P34" s="104">
        <f t="shared" si="52"/>
        <v>0.6</v>
      </c>
      <c r="Q34" s="121" t="str">
        <f t="shared" si="53"/>
        <v>CEA</v>
      </c>
      <c r="R34" s="122" t="str">
        <f t="shared" si="54"/>
        <v>A</v>
      </c>
      <c r="S34" s="122">
        <f t="shared" si="55"/>
        <v>0.25</v>
      </c>
      <c r="T34" s="122">
        <f t="shared" si="56"/>
        <v>0.25</v>
      </c>
      <c r="U34" s="122">
        <f t="shared" si="57"/>
        <v>0.5</v>
      </c>
      <c r="V34" s="122">
        <f t="shared" si="58"/>
        <v>1.5</v>
      </c>
      <c r="W34" s="122">
        <f t="shared" si="59"/>
        <v>0.25</v>
      </c>
      <c r="X34" s="123">
        <f t="shared" si="60"/>
        <v>0.25</v>
      </c>
      <c r="Y34" s="124" t="str">
        <f t="shared" si="61"/>
        <v>A0,6</v>
      </c>
      <c r="Z34" s="124" t="str">
        <f t="shared" si="62"/>
        <v>Média</v>
      </c>
      <c r="AA34" s="124">
        <f t="shared" si="63"/>
        <v>4</v>
      </c>
      <c r="AB34" s="125">
        <f t="shared" si="64"/>
        <v>2.4</v>
      </c>
      <c r="AC34" s="158"/>
      <c r="AD34" s="159"/>
      <c r="AE34" s="126"/>
      <c r="AF34" s="415"/>
      <c r="AG34" s="47"/>
      <c r="AH34" s="47"/>
      <c r="AI34" s="47"/>
      <c r="AJ34" s="47"/>
      <c r="AK34" s="47"/>
      <c r="AL34" s="47"/>
      <c r="AM34" s="47"/>
      <c r="AN34" s="47"/>
      <c r="AO34" s="47"/>
    </row>
    <row r="35" spans="1:41" ht="12" customHeight="1">
      <c r="A35" s="113" t="s">
        <v>124</v>
      </c>
      <c r="B35" s="127"/>
      <c r="C35" s="127"/>
      <c r="D35" s="128"/>
      <c r="E35" s="129"/>
      <c r="F35" s="162" t="s">
        <v>88</v>
      </c>
      <c r="G35" s="162" t="s">
        <v>99</v>
      </c>
      <c r="H35" s="80">
        <v>5</v>
      </c>
      <c r="I35" s="81">
        <v>2</v>
      </c>
      <c r="J35" s="117"/>
      <c r="K35" s="118"/>
      <c r="L35" s="119">
        <f t="shared" si="50"/>
        <v>0</v>
      </c>
      <c r="M35" s="118"/>
      <c r="N35" s="120"/>
      <c r="O35" s="104">
        <f t="shared" si="51"/>
        <v>0</v>
      </c>
      <c r="P35" s="104">
        <f t="shared" si="52"/>
        <v>0.6</v>
      </c>
      <c r="Q35" s="121" t="str">
        <f t="shared" si="53"/>
        <v>CEL</v>
      </c>
      <c r="R35" s="122" t="str">
        <f t="shared" si="54"/>
        <v>L</v>
      </c>
      <c r="S35" s="122">
        <f t="shared" si="55"/>
        <v>0.25</v>
      </c>
      <c r="T35" s="122">
        <f t="shared" si="56"/>
        <v>0.25</v>
      </c>
      <c r="U35" s="122">
        <f t="shared" si="57"/>
        <v>0.5</v>
      </c>
      <c r="V35" s="122">
        <f t="shared" si="58"/>
        <v>1.5</v>
      </c>
      <c r="W35" s="123">
        <f t="shared" si="59"/>
        <v>0.25</v>
      </c>
      <c r="X35" s="123">
        <f t="shared" si="60"/>
        <v>0.25</v>
      </c>
      <c r="Y35" s="124" t="str">
        <f t="shared" si="61"/>
        <v>A0,6</v>
      </c>
      <c r="Z35" s="124" t="str">
        <f t="shared" si="62"/>
        <v>Baixa</v>
      </c>
      <c r="AA35" s="124">
        <f t="shared" si="63"/>
        <v>3</v>
      </c>
      <c r="AB35" s="125">
        <f t="shared" si="64"/>
        <v>1.7999999999999998</v>
      </c>
      <c r="AC35" s="158"/>
      <c r="AD35" s="159"/>
      <c r="AE35" s="163" t="s">
        <v>125</v>
      </c>
      <c r="AF35" s="415"/>
      <c r="AG35" s="47"/>
      <c r="AH35" s="47"/>
      <c r="AI35" s="47"/>
      <c r="AJ35" s="47"/>
      <c r="AK35" s="47"/>
      <c r="AL35" s="47"/>
      <c r="AM35" s="47"/>
      <c r="AN35" s="47"/>
      <c r="AO35" s="47"/>
    </row>
    <row r="36" spans="1:41" ht="13.5" customHeight="1">
      <c r="A36" s="94" t="s">
        <v>126</v>
      </c>
      <c r="B36" s="114"/>
      <c r="C36" s="114"/>
      <c r="D36" s="115"/>
      <c r="E36" s="116"/>
      <c r="F36" s="98" t="s">
        <v>92</v>
      </c>
      <c r="G36" s="98" t="s">
        <v>99</v>
      </c>
      <c r="H36" s="80">
        <v>5</v>
      </c>
      <c r="I36" s="81">
        <v>3</v>
      </c>
      <c r="J36" s="117"/>
      <c r="K36" s="118"/>
      <c r="L36" s="119">
        <f t="shared" si="50"/>
        <v>0</v>
      </c>
      <c r="M36" s="118"/>
      <c r="N36" s="120"/>
      <c r="O36" s="104">
        <f t="shared" si="51"/>
        <v>0</v>
      </c>
      <c r="P36" s="104">
        <f t="shared" si="52"/>
        <v>0.6</v>
      </c>
      <c r="Q36" s="121" t="str">
        <f t="shared" si="53"/>
        <v>EEH</v>
      </c>
      <c r="R36" s="122" t="str">
        <f t="shared" si="54"/>
        <v>H</v>
      </c>
      <c r="S36" s="122">
        <f t="shared" si="55"/>
        <v>0.25</v>
      </c>
      <c r="T36" s="122">
        <f t="shared" si="56"/>
        <v>0.25</v>
      </c>
      <c r="U36" s="122">
        <f t="shared" si="57"/>
        <v>0.5</v>
      </c>
      <c r="V36" s="122">
        <f t="shared" si="58"/>
        <v>1.5</v>
      </c>
      <c r="W36" s="123">
        <f t="shared" si="59"/>
        <v>0.25</v>
      </c>
      <c r="X36" s="123">
        <f t="shared" si="60"/>
        <v>0.25</v>
      </c>
      <c r="Y36" s="124" t="str">
        <f t="shared" si="61"/>
        <v>A0,6</v>
      </c>
      <c r="Z36" s="124" t="str">
        <f t="shared" si="62"/>
        <v>Alta</v>
      </c>
      <c r="AA36" s="124">
        <f t="shared" si="63"/>
        <v>6</v>
      </c>
      <c r="AB36" s="125">
        <f t="shared" si="64"/>
        <v>3.5999999999999996</v>
      </c>
      <c r="AC36" s="110"/>
      <c r="AD36" s="111"/>
      <c r="AE36" s="126" t="s">
        <v>127</v>
      </c>
      <c r="AF36" s="415"/>
      <c r="AG36" s="47"/>
      <c r="AH36" s="47"/>
      <c r="AI36" s="47"/>
      <c r="AJ36" s="47"/>
      <c r="AK36" s="47"/>
      <c r="AL36" s="47"/>
      <c r="AM36" s="47"/>
      <c r="AN36" s="47"/>
      <c r="AO36" s="47"/>
    </row>
    <row r="37" spans="1:41" ht="12" customHeight="1">
      <c r="A37" s="94" t="s">
        <v>128</v>
      </c>
      <c r="B37" s="114"/>
      <c r="C37" s="114"/>
      <c r="D37" s="115"/>
      <c r="E37" s="116"/>
      <c r="F37" s="98" t="s">
        <v>92</v>
      </c>
      <c r="G37" s="98" t="s">
        <v>99</v>
      </c>
      <c r="H37" s="80">
        <v>6</v>
      </c>
      <c r="I37" s="81">
        <v>3</v>
      </c>
      <c r="J37" s="117"/>
      <c r="K37" s="118"/>
      <c r="L37" s="119">
        <f t="shared" si="50"/>
        <v>0</v>
      </c>
      <c r="M37" s="118"/>
      <c r="N37" s="120"/>
      <c r="O37" s="104">
        <f t="shared" si="51"/>
        <v>0</v>
      </c>
      <c r="P37" s="104">
        <f t="shared" si="52"/>
        <v>0.6</v>
      </c>
      <c r="Q37" s="121" t="str">
        <f t="shared" si="53"/>
        <v>EEH</v>
      </c>
      <c r="R37" s="122" t="str">
        <f t="shared" si="54"/>
        <v>H</v>
      </c>
      <c r="S37" s="122">
        <f t="shared" si="55"/>
        <v>0.25</v>
      </c>
      <c r="T37" s="122">
        <f t="shared" si="56"/>
        <v>0.25</v>
      </c>
      <c r="U37" s="122">
        <f t="shared" si="57"/>
        <v>0.5</v>
      </c>
      <c r="V37" s="122">
        <f t="shared" si="58"/>
        <v>1.5</v>
      </c>
      <c r="W37" s="123">
        <f t="shared" si="59"/>
        <v>0.25</v>
      </c>
      <c r="X37" s="123">
        <f t="shared" si="60"/>
        <v>0.25</v>
      </c>
      <c r="Y37" s="124" t="str">
        <f t="shared" si="61"/>
        <v>A0,6</v>
      </c>
      <c r="Z37" s="124" t="str">
        <f t="shared" si="62"/>
        <v>Alta</v>
      </c>
      <c r="AA37" s="124">
        <f t="shared" si="63"/>
        <v>6</v>
      </c>
      <c r="AB37" s="125">
        <f t="shared" si="64"/>
        <v>3.5999999999999996</v>
      </c>
      <c r="AC37" s="110"/>
      <c r="AD37" s="111"/>
      <c r="AE37" s="126" t="s">
        <v>129</v>
      </c>
      <c r="AF37" s="415"/>
      <c r="AG37" s="47"/>
      <c r="AH37" s="47"/>
      <c r="AI37" s="47"/>
      <c r="AJ37" s="47"/>
      <c r="AK37" s="47"/>
      <c r="AL37" s="47"/>
      <c r="AM37" s="47"/>
      <c r="AN37" s="47"/>
      <c r="AO37" s="47"/>
    </row>
    <row r="38" spans="1:41" ht="12" customHeight="1">
      <c r="A38" s="141" t="s">
        <v>130</v>
      </c>
      <c r="B38" s="147"/>
      <c r="C38" s="148"/>
      <c r="D38" s="148"/>
      <c r="E38" s="147"/>
      <c r="F38" s="78" t="s">
        <v>92</v>
      </c>
      <c r="G38" s="149" t="s">
        <v>99</v>
      </c>
      <c r="H38" s="150">
        <v>5</v>
      </c>
      <c r="I38" s="161">
        <v>3</v>
      </c>
      <c r="J38" s="82"/>
      <c r="K38" s="82"/>
      <c r="L38" s="83">
        <f>IF((J38=0),0,(K38*100/J38))</f>
        <v>0</v>
      </c>
      <c r="M38" s="82"/>
      <c r="N38" s="82"/>
      <c r="O38" s="84">
        <f>IF((M38=0),0,(N38*100/M38))</f>
        <v>0</v>
      </c>
      <c r="P38" s="144">
        <f>IF(G38=0,0,IF(G38="I",1,IF(G38="A",IF(J38="",0.6,X38),0.4)))</f>
        <v>0.6</v>
      </c>
      <c r="Q38" s="85" t="str">
        <f t="shared" si="53"/>
        <v>EEH</v>
      </c>
      <c r="R38" s="86" t="str">
        <f>IF(OR(ISBLANK(H38),ISBLANK(I38)),IF(OR(F38="ALI",F38="AIE"),"L",IF(ISBLANK(F38),"","A")),IF(F38="EE",IF(I38&gt;=3,IF(H38&gt;=5,"H","A"),IF(I38&gt;=2,IF(H38&gt;=16,"H",IF(H38&lt;=4,"L","A")),IF(H38&lt;=15,"L","A"))),IF(OR(F38="SE",F38="CE"),IF(I38&gt;=4,IF(H38&gt;=6,"H","A"),IF(I38&gt;=2,IF(H38&gt;=20,"H",IF(H38&lt;=5,"L","A")),IF(H38&lt;=19,"L","A"))),IF(OR(F38="ALI",F38="AIE"),IF(I38&gt;=6,IF(H38&gt;=20,"H","A"),IF(I38&gt;=2,IF(H38&gt;=51,"H",IF(H38&lt;=19,"L","A")),IF(H38&lt;=50,"L","A")))))))</f>
        <v>H</v>
      </c>
      <c r="S38" s="86">
        <f>IF(L38&lt;=1/3*100,0.25,IF(L38&lt;=2/3*100,0.5,IF(L38&lt;=100,0.75,1)))</f>
        <v>0.25</v>
      </c>
      <c r="T38" s="86">
        <f>IF(AND(L38&lt;=2/3*100,O38&lt;=1/3*100),0.25,IF(AND(L38&lt;=2/3*100,O38&lt;=2/3*100),0.5,IF(AND(L38&lt;=2/3*100,O38&lt;=100),0.75,IF(AND(L38&lt;=2/3*100,O38&gt;100),1))))</f>
        <v>0.25</v>
      </c>
      <c r="U38" s="86">
        <f>IF(AND(L38&lt;=100,O38&lt;=1/3*100),0.5,IF(AND(L38&lt;=100,O38&lt;=2/3*100),0.75,IF(AND(L38&lt;=100,O38&lt;=100),1,1.25)))</f>
        <v>0.5</v>
      </c>
      <c r="V38" s="86">
        <f>IF(AND(L38&gt;100,O38&lt;=1/3*100),0.75,IF(AND(L38&gt;100,O38&lt;=2/3*100),1,IF(AND(L38&gt;100,O38&lt;=100),1.25,1.5)))</f>
        <v>1.5</v>
      </c>
      <c r="W38" s="87">
        <f>IF(L38&lt;=2/3*100,T38,IF(AND(L38&gt;2/3*100,L38&lt;=100),U38,V38))</f>
        <v>0.25</v>
      </c>
      <c r="X38" s="87">
        <f t="shared" si="60"/>
        <v>0.25</v>
      </c>
      <c r="Y38" s="88" t="str">
        <f t="shared" si="61"/>
        <v>A0,6</v>
      </c>
      <c r="Z38" s="88" t="str">
        <f t="shared" si="62"/>
        <v>Alta</v>
      </c>
      <c r="AA38" s="88">
        <f>IF(ISBLANK(F38),"",IF(F38="ALI",IF(R38="L",7,IF(R38="A",10,15)),IF(F38="AIE",IF(R38="L",5,IF(R38="A",7,10)),IF(F38="SE",IF(R38="L",4,IF(R38="A",5,7)),IF(OR(F38="EE",F38="CE"),IF(R38="L",3,IF(R38="A",4,6)))))))</f>
        <v>6</v>
      </c>
      <c r="AB38" s="89">
        <f t="shared" si="64"/>
        <v>3.5999999999999996</v>
      </c>
      <c r="AC38" s="145"/>
      <c r="AD38" s="146"/>
      <c r="AE38" s="164" t="s">
        <v>131</v>
      </c>
      <c r="AF38" s="415"/>
      <c r="AG38" s="47"/>
      <c r="AH38" s="47"/>
      <c r="AI38" s="47"/>
      <c r="AJ38" s="47"/>
      <c r="AK38" s="47"/>
      <c r="AL38" s="47"/>
      <c r="AM38" s="47"/>
      <c r="AN38" s="47"/>
      <c r="AO38" s="47"/>
    </row>
    <row r="39" spans="1:41" ht="12" customHeight="1">
      <c r="A39" s="58" t="s">
        <v>132</v>
      </c>
      <c r="B39" s="59"/>
      <c r="C39" s="59"/>
      <c r="D39" s="60"/>
      <c r="E39" s="61"/>
      <c r="F39" s="62"/>
      <c r="G39" s="62"/>
      <c r="H39" s="63"/>
      <c r="I39" s="64"/>
      <c r="J39" s="65"/>
      <c r="K39" s="66"/>
      <c r="L39" s="67"/>
      <c r="M39" s="66"/>
      <c r="N39" s="68"/>
      <c r="O39" s="69"/>
      <c r="P39" s="70"/>
      <c r="Q39" s="66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71"/>
      <c r="AC39" s="72"/>
      <c r="AD39" s="73"/>
      <c r="AE39" s="165"/>
      <c r="AF39" s="415"/>
      <c r="AG39" s="47"/>
      <c r="AH39" s="47"/>
      <c r="AI39" s="47"/>
      <c r="AJ39" s="47"/>
      <c r="AK39" s="47"/>
      <c r="AL39" s="47"/>
      <c r="AM39" s="47"/>
      <c r="AN39" s="47"/>
      <c r="AO39" s="47"/>
    </row>
    <row r="40" spans="1:41" ht="12" customHeight="1">
      <c r="A40" s="166" t="s">
        <v>133</v>
      </c>
      <c r="B40" s="167"/>
      <c r="C40" s="168"/>
      <c r="D40" s="169"/>
      <c r="E40" s="167"/>
      <c r="F40" s="170" t="s">
        <v>83</v>
      </c>
      <c r="G40" s="79" t="s">
        <v>84</v>
      </c>
      <c r="H40" s="80">
        <v>8</v>
      </c>
      <c r="I40" s="81">
        <v>1</v>
      </c>
      <c r="J40" s="171"/>
      <c r="K40" s="171"/>
      <c r="L40" s="172">
        <f>IF((J40=0),0,(K40*100/J40))</f>
        <v>0</v>
      </c>
      <c r="M40" s="171"/>
      <c r="N40" s="171"/>
      <c r="O40" s="173">
        <f>IF((M40=0),0,(N40*100/M40))</f>
        <v>0</v>
      </c>
      <c r="P40" s="173">
        <f>IF(G40=0,0,IF(G40="I",1,IF(G40="A",IF(J40="",0.6,X40),0.4)))</f>
        <v>1</v>
      </c>
      <c r="Q40" s="174" t="str">
        <f t="shared" ref="Q40:Q42" si="65">CONCATENATE(F40,R40)</f>
        <v>SEL</v>
      </c>
      <c r="R40" s="175" t="str">
        <f>IF(OR(ISBLANK(H40),ISBLANK(I40)),IF(OR(F40="ALI",F40="AIE"),"L",IF(ISBLANK(F40),"","A")),IF(F40="EE",IF(I40&gt;=3,IF(H40&gt;=5,"H","A"),IF(I40&gt;=2,IF(H40&gt;=16,"H",IF(H40&lt;=4,"L","A")),IF(H40&lt;=15,"L","A"))),IF(OR(F40="SE",F40="CE"),IF(I40&gt;=4,IF(H40&gt;=6,"H","A"),IF(I40&gt;=2,IF(H40&gt;=20,"H",IF(H40&lt;=5,"L","A")),IF(H40&lt;=19,"L","A"))),IF(OR(F40="ALI",F40="AIE"),IF(I40&gt;=6,IF(H40&gt;=20,"H","A"),IF(I40&gt;=2,IF(H40&gt;=51,"H",IF(H40&lt;=19,"L","A")),IF(H40&lt;=50,"L","A")))))))</f>
        <v>L</v>
      </c>
      <c r="S40" s="175">
        <f>IF(L40&lt;=1/3*100,0.25,IF(L40&lt;=2/3*100,0.5,IF(L40&lt;=100,0.75,1)))</f>
        <v>0.25</v>
      </c>
      <c r="T40" s="175">
        <f>IF(AND(L40&lt;=2/3*100,O40&lt;=1/3*100),0.25,IF(AND(L40&lt;=2/3*100,O40&lt;=2/3*100),0.5,IF(AND(L40&lt;=2/3*100,O40&lt;=100),0.75,IF(AND(L40&lt;=2/3*100,O40&gt;100),1))))</f>
        <v>0.25</v>
      </c>
      <c r="U40" s="175">
        <f>IF(AND(L40&lt;=100,O40&lt;=1/3*100),0.5,IF(AND(L40&lt;=100,O40&lt;=2/3*100),0.75,IF(AND(L40&lt;=100,O40&lt;=100),1,1.25)))</f>
        <v>0.5</v>
      </c>
      <c r="V40" s="175">
        <f>IF(AND(L40&gt;100,O40&lt;=1/3*100),0.75,IF(AND(L40&gt;100,O40&lt;=2/3*100),1,IF(AND(L40&gt;100,O40&lt;=100),1.25,1.5)))</f>
        <v>1.5</v>
      </c>
      <c r="W40" s="176">
        <f>IF(L40&lt;=2/3*100,T40,IF(AND(L40&gt;2/3*100,L40&lt;=100),U40,V40))</f>
        <v>0.25</v>
      </c>
      <c r="X40" s="176">
        <f t="shared" ref="X40:X42" si="66">IF(OR(F40="AIE",F40="ALI"),S40,IF(OR(F40="EE",F40="SE",F40="CE"),W40))</f>
        <v>0.25</v>
      </c>
      <c r="Y40" s="175" t="str">
        <f t="shared" ref="Y40:Y42" si="67">CONCATENATE(G40,P40)</f>
        <v>I1</v>
      </c>
      <c r="Z40" s="177" t="str">
        <f t="shared" ref="Z40:Z42" si="68">IF(R40="L","Baixa",IF(R40="A","Média",IF(R40="","","Alta")))</f>
        <v>Baixa</v>
      </c>
      <c r="AA40" s="177">
        <f>IF(ISBLANK(F40),"",IF(F40="ALI",IF(R40="L",7,IF(R40="A",10,15)),IF(F40="AIE",IF(R40="L",5,IF(R40="A",7,10)),IF(F40="SE",IF(R40="L",4,IF(R40="A",5,7)),IF(OR(F40="EE",F40="CE"),IF(R40="L",3,IF(R40="A",4,6)))))))</f>
        <v>4</v>
      </c>
      <c r="AB40" s="178">
        <f t="shared" ref="AB40:AB42" si="69">IF(AA40="","",PRODUCT(AA40,P40))</f>
        <v>4</v>
      </c>
      <c r="AC40" s="179"/>
      <c r="AD40" s="180"/>
      <c r="AE40" s="165" t="s">
        <v>134</v>
      </c>
      <c r="AF40" s="415"/>
      <c r="AG40" s="47"/>
      <c r="AH40" s="47"/>
      <c r="AI40" s="47"/>
      <c r="AJ40" s="47"/>
      <c r="AK40" s="47"/>
      <c r="AL40" s="47"/>
      <c r="AM40" s="47"/>
      <c r="AN40" s="47"/>
      <c r="AO40" s="47"/>
    </row>
    <row r="41" spans="1:41" ht="12" customHeight="1">
      <c r="A41" s="181" t="s">
        <v>135</v>
      </c>
      <c r="B41" s="127"/>
      <c r="C41" s="127"/>
      <c r="D41" s="128"/>
      <c r="E41" s="129"/>
      <c r="F41" s="162" t="s">
        <v>92</v>
      </c>
      <c r="G41" s="162" t="s">
        <v>84</v>
      </c>
      <c r="H41" s="80">
        <v>3</v>
      </c>
      <c r="I41" s="81">
        <v>1</v>
      </c>
      <c r="J41" s="117"/>
      <c r="K41" s="118"/>
      <c r="L41" s="119">
        <f>IF((J41=0),0,(K41*100/J41))</f>
        <v>0</v>
      </c>
      <c r="M41" s="118"/>
      <c r="N41" s="120"/>
      <c r="O41" s="104">
        <f>IF((M41=0),0,(N41*100/M41))</f>
        <v>0</v>
      </c>
      <c r="P41" s="104">
        <f>IF(G41=0,0,IF(G41="I",1,IF(G41="A",IF(J41="",0.6,X41),0.4)))</f>
        <v>1</v>
      </c>
      <c r="Q41" s="121" t="str">
        <f t="shared" si="65"/>
        <v>EEL</v>
      </c>
      <c r="R41" s="122" t="str">
        <f>IF(OR(ISBLANK(H41),ISBLANK(I41)),IF(OR(F41="ALI",F41="AIE"),"L",IF(ISBLANK(F41),"","A")),IF(F41="EE",IF(I41&gt;=3,IF(H41&gt;=5,"H","A"),IF(I41&gt;=2,IF(H41&gt;=16,"H",IF(H41&lt;=4,"L","A")),IF(H41&lt;=15,"L","A"))),IF(OR(F41="SE",F41="CE"),IF(I41&gt;=4,IF(H41&gt;=6,"H","A"),IF(I41&gt;=2,IF(H41&gt;=20,"H",IF(H41&lt;=5,"L","A")),IF(H41&lt;=19,"L","A"))),IF(OR(F41="ALI",F41="AIE"),IF(I41&gt;=6,IF(H41&gt;=20,"H","A"),IF(I41&gt;=2,IF(H41&gt;=51,"H",IF(H41&lt;=19,"L","A")),IF(H41&lt;=50,"L","A")))))))</f>
        <v>L</v>
      </c>
      <c r="S41" s="122">
        <f>IF(L41&lt;=1/3*100,0.25,IF(L41&lt;=2/3*100,0.5,IF(L41&lt;=100,0.75,1)))</f>
        <v>0.25</v>
      </c>
      <c r="T41" s="122">
        <f>IF(AND(L41&lt;=2/3*100,O41&lt;=1/3*100),0.25,IF(AND(L41&lt;=2/3*100,O41&lt;=2/3*100),0.5,IF(AND(L41&lt;=2/3*100,O41&lt;=100),0.75,IF(AND(L41&lt;=2/3*100,O41&gt;100),1))))</f>
        <v>0.25</v>
      </c>
      <c r="U41" s="122">
        <f>IF(AND(L41&lt;=100,O41&lt;=1/3*100),0.5,IF(AND(L41&lt;=100,O41&lt;=2/3*100),0.75,IF(AND(L41&lt;=100,O41&lt;=100),1,1.25)))</f>
        <v>0.5</v>
      </c>
      <c r="V41" s="122">
        <f>IF(AND(L41&gt;100,O41&lt;=1/3*100),0.75,IF(AND(L41&gt;100,O41&lt;=2/3*100),1,IF(AND(L41&gt;100,O41&lt;=100),1.25,1.5)))</f>
        <v>1.5</v>
      </c>
      <c r="W41" s="123">
        <f>IF(L41&lt;=2/3*100,T41,IF(AND(L41&gt;2/3*100,L41&lt;=100),U41,V41))</f>
        <v>0.25</v>
      </c>
      <c r="X41" s="123">
        <f t="shared" si="66"/>
        <v>0.25</v>
      </c>
      <c r="Y41" s="124" t="str">
        <f t="shared" si="67"/>
        <v>I1</v>
      </c>
      <c r="Z41" s="124" t="str">
        <f t="shared" si="68"/>
        <v>Baixa</v>
      </c>
      <c r="AA41" s="124">
        <f>IF(ISBLANK(F41),"",IF(F41="ALI",IF(R41="L",7,IF(R41="A",10,15)),IF(F41="AIE",IF(R41="L",5,IF(R41="A",7,10)),IF(F41="SE",IF(R41="L",4,IF(R41="A",5,7)),IF(OR(F41="EE",F41="CE"),IF(R41="L",3,IF(R41="A",4,6)))))))</f>
        <v>3</v>
      </c>
      <c r="AB41" s="125">
        <f t="shared" si="69"/>
        <v>3</v>
      </c>
      <c r="AC41" s="158"/>
      <c r="AD41" s="159"/>
      <c r="AE41" s="182" t="s">
        <v>136</v>
      </c>
      <c r="AF41" s="415"/>
      <c r="AG41" s="47"/>
      <c r="AH41" s="47"/>
      <c r="AI41" s="47"/>
      <c r="AJ41" s="47"/>
      <c r="AK41" s="47"/>
      <c r="AL41" s="47"/>
      <c r="AM41" s="47"/>
      <c r="AN41" s="47"/>
      <c r="AO41" s="47"/>
    </row>
    <row r="42" spans="1:41" ht="12" customHeight="1">
      <c r="A42" s="183" t="s">
        <v>137</v>
      </c>
      <c r="B42" s="76"/>
      <c r="C42" s="77"/>
      <c r="D42" s="77"/>
      <c r="E42" s="76"/>
      <c r="F42" s="184" t="s">
        <v>92</v>
      </c>
      <c r="G42" s="79" t="s">
        <v>84</v>
      </c>
      <c r="H42" s="80">
        <v>3</v>
      </c>
      <c r="I42" s="81">
        <v>1</v>
      </c>
      <c r="J42" s="82"/>
      <c r="K42" s="82"/>
      <c r="L42" s="83">
        <f>IF((J42=0),0,(K42*100/J42))</f>
        <v>0</v>
      </c>
      <c r="M42" s="82"/>
      <c r="N42" s="82"/>
      <c r="O42" s="84">
        <f>IF((M42=0),0,(N42*100/M42))</f>
        <v>0</v>
      </c>
      <c r="P42" s="84">
        <f>IF(G42=0,0,IF(G42="I",1,IF(G42="A",IF(J42="",0.6,X42),0.4)))</f>
        <v>1</v>
      </c>
      <c r="Q42" s="85" t="str">
        <f t="shared" si="65"/>
        <v>EEL</v>
      </c>
      <c r="R42" s="86" t="str">
        <f>IF(OR(ISBLANK(H42),ISBLANK(I42)),IF(OR(F42="ALI",F42="AIE"),"L",IF(ISBLANK(F42),"","A")),IF(F42="EE",IF(I42&gt;=3,IF(H42&gt;=5,"H","A"),IF(I42&gt;=2,IF(H42&gt;=16,"H",IF(H42&lt;=4,"L","A")),IF(H42&lt;=15,"L","A"))),IF(OR(F42="SE",F42="CE"),IF(I42&gt;=4,IF(H42&gt;=6,"H","A"),IF(I42&gt;=2,IF(H42&gt;=20,"H",IF(H42&lt;=5,"L","A")),IF(H42&lt;=19,"L","A"))),IF(OR(F42="ALI",F42="AIE"),IF(I42&gt;=6,IF(H42&gt;=20,"H","A"),IF(I42&gt;=2,IF(H42&gt;=51,"H",IF(H42&lt;=19,"L","A")),IF(H42&lt;=50,"L","A")))))))</f>
        <v>L</v>
      </c>
      <c r="S42" s="86">
        <f>IF(L42&lt;=1/3*100,0.25,IF(L42&lt;=2/3*100,0.5,IF(L42&lt;=100,0.75,1)))</f>
        <v>0.25</v>
      </c>
      <c r="T42" s="86">
        <f>IF(AND(L42&lt;=2/3*100,O42&lt;=1/3*100),0.25,IF(AND(L42&lt;=2/3*100,O42&lt;=2/3*100),0.5,IF(AND(L42&lt;=2/3*100,O42&lt;=100),0.75,IF(AND(L42&lt;=2/3*100,O42&gt;100),1))))</f>
        <v>0.25</v>
      </c>
      <c r="U42" s="86">
        <f>IF(AND(L42&lt;=100,O42&lt;=1/3*100),0.5,IF(AND(L42&lt;=100,O42&lt;=2/3*100),0.75,IF(AND(L42&lt;=100,O42&lt;=100),1,1.25)))</f>
        <v>0.5</v>
      </c>
      <c r="V42" s="86">
        <f>IF(AND(L42&gt;100,O42&lt;=1/3*100),0.75,IF(AND(L42&gt;100,O42&lt;=2/3*100),1,IF(AND(L42&gt;100,O42&lt;=100),1.25,1.5)))</f>
        <v>1.5</v>
      </c>
      <c r="W42" s="87">
        <f>IF(L42&lt;=2/3*100,T42,IF(AND(L42&gt;2/3*100,L42&lt;=100),U42,V42))</f>
        <v>0.25</v>
      </c>
      <c r="X42" s="87">
        <f t="shared" si="66"/>
        <v>0.25</v>
      </c>
      <c r="Y42" s="88" t="str">
        <f t="shared" si="67"/>
        <v>I1</v>
      </c>
      <c r="Z42" s="88" t="str">
        <f t="shared" si="68"/>
        <v>Baixa</v>
      </c>
      <c r="AA42" s="88">
        <f>IF(ISBLANK(F42),"",IF(F42="ALI",IF(R42="L",7,IF(R42="A",10,15)),IF(F42="AIE",IF(R42="L",5,IF(R42="A",7,10)),IF(F42="SE",IF(R42="L",4,IF(R42="A",5,7)),IF(OR(F42="EE",F42="CE"),IF(R42="L",3,IF(R42="A",4,6)))))))</f>
        <v>3</v>
      </c>
      <c r="AB42" s="89">
        <f t="shared" si="69"/>
        <v>3</v>
      </c>
      <c r="AC42" s="90"/>
      <c r="AD42" s="91"/>
      <c r="AE42" s="185" t="s">
        <v>136</v>
      </c>
      <c r="AF42" s="415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 ht="12" customHeight="1">
      <c r="A43" s="186" t="s">
        <v>138</v>
      </c>
      <c r="B43" s="187"/>
      <c r="C43" s="187"/>
      <c r="D43" s="187"/>
      <c r="E43" s="188"/>
      <c r="F43" s="189"/>
      <c r="G43" s="190"/>
      <c r="H43" s="191"/>
      <c r="I43" s="192"/>
      <c r="J43" s="191"/>
      <c r="K43" s="191"/>
      <c r="L43" s="193"/>
      <c r="M43" s="191"/>
      <c r="N43" s="191"/>
      <c r="O43" s="193"/>
      <c r="P43" s="193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4"/>
      <c r="AC43" s="195"/>
      <c r="AD43" s="196"/>
      <c r="AE43" s="197"/>
      <c r="AF43" s="415"/>
      <c r="AG43" s="47"/>
      <c r="AH43" s="47"/>
      <c r="AI43" s="47"/>
      <c r="AJ43" s="47"/>
      <c r="AK43" s="47"/>
      <c r="AL43" s="47"/>
      <c r="AM43" s="47"/>
      <c r="AN43" s="47"/>
      <c r="AO43" s="47"/>
    </row>
    <row r="44" spans="1:41" ht="12" customHeight="1">
      <c r="A44" s="198" t="s">
        <v>139</v>
      </c>
      <c r="B44" s="147"/>
      <c r="C44" s="148"/>
      <c r="D44" s="148"/>
      <c r="E44" s="147"/>
      <c r="F44" s="199" t="s">
        <v>83</v>
      </c>
      <c r="G44" s="200" t="s">
        <v>99</v>
      </c>
      <c r="H44" s="201">
        <v>12</v>
      </c>
      <c r="I44" s="202">
        <v>3</v>
      </c>
      <c r="J44" s="148"/>
      <c r="K44" s="148"/>
      <c r="L44" s="203">
        <f>IF((J44=0),0,(K44*100/J44))</f>
        <v>0</v>
      </c>
      <c r="M44" s="148"/>
      <c r="N44" s="148"/>
      <c r="O44" s="204">
        <f>IF((M44=0),0,(N44*100/M44))</f>
        <v>0</v>
      </c>
      <c r="P44" s="205">
        <f>IF(G44=0,0,IF(G44="I",1,IF(G44="A",IF(J44="",0.6,X44),0.4)))</f>
        <v>0.6</v>
      </c>
      <c r="Q44" s="206" t="str">
        <f>CONCATENATE(F44,R44)</f>
        <v>SEA</v>
      </c>
      <c r="R44" s="207" t="str">
        <f>IF(OR(ISBLANK(H44),ISBLANK(I44)),IF(OR(F44="ALI",F44="AIE"),"L",IF(ISBLANK(F44),"","A")),IF(F44="EE",IF(I44&gt;=3,IF(H44&gt;=5,"H","A"),IF(I44&gt;=2,IF(H44&gt;=16,"H",IF(H44&lt;=4,"L","A")),IF(H44&lt;=15,"L","A"))),IF(OR(F44="SE",F44="CE"),IF(I44&gt;=4,IF(H44&gt;=6,"H","A"),IF(I44&gt;=2,IF(H44&gt;=20,"H",IF(H44&lt;=5,"L","A")),IF(H44&lt;=19,"L","A"))),IF(OR(F44="ALI",F44="AIE"),IF(I44&gt;=6,IF(H44&gt;=20,"H","A"),IF(I44&gt;=2,IF(H44&gt;=51,"H",IF(H44&lt;=19,"L","A")),IF(H44&lt;=50,"L","A")))))))</f>
        <v>A</v>
      </c>
      <c r="S44" s="207">
        <f>IF(L44&lt;=1/3*100,0.25,IF(L44&lt;=2/3*100,0.5,IF(L44&lt;=100,0.75,1)))</f>
        <v>0.25</v>
      </c>
      <c r="T44" s="207">
        <f>IF(AND(L44&lt;=2/3*100,O44&lt;=1/3*100),0.25,IF(AND(L44&lt;=2/3*100,O44&lt;=2/3*100),0.5,IF(AND(L44&lt;=2/3*100,O44&lt;=100),0.75,IF(AND(L44&lt;=2/3*100,O44&gt;100),1))))</f>
        <v>0.25</v>
      </c>
      <c r="U44" s="207">
        <f>IF(AND(L44&lt;=100,O44&lt;=1/3*100),0.5,IF(AND(L44&lt;=100,O44&lt;=2/3*100),0.75,IF(AND(L44&lt;=100,O44&lt;=100),1,1.25)))</f>
        <v>0.5</v>
      </c>
      <c r="V44" s="207">
        <f>IF(AND(L44&gt;100,O44&lt;=1/3*100),0.75,IF(AND(L44&gt;100,O44&lt;=2/3*100),1,IF(AND(L44&gt;100,O44&lt;=100),1.25,1.5)))</f>
        <v>1.5</v>
      </c>
      <c r="W44" s="208">
        <f>IF(L44&lt;=2/3*100,T44,IF(AND(L44&gt;2/3*100,L44&lt;=100),U44,V44))</f>
        <v>0.25</v>
      </c>
      <c r="X44" s="208">
        <f>IF(OR(F44="AIE",F44="ALI"),S44,IF(OR(F44="EE",F44="SE",F44="CE"),W44))</f>
        <v>0.25</v>
      </c>
      <c r="Y44" s="207" t="str">
        <f>CONCATENATE(G44,P44)</f>
        <v>A0,6</v>
      </c>
      <c r="Z44" s="209" t="str">
        <f>IF(R44="L","Baixa",IF(R44="A","Média",IF(R44="","","Alta")))</f>
        <v>Média</v>
      </c>
      <c r="AA44" s="209">
        <f>IF(ISBLANK(F44),"",IF(F44="ALI",IF(R44="L",7,IF(R44="A",10,15)),IF(F44="AIE",IF(R44="L",5,IF(R44="A",7,10)),IF(F44="SE",IF(R44="L",4,IF(R44="A",5,7)),IF(OR(F44="EE",F44="CE"),IF(R44="L",3,IF(R44="A",4,6)))))))</f>
        <v>5</v>
      </c>
      <c r="AB44" s="210">
        <f>IF(AA44="","",PRODUCT(AA44,P44))</f>
        <v>3</v>
      </c>
      <c r="AC44" s="145"/>
      <c r="AD44" s="146"/>
      <c r="AE44" s="134" t="s">
        <v>100</v>
      </c>
      <c r="AF44" s="415"/>
      <c r="AG44" s="47"/>
      <c r="AH44" s="47"/>
      <c r="AI44" s="47"/>
      <c r="AJ44" s="47"/>
      <c r="AK44" s="47"/>
      <c r="AL44" s="47"/>
      <c r="AM44" s="47"/>
      <c r="AN44" s="47"/>
      <c r="AO44" s="47"/>
    </row>
    <row r="45" spans="1:41" ht="12" customHeight="1">
      <c r="A45" s="211" t="s">
        <v>140</v>
      </c>
      <c r="B45" s="187"/>
      <c r="C45" s="187"/>
      <c r="D45" s="187"/>
      <c r="E45" s="188"/>
      <c r="F45" s="189"/>
      <c r="G45" s="190"/>
      <c r="H45" s="191"/>
      <c r="I45" s="192"/>
      <c r="J45" s="191"/>
      <c r="K45" s="191"/>
      <c r="L45" s="193"/>
      <c r="M45" s="191"/>
      <c r="N45" s="191"/>
      <c r="O45" s="193"/>
      <c r="P45" s="193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4"/>
      <c r="AC45" s="195"/>
      <c r="AD45" s="196"/>
      <c r="AE45" s="112"/>
      <c r="AF45" s="415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1:41" ht="12" customHeight="1">
      <c r="A46" s="94" t="s">
        <v>141</v>
      </c>
      <c r="B46" s="114"/>
      <c r="C46" s="114"/>
      <c r="D46" s="115"/>
      <c r="E46" s="116"/>
      <c r="F46" s="98" t="s">
        <v>83</v>
      </c>
      <c r="G46" s="98" t="s">
        <v>99</v>
      </c>
      <c r="H46" s="80">
        <v>7</v>
      </c>
      <c r="I46" s="81">
        <v>1</v>
      </c>
      <c r="J46" s="135"/>
      <c r="K46" s="136"/>
      <c r="L46" s="137">
        <f>IF((J46=0),0,(K46*100/J46))</f>
        <v>0</v>
      </c>
      <c r="M46" s="136"/>
      <c r="N46" s="138"/>
      <c r="O46" s="139">
        <f>IF((M46=0),0,(N46*100/M46))</f>
        <v>0</v>
      </c>
      <c r="P46" s="139">
        <f>IF(G46=0,0,IF(G46="I",1,IF(G46="A",IF(J46="",0.6,X46),0.4)))</f>
        <v>0.6</v>
      </c>
      <c r="Q46" s="136" t="str">
        <f>CONCATENATE(F46,R46)</f>
        <v>SEL</v>
      </c>
      <c r="R46" s="138" t="str">
        <f>IF(OR(ISBLANK(H46),ISBLANK(I46)),IF(OR(F46="ALI",F46="AIE"),"L",IF(ISBLANK(F46),"","A")),IF(F46="EE",IF(I46&gt;=3,IF(H46&gt;=5,"H","A"),IF(I46&gt;=2,IF(H46&gt;=16,"H",IF(H46&lt;=4,"L","A")),IF(H46&lt;=15,"L","A"))),IF(OR(F46="SE",F46="CE"),IF(I46&gt;=4,IF(H46&gt;=6,"H","A"),IF(I46&gt;=2,IF(H46&gt;=20,"H",IF(H46&lt;=5,"L","A")),IF(H46&lt;=19,"L","A"))),IF(OR(F46="ALI",F46="AIE"),IF(I46&gt;=6,IF(H46&gt;=20,"H","A"),IF(I46&gt;=2,IF(H46&gt;=51,"H",IF(H46&lt;=19,"L","A")),IF(H46&lt;=50,"L","A")))))))</f>
        <v>L</v>
      </c>
      <c r="S46" s="138">
        <f>IF(L46&lt;=1/3*100,0.25,IF(L46&lt;=2/3*100,0.5,IF(L46&lt;=100,0.75,1)))</f>
        <v>0.25</v>
      </c>
      <c r="T46" s="138">
        <f>IF(AND(L46&lt;=2/3*100,O46&lt;=1/3*100),0.25,IF(AND(L46&lt;=2/3*100,O46&lt;=2/3*100),0.5,IF(AND(L46&lt;=2/3*100,O46&lt;=100),0.75,IF(AND(L46&lt;=2/3*100,O46&gt;100),1))))</f>
        <v>0.25</v>
      </c>
      <c r="U46" s="138">
        <f>IF(AND(L46&lt;=100,O46&lt;=1/3*100),0.5,IF(AND(L46&lt;=100,O46&lt;=2/3*100),0.75,IF(AND(L46&lt;=100,O46&lt;=100),1,1.25)))</f>
        <v>0.5</v>
      </c>
      <c r="V46" s="138">
        <f>IF(AND(L46&gt;100,O46&lt;=1/3*100),0.75,IF(AND(L46&gt;100,O46&lt;=2/3*100),1,IF(AND(L46&gt;100,O46&lt;=100),1.25,1.5)))</f>
        <v>1.5</v>
      </c>
      <c r="W46" s="138">
        <f>IF(L46&lt;=2/3*100,T46,IF(AND(L46&gt;2/3*100,L46&lt;=100),U46,V46))</f>
        <v>0.25</v>
      </c>
      <c r="X46" s="140">
        <f>IF(OR(F46="AIE",F46="ALI"),S46,IF(OR(F46="EE",F46="SE",F46="CE"),W46))</f>
        <v>0.25</v>
      </c>
      <c r="Y46" s="138" t="str">
        <f>CONCATENATE(G46,P46)</f>
        <v>A0,6</v>
      </c>
      <c r="Z46" s="124" t="str">
        <f>IF(R46="L","Baixa",IF(R46="A","Média",IF(R46="","","Alta")))</f>
        <v>Baixa</v>
      </c>
      <c r="AA46" s="124">
        <f>IF(ISBLANK(F46),"",IF(F46="ALI",IF(R46="L",7,IF(R46="A",10,15)),IF(F46="AIE",IF(R46="L",5,IF(R46="A",7,10)),IF(F46="SE",IF(R46="L",4,IF(R46="A",5,7)),IF(OR(F46="EE",F46="CE"),IF(R46="L",3,IF(R46="A",4,6)))))))</f>
        <v>4</v>
      </c>
      <c r="AB46" s="125">
        <f>IF(AA46="","",PRODUCT(AA46,P46))</f>
        <v>2.4</v>
      </c>
      <c r="AC46" s="110"/>
      <c r="AD46" s="111"/>
      <c r="AE46" s="126" t="s">
        <v>100</v>
      </c>
      <c r="AF46" s="415"/>
      <c r="AG46" s="47"/>
      <c r="AH46" s="47"/>
      <c r="AI46" s="47"/>
      <c r="AJ46" s="47"/>
      <c r="AK46" s="47"/>
      <c r="AL46" s="47"/>
      <c r="AM46" s="47"/>
      <c r="AN46" s="47"/>
      <c r="AO46" s="47"/>
    </row>
    <row r="47" spans="1:41" ht="12" customHeight="1">
      <c r="A47" s="211" t="s">
        <v>142</v>
      </c>
      <c r="B47" s="187"/>
      <c r="C47" s="187"/>
      <c r="D47" s="187"/>
      <c r="E47" s="188"/>
      <c r="F47" s="189"/>
      <c r="G47" s="212"/>
      <c r="H47" s="191"/>
      <c r="I47" s="192"/>
      <c r="J47" s="191"/>
      <c r="K47" s="191"/>
      <c r="L47" s="193"/>
      <c r="M47" s="191"/>
      <c r="N47" s="191"/>
      <c r="O47" s="193"/>
      <c r="P47" s="193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4"/>
      <c r="AC47" s="195"/>
      <c r="AD47" s="196"/>
      <c r="AE47" s="126"/>
      <c r="AF47" s="415"/>
      <c r="AG47" s="47"/>
      <c r="AH47" s="47"/>
      <c r="AI47" s="47"/>
      <c r="AJ47" s="47"/>
      <c r="AK47" s="47"/>
      <c r="AL47" s="47"/>
      <c r="AM47" s="47"/>
      <c r="AN47" s="47"/>
      <c r="AO47" s="47"/>
    </row>
    <row r="48" spans="1:41" ht="12" customHeight="1">
      <c r="A48" s="198" t="s">
        <v>143</v>
      </c>
      <c r="B48" s="147"/>
      <c r="C48" s="148"/>
      <c r="D48" s="148"/>
      <c r="E48" s="147"/>
      <c r="F48" s="199" t="s">
        <v>83</v>
      </c>
      <c r="G48" s="149" t="s">
        <v>99</v>
      </c>
      <c r="H48" s="201">
        <v>7</v>
      </c>
      <c r="I48" s="202">
        <v>1</v>
      </c>
      <c r="J48" s="148"/>
      <c r="K48" s="148"/>
      <c r="L48" s="203">
        <f>IF((J48=0),0,(K48*100/J48))</f>
        <v>0</v>
      </c>
      <c r="M48" s="148"/>
      <c r="N48" s="148"/>
      <c r="O48" s="204">
        <f>IF((M48=0),0,(N48*100/M48))</f>
        <v>0</v>
      </c>
      <c r="P48" s="205">
        <f>IF(G48=0,0,IF(G48="I",1,IF(G48="A",IF(J48="",0.6,X48),0.4)))</f>
        <v>0.6</v>
      </c>
      <c r="Q48" s="206" t="str">
        <f t="shared" ref="Q48:Q53" si="70">CONCATENATE(F48,R48)</f>
        <v>SEL</v>
      </c>
      <c r="R48" s="207" t="str">
        <f>IF(OR(ISBLANK(H48),ISBLANK(I48)),IF(OR(F48="ALI",F48="AIE"),"L",IF(ISBLANK(F48),"","A")),IF(F48="EE",IF(I48&gt;=3,IF(H48&gt;=5,"H","A"),IF(I48&gt;=2,IF(H48&gt;=16,"H",IF(H48&lt;=4,"L","A")),IF(H48&lt;=15,"L","A"))),IF(OR(F48="SE",F48="CE"),IF(I48&gt;=4,IF(H48&gt;=6,"H","A"),IF(I48&gt;=2,IF(H48&gt;=20,"H",IF(H48&lt;=5,"L","A")),IF(H48&lt;=19,"L","A"))),IF(OR(F48="ALI",F48="AIE"),IF(I48&gt;=6,IF(H48&gt;=20,"H","A"),IF(I48&gt;=2,IF(H48&gt;=51,"H",IF(H48&lt;=19,"L","A")),IF(H48&lt;=50,"L","A")))))))</f>
        <v>L</v>
      </c>
      <c r="S48" s="207">
        <f>IF(L48&lt;=1/3*100,0.25,IF(L48&lt;=2/3*100,0.5,IF(L48&lt;=100,0.75,1)))</f>
        <v>0.25</v>
      </c>
      <c r="T48" s="207">
        <f>IF(AND(L48&lt;=2/3*100,O48&lt;=1/3*100),0.25,IF(AND(L48&lt;=2/3*100,O48&lt;=2/3*100),0.5,IF(AND(L48&lt;=2/3*100,O48&lt;=100),0.75,IF(AND(L48&lt;=2/3*100,O48&gt;100),1))))</f>
        <v>0.25</v>
      </c>
      <c r="U48" s="207">
        <f>IF(AND(L48&lt;=100,O48&lt;=1/3*100),0.5,IF(AND(L48&lt;=100,O48&lt;=2/3*100),0.75,IF(AND(L48&lt;=100,O48&lt;=100),1,1.25)))</f>
        <v>0.5</v>
      </c>
      <c r="V48" s="207">
        <f>IF(AND(L48&gt;100,O48&lt;=1/3*100),0.75,IF(AND(L48&gt;100,O48&lt;=2/3*100),1,IF(AND(L48&gt;100,O48&lt;=100),1.25,1.5)))</f>
        <v>1.5</v>
      </c>
      <c r="W48" s="208">
        <f>IF(L48&lt;=2/3*100,T48,IF(AND(L48&gt;2/3*100,L48&lt;=100),U48,V48))</f>
        <v>0.25</v>
      </c>
      <c r="X48" s="208">
        <f t="shared" ref="X48:X53" si="71">IF(OR(F48="AIE",F48="ALI"),S48,IF(OR(F48="EE",F48="SE",F48="CE"),W48))</f>
        <v>0.25</v>
      </c>
      <c r="Y48" s="207" t="str">
        <f t="shared" ref="Y48:Y53" si="72">CONCATENATE(G48,P48)</f>
        <v>A0,6</v>
      </c>
      <c r="Z48" s="209" t="str">
        <f t="shared" ref="Z48:Z53" si="73">IF(R48="L","Baixa",IF(R48="A","Média",IF(R48="","","Alta")))</f>
        <v>Baixa</v>
      </c>
      <c r="AA48" s="209">
        <f>IF(ISBLANK(F48),"",IF(F48="ALI",IF(R48="L",7,IF(R48="A",10,15)),IF(F48="AIE",IF(R48="L",5,IF(R48="A",7,10)),IF(F48="SE",IF(R48="L",4,IF(R48="A",5,7)),IF(OR(F48="EE",F48="CE"),IF(R48="L",3,IF(R48="A",4,6)))))))</f>
        <v>4</v>
      </c>
      <c r="AB48" s="210">
        <f t="shared" ref="AB48:AB53" si="74">IF(AA48="","",PRODUCT(AA48,P48))</f>
        <v>2.4</v>
      </c>
      <c r="AC48" s="145"/>
      <c r="AD48" s="146"/>
      <c r="AE48" s="213" t="s">
        <v>100</v>
      </c>
      <c r="AF48" s="415"/>
      <c r="AG48" s="47"/>
      <c r="AH48" s="47"/>
      <c r="AI48" s="47"/>
      <c r="AJ48" s="47"/>
      <c r="AK48" s="47"/>
      <c r="AL48" s="47"/>
      <c r="AM48" s="47"/>
      <c r="AN48" s="47"/>
      <c r="AO48" s="47"/>
    </row>
    <row r="49" spans="1:41" ht="12" customHeight="1">
      <c r="A49" s="214" t="s">
        <v>144</v>
      </c>
      <c r="B49" s="127"/>
      <c r="C49" s="127"/>
      <c r="D49" s="128"/>
      <c r="E49" s="129"/>
      <c r="F49" s="98" t="s">
        <v>83</v>
      </c>
      <c r="G49" s="98" t="s">
        <v>99</v>
      </c>
      <c r="H49" s="80">
        <v>5</v>
      </c>
      <c r="I49" s="81">
        <v>1</v>
      </c>
      <c r="J49" s="117"/>
      <c r="K49" s="118"/>
      <c r="L49" s="119">
        <f>IF((J49=0),0,(K49*100/J49))</f>
        <v>0</v>
      </c>
      <c r="M49" s="118"/>
      <c r="N49" s="120"/>
      <c r="O49" s="104">
        <f>IF((M49=0),0,(N49*100/M49))</f>
        <v>0</v>
      </c>
      <c r="P49" s="104">
        <f>IF(G49=0,0,IF(G49="I",1,IF(G49="A",IF(J49="",0.6,X49),0.4)))</f>
        <v>0.6</v>
      </c>
      <c r="Q49" s="121" t="str">
        <f t="shared" si="70"/>
        <v>SEL</v>
      </c>
      <c r="R49" s="122" t="str">
        <f>IF(OR(ISBLANK(H49),ISBLANK(I49)),IF(OR(F49="ALI",F49="AIE"),"L",IF(ISBLANK(F49),"","A")),IF(F49="EE",IF(I49&gt;=3,IF(H49&gt;=5,"H","A"),IF(I49&gt;=2,IF(H49&gt;=16,"H",IF(H49&lt;=4,"L","A")),IF(H49&lt;=15,"L","A"))),IF(OR(F49="SE",F49="CE"),IF(I49&gt;=4,IF(H49&gt;=6,"H","A"),IF(I49&gt;=2,IF(H49&gt;=20,"H",IF(H49&lt;=5,"L","A")),IF(H49&lt;=19,"L","A"))),IF(OR(F49="ALI",F49="AIE"),IF(I49&gt;=6,IF(H49&gt;=20,"H","A"),IF(I49&gt;=2,IF(H49&gt;=51,"H",IF(H49&lt;=19,"L","A")),IF(H49&lt;=50,"L","A")))))))</f>
        <v>L</v>
      </c>
      <c r="S49" s="122">
        <f>IF(L49&lt;=1/3*100,0.25,IF(L49&lt;=2/3*100,0.5,IF(L49&lt;=100,0.75,1)))</f>
        <v>0.25</v>
      </c>
      <c r="T49" s="122">
        <f>IF(AND(L49&lt;=2/3*100,O49&lt;=1/3*100),0.25,IF(AND(L49&lt;=2/3*100,O49&lt;=2/3*100),0.5,IF(AND(L49&lt;=2/3*100,O49&lt;=100),0.75,IF(AND(L49&lt;=2/3*100,O49&gt;100),1))))</f>
        <v>0.25</v>
      </c>
      <c r="U49" s="122">
        <f>IF(AND(L49&lt;=100,O49&lt;=1/3*100),0.5,IF(AND(L49&lt;=100,O49&lt;=2/3*100),0.75,IF(AND(L49&lt;=100,O49&lt;=100),1,1.25)))</f>
        <v>0.5</v>
      </c>
      <c r="V49" s="122">
        <f>IF(AND(L49&gt;100,O49&lt;=1/3*100),0.75,IF(AND(L49&gt;100,O49&lt;=2/3*100),1,IF(AND(L49&gt;100,O49&lt;=100),1.25,1.5)))</f>
        <v>1.5</v>
      </c>
      <c r="W49" s="123">
        <f>IF(L49&lt;=2/3*100,T49,IF(AND(L49&gt;2/3*100,L49&lt;=100),U49,V49))</f>
        <v>0.25</v>
      </c>
      <c r="X49" s="123">
        <f t="shared" si="71"/>
        <v>0.25</v>
      </c>
      <c r="Y49" s="124" t="str">
        <f t="shared" si="72"/>
        <v>A0,6</v>
      </c>
      <c r="Z49" s="124" t="str">
        <f t="shared" si="73"/>
        <v>Baixa</v>
      </c>
      <c r="AA49" s="124">
        <f>IF(ISBLANK(F49),"",IF(F49="ALI",IF(R49="L",7,IF(R49="A",10,15)),IF(F49="AIE",IF(R49="L",5,IF(R49="A",7,10)),IF(F49="SE",IF(R49="L",4,IF(R49="A",5,7)),IF(OR(F49="EE",F49="CE"),IF(R49="L",3,IF(R49="A",4,6)))))))</f>
        <v>4</v>
      </c>
      <c r="AB49" s="125">
        <f t="shared" si="74"/>
        <v>2.4</v>
      </c>
      <c r="AC49" s="158"/>
      <c r="AD49" s="159"/>
      <c r="AE49" s="126" t="s">
        <v>100</v>
      </c>
      <c r="AF49" s="415"/>
      <c r="AG49" s="47"/>
      <c r="AH49" s="47"/>
      <c r="AI49" s="47"/>
      <c r="AJ49" s="47"/>
      <c r="AK49" s="47"/>
      <c r="AL49" s="47"/>
      <c r="AM49" s="47"/>
      <c r="AN49" s="47"/>
      <c r="AO49" s="47"/>
    </row>
    <row r="50" spans="1:41" ht="12" customHeight="1">
      <c r="A50" s="141" t="s">
        <v>143</v>
      </c>
      <c r="B50" s="76"/>
      <c r="C50" s="77"/>
      <c r="D50" s="77"/>
      <c r="E50" s="76"/>
      <c r="F50" s="78" t="s">
        <v>83</v>
      </c>
      <c r="G50" s="149" t="s">
        <v>99</v>
      </c>
      <c r="H50" s="150">
        <v>7</v>
      </c>
      <c r="I50" s="151">
        <v>1</v>
      </c>
      <c r="J50" s="82"/>
      <c r="K50" s="82"/>
      <c r="L50" s="83">
        <f t="shared" ref="L50:L53" si="75">IF((J50=0),0,(K50*100/J50))</f>
        <v>0</v>
      </c>
      <c r="M50" s="82"/>
      <c r="N50" s="82"/>
      <c r="O50" s="84">
        <f t="shared" ref="O50:O53" si="76">IF((M50=0),0,(N50*100/M50))</f>
        <v>0</v>
      </c>
      <c r="P50" s="144">
        <f t="shared" ref="P50:P53" si="77">IF(G50=0,0,IF(G50="I",1,IF(G50="A",IF(J50="",0.6,X50),0.4)))</f>
        <v>0.6</v>
      </c>
      <c r="Q50" s="85" t="str">
        <f t="shared" si="70"/>
        <v>SEL</v>
      </c>
      <c r="R50" s="86" t="str">
        <f t="shared" ref="R50:R53" si="78">IF(OR(ISBLANK(H50),ISBLANK(I50)),IF(OR(F50="ALI",F50="AIE"),"L",IF(ISBLANK(F50),"","A")),IF(F50="EE",IF(I50&gt;=3,IF(H50&gt;=5,"H","A"),IF(I50&gt;=2,IF(H50&gt;=16,"H",IF(H50&lt;=4,"L","A")),IF(H50&lt;=15,"L","A"))),IF(OR(F50="SE",F50="CE"),IF(I50&gt;=4,IF(H50&gt;=6,"H","A"),IF(I50&gt;=2,IF(H50&gt;=20,"H",IF(H50&lt;=5,"L","A")),IF(H50&lt;=19,"L","A"))),IF(OR(F50="ALI",F50="AIE"),IF(I50&gt;=6,IF(H50&gt;=20,"H","A"),IF(I50&gt;=2,IF(H50&gt;=51,"H",IF(H50&lt;=19,"L","A")),IF(H50&lt;=50,"L","A")))))))</f>
        <v>L</v>
      </c>
      <c r="S50" s="86">
        <f t="shared" ref="S50:S53" si="79">IF(L50&lt;=1/3*100,0.25,IF(L50&lt;=2/3*100,0.5,IF(L50&lt;=100,0.75,1)))</f>
        <v>0.25</v>
      </c>
      <c r="T50" s="86">
        <f t="shared" ref="T50:T53" si="80">IF(AND(L50&lt;=2/3*100,O50&lt;=1/3*100),0.25,IF(AND(L50&lt;=2/3*100,O50&lt;=2/3*100),0.5,IF(AND(L50&lt;=2/3*100,O50&lt;=100),0.75,IF(AND(L50&lt;=2/3*100,O50&gt;100),1))))</f>
        <v>0.25</v>
      </c>
      <c r="U50" s="86">
        <f t="shared" ref="U50:U53" si="81">IF(AND(L50&lt;=100,O50&lt;=1/3*100),0.5,IF(AND(L50&lt;=100,O50&lt;=2/3*100),0.75,IF(AND(L50&lt;=100,O50&lt;=100),1,1.25)))</f>
        <v>0.5</v>
      </c>
      <c r="V50" s="86">
        <f t="shared" ref="V50:V53" si="82">IF(AND(L50&gt;100,O50&lt;=1/3*100),0.75,IF(AND(L50&gt;100,O50&lt;=2/3*100),1,IF(AND(L50&gt;100,O50&lt;=100),1.25,1.5)))</f>
        <v>1.5</v>
      </c>
      <c r="W50" s="87">
        <f t="shared" ref="W50:W53" si="83">IF(L50&lt;=2/3*100,T50,IF(AND(L50&gt;2/3*100,L50&lt;=100),U50,V50))</f>
        <v>0.25</v>
      </c>
      <c r="X50" s="87">
        <f t="shared" si="71"/>
        <v>0.25</v>
      </c>
      <c r="Y50" s="88" t="str">
        <f t="shared" si="72"/>
        <v>A0,6</v>
      </c>
      <c r="Z50" s="88" t="str">
        <f t="shared" si="73"/>
        <v>Baixa</v>
      </c>
      <c r="AA50" s="88">
        <f t="shared" ref="AA50:AA53" si="84">IF(ISBLANK(F50),"",IF(F50="ALI",IF(R50="L",7,IF(R50="A",10,15)),IF(F50="AIE",IF(R50="L",5,IF(R50="A",7,10)),IF(F50="SE",IF(R50="L",4,IF(R50="A",5,7)),IF(OR(F50="EE",F50="CE"),IF(R50="L",3,IF(R50="A",4,6)))))))</f>
        <v>4</v>
      </c>
      <c r="AB50" s="89">
        <f t="shared" si="74"/>
        <v>2.4</v>
      </c>
      <c r="AC50" s="90"/>
      <c r="AD50" s="91"/>
      <c r="AE50" s="126" t="s">
        <v>100</v>
      </c>
      <c r="AF50" s="415"/>
      <c r="AG50" s="47"/>
      <c r="AH50" s="47"/>
      <c r="AI50" s="47"/>
      <c r="AJ50" s="47"/>
      <c r="AK50" s="47"/>
      <c r="AL50" s="47"/>
      <c r="AM50" s="47"/>
      <c r="AN50" s="47"/>
      <c r="AO50" s="47"/>
    </row>
    <row r="51" spans="1:41" ht="12" customHeight="1">
      <c r="A51" s="215" t="s">
        <v>145</v>
      </c>
      <c r="B51" s="76"/>
      <c r="C51" s="77"/>
      <c r="D51" s="77"/>
      <c r="E51" s="76"/>
      <c r="F51" s="142" t="s">
        <v>83</v>
      </c>
      <c r="G51" s="149" t="s">
        <v>99</v>
      </c>
      <c r="H51" s="160">
        <v>7</v>
      </c>
      <c r="I51" s="161">
        <v>1</v>
      </c>
      <c r="J51" s="82"/>
      <c r="K51" s="82"/>
      <c r="L51" s="83">
        <f t="shared" si="75"/>
        <v>0</v>
      </c>
      <c r="M51" s="82"/>
      <c r="N51" s="82"/>
      <c r="O51" s="84">
        <f t="shared" si="76"/>
        <v>0</v>
      </c>
      <c r="P51" s="144">
        <f t="shared" si="77"/>
        <v>0.6</v>
      </c>
      <c r="Q51" s="85" t="str">
        <f t="shared" si="70"/>
        <v>SEL</v>
      </c>
      <c r="R51" s="86" t="str">
        <f t="shared" si="78"/>
        <v>L</v>
      </c>
      <c r="S51" s="86">
        <f t="shared" si="79"/>
        <v>0.25</v>
      </c>
      <c r="T51" s="86">
        <f t="shared" si="80"/>
        <v>0.25</v>
      </c>
      <c r="U51" s="86">
        <f t="shared" si="81"/>
        <v>0.5</v>
      </c>
      <c r="V51" s="86">
        <f t="shared" si="82"/>
        <v>1.5</v>
      </c>
      <c r="W51" s="87">
        <f t="shared" si="83"/>
        <v>0.25</v>
      </c>
      <c r="X51" s="87">
        <f t="shared" si="71"/>
        <v>0.25</v>
      </c>
      <c r="Y51" s="88" t="str">
        <f t="shared" si="72"/>
        <v>A0,6</v>
      </c>
      <c r="Z51" s="88" t="str">
        <f t="shared" si="73"/>
        <v>Baixa</v>
      </c>
      <c r="AA51" s="88">
        <f t="shared" si="84"/>
        <v>4</v>
      </c>
      <c r="AB51" s="89">
        <f t="shared" si="74"/>
        <v>2.4</v>
      </c>
      <c r="AC51" s="90"/>
      <c r="AD51" s="91"/>
      <c r="AE51" s="92" t="s">
        <v>100</v>
      </c>
      <c r="AF51" s="415"/>
      <c r="AG51" s="47"/>
      <c r="AH51" s="47"/>
      <c r="AI51" s="47"/>
      <c r="AJ51" s="47"/>
      <c r="AK51" s="47"/>
      <c r="AL51" s="47"/>
      <c r="AM51" s="47"/>
      <c r="AN51" s="47"/>
      <c r="AO51" s="47"/>
    </row>
    <row r="52" spans="1:41" ht="12" customHeight="1">
      <c r="A52" s="215" t="s">
        <v>146</v>
      </c>
      <c r="B52" s="76"/>
      <c r="C52" s="77"/>
      <c r="D52" s="77"/>
      <c r="E52" s="76"/>
      <c r="F52" s="142" t="s">
        <v>83</v>
      </c>
      <c r="G52" s="149" t="s">
        <v>99</v>
      </c>
      <c r="H52" s="160">
        <v>7</v>
      </c>
      <c r="I52" s="151">
        <v>2</v>
      </c>
      <c r="J52" s="82"/>
      <c r="K52" s="82"/>
      <c r="L52" s="83">
        <f t="shared" si="75"/>
        <v>0</v>
      </c>
      <c r="M52" s="82"/>
      <c r="N52" s="82"/>
      <c r="O52" s="84">
        <f t="shared" si="76"/>
        <v>0</v>
      </c>
      <c r="P52" s="144">
        <f t="shared" si="77"/>
        <v>0.6</v>
      </c>
      <c r="Q52" s="85" t="str">
        <f t="shared" si="70"/>
        <v>SEA</v>
      </c>
      <c r="R52" s="86" t="str">
        <f t="shared" si="78"/>
        <v>A</v>
      </c>
      <c r="S52" s="86">
        <f t="shared" si="79"/>
        <v>0.25</v>
      </c>
      <c r="T52" s="86">
        <f t="shared" si="80"/>
        <v>0.25</v>
      </c>
      <c r="U52" s="86">
        <f t="shared" si="81"/>
        <v>0.5</v>
      </c>
      <c r="V52" s="86">
        <f t="shared" si="82"/>
        <v>1.5</v>
      </c>
      <c r="W52" s="87">
        <f t="shared" si="83"/>
        <v>0.25</v>
      </c>
      <c r="X52" s="87">
        <f t="shared" si="71"/>
        <v>0.25</v>
      </c>
      <c r="Y52" s="88" t="str">
        <f t="shared" si="72"/>
        <v>A0,6</v>
      </c>
      <c r="Z52" s="88" t="str">
        <f t="shared" si="73"/>
        <v>Média</v>
      </c>
      <c r="AA52" s="88">
        <f t="shared" si="84"/>
        <v>5</v>
      </c>
      <c r="AB52" s="89">
        <f t="shared" si="74"/>
        <v>3</v>
      </c>
      <c r="AC52" s="90"/>
      <c r="AD52" s="91"/>
      <c r="AE52" s="92" t="s">
        <v>100</v>
      </c>
      <c r="AF52" s="415"/>
      <c r="AG52" s="47"/>
      <c r="AH52" s="47"/>
      <c r="AI52" s="47"/>
      <c r="AJ52" s="47"/>
      <c r="AK52" s="47"/>
      <c r="AL52" s="47"/>
      <c r="AM52" s="47"/>
      <c r="AN52" s="47"/>
      <c r="AO52" s="47"/>
    </row>
    <row r="53" spans="1:41" ht="12" customHeight="1">
      <c r="A53" s="215" t="s">
        <v>147</v>
      </c>
      <c r="B53" s="76"/>
      <c r="C53" s="77"/>
      <c r="D53" s="77"/>
      <c r="E53" s="76"/>
      <c r="F53" s="142" t="s">
        <v>83</v>
      </c>
      <c r="G53" s="149" t="s">
        <v>99</v>
      </c>
      <c r="H53" s="150">
        <v>3</v>
      </c>
      <c r="I53" s="151">
        <v>1</v>
      </c>
      <c r="J53" s="82"/>
      <c r="K53" s="82"/>
      <c r="L53" s="83">
        <f t="shared" si="75"/>
        <v>0</v>
      </c>
      <c r="M53" s="82"/>
      <c r="N53" s="82"/>
      <c r="O53" s="84">
        <f t="shared" si="76"/>
        <v>0</v>
      </c>
      <c r="P53" s="144">
        <f t="shared" si="77"/>
        <v>0.6</v>
      </c>
      <c r="Q53" s="85" t="str">
        <f t="shared" si="70"/>
        <v>SEL</v>
      </c>
      <c r="R53" s="86" t="str">
        <f t="shared" si="78"/>
        <v>L</v>
      </c>
      <c r="S53" s="86">
        <f t="shared" si="79"/>
        <v>0.25</v>
      </c>
      <c r="T53" s="86">
        <f t="shared" si="80"/>
        <v>0.25</v>
      </c>
      <c r="U53" s="86">
        <f t="shared" si="81"/>
        <v>0.5</v>
      </c>
      <c r="V53" s="86">
        <f t="shared" si="82"/>
        <v>1.5</v>
      </c>
      <c r="W53" s="87">
        <f t="shared" si="83"/>
        <v>0.25</v>
      </c>
      <c r="X53" s="87">
        <f t="shared" si="71"/>
        <v>0.25</v>
      </c>
      <c r="Y53" s="88" t="str">
        <f t="shared" si="72"/>
        <v>A0,6</v>
      </c>
      <c r="Z53" s="88" t="str">
        <f t="shared" si="73"/>
        <v>Baixa</v>
      </c>
      <c r="AA53" s="88">
        <f t="shared" si="84"/>
        <v>4</v>
      </c>
      <c r="AB53" s="89">
        <f t="shared" si="74"/>
        <v>2.4</v>
      </c>
      <c r="AC53" s="90"/>
      <c r="AD53" s="91"/>
      <c r="AE53" s="216" t="s">
        <v>100</v>
      </c>
      <c r="AF53" s="415"/>
      <c r="AG53" s="47"/>
      <c r="AH53" s="47"/>
      <c r="AI53" s="47"/>
      <c r="AJ53" s="47"/>
      <c r="AK53" s="47"/>
      <c r="AL53" s="47"/>
      <c r="AM53" s="47"/>
      <c r="AN53" s="47"/>
      <c r="AO53" s="47"/>
    </row>
    <row r="54" spans="1:41" ht="12" customHeight="1">
      <c r="A54" s="211" t="s">
        <v>148</v>
      </c>
      <c r="B54" s="187"/>
      <c r="C54" s="187"/>
      <c r="D54" s="187"/>
      <c r="E54" s="188"/>
      <c r="F54" s="189"/>
      <c r="G54" s="212"/>
      <c r="H54" s="191"/>
      <c r="I54" s="192"/>
      <c r="J54" s="191"/>
      <c r="K54" s="191"/>
      <c r="L54" s="193"/>
      <c r="M54" s="191"/>
      <c r="N54" s="191"/>
      <c r="O54" s="193"/>
      <c r="P54" s="193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4"/>
      <c r="AC54" s="195"/>
      <c r="AD54" s="196"/>
      <c r="AE54" s="126"/>
      <c r="AF54" s="415"/>
      <c r="AG54" s="47"/>
      <c r="AH54" s="47"/>
      <c r="AI54" s="47"/>
      <c r="AJ54" s="47"/>
      <c r="AK54" s="47"/>
      <c r="AL54" s="47"/>
      <c r="AM54" s="47"/>
      <c r="AN54" s="47"/>
      <c r="AO54" s="47"/>
    </row>
    <row r="55" spans="1:41" ht="12" customHeight="1">
      <c r="A55" s="113" t="s">
        <v>149</v>
      </c>
      <c r="B55" s="127"/>
      <c r="C55" s="127"/>
      <c r="D55" s="128"/>
      <c r="E55" s="129"/>
      <c r="F55" s="162" t="s">
        <v>92</v>
      </c>
      <c r="G55" s="162" t="s">
        <v>84</v>
      </c>
      <c r="H55" s="80">
        <v>5</v>
      </c>
      <c r="I55" s="81">
        <v>1</v>
      </c>
      <c r="J55" s="117"/>
      <c r="K55" s="118"/>
      <c r="L55" s="119">
        <f t="shared" ref="L55:L66" si="85">IF((J55=0),0,(K55*100/J55))</f>
        <v>0</v>
      </c>
      <c r="M55" s="118"/>
      <c r="N55" s="120"/>
      <c r="O55" s="104">
        <f t="shared" ref="O55:O66" si="86">IF((M55=0),0,(N55*100/M55))</f>
        <v>0</v>
      </c>
      <c r="P55" s="104">
        <f t="shared" ref="P55:P66" si="87">IF(G55=0,0,IF(G55="I",1,IF(G55="A",IF(J55="",0.6,X55),0.4)))</f>
        <v>1</v>
      </c>
      <c r="Q55" s="121" t="str">
        <f t="shared" ref="Q55:Q66" si="88">CONCATENATE(F55,R55)</f>
        <v>EEL</v>
      </c>
      <c r="R55" s="122" t="str">
        <f t="shared" ref="R55:R66" si="89">IF(OR(ISBLANK(H55),ISBLANK(I55)),IF(OR(F55="ALI",F55="AIE"),"L",IF(ISBLANK(F55),"","A")),IF(F55="EE",IF(I55&gt;=3,IF(H55&gt;=5,"H","A"),IF(I55&gt;=2,IF(H55&gt;=16,"H",IF(H55&lt;=4,"L","A")),IF(H55&lt;=15,"L","A"))),IF(OR(F55="SE",F55="CE"),IF(I55&gt;=4,IF(H55&gt;=6,"H","A"),IF(I55&gt;=2,IF(H55&gt;=20,"H",IF(H55&lt;=5,"L","A")),IF(H55&lt;=19,"L","A"))),IF(OR(F55="ALI",F55="AIE"),IF(I55&gt;=6,IF(H55&gt;=20,"H","A"),IF(I55&gt;=2,IF(H55&gt;=51,"H",IF(H55&lt;=19,"L","A")),IF(H55&lt;=50,"L","A")))))))</f>
        <v>L</v>
      </c>
      <c r="S55" s="122">
        <f t="shared" ref="S55:S66" si="90">IF(L55&lt;=1/3*100,0.25,IF(L55&lt;=2/3*100,0.5,IF(L55&lt;=100,0.75,1)))</f>
        <v>0.25</v>
      </c>
      <c r="T55" s="122">
        <f t="shared" ref="T55:T66" si="91">IF(AND(L55&lt;=2/3*100,O55&lt;=1/3*100),0.25,IF(AND(L55&lt;=2/3*100,O55&lt;=2/3*100),0.5,IF(AND(L55&lt;=2/3*100,O55&lt;=100),0.75,IF(AND(L55&lt;=2/3*100,O55&gt;100),1))))</f>
        <v>0.25</v>
      </c>
      <c r="U55" s="122">
        <f t="shared" ref="U55:U66" si="92">IF(AND(L55&lt;=100,O55&lt;=1/3*100),0.5,IF(AND(L55&lt;=100,O55&lt;=2/3*100),0.75,IF(AND(L55&lt;=100,O55&lt;=100),1,1.25)))</f>
        <v>0.5</v>
      </c>
      <c r="V55" s="122">
        <f t="shared" ref="V55:V66" si="93">IF(AND(L55&gt;100,O55&lt;=1/3*100),0.75,IF(AND(L55&gt;100,O55&lt;=2/3*100),1,IF(AND(L55&gt;100,O55&lt;=100),1.25,1.5)))</f>
        <v>1.5</v>
      </c>
      <c r="W55" s="123">
        <f t="shared" ref="W55:W66" si="94">IF(L55&lt;=2/3*100,T55,IF(AND(L55&gt;2/3*100,L55&lt;=100),U55,V55))</f>
        <v>0.25</v>
      </c>
      <c r="X55" s="123">
        <f t="shared" ref="X55:X66" si="95">IF(OR(F55="AIE",F55="ALI"),S55,IF(OR(F55="EE",F55="SE",F55="CE"),W55))</f>
        <v>0.25</v>
      </c>
      <c r="Y55" s="124" t="str">
        <f t="shared" ref="Y55:Y66" si="96">CONCATENATE(G55,P55)</f>
        <v>I1</v>
      </c>
      <c r="Z55" s="124" t="str">
        <f t="shared" ref="Z55:Z66" si="97">IF(R55="L","Baixa",IF(R55="A","Média",IF(R55="","","Alta")))</f>
        <v>Baixa</v>
      </c>
      <c r="AA55" s="124">
        <f t="shared" ref="AA55:AA66" si="98">IF(ISBLANK(F55),"",IF(F55="ALI",IF(R55="L",7,IF(R55="A",10,15)),IF(F55="AIE",IF(R55="L",5,IF(R55="A",7,10)),IF(F55="SE",IF(R55="L",4,IF(R55="A",5,7)),IF(OR(F55="EE",F55="CE"),IF(R55="L",3,IF(R55="A",4,6)))))))</f>
        <v>3</v>
      </c>
      <c r="AB55" s="125">
        <f t="shared" ref="AB55:AB66" si="99">IF(AA55="","",PRODUCT(AA55,P55))</f>
        <v>3</v>
      </c>
      <c r="AC55" s="158"/>
      <c r="AD55" s="159"/>
      <c r="AE55" s="126" t="s">
        <v>106</v>
      </c>
      <c r="AF55" s="415"/>
      <c r="AG55" s="47"/>
      <c r="AH55" s="47"/>
      <c r="AI55" s="47"/>
      <c r="AJ55" s="47"/>
      <c r="AK55" s="47"/>
      <c r="AL55" s="47"/>
      <c r="AM55" s="47"/>
      <c r="AN55" s="47"/>
      <c r="AO55" s="47"/>
    </row>
    <row r="56" spans="1:41" ht="12" customHeight="1">
      <c r="A56" s="113" t="s">
        <v>150</v>
      </c>
      <c r="B56" s="127"/>
      <c r="C56" s="127"/>
      <c r="D56" s="128"/>
      <c r="E56" s="129"/>
      <c r="F56" s="162" t="s">
        <v>92</v>
      </c>
      <c r="G56" s="162" t="s">
        <v>84</v>
      </c>
      <c r="H56" s="80">
        <v>3</v>
      </c>
      <c r="I56" s="81">
        <v>1</v>
      </c>
      <c r="J56" s="117"/>
      <c r="K56" s="118"/>
      <c r="L56" s="119">
        <f t="shared" si="85"/>
        <v>0</v>
      </c>
      <c r="M56" s="118"/>
      <c r="N56" s="120"/>
      <c r="O56" s="104">
        <f t="shared" si="86"/>
        <v>0</v>
      </c>
      <c r="P56" s="104">
        <f t="shared" si="87"/>
        <v>1</v>
      </c>
      <c r="Q56" s="121" t="str">
        <f t="shared" si="88"/>
        <v>EEL</v>
      </c>
      <c r="R56" s="122" t="str">
        <f t="shared" si="89"/>
        <v>L</v>
      </c>
      <c r="S56" s="122">
        <f t="shared" si="90"/>
        <v>0.25</v>
      </c>
      <c r="T56" s="122">
        <f t="shared" si="91"/>
        <v>0.25</v>
      </c>
      <c r="U56" s="122">
        <f t="shared" si="92"/>
        <v>0.5</v>
      </c>
      <c r="V56" s="122">
        <f t="shared" si="93"/>
        <v>1.5</v>
      </c>
      <c r="W56" s="123">
        <f t="shared" si="94"/>
        <v>0.25</v>
      </c>
      <c r="X56" s="123">
        <f t="shared" si="95"/>
        <v>0.25</v>
      </c>
      <c r="Y56" s="124" t="str">
        <f t="shared" si="96"/>
        <v>I1</v>
      </c>
      <c r="Z56" s="124" t="str">
        <f t="shared" si="97"/>
        <v>Baixa</v>
      </c>
      <c r="AA56" s="124">
        <f t="shared" si="98"/>
        <v>3</v>
      </c>
      <c r="AB56" s="125">
        <f t="shared" si="99"/>
        <v>3</v>
      </c>
      <c r="AC56" s="158"/>
      <c r="AD56" s="159"/>
      <c r="AE56" s="126"/>
      <c r="AF56" s="415"/>
      <c r="AG56" s="47"/>
      <c r="AH56" s="47"/>
      <c r="AI56" s="47"/>
      <c r="AJ56" s="47"/>
      <c r="AK56" s="47"/>
      <c r="AL56" s="47"/>
      <c r="AM56" s="47"/>
      <c r="AN56" s="47"/>
      <c r="AO56" s="47"/>
    </row>
    <row r="57" spans="1:41" ht="12" customHeight="1">
      <c r="A57" s="217" t="s">
        <v>151</v>
      </c>
      <c r="B57" s="218"/>
      <c r="C57" s="218"/>
      <c r="D57" s="219"/>
      <c r="E57" s="220"/>
      <c r="F57" s="221"/>
      <c r="G57" s="221"/>
      <c r="H57" s="222"/>
      <c r="I57" s="223"/>
      <c r="J57" s="224"/>
      <c r="K57" s="222"/>
      <c r="L57" s="225">
        <f t="shared" si="85"/>
        <v>0</v>
      </c>
      <c r="M57" s="222"/>
      <c r="N57" s="226"/>
      <c r="O57" s="227">
        <f t="shared" si="86"/>
        <v>0</v>
      </c>
      <c r="P57" s="227">
        <f t="shared" si="87"/>
        <v>0</v>
      </c>
      <c r="Q57" s="222" t="str">
        <f t="shared" si="88"/>
        <v/>
      </c>
      <c r="R57" s="226" t="str">
        <f t="shared" si="89"/>
        <v/>
      </c>
      <c r="S57" s="226">
        <f t="shared" si="90"/>
        <v>0.25</v>
      </c>
      <c r="T57" s="226">
        <f t="shared" si="91"/>
        <v>0.25</v>
      </c>
      <c r="U57" s="226">
        <f t="shared" si="92"/>
        <v>0.5</v>
      </c>
      <c r="V57" s="226">
        <f t="shared" si="93"/>
        <v>1.5</v>
      </c>
      <c r="W57" s="228">
        <f t="shared" si="94"/>
        <v>0.25</v>
      </c>
      <c r="X57" s="226" t="b">
        <f t="shared" si="95"/>
        <v>0</v>
      </c>
      <c r="Y57" s="226" t="str">
        <f t="shared" si="96"/>
        <v>0</v>
      </c>
      <c r="Z57" s="226" t="str">
        <f t="shared" si="97"/>
        <v/>
      </c>
      <c r="AA57" s="226" t="str">
        <f t="shared" si="98"/>
        <v/>
      </c>
      <c r="AB57" s="229" t="str">
        <f t="shared" si="99"/>
        <v/>
      </c>
      <c r="AC57" s="230"/>
      <c r="AD57" s="231"/>
      <c r="AE57" s="232"/>
      <c r="AF57" s="415"/>
      <c r="AG57" s="47"/>
      <c r="AH57" s="47"/>
      <c r="AI57" s="47"/>
      <c r="AJ57" s="47"/>
      <c r="AK57" s="47"/>
      <c r="AL57" s="47"/>
      <c r="AM57" s="47"/>
      <c r="AN57" s="47"/>
      <c r="AO57" s="47"/>
    </row>
    <row r="58" spans="1:41" ht="12" customHeight="1">
      <c r="A58" s="94" t="s">
        <v>152</v>
      </c>
      <c r="B58" s="114"/>
      <c r="C58" s="114"/>
      <c r="D58" s="115"/>
      <c r="E58" s="116"/>
      <c r="F58" s="98" t="s">
        <v>153</v>
      </c>
      <c r="G58" s="98" t="s">
        <v>84</v>
      </c>
      <c r="H58" s="233"/>
      <c r="I58" s="234"/>
      <c r="J58" s="117"/>
      <c r="K58" s="118"/>
      <c r="L58" s="119">
        <f t="shared" si="85"/>
        <v>0</v>
      </c>
      <c r="M58" s="118"/>
      <c r="N58" s="120"/>
      <c r="O58" s="104">
        <f t="shared" si="86"/>
        <v>0</v>
      </c>
      <c r="P58" s="104">
        <f t="shared" si="87"/>
        <v>1</v>
      </c>
      <c r="Q58" s="121" t="str">
        <f t="shared" si="88"/>
        <v>NAA</v>
      </c>
      <c r="R58" s="122" t="str">
        <f t="shared" si="89"/>
        <v>A</v>
      </c>
      <c r="S58" s="122">
        <f t="shared" si="90"/>
        <v>0.25</v>
      </c>
      <c r="T58" s="122">
        <f t="shared" si="91"/>
        <v>0.25</v>
      </c>
      <c r="U58" s="122">
        <f t="shared" si="92"/>
        <v>0.5</v>
      </c>
      <c r="V58" s="122">
        <f t="shared" si="93"/>
        <v>1.5</v>
      </c>
      <c r="W58" s="123">
        <f t="shared" si="94"/>
        <v>0.25</v>
      </c>
      <c r="X58" s="122" t="b">
        <f t="shared" si="95"/>
        <v>0</v>
      </c>
      <c r="Y58" s="124" t="str">
        <f t="shared" si="96"/>
        <v>I1</v>
      </c>
      <c r="Z58" s="124" t="str">
        <f t="shared" si="97"/>
        <v>Média</v>
      </c>
      <c r="AA58" s="124" t="b">
        <f t="shared" si="98"/>
        <v>0</v>
      </c>
      <c r="AB58" s="125">
        <f t="shared" si="99"/>
        <v>1</v>
      </c>
      <c r="AC58" s="110"/>
      <c r="AD58" s="111"/>
      <c r="AE58" s="126" t="s">
        <v>154</v>
      </c>
      <c r="AF58" s="415"/>
      <c r="AG58" s="47"/>
      <c r="AH58" s="47"/>
      <c r="AI58" s="47"/>
      <c r="AJ58" s="47"/>
      <c r="AK58" s="47"/>
      <c r="AL58" s="47"/>
      <c r="AM58" s="47"/>
      <c r="AN58" s="47"/>
      <c r="AO58" s="47"/>
    </row>
    <row r="59" spans="1:41" ht="12" customHeight="1">
      <c r="A59" s="94" t="s">
        <v>155</v>
      </c>
      <c r="B59" s="114"/>
      <c r="C59" s="114"/>
      <c r="D59" s="115"/>
      <c r="E59" s="116"/>
      <c r="F59" s="235" t="s">
        <v>153</v>
      </c>
      <c r="G59" s="235" t="s">
        <v>99</v>
      </c>
      <c r="H59" s="236"/>
      <c r="I59" s="237"/>
      <c r="J59" s="238"/>
      <c r="K59" s="239"/>
      <c r="L59" s="240">
        <f t="shared" si="85"/>
        <v>0</v>
      </c>
      <c r="M59" s="239"/>
      <c r="N59" s="241"/>
      <c r="O59" s="242">
        <f t="shared" si="86"/>
        <v>0</v>
      </c>
      <c r="P59" s="242">
        <f t="shared" si="87"/>
        <v>0.6</v>
      </c>
      <c r="Q59" s="243" t="str">
        <f t="shared" si="88"/>
        <v>NAA</v>
      </c>
      <c r="R59" s="244" t="str">
        <f t="shared" si="89"/>
        <v>A</v>
      </c>
      <c r="S59" s="244">
        <f t="shared" si="90"/>
        <v>0.25</v>
      </c>
      <c r="T59" s="244">
        <f t="shared" si="91"/>
        <v>0.25</v>
      </c>
      <c r="U59" s="244">
        <f t="shared" si="92"/>
        <v>0.5</v>
      </c>
      <c r="V59" s="244">
        <f t="shared" si="93"/>
        <v>1.5</v>
      </c>
      <c r="W59" s="245">
        <f t="shared" si="94"/>
        <v>0.25</v>
      </c>
      <c r="X59" s="244" t="b">
        <f t="shared" si="95"/>
        <v>0</v>
      </c>
      <c r="Y59" s="246" t="str">
        <f t="shared" si="96"/>
        <v>A0,6</v>
      </c>
      <c r="Z59" s="246" t="str">
        <f t="shared" si="97"/>
        <v>Média</v>
      </c>
      <c r="AA59" s="246" t="b">
        <f t="shared" si="98"/>
        <v>0</v>
      </c>
      <c r="AB59" s="247">
        <f t="shared" si="99"/>
        <v>0.6</v>
      </c>
      <c r="AC59" s="110"/>
      <c r="AD59" s="111"/>
      <c r="AE59" s="112" t="s">
        <v>156</v>
      </c>
      <c r="AF59" s="415"/>
      <c r="AG59" s="47"/>
      <c r="AH59" s="47"/>
      <c r="AI59" s="47"/>
      <c r="AJ59" s="47"/>
      <c r="AK59" s="47"/>
      <c r="AL59" s="47"/>
      <c r="AM59" s="47"/>
      <c r="AN59" s="47"/>
      <c r="AO59" s="47"/>
    </row>
    <row r="60" spans="1:41" ht="12" customHeight="1">
      <c r="A60" s="94" t="s">
        <v>157</v>
      </c>
      <c r="B60" s="127"/>
      <c r="C60" s="127"/>
      <c r="D60" s="128"/>
      <c r="E60" s="129"/>
      <c r="F60" s="98" t="s">
        <v>153</v>
      </c>
      <c r="G60" s="98" t="s">
        <v>84</v>
      </c>
      <c r="H60" s="233"/>
      <c r="I60" s="234"/>
      <c r="J60" s="135"/>
      <c r="K60" s="136"/>
      <c r="L60" s="137">
        <f t="shared" si="85"/>
        <v>0</v>
      </c>
      <c r="M60" s="136"/>
      <c r="N60" s="138"/>
      <c r="O60" s="139">
        <f t="shared" si="86"/>
        <v>0</v>
      </c>
      <c r="P60" s="139">
        <f t="shared" si="87"/>
        <v>1</v>
      </c>
      <c r="Q60" s="136" t="str">
        <f t="shared" si="88"/>
        <v>NAA</v>
      </c>
      <c r="R60" s="138" t="str">
        <f t="shared" si="89"/>
        <v>A</v>
      </c>
      <c r="S60" s="138">
        <f t="shared" si="90"/>
        <v>0.25</v>
      </c>
      <c r="T60" s="138">
        <f t="shared" si="91"/>
        <v>0.25</v>
      </c>
      <c r="U60" s="138">
        <f t="shared" si="92"/>
        <v>0.5</v>
      </c>
      <c r="V60" s="138">
        <f t="shared" si="93"/>
        <v>1.5</v>
      </c>
      <c r="W60" s="140">
        <f t="shared" si="94"/>
        <v>0.25</v>
      </c>
      <c r="X60" s="138" t="b">
        <f t="shared" si="95"/>
        <v>0</v>
      </c>
      <c r="Y60" s="138" t="str">
        <f t="shared" si="96"/>
        <v>I1</v>
      </c>
      <c r="Z60" s="124" t="str">
        <f t="shared" si="97"/>
        <v>Média</v>
      </c>
      <c r="AA60" s="124" t="b">
        <f t="shared" si="98"/>
        <v>0</v>
      </c>
      <c r="AB60" s="125">
        <f t="shared" si="99"/>
        <v>1</v>
      </c>
      <c r="AC60" s="110"/>
      <c r="AD60" s="111"/>
      <c r="AE60" s="126" t="s">
        <v>158</v>
      </c>
      <c r="AF60" s="415"/>
      <c r="AG60" s="47"/>
      <c r="AH60" s="47"/>
      <c r="AI60" s="47"/>
      <c r="AJ60" s="47"/>
      <c r="AK60" s="47"/>
      <c r="AL60" s="47"/>
      <c r="AM60" s="47"/>
      <c r="AN60" s="47"/>
      <c r="AO60" s="47"/>
    </row>
    <row r="61" spans="1:41" ht="12" customHeight="1">
      <c r="A61" s="94" t="s">
        <v>159</v>
      </c>
      <c r="B61" s="127"/>
      <c r="C61" s="127"/>
      <c r="D61" s="128"/>
      <c r="E61" s="129"/>
      <c r="F61" s="98" t="s">
        <v>153</v>
      </c>
      <c r="G61" s="98" t="s">
        <v>84</v>
      </c>
      <c r="H61" s="233"/>
      <c r="I61" s="234"/>
      <c r="J61" s="117"/>
      <c r="K61" s="118"/>
      <c r="L61" s="119">
        <f t="shared" si="85"/>
        <v>0</v>
      </c>
      <c r="M61" s="118"/>
      <c r="N61" s="120"/>
      <c r="O61" s="104">
        <f t="shared" si="86"/>
        <v>0</v>
      </c>
      <c r="P61" s="104">
        <f t="shared" si="87"/>
        <v>1</v>
      </c>
      <c r="Q61" s="121" t="str">
        <f t="shared" si="88"/>
        <v>NAA</v>
      </c>
      <c r="R61" s="122" t="str">
        <f t="shared" si="89"/>
        <v>A</v>
      </c>
      <c r="S61" s="122">
        <f t="shared" si="90"/>
        <v>0.25</v>
      </c>
      <c r="T61" s="122">
        <f t="shared" si="91"/>
        <v>0.25</v>
      </c>
      <c r="U61" s="122">
        <f t="shared" si="92"/>
        <v>0.5</v>
      </c>
      <c r="V61" s="122">
        <f t="shared" si="93"/>
        <v>1.5</v>
      </c>
      <c r="W61" s="123">
        <f t="shared" si="94"/>
        <v>0.25</v>
      </c>
      <c r="X61" s="122" t="b">
        <f t="shared" si="95"/>
        <v>0</v>
      </c>
      <c r="Y61" s="124" t="str">
        <f t="shared" si="96"/>
        <v>I1</v>
      </c>
      <c r="Z61" s="124" t="str">
        <f t="shared" si="97"/>
        <v>Média</v>
      </c>
      <c r="AA61" s="124" t="b">
        <f t="shared" si="98"/>
        <v>0</v>
      </c>
      <c r="AB61" s="125">
        <f t="shared" si="99"/>
        <v>1</v>
      </c>
      <c r="AC61" s="110"/>
      <c r="AD61" s="111"/>
      <c r="AE61" s="126" t="s">
        <v>160</v>
      </c>
      <c r="AF61" s="415"/>
      <c r="AG61" s="47"/>
      <c r="AH61" s="47"/>
      <c r="AI61" s="47"/>
      <c r="AJ61" s="47"/>
      <c r="AK61" s="47"/>
      <c r="AL61" s="47"/>
      <c r="AM61" s="47"/>
      <c r="AN61" s="47"/>
      <c r="AO61" s="47"/>
    </row>
    <row r="62" spans="1:41" ht="12" customHeight="1">
      <c r="A62" s="94" t="s">
        <v>161</v>
      </c>
      <c r="B62" s="127"/>
      <c r="C62" s="127"/>
      <c r="D62" s="128"/>
      <c r="E62" s="129"/>
      <c r="F62" s="98" t="s">
        <v>153</v>
      </c>
      <c r="G62" s="98" t="s">
        <v>99</v>
      </c>
      <c r="H62" s="233"/>
      <c r="I62" s="234"/>
      <c r="J62" s="117"/>
      <c r="K62" s="118"/>
      <c r="L62" s="119">
        <f t="shared" si="85"/>
        <v>0</v>
      </c>
      <c r="M62" s="118"/>
      <c r="N62" s="120"/>
      <c r="O62" s="104">
        <f t="shared" si="86"/>
        <v>0</v>
      </c>
      <c r="P62" s="104">
        <f t="shared" si="87"/>
        <v>0.6</v>
      </c>
      <c r="Q62" s="121" t="str">
        <f t="shared" si="88"/>
        <v>NAA</v>
      </c>
      <c r="R62" s="122" t="str">
        <f t="shared" si="89"/>
        <v>A</v>
      </c>
      <c r="S62" s="122">
        <f t="shared" si="90"/>
        <v>0.25</v>
      </c>
      <c r="T62" s="122">
        <f t="shared" si="91"/>
        <v>0.25</v>
      </c>
      <c r="U62" s="122">
        <f t="shared" si="92"/>
        <v>0.5</v>
      </c>
      <c r="V62" s="122">
        <f t="shared" si="93"/>
        <v>1.5</v>
      </c>
      <c r="W62" s="123">
        <f t="shared" si="94"/>
        <v>0.25</v>
      </c>
      <c r="X62" s="122" t="b">
        <f t="shared" si="95"/>
        <v>0</v>
      </c>
      <c r="Y62" s="124" t="str">
        <f t="shared" si="96"/>
        <v>A0,6</v>
      </c>
      <c r="Z62" s="124" t="str">
        <f t="shared" si="97"/>
        <v>Média</v>
      </c>
      <c r="AA62" s="124" t="b">
        <f t="shared" si="98"/>
        <v>0</v>
      </c>
      <c r="AB62" s="125">
        <f t="shared" si="99"/>
        <v>0.6</v>
      </c>
      <c r="AC62" s="110"/>
      <c r="AD62" s="111"/>
      <c r="AE62" s="126" t="s">
        <v>162</v>
      </c>
      <c r="AF62" s="415"/>
      <c r="AG62" s="47"/>
      <c r="AH62" s="47"/>
      <c r="AI62" s="47"/>
      <c r="AJ62" s="47"/>
      <c r="AK62" s="47"/>
      <c r="AL62" s="47"/>
      <c r="AM62" s="47"/>
      <c r="AN62" s="47"/>
      <c r="AO62" s="47"/>
    </row>
    <row r="63" spans="1:41" ht="12" customHeight="1">
      <c r="A63" s="248" t="s">
        <v>163</v>
      </c>
      <c r="B63" s="249"/>
      <c r="C63" s="249"/>
      <c r="D63" s="250"/>
      <c r="E63" s="251"/>
      <c r="F63" s="252"/>
      <c r="G63" s="252"/>
      <c r="H63" s="252"/>
      <c r="I63" s="253"/>
      <c r="J63" s="254"/>
      <c r="K63" s="253"/>
      <c r="L63" s="119">
        <f t="shared" si="85"/>
        <v>0</v>
      </c>
      <c r="M63" s="253"/>
      <c r="N63" s="253"/>
      <c r="O63" s="104">
        <f t="shared" si="86"/>
        <v>0</v>
      </c>
      <c r="P63" s="104">
        <f t="shared" si="87"/>
        <v>0</v>
      </c>
      <c r="Q63" s="121" t="str">
        <f t="shared" si="88"/>
        <v/>
      </c>
      <c r="R63" s="122" t="str">
        <f t="shared" si="89"/>
        <v/>
      </c>
      <c r="S63" s="122">
        <f t="shared" si="90"/>
        <v>0.25</v>
      </c>
      <c r="T63" s="122">
        <f t="shared" si="91"/>
        <v>0.25</v>
      </c>
      <c r="U63" s="122">
        <f t="shared" si="92"/>
        <v>0.5</v>
      </c>
      <c r="V63" s="122">
        <f t="shared" si="93"/>
        <v>1.5</v>
      </c>
      <c r="W63" s="123">
        <f t="shared" si="94"/>
        <v>0.25</v>
      </c>
      <c r="X63" s="122" t="b">
        <f t="shared" si="95"/>
        <v>0</v>
      </c>
      <c r="Y63" s="124" t="str">
        <f t="shared" si="96"/>
        <v>0</v>
      </c>
      <c r="Z63" s="124" t="str">
        <f t="shared" si="97"/>
        <v/>
      </c>
      <c r="AA63" s="124" t="str">
        <f t="shared" si="98"/>
        <v/>
      </c>
      <c r="AB63" s="125" t="str">
        <f t="shared" si="99"/>
        <v/>
      </c>
      <c r="AC63" s="255"/>
      <c r="AD63" s="251"/>
      <c r="AE63" s="256"/>
      <c r="AF63" s="415"/>
      <c r="AG63" s="47"/>
      <c r="AH63" s="47"/>
      <c r="AI63" s="47"/>
      <c r="AJ63" s="47"/>
      <c r="AK63" s="47"/>
      <c r="AL63" s="47"/>
      <c r="AM63" s="47"/>
      <c r="AN63" s="47"/>
      <c r="AO63" s="47"/>
    </row>
    <row r="64" spans="1:41" ht="12" customHeight="1">
      <c r="A64" s="181" t="s">
        <v>101</v>
      </c>
      <c r="B64" s="127"/>
      <c r="C64" s="127"/>
      <c r="D64" s="128"/>
      <c r="E64" s="129"/>
      <c r="F64" s="257" t="s">
        <v>164</v>
      </c>
      <c r="G64" s="162" t="s">
        <v>99</v>
      </c>
      <c r="H64" s="80">
        <v>9</v>
      </c>
      <c r="I64" s="81">
        <v>1</v>
      </c>
      <c r="J64" s="117"/>
      <c r="K64" s="118"/>
      <c r="L64" s="119">
        <f t="shared" si="85"/>
        <v>0</v>
      </c>
      <c r="M64" s="118"/>
      <c r="N64" s="120"/>
      <c r="O64" s="104">
        <f t="shared" si="86"/>
        <v>0</v>
      </c>
      <c r="P64" s="104">
        <f t="shared" si="87"/>
        <v>0.6</v>
      </c>
      <c r="Q64" s="121" t="str">
        <f t="shared" si="88"/>
        <v>ALIL</v>
      </c>
      <c r="R64" s="122" t="str">
        <f t="shared" si="89"/>
        <v>L</v>
      </c>
      <c r="S64" s="122">
        <f t="shared" si="90"/>
        <v>0.25</v>
      </c>
      <c r="T64" s="122">
        <f t="shared" si="91"/>
        <v>0.25</v>
      </c>
      <c r="U64" s="122">
        <f t="shared" si="92"/>
        <v>0.5</v>
      </c>
      <c r="V64" s="122">
        <f t="shared" si="93"/>
        <v>1.5</v>
      </c>
      <c r="W64" s="123">
        <f t="shared" si="94"/>
        <v>0.25</v>
      </c>
      <c r="X64" s="123">
        <f t="shared" si="95"/>
        <v>0.25</v>
      </c>
      <c r="Y64" s="124" t="str">
        <f t="shared" si="96"/>
        <v>A0,6</v>
      </c>
      <c r="Z64" s="124" t="str">
        <f t="shared" si="97"/>
        <v>Baixa</v>
      </c>
      <c r="AA64" s="124">
        <f t="shared" si="98"/>
        <v>7</v>
      </c>
      <c r="AB64" s="125">
        <f t="shared" si="99"/>
        <v>4.2</v>
      </c>
      <c r="AC64" s="158"/>
      <c r="AD64" s="159"/>
      <c r="AE64" s="126" t="s">
        <v>165</v>
      </c>
      <c r="AF64" s="415"/>
      <c r="AG64" s="47"/>
      <c r="AH64" s="47"/>
      <c r="AI64" s="47"/>
      <c r="AJ64" s="47"/>
      <c r="AK64" s="47"/>
      <c r="AL64" s="47"/>
      <c r="AM64" s="47"/>
      <c r="AN64" s="47"/>
      <c r="AO64" s="47"/>
    </row>
    <row r="65" spans="1:41" ht="12" customHeight="1">
      <c r="A65" s="181" t="s">
        <v>166</v>
      </c>
      <c r="B65" s="127"/>
      <c r="C65" s="127"/>
      <c r="D65" s="128"/>
      <c r="E65" s="129"/>
      <c r="F65" s="257" t="s">
        <v>164</v>
      </c>
      <c r="G65" s="162" t="s">
        <v>99</v>
      </c>
      <c r="H65" s="80">
        <v>16</v>
      </c>
      <c r="I65" s="81">
        <v>2</v>
      </c>
      <c r="J65" s="117"/>
      <c r="K65" s="118"/>
      <c r="L65" s="119">
        <f t="shared" si="85"/>
        <v>0</v>
      </c>
      <c r="M65" s="118"/>
      <c r="N65" s="120"/>
      <c r="O65" s="104">
        <f t="shared" si="86"/>
        <v>0</v>
      </c>
      <c r="P65" s="104">
        <f t="shared" si="87"/>
        <v>0.6</v>
      </c>
      <c r="Q65" s="121" t="str">
        <f t="shared" si="88"/>
        <v>ALIL</v>
      </c>
      <c r="R65" s="122" t="str">
        <f t="shared" si="89"/>
        <v>L</v>
      </c>
      <c r="S65" s="122">
        <f t="shared" si="90"/>
        <v>0.25</v>
      </c>
      <c r="T65" s="122">
        <f t="shared" si="91"/>
        <v>0.25</v>
      </c>
      <c r="U65" s="122">
        <f t="shared" si="92"/>
        <v>0.5</v>
      </c>
      <c r="V65" s="122">
        <f t="shared" si="93"/>
        <v>1.5</v>
      </c>
      <c r="W65" s="123">
        <f t="shared" si="94"/>
        <v>0.25</v>
      </c>
      <c r="X65" s="123">
        <f t="shared" si="95"/>
        <v>0.25</v>
      </c>
      <c r="Y65" s="124" t="str">
        <f t="shared" si="96"/>
        <v>A0,6</v>
      </c>
      <c r="Z65" s="124" t="str">
        <f t="shared" si="97"/>
        <v>Baixa</v>
      </c>
      <c r="AA65" s="124">
        <f t="shared" si="98"/>
        <v>7</v>
      </c>
      <c r="AB65" s="125">
        <f t="shared" si="99"/>
        <v>4.2</v>
      </c>
      <c r="AC65" s="158"/>
      <c r="AD65" s="159"/>
      <c r="AE65" s="126" t="s">
        <v>167</v>
      </c>
      <c r="AF65" s="415"/>
      <c r="AG65" s="47"/>
      <c r="AH65" s="47"/>
      <c r="AI65" s="47"/>
      <c r="AJ65" s="47"/>
      <c r="AK65" s="47"/>
      <c r="AL65" s="47"/>
      <c r="AM65" s="47"/>
      <c r="AN65" s="47"/>
      <c r="AO65" s="47"/>
    </row>
    <row r="66" spans="1:41" ht="12" customHeight="1">
      <c r="A66" s="181" t="s">
        <v>168</v>
      </c>
      <c r="B66" s="127"/>
      <c r="C66" s="127"/>
      <c r="D66" s="128"/>
      <c r="E66" s="129"/>
      <c r="F66" s="257" t="s">
        <v>164</v>
      </c>
      <c r="G66" s="162" t="s">
        <v>99</v>
      </c>
      <c r="H66" s="80">
        <v>15</v>
      </c>
      <c r="I66" s="81">
        <v>4</v>
      </c>
      <c r="J66" s="117"/>
      <c r="K66" s="118"/>
      <c r="L66" s="119">
        <f t="shared" si="85"/>
        <v>0</v>
      </c>
      <c r="M66" s="118"/>
      <c r="N66" s="120"/>
      <c r="O66" s="104">
        <f t="shared" si="86"/>
        <v>0</v>
      </c>
      <c r="P66" s="104">
        <f t="shared" si="87"/>
        <v>0.6</v>
      </c>
      <c r="Q66" s="121" t="str">
        <f t="shared" si="88"/>
        <v>ALIL</v>
      </c>
      <c r="R66" s="122" t="str">
        <f t="shared" si="89"/>
        <v>L</v>
      </c>
      <c r="S66" s="122">
        <f t="shared" si="90"/>
        <v>0.25</v>
      </c>
      <c r="T66" s="122">
        <f t="shared" si="91"/>
        <v>0.25</v>
      </c>
      <c r="U66" s="122">
        <f t="shared" si="92"/>
        <v>0.5</v>
      </c>
      <c r="V66" s="122">
        <f t="shared" si="93"/>
        <v>1.5</v>
      </c>
      <c r="W66" s="123">
        <f t="shared" si="94"/>
        <v>0.25</v>
      </c>
      <c r="X66" s="123">
        <f t="shared" si="95"/>
        <v>0.25</v>
      </c>
      <c r="Y66" s="124" t="str">
        <f t="shared" si="96"/>
        <v>A0,6</v>
      </c>
      <c r="Z66" s="124" t="str">
        <f t="shared" si="97"/>
        <v>Baixa</v>
      </c>
      <c r="AA66" s="124">
        <f t="shared" si="98"/>
        <v>7</v>
      </c>
      <c r="AB66" s="125">
        <f t="shared" si="99"/>
        <v>4.2</v>
      </c>
      <c r="AC66" s="158"/>
      <c r="AD66" s="159"/>
      <c r="AE66" s="126" t="s">
        <v>169</v>
      </c>
      <c r="AF66" s="415"/>
      <c r="AG66" s="47"/>
      <c r="AH66" s="47"/>
      <c r="AI66" s="47"/>
      <c r="AJ66" s="47"/>
      <c r="AK66" s="47"/>
      <c r="AL66" s="47"/>
      <c r="AM66" s="47"/>
      <c r="AN66" s="47"/>
      <c r="AO66" s="47"/>
    </row>
    <row r="67" spans="1:41" ht="12" customHeight="1">
      <c r="A67" s="181"/>
      <c r="B67" s="127"/>
      <c r="C67" s="127"/>
      <c r="D67" s="128"/>
      <c r="E67" s="129"/>
      <c r="F67" s="257"/>
      <c r="G67" s="162"/>
      <c r="H67" s="233"/>
      <c r="I67" s="234"/>
      <c r="J67" s="117"/>
      <c r="K67" s="118"/>
      <c r="L67" s="119"/>
      <c r="M67" s="118"/>
      <c r="N67" s="120"/>
      <c r="O67" s="104"/>
      <c r="P67" s="104"/>
      <c r="Q67" s="121"/>
      <c r="R67" s="122"/>
      <c r="S67" s="122"/>
      <c r="T67" s="122"/>
      <c r="U67" s="122"/>
      <c r="V67" s="122"/>
      <c r="W67" s="122"/>
      <c r="X67" s="122"/>
      <c r="Y67" s="124"/>
      <c r="Z67" s="124"/>
      <c r="AA67" s="124"/>
      <c r="AB67" s="125"/>
      <c r="AC67" s="158"/>
      <c r="AD67" s="159"/>
      <c r="AE67" s="126"/>
      <c r="AF67" s="415"/>
      <c r="AG67" s="47"/>
      <c r="AH67" s="47"/>
      <c r="AI67" s="47"/>
      <c r="AJ67" s="47"/>
      <c r="AK67" s="47"/>
      <c r="AL67" s="47"/>
      <c r="AM67" s="47"/>
      <c r="AN67" s="47"/>
      <c r="AO67" s="47"/>
    </row>
    <row r="68" spans="1:41" ht="12" customHeight="1">
      <c r="A68" s="258"/>
      <c r="B68" s="127"/>
      <c r="C68" s="127"/>
      <c r="D68" s="128"/>
      <c r="E68" s="129"/>
      <c r="F68" s="259"/>
      <c r="G68" s="259"/>
      <c r="H68" s="233"/>
      <c r="I68" s="260"/>
      <c r="J68" s="117"/>
      <c r="K68" s="118"/>
      <c r="L68" s="119">
        <f t="shared" ref="L68:L316" si="100">IF((J68=0),0,(K68*100/J68))</f>
        <v>0</v>
      </c>
      <c r="M68" s="118"/>
      <c r="N68" s="120"/>
      <c r="O68" s="104">
        <f t="shared" ref="O68:O316" si="101">IF((M68=0),0,(N68*100/M68))</f>
        <v>0</v>
      </c>
      <c r="P68" s="104">
        <f t="shared" ref="P68:P316" si="102">IF(G68=0,0,IF(G68="I",1,IF(G68="A",IF(J68="",0.6,X68),0.4)))</f>
        <v>0</v>
      </c>
      <c r="Q68" s="121" t="str">
        <f t="shared" ref="Q68:Q316" si="103">CONCATENATE(F68,R68)</f>
        <v/>
      </c>
      <c r="R68" s="122" t="str">
        <f t="shared" ref="R68:R316" si="104">IF(OR(ISBLANK(H68),ISBLANK(I68)),IF(OR(F68="ALI",F68="AIE"),"L",IF(ISBLANK(F68),"","A")),IF(F68="EE",IF(I68&gt;=3,IF(H68&gt;=5,"H","A"),IF(I68&gt;=2,IF(H68&gt;=16,"H",IF(H68&lt;=4,"L","A")),IF(H68&lt;=15,"L","A"))),IF(OR(F68="SE",F68="CE"),IF(I68&gt;=4,IF(H68&gt;=6,"H","A"),IF(I68&gt;=2,IF(H68&gt;=20,"H",IF(H68&lt;=5,"L","A")),IF(H68&lt;=19,"L","A"))),IF(OR(F68="ALI",F68="AIE"),IF(I68&gt;=6,IF(H68&gt;=20,"H","A"),IF(I68&gt;=2,IF(H68&gt;=51,"H",IF(H68&lt;=19,"L","A")),IF(H68&lt;=50,"L","A")))))))</f>
        <v/>
      </c>
      <c r="S68" s="122">
        <f t="shared" ref="S68:S316" si="105">IF(L68&lt;=1/3*100,0.25,IF(L68&lt;=2/3*100,0.5,IF(L68&lt;=100,0.75,1)))</f>
        <v>0.25</v>
      </c>
      <c r="T68" s="122">
        <f t="shared" ref="T68:T316" si="106">IF(AND(L68&lt;=2/3*100,O68&lt;=1/3*100),0.25,IF(AND(L68&lt;=2/3*100,O68&lt;=2/3*100),0.5,IF(AND(L68&lt;=2/3*100,O68&lt;=100),0.75,IF(AND(L68&lt;=2/3*100,O68&gt;100),1))))</f>
        <v>0.25</v>
      </c>
      <c r="U68" s="122">
        <f t="shared" ref="U68:U316" si="107">IF(AND(L68&lt;=100,O68&lt;=1/3*100),0.5,IF(AND(L68&lt;=100,O68&lt;=2/3*100),0.75,IF(AND(L68&lt;=100,O68&lt;=100),1,1.25)))</f>
        <v>0.5</v>
      </c>
      <c r="V68" s="122">
        <f t="shared" ref="V68:V316" si="108">IF(AND(L68&gt;100,O68&lt;=1/3*100),0.75,IF(AND(L68&gt;100,O68&lt;=2/3*100),1,IF(AND(L68&gt;100,O68&lt;=100),1.25,1.5)))</f>
        <v>1.5</v>
      </c>
      <c r="W68" s="123">
        <f t="shared" ref="W68:W316" si="109">IF(L68&lt;=2/3*100,T68,IF(AND(L68&gt;2/3*100,L68&lt;=100),U68,V68))</f>
        <v>0.25</v>
      </c>
      <c r="X68" s="122" t="b">
        <f t="shared" ref="X68:X316" si="110">IF(OR(F68="AIE",F68="ALI"),S68,IF(OR(F68="EE",F68="SE",F68="CE"),W68))</f>
        <v>0</v>
      </c>
      <c r="Y68" s="124" t="str">
        <f t="shared" ref="Y68:Y316" si="111">CONCATENATE(G68,P68)</f>
        <v>0</v>
      </c>
      <c r="Z68" s="261" t="str">
        <f t="shared" ref="Z68:Z316" si="112">IF(R68="L","Baixa",IF(R68="A","Média",IF(R68="","","Alta")))</f>
        <v/>
      </c>
      <c r="AA68" s="261" t="str">
        <f t="shared" ref="AA68:AA316" si="113">IF(ISBLANK(F68),"",IF(F68="ALI",IF(R68="L",7,IF(R68="A",10,15)),IF(F68="AIE",IF(R68="L",5,IF(R68="A",7,10)),IF(F68="SE",IF(R68="L",4,IF(R68="A",5,7)),IF(OR(F68="EE",F68="CE"),IF(R68="L",3,IF(R68="A",4,6)))))))</f>
        <v/>
      </c>
      <c r="AB68" s="262" t="str">
        <f t="shared" ref="AB68:AB316" si="114">IF(AA68="","",PRODUCT(AA68,P68))</f>
        <v/>
      </c>
      <c r="AC68" s="158"/>
      <c r="AD68" s="159"/>
      <c r="AE68" s="263"/>
      <c r="AF68" s="415"/>
      <c r="AG68" s="47"/>
      <c r="AH68" s="47"/>
      <c r="AI68" s="47"/>
      <c r="AJ68" s="47"/>
      <c r="AK68" s="47"/>
      <c r="AL68" s="47"/>
      <c r="AM68" s="47"/>
      <c r="AN68" s="47"/>
      <c r="AO68" s="47"/>
    </row>
    <row r="69" spans="1:41" ht="12" customHeight="1">
      <c r="A69" s="258"/>
      <c r="B69" s="127"/>
      <c r="C69" s="127"/>
      <c r="D69" s="128"/>
      <c r="E69" s="129"/>
      <c r="F69" s="259"/>
      <c r="G69" s="259"/>
      <c r="H69" s="233"/>
      <c r="I69" s="260"/>
      <c r="J69" s="117"/>
      <c r="K69" s="118"/>
      <c r="L69" s="119">
        <f t="shared" si="100"/>
        <v>0</v>
      </c>
      <c r="M69" s="118"/>
      <c r="N69" s="120"/>
      <c r="O69" s="104">
        <f t="shared" si="101"/>
        <v>0</v>
      </c>
      <c r="P69" s="104">
        <f t="shared" si="102"/>
        <v>0</v>
      </c>
      <c r="Q69" s="121" t="str">
        <f t="shared" si="103"/>
        <v/>
      </c>
      <c r="R69" s="122" t="str">
        <f t="shared" si="104"/>
        <v/>
      </c>
      <c r="S69" s="122">
        <f t="shared" si="105"/>
        <v>0.25</v>
      </c>
      <c r="T69" s="122">
        <f t="shared" si="106"/>
        <v>0.25</v>
      </c>
      <c r="U69" s="122">
        <f t="shared" si="107"/>
        <v>0.5</v>
      </c>
      <c r="V69" s="122">
        <f t="shared" si="108"/>
        <v>1.5</v>
      </c>
      <c r="W69" s="123">
        <f t="shared" si="109"/>
        <v>0.25</v>
      </c>
      <c r="X69" s="122" t="b">
        <f t="shared" si="110"/>
        <v>0</v>
      </c>
      <c r="Y69" s="124" t="str">
        <f t="shared" si="111"/>
        <v>0</v>
      </c>
      <c r="Z69" s="261" t="str">
        <f t="shared" si="112"/>
        <v/>
      </c>
      <c r="AA69" s="261" t="str">
        <f t="shared" si="113"/>
        <v/>
      </c>
      <c r="AB69" s="262" t="str">
        <f t="shared" si="114"/>
        <v/>
      </c>
      <c r="AC69" s="158"/>
      <c r="AD69" s="159"/>
      <c r="AE69" s="263"/>
      <c r="AF69" s="415"/>
      <c r="AG69" s="47"/>
      <c r="AH69" s="47"/>
      <c r="AI69" s="47"/>
      <c r="AJ69" s="47"/>
      <c r="AK69" s="47"/>
      <c r="AL69" s="47"/>
      <c r="AM69" s="47"/>
      <c r="AN69" s="47"/>
      <c r="AO69" s="47"/>
    </row>
    <row r="70" spans="1:41" ht="12" customHeight="1">
      <c r="A70" s="264"/>
      <c r="B70" s="127"/>
      <c r="C70" s="127"/>
      <c r="D70" s="128"/>
      <c r="E70" s="129"/>
      <c r="F70" s="259"/>
      <c r="G70" s="259"/>
      <c r="H70" s="233"/>
      <c r="I70" s="260"/>
      <c r="J70" s="265"/>
      <c r="K70" s="266"/>
      <c r="L70" s="119">
        <f t="shared" si="100"/>
        <v>0</v>
      </c>
      <c r="M70" s="266"/>
      <c r="N70" s="266"/>
      <c r="O70" s="104">
        <f t="shared" si="101"/>
        <v>0</v>
      </c>
      <c r="P70" s="104">
        <f t="shared" si="102"/>
        <v>0</v>
      </c>
      <c r="Q70" s="121" t="str">
        <f t="shared" si="103"/>
        <v/>
      </c>
      <c r="R70" s="122" t="str">
        <f t="shared" si="104"/>
        <v/>
      </c>
      <c r="S70" s="122">
        <f t="shared" si="105"/>
        <v>0.25</v>
      </c>
      <c r="T70" s="122">
        <f t="shared" si="106"/>
        <v>0.25</v>
      </c>
      <c r="U70" s="122">
        <f t="shared" si="107"/>
        <v>0.5</v>
      </c>
      <c r="V70" s="122">
        <f t="shared" si="108"/>
        <v>1.5</v>
      </c>
      <c r="W70" s="123">
        <f t="shared" si="109"/>
        <v>0.25</v>
      </c>
      <c r="X70" s="122" t="b">
        <f t="shared" si="110"/>
        <v>0</v>
      </c>
      <c r="Y70" s="124" t="str">
        <f t="shared" si="111"/>
        <v>0</v>
      </c>
      <c r="Z70" s="261" t="str">
        <f t="shared" si="112"/>
        <v/>
      </c>
      <c r="AA70" s="261" t="str">
        <f t="shared" si="113"/>
        <v/>
      </c>
      <c r="AB70" s="262" t="str">
        <f t="shared" si="114"/>
        <v/>
      </c>
      <c r="AC70" s="158"/>
      <c r="AD70" s="159"/>
      <c r="AE70" s="263"/>
      <c r="AF70" s="415"/>
      <c r="AG70" s="47"/>
      <c r="AH70" s="47"/>
      <c r="AI70" s="47"/>
      <c r="AJ70" s="47"/>
      <c r="AK70" s="47"/>
      <c r="AL70" s="47"/>
      <c r="AM70" s="47"/>
      <c r="AN70" s="47"/>
      <c r="AO70" s="47"/>
    </row>
    <row r="71" spans="1:41" ht="12" customHeight="1">
      <c r="A71" s="267"/>
      <c r="B71" s="127"/>
      <c r="C71" s="127"/>
      <c r="D71" s="128"/>
      <c r="E71" s="129"/>
      <c r="F71" s="259"/>
      <c r="G71" s="259"/>
      <c r="H71" s="233"/>
      <c r="I71" s="260"/>
      <c r="J71" s="265"/>
      <c r="K71" s="266"/>
      <c r="L71" s="119">
        <f t="shared" si="100"/>
        <v>0</v>
      </c>
      <c r="M71" s="266"/>
      <c r="N71" s="266"/>
      <c r="O71" s="104">
        <f t="shared" si="101"/>
        <v>0</v>
      </c>
      <c r="P71" s="104">
        <f t="shared" si="102"/>
        <v>0</v>
      </c>
      <c r="Q71" s="121" t="str">
        <f t="shared" si="103"/>
        <v/>
      </c>
      <c r="R71" s="122" t="str">
        <f t="shared" si="104"/>
        <v/>
      </c>
      <c r="S71" s="122">
        <f t="shared" si="105"/>
        <v>0.25</v>
      </c>
      <c r="T71" s="122">
        <f t="shared" si="106"/>
        <v>0.25</v>
      </c>
      <c r="U71" s="122">
        <f t="shared" si="107"/>
        <v>0.5</v>
      </c>
      <c r="V71" s="122">
        <f t="shared" si="108"/>
        <v>1.5</v>
      </c>
      <c r="W71" s="123">
        <f t="shared" si="109"/>
        <v>0.25</v>
      </c>
      <c r="X71" s="122" t="b">
        <f t="shared" si="110"/>
        <v>0</v>
      </c>
      <c r="Y71" s="124" t="str">
        <f t="shared" si="111"/>
        <v>0</v>
      </c>
      <c r="Z71" s="261" t="str">
        <f t="shared" si="112"/>
        <v/>
      </c>
      <c r="AA71" s="261" t="str">
        <f t="shared" si="113"/>
        <v/>
      </c>
      <c r="AB71" s="262" t="str">
        <f t="shared" si="114"/>
        <v/>
      </c>
      <c r="AC71" s="158"/>
      <c r="AD71" s="159"/>
      <c r="AE71" s="263"/>
      <c r="AF71" s="415"/>
      <c r="AG71" s="47"/>
      <c r="AH71" s="47"/>
      <c r="AI71" s="47"/>
      <c r="AJ71" s="47"/>
      <c r="AK71" s="47"/>
      <c r="AL71" s="47"/>
      <c r="AM71" s="47"/>
      <c r="AN71" s="47"/>
      <c r="AO71" s="47"/>
    </row>
    <row r="72" spans="1:41" ht="12" customHeight="1">
      <c r="A72" s="268"/>
      <c r="B72" s="127"/>
      <c r="C72" s="127"/>
      <c r="D72" s="128"/>
      <c r="E72" s="129"/>
      <c r="F72" s="136"/>
      <c r="G72" s="136"/>
      <c r="H72" s="233"/>
      <c r="I72" s="234"/>
      <c r="J72" s="117"/>
      <c r="K72" s="118"/>
      <c r="L72" s="119">
        <f t="shared" si="100"/>
        <v>0</v>
      </c>
      <c r="M72" s="118"/>
      <c r="N72" s="120"/>
      <c r="O72" s="104">
        <f t="shared" si="101"/>
        <v>0</v>
      </c>
      <c r="P72" s="104">
        <f t="shared" si="102"/>
        <v>0</v>
      </c>
      <c r="Q72" s="121" t="str">
        <f t="shared" si="103"/>
        <v/>
      </c>
      <c r="R72" s="122" t="str">
        <f t="shared" si="104"/>
        <v/>
      </c>
      <c r="S72" s="122">
        <f t="shared" si="105"/>
        <v>0.25</v>
      </c>
      <c r="T72" s="122">
        <f t="shared" si="106"/>
        <v>0.25</v>
      </c>
      <c r="U72" s="122">
        <f t="shared" si="107"/>
        <v>0.5</v>
      </c>
      <c r="V72" s="122">
        <f t="shared" si="108"/>
        <v>1.5</v>
      </c>
      <c r="W72" s="123">
        <f t="shared" si="109"/>
        <v>0.25</v>
      </c>
      <c r="X72" s="122" t="b">
        <f t="shared" si="110"/>
        <v>0</v>
      </c>
      <c r="Y72" s="124" t="str">
        <f t="shared" si="111"/>
        <v>0</v>
      </c>
      <c r="Z72" s="261" t="str">
        <f t="shared" si="112"/>
        <v/>
      </c>
      <c r="AA72" s="261" t="str">
        <f t="shared" si="113"/>
        <v/>
      </c>
      <c r="AB72" s="262" t="str">
        <f t="shared" si="114"/>
        <v/>
      </c>
      <c r="AC72" s="158"/>
      <c r="AD72" s="159"/>
      <c r="AE72" s="263"/>
      <c r="AF72" s="415"/>
      <c r="AG72" s="47"/>
      <c r="AH72" s="47"/>
      <c r="AI72" s="47"/>
      <c r="AJ72" s="47"/>
      <c r="AK72" s="47"/>
      <c r="AL72" s="47"/>
      <c r="AM72" s="47"/>
      <c r="AN72" s="47"/>
      <c r="AO72" s="47"/>
    </row>
    <row r="73" spans="1:41" ht="12" customHeight="1">
      <c r="A73" s="268"/>
      <c r="B73" s="127"/>
      <c r="C73" s="127"/>
      <c r="D73" s="128"/>
      <c r="E73" s="129"/>
      <c r="F73" s="136"/>
      <c r="G73" s="136"/>
      <c r="H73" s="233"/>
      <c r="I73" s="234"/>
      <c r="J73" s="117"/>
      <c r="K73" s="118"/>
      <c r="L73" s="119">
        <f t="shared" si="100"/>
        <v>0</v>
      </c>
      <c r="M73" s="118"/>
      <c r="N73" s="120"/>
      <c r="O73" s="104">
        <f t="shared" si="101"/>
        <v>0</v>
      </c>
      <c r="P73" s="104">
        <f t="shared" si="102"/>
        <v>0</v>
      </c>
      <c r="Q73" s="121" t="str">
        <f t="shared" si="103"/>
        <v/>
      </c>
      <c r="R73" s="122" t="str">
        <f t="shared" si="104"/>
        <v/>
      </c>
      <c r="S73" s="122">
        <f t="shared" si="105"/>
        <v>0.25</v>
      </c>
      <c r="T73" s="122">
        <f t="shared" si="106"/>
        <v>0.25</v>
      </c>
      <c r="U73" s="122">
        <f t="shared" si="107"/>
        <v>0.5</v>
      </c>
      <c r="V73" s="122">
        <f t="shared" si="108"/>
        <v>1.5</v>
      </c>
      <c r="W73" s="123">
        <f t="shared" si="109"/>
        <v>0.25</v>
      </c>
      <c r="X73" s="122" t="b">
        <f t="shared" si="110"/>
        <v>0</v>
      </c>
      <c r="Y73" s="124" t="str">
        <f t="shared" si="111"/>
        <v>0</v>
      </c>
      <c r="Z73" s="261" t="str">
        <f t="shared" si="112"/>
        <v/>
      </c>
      <c r="AA73" s="261" t="str">
        <f t="shared" si="113"/>
        <v/>
      </c>
      <c r="AB73" s="262" t="str">
        <f t="shared" si="114"/>
        <v/>
      </c>
      <c r="AC73" s="158"/>
      <c r="AD73" s="159"/>
      <c r="AE73" s="263"/>
      <c r="AF73" s="415"/>
      <c r="AG73" s="47"/>
      <c r="AH73" s="47"/>
      <c r="AI73" s="47"/>
      <c r="AJ73" s="47"/>
      <c r="AK73" s="47"/>
      <c r="AL73" s="47"/>
      <c r="AM73" s="47"/>
      <c r="AN73" s="47"/>
      <c r="AO73" s="47"/>
    </row>
    <row r="74" spans="1:41" ht="12" customHeight="1">
      <c r="A74" s="268"/>
      <c r="B74" s="127"/>
      <c r="C74" s="127"/>
      <c r="D74" s="128"/>
      <c r="E74" s="129"/>
      <c r="F74" s="136"/>
      <c r="G74" s="136"/>
      <c r="H74" s="233"/>
      <c r="I74" s="234"/>
      <c r="J74" s="117"/>
      <c r="K74" s="118"/>
      <c r="L74" s="119">
        <f t="shared" si="100"/>
        <v>0</v>
      </c>
      <c r="M74" s="118"/>
      <c r="N74" s="120"/>
      <c r="O74" s="104">
        <f t="shared" si="101"/>
        <v>0</v>
      </c>
      <c r="P74" s="104">
        <f t="shared" si="102"/>
        <v>0</v>
      </c>
      <c r="Q74" s="121" t="str">
        <f t="shared" si="103"/>
        <v/>
      </c>
      <c r="R74" s="122" t="str">
        <f t="shared" si="104"/>
        <v/>
      </c>
      <c r="S74" s="122">
        <f t="shared" si="105"/>
        <v>0.25</v>
      </c>
      <c r="T74" s="122">
        <f t="shared" si="106"/>
        <v>0.25</v>
      </c>
      <c r="U74" s="122">
        <f t="shared" si="107"/>
        <v>0.5</v>
      </c>
      <c r="V74" s="122">
        <f t="shared" si="108"/>
        <v>1.5</v>
      </c>
      <c r="W74" s="123">
        <f t="shared" si="109"/>
        <v>0.25</v>
      </c>
      <c r="X74" s="122" t="b">
        <f t="shared" si="110"/>
        <v>0</v>
      </c>
      <c r="Y74" s="124" t="str">
        <f t="shared" si="111"/>
        <v>0</v>
      </c>
      <c r="Z74" s="261" t="str">
        <f t="shared" si="112"/>
        <v/>
      </c>
      <c r="AA74" s="261" t="str">
        <f t="shared" si="113"/>
        <v/>
      </c>
      <c r="AB74" s="262" t="str">
        <f t="shared" si="114"/>
        <v/>
      </c>
      <c r="AC74" s="158"/>
      <c r="AD74" s="159"/>
      <c r="AE74" s="263"/>
      <c r="AF74" s="415"/>
      <c r="AG74" s="47"/>
      <c r="AH74" s="47"/>
      <c r="AI74" s="47"/>
      <c r="AJ74" s="47"/>
      <c r="AK74" s="47"/>
      <c r="AL74" s="47"/>
      <c r="AM74" s="47"/>
      <c r="AN74" s="47"/>
      <c r="AO74" s="47"/>
    </row>
    <row r="75" spans="1:41" ht="12" customHeight="1">
      <c r="A75" s="269"/>
      <c r="B75" s="249"/>
      <c r="C75" s="249"/>
      <c r="D75" s="250"/>
      <c r="E75" s="251"/>
      <c r="F75" s="252"/>
      <c r="G75" s="252"/>
      <c r="H75" s="252"/>
      <c r="I75" s="253"/>
      <c r="J75" s="270"/>
      <c r="K75" s="252"/>
      <c r="L75" s="271">
        <f t="shared" si="100"/>
        <v>0</v>
      </c>
      <c r="M75" s="252"/>
      <c r="N75" s="272"/>
      <c r="O75" s="273">
        <f t="shared" si="101"/>
        <v>0</v>
      </c>
      <c r="P75" s="273">
        <f t="shared" si="102"/>
        <v>0</v>
      </c>
      <c r="Q75" s="252" t="str">
        <f t="shared" si="103"/>
        <v/>
      </c>
      <c r="R75" s="272" t="str">
        <f t="shared" si="104"/>
        <v/>
      </c>
      <c r="S75" s="272">
        <f t="shared" si="105"/>
        <v>0.25</v>
      </c>
      <c r="T75" s="272">
        <f t="shared" si="106"/>
        <v>0.25</v>
      </c>
      <c r="U75" s="272">
        <f t="shared" si="107"/>
        <v>0.5</v>
      </c>
      <c r="V75" s="272">
        <f t="shared" si="108"/>
        <v>1.5</v>
      </c>
      <c r="W75" s="274">
        <f t="shared" si="109"/>
        <v>0.25</v>
      </c>
      <c r="X75" s="272" t="b">
        <f t="shared" si="110"/>
        <v>0</v>
      </c>
      <c r="Y75" s="272" t="str">
        <f t="shared" si="111"/>
        <v>0</v>
      </c>
      <c r="Z75" s="261" t="str">
        <f t="shared" si="112"/>
        <v/>
      </c>
      <c r="AA75" s="261" t="str">
        <f t="shared" si="113"/>
        <v/>
      </c>
      <c r="AB75" s="262" t="str">
        <f t="shared" si="114"/>
        <v/>
      </c>
      <c r="AC75" s="275"/>
      <c r="AD75" s="276"/>
      <c r="AE75" s="256"/>
      <c r="AF75" s="415"/>
      <c r="AG75" s="47"/>
      <c r="AH75" s="47"/>
      <c r="AI75" s="47"/>
      <c r="AJ75" s="47"/>
      <c r="AK75" s="47"/>
      <c r="AL75" s="47"/>
      <c r="AM75" s="47"/>
      <c r="AN75" s="47"/>
      <c r="AO75" s="47"/>
    </row>
    <row r="76" spans="1:41" ht="12" customHeight="1">
      <c r="A76" s="277"/>
      <c r="B76" s="127"/>
      <c r="C76" s="127"/>
      <c r="D76" s="128"/>
      <c r="E76" s="129"/>
      <c r="F76" s="259"/>
      <c r="G76" s="259"/>
      <c r="H76" s="233"/>
      <c r="I76" s="234"/>
      <c r="J76" s="117"/>
      <c r="K76" s="118"/>
      <c r="L76" s="119">
        <f t="shared" si="100"/>
        <v>0</v>
      </c>
      <c r="M76" s="118"/>
      <c r="N76" s="120"/>
      <c r="O76" s="104">
        <f t="shared" si="101"/>
        <v>0</v>
      </c>
      <c r="P76" s="104">
        <f t="shared" si="102"/>
        <v>0</v>
      </c>
      <c r="Q76" s="121" t="str">
        <f t="shared" si="103"/>
        <v/>
      </c>
      <c r="R76" s="122" t="str">
        <f t="shared" si="104"/>
        <v/>
      </c>
      <c r="S76" s="122">
        <f t="shared" si="105"/>
        <v>0.25</v>
      </c>
      <c r="T76" s="122">
        <f t="shared" si="106"/>
        <v>0.25</v>
      </c>
      <c r="U76" s="122">
        <f t="shared" si="107"/>
        <v>0.5</v>
      </c>
      <c r="V76" s="122">
        <f t="shared" si="108"/>
        <v>1.5</v>
      </c>
      <c r="W76" s="123">
        <f t="shared" si="109"/>
        <v>0.25</v>
      </c>
      <c r="X76" s="122" t="b">
        <f t="shared" si="110"/>
        <v>0</v>
      </c>
      <c r="Y76" s="124" t="str">
        <f t="shared" si="111"/>
        <v>0</v>
      </c>
      <c r="Z76" s="261" t="str">
        <f t="shared" si="112"/>
        <v/>
      </c>
      <c r="AA76" s="261" t="str">
        <f t="shared" si="113"/>
        <v/>
      </c>
      <c r="AB76" s="262" t="str">
        <f t="shared" si="114"/>
        <v/>
      </c>
      <c r="AC76" s="158"/>
      <c r="AD76" s="159"/>
      <c r="AE76" s="263"/>
      <c r="AF76" s="415"/>
      <c r="AG76" s="47"/>
      <c r="AH76" s="47"/>
      <c r="AI76" s="47"/>
      <c r="AJ76" s="47"/>
      <c r="AK76" s="47"/>
      <c r="AL76" s="47"/>
      <c r="AM76" s="47"/>
      <c r="AN76" s="47"/>
      <c r="AO76" s="47"/>
    </row>
    <row r="77" spans="1:41" ht="12" customHeight="1">
      <c r="A77" s="47"/>
      <c r="B77" s="127"/>
      <c r="C77" s="127"/>
      <c r="D77" s="128"/>
      <c r="E77" s="129"/>
      <c r="F77" s="259"/>
      <c r="G77" s="259"/>
      <c r="H77" s="233"/>
      <c r="I77" s="234"/>
      <c r="J77" s="117"/>
      <c r="K77" s="118"/>
      <c r="L77" s="119">
        <f t="shared" si="100"/>
        <v>0</v>
      </c>
      <c r="M77" s="118"/>
      <c r="N77" s="120"/>
      <c r="O77" s="104">
        <f t="shared" si="101"/>
        <v>0</v>
      </c>
      <c r="P77" s="104">
        <f t="shared" si="102"/>
        <v>0</v>
      </c>
      <c r="Q77" s="121" t="str">
        <f t="shared" si="103"/>
        <v/>
      </c>
      <c r="R77" s="122" t="str">
        <f t="shared" si="104"/>
        <v/>
      </c>
      <c r="S77" s="122">
        <f t="shared" si="105"/>
        <v>0.25</v>
      </c>
      <c r="T77" s="122">
        <f t="shared" si="106"/>
        <v>0.25</v>
      </c>
      <c r="U77" s="122">
        <f t="shared" si="107"/>
        <v>0.5</v>
      </c>
      <c r="V77" s="122">
        <f t="shared" si="108"/>
        <v>1.5</v>
      </c>
      <c r="W77" s="123">
        <f t="shared" si="109"/>
        <v>0.25</v>
      </c>
      <c r="X77" s="122" t="b">
        <f t="shared" si="110"/>
        <v>0</v>
      </c>
      <c r="Y77" s="124" t="str">
        <f t="shared" si="111"/>
        <v>0</v>
      </c>
      <c r="Z77" s="261" t="str">
        <f t="shared" si="112"/>
        <v/>
      </c>
      <c r="AA77" s="261" t="str">
        <f t="shared" si="113"/>
        <v/>
      </c>
      <c r="AB77" s="262" t="str">
        <f t="shared" si="114"/>
        <v/>
      </c>
      <c r="AC77" s="158"/>
      <c r="AD77" s="159"/>
      <c r="AE77" s="263"/>
      <c r="AF77" s="415"/>
      <c r="AG77" s="47"/>
      <c r="AH77" s="47"/>
      <c r="AI77" s="47"/>
      <c r="AJ77" s="47"/>
      <c r="AK77" s="47"/>
      <c r="AL77" s="47"/>
      <c r="AM77" s="47"/>
      <c r="AN77" s="47"/>
      <c r="AO77" s="47"/>
    </row>
    <row r="78" spans="1:41" ht="12" customHeight="1">
      <c r="A78" s="258"/>
      <c r="B78" s="127"/>
      <c r="C78" s="127"/>
      <c r="D78" s="128"/>
      <c r="E78" s="129"/>
      <c r="F78" s="259"/>
      <c r="G78" s="259"/>
      <c r="H78" s="233"/>
      <c r="I78" s="234"/>
      <c r="J78" s="117"/>
      <c r="K78" s="118"/>
      <c r="L78" s="119">
        <f t="shared" si="100"/>
        <v>0</v>
      </c>
      <c r="M78" s="118"/>
      <c r="N78" s="120"/>
      <c r="O78" s="104">
        <f t="shared" si="101"/>
        <v>0</v>
      </c>
      <c r="P78" s="104">
        <f t="shared" si="102"/>
        <v>0</v>
      </c>
      <c r="Q78" s="121" t="str">
        <f t="shared" si="103"/>
        <v/>
      </c>
      <c r="R78" s="122" t="str">
        <f t="shared" si="104"/>
        <v/>
      </c>
      <c r="S78" s="122">
        <f t="shared" si="105"/>
        <v>0.25</v>
      </c>
      <c r="T78" s="122">
        <f t="shared" si="106"/>
        <v>0.25</v>
      </c>
      <c r="U78" s="122">
        <f t="shared" si="107"/>
        <v>0.5</v>
      </c>
      <c r="V78" s="122">
        <f t="shared" si="108"/>
        <v>1.5</v>
      </c>
      <c r="W78" s="123">
        <f t="shared" si="109"/>
        <v>0.25</v>
      </c>
      <c r="X78" s="122" t="b">
        <f t="shared" si="110"/>
        <v>0</v>
      </c>
      <c r="Y78" s="124" t="str">
        <f t="shared" si="111"/>
        <v>0</v>
      </c>
      <c r="Z78" s="261" t="str">
        <f t="shared" si="112"/>
        <v/>
      </c>
      <c r="AA78" s="261" t="str">
        <f t="shared" si="113"/>
        <v/>
      </c>
      <c r="AB78" s="262" t="str">
        <f t="shared" si="114"/>
        <v/>
      </c>
      <c r="AC78" s="158"/>
      <c r="AD78" s="159"/>
      <c r="AE78" s="263"/>
      <c r="AF78" s="415"/>
      <c r="AG78" s="47"/>
      <c r="AH78" s="47"/>
      <c r="AI78" s="47"/>
      <c r="AJ78" s="47"/>
      <c r="AK78" s="47"/>
      <c r="AL78" s="47"/>
      <c r="AM78" s="47"/>
      <c r="AN78" s="47"/>
      <c r="AO78" s="47"/>
    </row>
    <row r="79" spans="1:41" ht="12" customHeight="1">
      <c r="A79" s="277"/>
      <c r="B79" s="127"/>
      <c r="C79" s="127"/>
      <c r="D79" s="128"/>
      <c r="E79" s="129"/>
      <c r="F79" s="259"/>
      <c r="G79" s="259"/>
      <c r="H79" s="233"/>
      <c r="I79" s="234"/>
      <c r="J79" s="117"/>
      <c r="K79" s="118"/>
      <c r="L79" s="119">
        <f t="shared" si="100"/>
        <v>0</v>
      </c>
      <c r="M79" s="118"/>
      <c r="N79" s="120"/>
      <c r="O79" s="104">
        <f t="shared" si="101"/>
        <v>0</v>
      </c>
      <c r="P79" s="104">
        <f t="shared" si="102"/>
        <v>0</v>
      </c>
      <c r="Q79" s="121" t="str">
        <f t="shared" si="103"/>
        <v/>
      </c>
      <c r="R79" s="122" t="str">
        <f t="shared" si="104"/>
        <v/>
      </c>
      <c r="S79" s="122">
        <f t="shared" si="105"/>
        <v>0.25</v>
      </c>
      <c r="T79" s="122">
        <f t="shared" si="106"/>
        <v>0.25</v>
      </c>
      <c r="U79" s="122">
        <f t="shared" si="107"/>
        <v>0.5</v>
      </c>
      <c r="V79" s="122">
        <f t="shared" si="108"/>
        <v>1.5</v>
      </c>
      <c r="W79" s="123">
        <f t="shared" si="109"/>
        <v>0.25</v>
      </c>
      <c r="X79" s="122" t="b">
        <f t="shared" si="110"/>
        <v>0</v>
      </c>
      <c r="Y79" s="124" t="str">
        <f t="shared" si="111"/>
        <v>0</v>
      </c>
      <c r="Z79" s="261" t="str">
        <f t="shared" si="112"/>
        <v/>
      </c>
      <c r="AA79" s="261" t="str">
        <f t="shared" si="113"/>
        <v/>
      </c>
      <c r="AB79" s="262" t="str">
        <f t="shared" si="114"/>
        <v/>
      </c>
      <c r="AC79" s="158"/>
      <c r="AD79" s="159"/>
      <c r="AE79" s="263"/>
      <c r="AF79" s="415"/>
      <c r="AG79" s="47"/>
      <c r="AH79" s="47"/>
      <c r="AI79" s="47"/>
      <c r="AJ79" s="47"/>
      <c r="AK79" s="47"/>
      <c r="AL79" s="47"/>
      <c r="AM79" s="47"/>
      <c r="AN79" s="47"/>
      <c r="AO79" s="47"/>
    </row>
    <row r="80" spans="1:41" ht="12" customHeight="1">
      <c r="A80" s="47"/>
      <c r="B80" s="127"/>
      <c r="C80" s="127"/>
      <c r="D80" s="128"/>
      <c r="E80" s="129"/>
      <c r="F80" s="259"/>
      <c r="G80" s="259"/>
      <c r="H80" s="233"/>
      <c r="I80" s="234"/>
      <c r="J80" s="117"/>
      <c r="K80" s="118"/>
      <c r="L80" s="119">
        <f t="shared" si="100"/>
        <v>0</v>
      </c>
      <c r="M80" s="118"/>
      <c r="N80" s="120"/>
      <c r="O80" s="104">
        <f t="shared" si="101"/>
        <v>0</v>
      </c>
      <c r="P80" s="104">
        <f t="shared" si="102"/>
        <v>0</v>
      </c>
      <c r="Q80" s="121" t="str">
        <f t="shared" si="103"/>
        <v/>
      </c>
      <c r="R80" s="122" t="str">
        <f t="shared" si="104"/>
        <v/>
      </c>
      <c r="S80" s="122">
        <f t="shared" si="105"/>
        <v>0.25</v>
      </c>
      <c r="T80" s="122">
        <f t="shared" si="106"/>
        <v>0.25</v>
      </c>
      <c r="U80" s="122">
        <f t="shared" si="107"/>
        <v>0.5</v>
      </c>
      <c r="V80" s="122">
        <f t="shared" si="108"/>
        <v>1.5</v>
      </c>
      <c r="W80" s="123">
        <f t="shared" si="109"/>
        <v>0.25</v>
      </c>
      <c r="X80" s="122" t="b">
        <f t="shared" si="110"/>
        <v>0</v>
      </c>
      <c r="Y80" s="124" t="str">
        <f t="shared" si="111"/>
        <v>0</v>
      </c>
      <c r="Z80" s="261" t="str">
        <f t="shared" si="112"/>
        <v/>
      </c>
      <c r="AA80" s="261" t="str">
        <f t="shared" si="113"/>
        <v/>
      </c>
      <c r="AB80" s="262" t="str">
        <f t="shared" si="114"/>
        <v/>
      </c>
      <c r="AC80" s="158"/>
      <c r="AD80" s="159"/>
      <c r="AE80" s="263"/>
      <c r="AF80" s="415"/>
      <c r="AG80" s="47"/>
      <c r="AH80" s="47"/>
      <c r="AI80" s="47"/>
      <c r="AJ80" s="47"/>
      <c r="AK80" s="47"/>
      <c r="AL80" s="47"/>
      <c r="AM80" s="47"/>
      <c r="AN80" s="47"/>
      <c r="AO80" s="47"/>
    </row>
    <row r="81" spans="1:41" ht="12" customHeight="1">
      <c r="A81" s="268"/>
      <c r="B81" s="127"/>
      <c r="C81" s="127"/>
      <c r="D81" s="128"/>
      <c r="E81" s="129"/>
      <c r="F81" s="136"/>
      <c r="G81" s="136"/>
      <c r="H81" s="233"/>
      <c r="I81" s="234"/>
      <c r="J81" s="117"/>
      <c r="K81" s="118"/>
      <c r="L81" s="119">
        <f t="shared" si="100"/>
        <v>0</v>
      </c>
      <c r="M81" s="118"/>
      <c r="N81" s="120"/>
      <c r="O81" s="104">
        <f t="shared" si="101"/>
        <v>0</v>
      </c>
      <c r="P81" s="104">
        <f t="shared" si="102"/>
        <v>0</v>
      </c>
      <c r="Q81" s="121" t="str">
        <f t="shared" si="103"/>
        <v/>
      </c>
      <c r="R81" s="122" t="str">
        <f t="shared" si="104"/>
        <v/>
      </c>
      <c r="S81" s="122">
        <f t="shared" si="105"/>
        <v>0.25</v>
      </c>
      <c r="T81" s="122">
        <f t="shared" si="106"/>
        <v>0.25</v>
      </c>
      <c r="U81" s="122">
        <f t="shared" si="107"/>
        <v>0.5</v>
      </c>
      <c r="V81" s="122">
        <f t="shared" si="108"/>
        <v>1.5</v>
      </c>
      <c r="W81" s="123">
        <f t="shared" si="109"/>
        <v>0.25</v>
      </c>
      <c r="X81" s="122" t="b">
        <f t="shared" si="110"/>
        <v>0</v>
      </c>
      <c r="Y81" s="124" t="str">
        <f t="shared" si="111"/>
        <v>0</v>
      </c>
      <c r="Z81" s="261" t="str">
        <f t="shared" si="112"/>
        <v/>
      </c>
      <c r="AA81" s="261" t="str">
        <f t="shared" si="113"/>
        <v/>
      </c>
      <c r="AB81" s="262" t="str">
        <f t="shared" si="114"/>
        <v/>
      </c>
      <c r="AC81" s="158"/>
      <c r="AD81" s="159"/>
      <c r="AE81" s="263"/>
      <c r="AF81" s="415"/>
      <c r="AG81" s="47"/>
      <c r="AH81" s="47"/>
      <c r="AI81" s="47"/>
      <c r="AJ81" s="47"/>
      <c r="AK81" s="47"/>
      <c r="AL81" s="47"/>
      <c r="AM81" s="47"/>
      <c r="AN81" s="47"/>
      <c r="AO81" s="47"/>
    </row>
    <row r="82" spans="1:41" ht="12" customHeight="1">
      <c r="A82" s="278"/>
      <c r="B82" s="249"/>
      <c r="C82" s="249"/>
      <c r="D82" s="250"/>
      <c r="E82" s="251"/>
      <c r="F82" s="252"/>
      <c r="G82" s="252"/>
      <c r="H82" s="252"/>
      <c r="I82" s="253"/>
      <c r="J82" s="270"/>
      <c r="K82" s="252"/>
      <c r="L82" s="271">
        <f t="shared" si="100"/>
        <v>0</v>
      </c>
      <c r="M82" s="252"/>
      <c r="N82" s="272"/>
      <c r="O82" s="273">
        <f t="shared" si="101"/>
        <v>0</v>
      </c>
      <c r="P82" s="273">
        <f t="shared" si="102"/>
        <v>0</v>
      </c>
      <c r="Q82" s="252" t="str">
        <f t="shared" si="103"/>
        <v/>
      </c>
      <c r="R82" s="272" t="str">
        <f t="shared" si="104"/>
        <v/>
      </c>
      <c r="S82" s="272">
        <f t="shared" si="105"/>
        <v>0.25</v>
      </c>
      <c r="T82" s="272">
        <f t="shared" si="106"/>
        <v>0.25</v>
      </c>
      <c r="U82" s="272">
        <f t="shared" si="107"/>
        <v>0.5</v>
      </c>
      <c r="V82" s="272">
        <f t="shared" si="108"/>
        <v>1.5</v>
      </c>
      <c r="W82" s="274">
        <f t="shared" si="109"/>
        <v>0.25</v>
      </c>
      <c r="X82" s="272" t="b">
        <f t="shared" si="110"/>
        <v>0</v>
      </c>
      <c r="Y82" s="272" t="str">
        <f t="shared" si="111"/>
        <v>0</v>
      </c>
      <c r="Z82" s="261" t="str">
        <f t="shared" si="112"/>
        <v/>
      </c>
      <c r="AA82" s="261" t="str">
        <f t="shared" si="113"/>
        <v/>
      </c>
      <c r="AB82" s="262" t="str">
        <f t="shared" si="114"/>
        <v/>
      </c>
      <c r="AC82" s="275"/>
      <c r="AD82" s="276"/>
      <c r="AE82" s="256"/>
      <c r="AF82" s="415"/>
      <c r="AG82" s="47"/>
      <c r="AH82" s="47"/>
      <c r="AI82" s="47"/>
      <c r="AJ82" s="47"/>
      <c r="AK82" s="47"/>
      <c r="AL82" s="47"/>
      <c r="AM82" s="47"/>
      <c r="AN82" s="47"/>
      <c r="AO82" s="47"/>
    </row>
    <row r="83" spans="1:41" ht="12" customHeight="1">
      <c r="A83" s="279"/>
      <c r="B83" s="127"/>
      <c r="C83" s="127"/>
      <c r="D83" s="128"/>
      <c r="E83" s="129"/>
      <c r="F83" s="259"/>
      <c r="G83" s="259"/>
      <c r="H83" s="233"/>
      <c r="I83" s="234"/>
      <c r="J83" s="117"/>
      <c r="K83" s="118"/>
      <c r="L83" s="119">
        <f t="shared" si="100"/>
        <v>0</v>
      </c>
      <c r="M83" s="118"/>
      <c r="N83" s="120"/>
      <c r="O83" s="104">
        <f t="shared" si="101"/>
        <v>0</v>
      </c>
      <c r="P83" s="104">
        <f t="shared" si="102"/>
        <v>0</v>
      </c>
      <c r="Q83" s="121" t="str">
        <f t="shared" si="103"/>
        <v/>
      </c>
      <c r="R83" s="122" t="str">
        <f t="shared" si="104"/>
        <v/>
      </c>
      <c r="S83" s="122">
        <f t="shared" si="105"/>
        <v>0.25</v>
      </c>
      <c r="T83" s="122">
        <f t="shared" si="106"/>
        <v>0.25</v>
      </c>
      <c r="U83" s="122">
        <f t="shared" si="107"/>
        <v>0.5</v>
      </c>
      <c r="V83" s="122">
        <f t="shared" si="108"/>
        <v>1.5</v>
      </c>
      <c r="W83" s="123">
        <f t="shared" si="109"/>
        <v>0.25</v>
      </c>
      <c r="X83" s="122" t="b">
        <f t="shared" si="110"/>
        <v>0</v>
      </c>
      <c r="Y83" s="124" t="str">
        <f t="shared" si="111"/>
        <v>0</v>
      </c>
      <c r="Z83" s="261" t="str">
        <f t="shared" si="112"/>
        <v/>
      </c>
      <c r="AA83" s="261" t="str">
        <f t="shared" si="113"/>
        <v/>
      </c>
      <c r="AB83" s="262" t="str">
        <f t="shared" si="114"/>
        <v/>
      </c>
      <c r="AC83" s="158"/>
      <c r="AD83" s="159"/>
      <c r="AE83" s="263"/>
      <c r="AF83" s="415"/>
      <c r="AG83" s="47"/>
      <c r="AH83" s="47"/>
      <c r="AI83" s="47"/>
      <c r="AJ83" s="47"/>
      <c r="AK83" s="47"/>
      <c r="AL83" s="47"/>
      <c r="AM83" s="47"/>
      <c r="AN83" s="47"/>
      <c r="AO83" s="47"/>
    </row>
    <row r="84" spans="1:41" ht="12" customHeight="1">
      <c r="A84" s="47"/>
      <c r="B84" s="127"/>
      <c r="C84" s="127"/>
      <c r="D84" s="128"/>
      <c r="E84" s="129"/>
      <c r="F84" s="259"/>
      <c r="G84" s="259"/>
      <c r="H84" s="233"/>
      <c r="I84" s="234"/>
      <c r="J84" s="117"/>
      <c r="K84" s="118"/>
      <c r="L84" s="119">
        <f t="shared" si="100"/>
        <v>0</v>
      </c>
      <c r="M84" s="118"/>
      <c r="N84" s="120"/>
      <c r="O84" s="104">
        <f t="shared" si="101"/>
        <v>0</v>
      </c>
      <c r="P84" s="104">
        <f t="shared" si="102"/>
        <v>0</v>
      </c>
      <c r="Q84" s="121" t="str">
        <f t="shared" si="103"/>
        <v/>
      </c>
      <c r="R84" s="122" t="str">
        <f t="shared" si="104"/>
        <v/>
      </c>
      <c r="S84" s="122">
        <f t="shared" si="105"/>
        <v>0.25</v>
      </c>
      <c r="T84" s="122">
        <f t="shared" si="106"/>
        <v>0.25</v>
      </c>
      <c r="U84" s="122">
        <f t="shared" si="107"/>
        <v>0.5</v>
      </c>
      <c r="V84" s="122">
        <f t="shared" si="108"/>
        <v>1.5</v>
      </c>
      <c r="W84" s="123">
        <f t="shared" si="109"/>
        <v>0.25</v>
      </c>
      <c r="X84" s="122" t="b">
        <f t="shared" si="110"/>
        <v>0</v>
      </c>
      <c r="Y84" s="124" t="str">
        <f t="shared" si="111"/>
        <v>0</v>
      </c>
      <c r="Z84" s="261" t="str">
        <f t="shared" si="112"/>
        <v/>
      </c>
      <c r="AA84" s="261" t="str">
        <f t="shared" si="113"/>
        <v/>
      </c>
      <c r="AB84" s="262" t="str">
        <f t="shared" si="114"/>
        <v/>
      </c>
      <c r="AC84" s="158"/>
      <c r="AD84" s="159"/>
      <c r="AE84" s="263"/>
      <c r="AF84" s="415"/>
      <c r="AG84" s="47"/>
      <c r="AH84" s="47"/>
      <c r="AI84" s="47"/>
      <c r="AJ84" s="47"/>
      <c r="AK84" s="47"/>
      <c r="AL84" s="47"/>
      <c r="AM84" s="47"/>
      <c r="AN84" s="47"/>
      <c r="AO84" s="47"/>
    </row>
    <row r="85" spans="1:41" ht="12" customHeight="1">
      <c r="A85" s="258"/>
      <c r="B85" s="127"/>
      <c r="C85" s="127"/>
      <c r="D85" s="128"/>
      <c r="E85" s="129"/>
      <c r="F85" s="259"/>
      <c r="G85" s="259"/>
      <c r="H85" s="233"/>
      <c r="I85" s="234"/>
      <c r="J85" s="117"/>
      <c r="K85" s="118"/>
      <c r="L85" s="119">
        <f t="shared" si="100"/>
        <v>0</v>
      </c>
      <c r="M85" s="118"/>
      <c r="N85" s="120"/>
      <c r="O85" s="104">
        <f t="shared" si="101"/>
        <v>0</v>
      </c>
      <c r="P85" s="104">
        <f t="shared" si="102"/>
        <v>0</v>
      </c>
      <c r="Q85" s="121" t="str">
        <f t="shared" si="103"/>
        <v/>
      </c>
      <c r="R85" s="122" t="str">
        <f t="shared" si="104"/>
        <v/>
      </c>
      <c r="S85" s="122">
        <f t="shared" si="105"/>
        <v>0.25</v>
      </c>
      <c r="T85" s="122">
        <f t="shared" si="106"/>
        <v>0.25</v>
      </c>
      <c r="U85" s="122">
        <f t="shared" si="107"/>
        <v>0.5</v>
      </c>
      <c r="V85" s="122">
        <f t="shared" si="108"/>
        <v>1.5</v>
      </c>
      <c r="W85" s="123">
        <f t="shared" si="109"/>
        <v>0.25</v>
      </c>
      <c r="X85" s="122" t="b">
        <f t="shared" si="110"/>
        <v>0</v>
      </c>
      <c r="Y85" s="124" t="str">
        <f t="shared" si="111"/>
        <v>0</v>
      </c>
      <c r="Z85" s="261" t="str">
        <f t="shared" si="112"/>
        <v/>
      </c>
      <c r="AA85" s="261" t="str">
        <f t="shared" si="113"/>
        <v/>
      </c>
      <c r="AB85" s="262" t="str">
        <f t="shared" si="114"/>
        <v/>
      </c>
      <c r="AC85" s="158"/>
      <c r="AD85" s="159"/>
      <c r="AE85" s="263"/>
      <c r="AF85" s="415"/>
      <c r="AG85" s="47"/>
      <c r="AH85" s="47"/>
      <c r="AI85" s="47"/>
      <c r="AJ85" s="47"/>
      <c r="AK85" s="47"/>
      <c r="AL85" s="47"/>
      <c r="AM85" s="47"/>
      <c r="AN85" s="47"/>
      <c r="AO85" s="47"/>
    </row>
    <row r="86" spans="1:41" ht="12" customHeight="1">
      <c r="A86" s="277"/>
      <c r="B86" s="127"/>
      <c r="C86" s="127"/>
      <c r="D86" s="128"/>
      <c r="E86" s="129"/>
      <c r="F86" s="259"/>
      <c r="G86" s="259"/>
      <c r="H86" s="233"/>
      <c r="I86" s="234"/>
      <c r="J86" s="117"/>
      <c r="K86" s="118"/>
      <c r="L86" s="119">
        <f t="shared" si="100"/>
        <v>0</v>
      </c>
      <c r="M86" s="118"/>
      <c r="N86" s="120"/>
      <c r="O86" s="104">
        <f t="shared" si="101"/>
        <v>0</v>
      </c>
      <c r="P86" s="104">
        <f t="shared" si="102"/>
        <v>0</v>
      </c>
      <c r="Q86" s="121" t="str">
        <f t="shared" si="103"/>
        <v/>
      </c>
      <c r="R86" s="122" t="str">
        <f t="shared" si="104"/>
        <v/>
      </c>
      <c r="S86" s="122">
        <f t="shared" si="105"/>
        <v>0.25</v>
      </c>
      <c r="T86" s="122">
        <f t="shared" si="106"/>
        <v>0.25</v>
      </c>
      <c r="U86" s="122">
        <f t="shared" si="107"/>
        <v>0.5</v>
      </c>
      <c r="V86" s="122">
        <f t="shared" si="108"/>
        <v>1.5</v>
      </c>
      <c r="W86" s="123">
        <f t="shared" si="109"/>
        <v>0.25</v>
      </c>
      <c r="X86" s="122" t="b">
        <f t="shared" si="110"/>
        <v>0</v>
      </c>
      <c r="Y86" s="124" t="str">
        <f t="shared" si="111"/>
        <v>0</v>
      </c>
      <c r="Z86" s="261" t="str">
        <f t="shared" si="112"/>
        <v/>
      </c>
      <c r="AA86" s="261" t="str">
        <f t="shared" si="113"/>
        <v/>
      </c>
      <c r="AB86" s="262" t="str">
        <f t="shared" si="114"/>
        <v/>
      </c>
      <c r="AC86" s="158"/>
      <c r="AD86" s="159"/>
      <c r="AE86" s="263"/>
      <c r="AF86" s="415"/>
      <c r="AG86" s="47"/>
      <c r="AH86" s="47"/>
      <c r="AI86" s="47"/>
      <c r="AJ86" s="47"/>
      <c r="AK86" s="47"/>
      <c r="AL86" s="47"/>
      <c r="AM86" s="47"/>
      <c r="AN86" s="47"/>
      <c r="AO86" s="47"/>
    </row>
    <row r="87" spans="1:41" ht="12" customHeight="1">
      <c r="A87" s="47"/>
      <c r="B87" s="127"/>
      <c r="C87" s="127"/>
      <c r="D87" s="128"/>
      <c r="E87" s="129"/>
      <c r="F87" s="259"/>
      <c r="G87" s="259"/>
      <c r="H87" s="233"/>
      <c r="I87" s="234"/>
      <c r="J87" s="117"/>
      <c r="K87" s="118"/>
      <c r="L87" s="119">
        <f t="shared" si="100"/>
        <v>0</v>
      </c>
      <c r="M87" s="118"/>
      <c r="N87" s="120"/>
      <c r="O87" s="104">
        <f t="shared" si="101"/>
        <v>0</v>
      </c>
      <c r="P87" s="104">
        <f t="shared" si="102"/>
        <v>0</v>
      </c>
      <c r="Q87" s="121" t="str">
        <f t="shared" si="103"/>
        <v/>
      </c>
      <c r="R87" s="122" t="str">
        <f t="shared" si="104"/>
        <v/>
      </c>
      <c r="S87" s="122">
        <f t="shared" si="105"/>
        <v>0.25</v>
      </c>
      <c r="T87" s="122">
        <f t="shared" si="106"/>
        <v>0.25</v>
      </c>
      <c r="U87" s="122">
        <f t="shared" si="107"/>
        <v>0.5</v>
      </c>
      <c r="V87" s="122">
        <f t="shared" si="108"/>
        <v>1.5</v>
      </c>
      <c r="W87" s="123">
        <f t="shared" si="109"/>
        <v>0.25</v>
      </c>
      <c r="X87" s="122" t="b">
        <f t="shared" si="110"/>
        <v>0</v>
      </c>
      <c r="Y87" s="124" t="str">
        <f t="shared" si="111"/>
        <v>0</v>
      </c>
      <c r="Z87" s="261" t="str">
        <f t="shared" si="112"/>
        <v/>
      </c>
      <c r="AA87" s="261" t="str">
        <f t="shared" si="113"/>
        <v/>
      </c>
      <c r="AB87" s="262" t="str">
        <f t="shared" si="114"/>
        <v/>
      </c>
      <c r="AC87" s="158"/>
      <c r="AD87" s="159"/>
      <c r="AE87" s="263"/>
      <c r="AF87" s="415"/>
      <c r="AG87" s="47"/>
      <c r="AH87" s="47"/>
      <c r="AI87" s="47"/>
      <c r="AJ87" s="47"/>
      <c r="AK87" s="47"/>
      <c r="AL87" s="47"/>
      <c r="AM87" s="47"/>
      <c r="AN87" s="47"/>
      <c r="AO87" s="47"/>
    </row>
    <row r="88" spans="1:41" ht="12" customHeight="1">
      <c r="A88" s="268"/>
      <c r="B88" s="127"/>
      <c r="C88" s="127"/>
      <c r="D88" s="128"/>
      <c r="E88" s="129"/>
      <c r="F88" s="136"/>
      <c r="G88" s="136"/>
      <c r="H88" s="233"/>
      <c r="I88" s="234"/>
      <c r="J88" s="117"/>
      <c r="K88" s="118"/>
      <c r="L88" s="119">
        <f t="shared" si="100"/>
        <v>0</v>
      </c>
      <c r="M88" s="118"/>
      <c r="N88" s="120"/>
      <c r="O88" s="104">
        <f t="shared" si="101"/>
        <v>0</v>
      </c>
      <c r="P88" s="104">
        <f t="shared" si="102"/>
        <v>0</v>
      </c>
      <c r="Q88" s="121" t="str">
        <f t="shared" si="103"/>
        <v/>
      </c>
      <c r="R88" s="122" t="str">
        <f t="shared" si="104"/>
        <v/>
      </c>
      <c r="S88" s="122">
        <f t="shared" si="105"/>
        <v>0.25</v>
      </c>
      <c r="T88" s="122">
        <f t="shared" si="106"/>
        <v>0.25</v>
      </c>
      <c r="U88" s="122">
        <f t="shared" si="107"/>
        <v>0.5</v>
      </c>
      <c r="V88" s="122">
        <f t="shared" si="108"/>
        <v>1.5</v>
      </c>
      <c r="W88" s="123">
        <f t="shared" si="109"/>
        <v>0.25</v>
      </c>
      <c r="X88" s="122" t="b">
        <f t="shared" si="110"/>
        <v>0</v>
      </c>
      <c r="Y88" s="124" t="str">
        <f t="shared" si="111"/>
        <v>0</v>
      </c>
      <c r="Z88" s="261" t="str">
        <f t="shared" si="112"/>
        <v/>
      </c>
      <c r="AA88" s="261" t="str">
        <f t="shared" si="113"/>
        <v/>
      </c>
      <c r="AB88" s="262" t="str">
        <f t="shared" si="114"/>
        <v/>
      </c>
      <c r="AC88" s="158"/>
      <c r="AD88" s="159"/>
      <c r="AE88" s="263"/>
      <c r="AF88" s="415"/>
      <c r="AG88" s="47"/>
      <c r="AH88" s="47"/>
      <c r="AI88" s="47"/>
      <c r="AJ88" s="47"/>
      <c r="AK88" s="47"/>
      <c r="AL88" s="47"/>
      <c r="AM88" s="47"/>
      <c r="AN88" s="47"/>
      <c r="AO88" s="47"/>
    </row>
    <row r="89" spans="1:41" ht="12" customHeight="1">
      <c r="A89" s="269"/>
      <c r="B89" s="249"/>
      <c r="C89" s="249"/>
      <c r="D89" s="250"/>
      <c r="E89" s="251"/>
      <c r="F89" s="252"/>
      <c r="G89" s="252"/>
      <c r="H89" s="252"/>
      <c r="I89" s="253"/>
      <c r="J89" s="270"/>
      <c r="K89" s="252"/>
      <c r="L89" s="271">
        <f t="shared" si="100"/>
        <v>0</v>
      </c>
      <c r="M89" s="252"/>
      <c r="N89" s="272"/>
      <c r="O89" s="273">
        <f t="shared" si="101"/>
        <v>0</v>
      </c>
      <c r="P89" s="273">
        <f t="shared" si="102"/>
        <v>0</v>
      </c>
      <c r="Q89" s="252" t="str">
        <f t="shared" si="103"/>
        <v/>
      </c>
      <c r="R89" s="272" t="str">
        <f t="shared" si="104"/>
        <v/>
      </c>
      <c r="S89" s="272">
        <f t="shared" si="105"/>
        <v>0.25</v>
      </c>
      <c r="T89" s="272">
        <f t="shared" si="106"/>
        <v>0.25</v>
      </c>
      <c r="U89" s="272">
        <f t="shared" si="107"/>
        <v>0.5</v>
      </c>
      <c r="V89" s="272">
        <f t="shared" si="108"/>
        <v>1.5</v>
      </c>
      <c r="W89" s="274">
        <f t="shared" si="109"/>
        <v>0.25</v>
      </c>
      <c r="X89" s="272" t="b">
        <f t="shared" si="110"/>
        <v>0</v>
      </c>
      <c r="Y89" s="272" t="str">
        <f t="shared" si="111"/>
        <v>0</v>
      </c>
      <c r="Z89" s="261" t="str">
        <f t="shared" si="112"/>
        <v/>
      </c>
      <c r="AA89" s="261" t="str">
        <f t="shared" si="113"/>
        <v/>
      </c>
      <c r="AB89" s="262" t="str">
        <f t="shared" si="114"/>
        <v/>
      </c>
      <c r="AC89" s="275"/>
      <c r="AD89" s="276"/>
      <c r="AE89" s="256"/>
      <c r="AF89" s="415"/>
      <c r="AG89" s="47"/>
      <c r="AH89" s="47"/>
      <c r="AI89" s="47"/>
      <c r="AJ89" s="47"/>
      <c r="AK89" s="47"/>
      <c r="AL89" s="47"/>
      <c r="AM89" s="47"/>
      <c r="AN89" s="47"/>
      <c r="AO89" s="47"/>
    </row>
    <row r="90" spans="1:41" ht="12" customHeight="1">
      <c r="A90" s="267"/>
      <c r="B90" s="127"/>
      <c r="C90" s="127"/>
      <c r="D90" s="128"/>
      <c r="E90" s="129"/>
      <c r="F90" s="259"/>
      <c r="G90" s="259"/>
      <c r="H90" s="233"/>
      <c r="I90" s="234"/>
      <c r="J90" s="117"/>
      <c r="K90" s="118"/>
      <c r="L90" s="119">
        <f t="shared" si="100"/>
        <v>0</v>
      </c>
      <c r="M90" s="118"/>
      <c r="N90" s="120"/>
      <c r="O90" s="104">
        <f t="shared" si="101"/>
        <v>0</v>
      </c>
      <c r="P90" s="104">
        <f t="shared" si="102"/>
        <v>0</v>
      </c>
      <c r="Q90" s="121" t="str">
        <f t="shared" si="103"/>
        <v/>
      </c>
      <c r="R90" s="122" t="str">
        <f t="shared" si="104"/>
        <v/>
      </c>
      <c r="S90" s="122">
        <f t="shared" si="105"/>
        <v>0.25</v>
      </c>
      <c r="T90" s="122">
        <f t="shared" si="106"/>
        <v>0.25</v>
      </c>
      <c r="U90" s="122">
        <f t="shared" si="107"/>
        <v>0.5</v>
      </c>
      <c r="V90" s="122">
        <f t="shared" si="108"/>
        <v>1.5</v>
      </c>
      <c r="W90" s="123">
        <f t="shared" si="109"/>
        <v>0.25</v>
      </c>
      <c r="X90" s="122" t="b">
        <f t="shared" si="110"/>
        <v>0</v>
      </c>
      <c r="Y90" s="124" t="str">
        <f t="shared" si="111"/>
        <v>0</v>
      </c>
      <c r="Z90" s="261" t="str">
        <f t="shared" si="112"/>
        <v/>
      </c>
      <c r="AA90" s="261" t="str">
        <f t="shared" si="113"/>
        <v/>
      </c>
      <c r="AB90" s="262" t="str">
        <f t="shared" si="114"/>
        <v/>
      </c>
      <c r="AC90" s="158"/>
      <c r="AD90" s="159"/>
      <c r="AE90" s="263"/>
      <c r="AF90" s="415"/>
      <c r="AG90" s="47"/>
      <c r="AH90" s="47"/>
      <c r="AI90" s="47"/>
      <c r="AJ90" s="47"/>
      <c r="AK90" s="47"/>
      <c r="AL90" s="47"/>
      <c r="AM90" s="47"/>
      <c r="AN90" s="47"/>
      <c r="AO90" s="47"/>
    </row>
    <row r="91" spans="1:41" ht="12" customHeight="1">
      <c r="A91" s="267"/>
      <c r="B91" s="127"/>
      <c r="C91" s="127"/>
      <c r="D91" s="128"/>
      <c r="E91" s="129"/>
      <c r="F91" s="259"/>
      <c r="G91" s="259"/>
      <c r="H91" s="233"/>
      <c r="I91" s="234"/>
      <c r="J91" s="117"/>
      <c r="K91" s="118"/>
      <c r="L91" s="119">
        <f t="shared" si="100"/>
        <v>0</v>
      </c>
      <c r="M91" s="118"/>
      <c r="N91" s="120"/>
      <c r="O91" s="104">
        <f t="shared" si="101"/>
        <v>0</v>
      </c>
      <c r="P91" s="104">
        <f t="shared" si="102"/>
        <v>0</v>
      </c>
      <c r="Q91" s="121" t="str">
        <f t="shared" si="103"/>
        <v/>
      </c>
      <c r="R91" s="122" t="str">
        <f t="shared" si="104"/>
        <v/>
      </c>
      <c r="S91" s="122">
        <f t="shared" si="105"/>
        <v>0.25</v>
      </c>
      <c r="T91" s="122">
        <f t="shared" si="106"/>
        <v>0.25</v>
      </c>
      <c r="U91" s="122">
        <f t="shared" si="107"/>
        <v>0.5</v>
      </c>
      <c r="V91" s="122">
        <f t="shared" si="108"/>
        <v>1.5</v>
      </c>
      <c r="W91" s="123">
        <f t="shared" si="109"/>
        <v>0.25</v>
      </c>
      <c r="X91" s="122" t="b">
        <f t="shared" si="110"/>
        <v>0</v>
      </c>
      <c r="Y91" s="124" t="str">
        <f t="shared" si="111"/>
        <v>0</v>
      </c>
      <c r="Z91" s="261" t="str">
        <f t="shared" si="112"/>
        <v/>
      </c>
      <c r="AA91" s="261" t="str">
        <f t="shared" si="113"/>
        <v/>
      </c>
      <c r="AB91" s="262" t="str">
        <f t="shared" si="114"/>
        <v/>
      </c>
      <c r="AC91" s="158"/>
      <c r="AD91" s="159"/>
      <c r="AE91" s="263"/>
      <c r="AF91" s="415"/>
      <c r="AG91" s="47"/>
      <c r="AH91" s="47"/>
      <c r="AI91" s="47"/>
      <c r="AJ91" s="47"/>
      <c r="AK91" s="47"/>
      <c r="AL91" s="47"/>
      <c r="AM91" s="47"/>
      <c r="AN91" s="47"/>
      <c r="AO91" s="47"/>
    </row>
    <row r="92" spans="1:41" ht="12" customHeight="1">
      <c r="A92" s="258"/>
      <c r="B92" s="127"/>
      <c r="C92" s="127"/>
      <c r="D92" s="128"/>
      <c r="E92" s="129"/>
      <c r="F92" s="259"/>
      <c r="G92" s="259"/>
      <c r="H92" s="233"/>
      <c r="I92" s="234"/>
      <c r="J92" s="117"/>
      <c r="K92" s="118"/>
      <c r="L92" s="119">
        <f t="shared" si="100"/>
        <v>0</v>
      </c>
      <c r="M92" s="118"/>
      <c r="N92" s="120"/>
      <c r="O92" s="104">
        <f t="shared" si="101"/>
        <v>0</v>
      </c>
      <c r="P92" s="104">
        <f t="shared" si="102"/>
        <v>0</v>
      </c>
      <c r="Q92" s="121" t="str">
        <f t="shared" si="103"/>
        <v/>
      </c>
      <c r="R92" s="122" t="str">
        <f t="shared" si="104"/>
        <v/>
      </c>
      <c r="S92" s="122">
        <f t="shared" si="105"/>
        <v>0.25</v>
      </c>
      <c r="T92" s="122">
        <f t="shared" si="106"/>
        <v>0.25</v>
      </c>
      <c r="U92" s="122">
        <f t="shared" si="107"/>
        <v>0.5</v>
      </c>
      <c r="V92" s="122">
        <f t="shared" si="108"/>
        <v>1.5</v>
      </c>
      <c r="W92" s="123">
        <f t="shared" si="109"/>
        <v>0.25</v>
      </c>
      <c r="X92" s="122" t="b">
        <f t="shared" si="110"/>
        <v>0</v>
      </c>
      <c r="Y92" s="124" t="str">
        <f t="shared" si="111"/>
        <v>0</v>
      </c>
      <c r="Z92" s="261" t="str">
        <f t="shared" si="112"/>
        <v/>
      </c>
      <c r="AA92" s="261" t="str">
        <f t="shared" si="113"/>
        <v/>
      </c>
      <c r="AB92" s="262" t="str">
        <f t="shared" si="114"/>
        <v/>
      </c>
      <c r="AC92" s="158"/>
      <c r="AD92" s="159"/>
      <c r="AE92" s="263"/>
      <c r="AF92" s="415"/>
      <c r="AG92" s="47"/>
      <c r="AH92" s="47"/>
      <c r="AI92" s="47"/>
      <c r="AJ92" s="47"/>
      <c r="AK92" s="47"/>
      <c r="AL92" s="47"/>
      <c r="AM92" s="47"/>
      <c r="AN92" s="47"/>
      <c r="AO92" s="47"/>
    </row>
    <row r="93" spans="1:41" ht="12" customHeight="1">
      <c r="A93" s="267"/>
      <c r="B93" s="127"/>
      <c r="C93" s="127"/>
      <c r="D93" s="128"/>
      <c r="E93" s="129"/>
      <c r="F93" s="259"/>
      <c r="G93" s="259"/>
      <c r="H93" s="233"/>
      <c r="I93" s="234"/>
      <c r="J93" s="117"/>
      <c r="K93" s="118"/>
      <c r="L93" s="119">
        <f t="shared" si="100"/>
        <v>0</v>
      </c>
      <c r="M93" s="118"/>
      <c r="N93" s="120"/>
      <c r="O93" s="104">
        <f t="shared" si="101"/>
        <v>0</v>
      </c>
      <c r="P93" s="104">
        <f t="shared" si="102"/>
        <v>0</v>
      </c>
      <c r="Q93" s="121" t="str">
        <f t="shared" si="103"/>
        <v/>
      </c>
      <c r="R93" s="122" t="str">
        <f t="shared" si="104"/>
        <v/>
      </c>
      <c r="S93" s="122">
        <f t="shared" si="105"/>
        <v>0.25</v>
      </c>
      <c r="T93" s="122">
        <f t="shared" si="106"/>
        <v>0.25</v>
      </c>
      <c r="U93" s="122">
        <f t="shared" si="107"/>
        <v>0.5</v>
      </c>
      <c r="V93" s="122">
        <f t="shared" si="108"/>
        <v>1.5</v>
      </c>
      <c r="W93" s="123">
        <f t="shared" si="109"/>
        <v>0.25</v>
      </c>
      <c r="X93" s="122" t="b">
        <f t="shared" si="110"/>
        <v>0</v>
      </c>
      <c r="Y93" s="124" t="str">
        <f t="shared" si="111"/>
        <v>0</v>
      </c>
      <c r="Z93" s="261" t="str">
        <f t="shared" si="112"/>
        <v/>
      </c>
      <c r="AA93" s="261" t="str">
        <f t="shared" si="113"/>
        <v/>
      </c>
      <c r="AB93" s="262" t="str">
        <f t="shared" si="114"/>
        <v/>
      </c>
      <c r="AC93" s="158"/>
      <c r="AD93" s="159"/>
      <c r="AE93" s="263"/>
      <c r="AF93" s="415"/>
      <c r="AG93" s="47"/>
      <c r="AH93" s="47"/>
      <c r="AI93" s="47"/>
      <c r="AJ93" s="47"/>
      <c r="AK93" s="47"/>
      <c r="AL93" s="47"/>
      <c r="AM93" s="47"/>
      <c r="AN93" s="47"/>
      <c r="AO93" s="47"/>
    </row>
    <row r="94" spans="1:41" ht="12" customHeight="1">
      <c r="A94" s="267"/>
      <c r="B94" s="127"/>
      <c r="C94" s="127"/>
      <c r="D94" s="128"/>
      <c r="E94" s="129"/>
      <c r="F94" s="259"/>
      <c r="G94" s="259"/>
      <c r="H94" s="233"/>
      <c r="I94" s="234"/>
      <c r="J94" s="117"/>
      <c r="K94" s="118"/>
      <c r="L94" s="119">
        <f t="shared" si="100"/>
        <v>0</v>
      </c>
      <c r="M94" s="118"/>
      <c r="N94" s="120"/>
      <c r="O94" s="104">
        <f t="shared" si="101"/>
        <v>0</v>
      </c>
      <c r="P94" s="104">
        <f t="shared" si="102"/>
        <v>0</v>
      </c>
      <c r="Q94" s="121" t="str">
        <f t="shared" si="103"/>
        <v/>
      </c>
      <c r="R94" s="122" t="str">
        <f t="shared" si="104"/>
        <v/>
      </c>
      <c r="S94" s="122">
        <f t="shared" si="105"/>
        <v>0.25</v>
      </c>
      <c r="T94" s="122">
        <f t="shared" si="106"/>
        <v>0.25</v>
      </c>
      <c r="U94" s="122">
        <f t="shared" si="107"/>
        <v>0.5</v>
      </c>
      <c r="V94" s="122">
        <f t="shared" si="108"/>
        <v>1.5</v>
      </c>
      <c r="W94" s="123">
        <f t="shared" si="109"/>
        <v>0.25</v>
      </c>
      <c r="X94" s="122" t="b">
        <f t="shared" si="110"/>
        <v>0</v>
      </c>
      <c r="Y94" s="124" t="str">
        <f t="shared" si="111"/>
        <v>0</v>
      </c>
      <c r="Z94" s="261" t="str">
        <f t="shared" si="112"/>
        <v/>
      </c>
      <c r="AA94" s="261" t="str">
        <f t="shared" si="113"/>
        <v/>
      </c>
      <c r="AB94" s="262" t="str">
        <f t="shared" si="114"/>
        <v/>
      </c>
      <c r="AC94" s="158"/>
      <c r="AD94" s="159"/>
      <c r="AE94" s="263"/>
      <c r="AF94" s="415"/>
      <c r="AG94" s="47"/>
      <c r="AH94" s="47"/>
      <c r="AI94" s="47"/>
      <c r="AJ94" s="47"/>
      <c r="AK94" s="47"/>
      <c r="AL94" s="47"/>
      <c r="AM94" s="47"/>
      <c r="AN94" s="47"/>
      <c r="AO94" s="47"/>
    </row>
    <row r="95" spans="1:41" ht="12" customHeight="1">
      <c r="A95" s="268"/>
      <c r="B95" s="127"/>
      <c r="C95" s="127"/>
      <c r="D95" s="128"/>
      <c r="E95" s="129"/>
      <c r="F95" s="136"/>
      <c r="G95" s="136"/>
      <c r="H95" s="233"/>
      <c r="I95" s="234"/>
      <c r="J95" s="117"/>
      <c r="K95" s="118"/>
      <c r="L95" s="119">
        <f t="shared" si="100"/>
        <v>0</v>
      </c>
      <c r="M95" s="118"/>
      <c r="N95" s="120"/>
      <c r="O95" s="104">
        <f t="shared" si="101"/>
        <v>0</v>
      </c>
      <c r="P95" s="104">
        <f t="shared" si="102"/>
        <v>0</v>
      </c>
      <c r="Q95" s="121" t="str">
        <f t="shared" si="103"/>
        <v/>
      </c>
      <c r="R95" s="122" t="str">
        <f t="shared" si="104"/>
        <v/>
      </c>
      <c r="S95" s="122">
        <f t="shared" si="105"/>
        <v>0.25</v>
      </c>
      <c r="T95" s="122">
        <f t="shared" si="106"/>
        <v>0.25</v>
      </c>
      <c r="U95" s="122">
        <f t="shared" si="107"/>
        <v>0.5</v>
      </c>
      <c r="V95" s="122">
        <f t="shared" si="108"/>
        <v>1.5</v>
      </c>
      <c r="W95" s="123">
        <f t="shared" si="109"/>
        <v>0.25</v>
      </c>
      <c r="X95" s="122" t="b">
        <f t="shared" si="110"/>
        <v>0</v>
      </c>
      <c r="Y95" s="124" t="str">
        <f t="shared" si="111"/>
        <v>0</v>
      </c>
      <c r="Z95" s="261" t="str">
        <f t="shared" si="112"/>
        <v/>
      </c>
      <c r="AA95" s="261" t="str">
        <f t="shared" si="113"/>
        <v/>
      </c>
      <c r="AB95" s="262" t="str">
        <f t="shared" si="114"/>
        <v/>
      </c>
      <c r="AC95" s="158"/>
      <c r="AD95" s="159"/>
      <c r="AE95" s="263"/>
      <c r="AF95" s="415"/>
      <c r="AG95" s="47"/>
      <c r="AH95" s="47"/>
      <c r="AI95" s="47"/>
      <c r="AJ95" s="47"/>
      <c r="AK95" s="47"/>
      <c r="AL95" s="47"/>
      <c r="AM95" s="47"/>
      <c r="AN95" s="47"/>
      <c r="AO95" s="47"/>
    </row>
    <row r="96" spans="1:41" ht="12" customHeight="1">
      <c r="A96" s="280"/>
      <c r="B96" s="249"/>
      <c r="C96" s="249"/>
      <c r="D96" s="250"/>
      <c r="E96" s="251"/>
      <c r="F96" s="252"/>
      <c r="G96" s="252"/>
      <c r="H96" s="252"/>
      <c r="I96" s="253"/>
      <c r="J96" s="270"/>
      <c r="K96" s="252"/>
      <c r="L96" s="271">
        <f t="shared" si="100"/>
        <v>0</v>
      </c>
      <c r="M96" s="252"/>
      <c r="N96" s="272"/>
      <c r="O96" s="273">
        <f t="shared" si="101"/>
        <v>0</v>
      </c>
      <c r="P96" s="273">
        <f t="shared" si="102"/>
        <v>0</v>
      </c>
      <c r="Q96" s="252" t="str">
        <f t="shared" si="103"/>
        <v/>
      </c>
      <c r="R96" s="272" t="str">
        <f t="shared" si="104"/>
        <v/>
      </c>
      <c r="S96" s="272">
        <f t="shared" si="105"/>
        <v>0.25</v>
      </c>
      <c r="T96" s="272">
        <f t="shared" si="106"/>
        <v>0.25</v>
      </c>
      <c r="U96" s="272">
        <f t="shared" si="107"/>
        <v>0.5</v>
      </c>
      <c r="V96" s="272">
        <f t="shared" si="108"/>
        <v>1.5</v>
      </c>
      <c r="W96" s="274">
        <f t="shared" si="109"/>
        <v>0.25</v>
      </c>
      <c r="X96" s="272" t="b">
        <f t="shared" si="110"/>
        <v>0</v>
      </c>
      <c r="Y96" s="272" t="str">
        <f t="shared" si="111"/>
        <v>0</v>
      </c>
      <c r="Z96" s="261" t="str">
        <f t="shared" si="112"/>
        <v/>
      </c>
      <c r="AA96" s="261" t="str">
        <f t="shared" si="113"/>
        <v/>
      </c>
      <c r="AB96" s="262" t="str">
        <f t="shared" si="114"/>
        <v/>
      </c>
      <c r="AC96" s="275"/>
      <c r="AD96" s="276"/>
      <c r="AE96" s="256"/>
      <c r="AF96" s="415"/>
      <c r="AG96" s="47"/>
      <c r="AH96" s="47"/>
      <c r="AI96" s="47"/>
      <c r="AJ96" s="47"/>
      <c r="AK96" s="47"/>
      <c r="AL96" s="47"/>
      <c r="AM96" s="47"/>
      <c r="AN96" s="47"/>
      <c r="AO96" s="47"/>
    </row>
    <row r="97" spans="1:41" ht="12" customHeight="1">
      <c r="A97" s="267"/>
      <c r="B97" s="127"/>
      <c r="C97" s="127"/>
      <c r="D97" s="128"/>
      <c r="E97" s="129"/>
      <c r="F97" s="259"/>
      <c r="G97" s="259"/>
      <c r="H97" s="233"/>
      <c r="I97" s="234"/>
      <c r="J97" s="117"/>
      <c r="K97" s="118"/>
      <c r="L97" s="119">
        <f t="shared" si="100"/>
        <v>0</v>
      </c>
      <c r="M97" s="118"/>
      <c r="N97" s="120"/>
      <c r="O97" s="104">
        <f t="shared" si="101"/>
        <v>0</v>
      </c>
      <c r="P97" s="104">
        <f t="shared" si="102"/>
        <v>0</v>
      </c>
      <c r="Q97" s="121" t="str">
        <f t="shared" si="103"/>
        <v/>
      </c>
      <c r="R97" s="122" t="str">
        <f t="shared" si="104"/>
        <v/>
      </c>
      <c r="S97" s="122">
        <f t="shared" si="105"/>
        <v>0.25</v>
      </c>
      <c r="T97" s="122">
        <f t="shared" si="106"/>
        <v>0.25</v>
      </c>
      <c r="U97" s="122">
        <f t="shared" si="107"/>
        <v>0.5</v>
      </c>
      <c r="V97" s="122">
        <f t="shared" si="108"/>
        <v>1.5</v>
      </c>
      <c r="W97" s="123">
        <f t="shared" si="109"/>
        <v>0.25</v>
      </c>
      <c r="X97" s="122" t="b">
        <f t="shared" si="110"/>
        <v>0</v>
      </c>
      <c r="Y97" s="124" t="str">
        <f t="shared" si="111"/>
        <v>0</v>
      </c>
      <c r="Z97" s="261" t="str">
        <f t="shared" si="112"/>
        <v/>
      </c>
      <c r="AA97" s="261" t="str">
        <f t="shared" si="113"/>
        <v/>
      </c>
      <c r="AB97" s="262" t="str">
        <f t="shared" si="114"/>
        <v/>
      </c>
      <c r="AC97" s="158"/>
      <c r="AD97" s="159"/>
      <c r="AE97" s="263"/>
      <c r="AF97" s="415"/>
      <c r="AG97" s="47"/>
      <c r="AH97" s="47"/>
      <c r="AI97" s="47"/>
      <c r="AJ97" s="47"/>
      <c r="AK97" s="47"/>
      <c r="AL97" s="47"/>
      <c r="AM97" s="47"/>
      <c r="AN97" s="47"/>
      <c r="AO97" s="47"/>
    </row>
    <row r="98" spans="1:41" ht="12" customHeight="1">
      <c r="A98" s="267"/>
      <c r="B98" s="127"/>
      <c r="C98" s="127"/>
      <c r="D98" s="128"/>
      <c r="E98" s="129"/>
      <c r="F98" s="281"/>
      <c r="G98" s="259"/>
      <c r="H98" s="233"/>
      <c r="I98" s="234"/>
      <c r="J98" s="117"/>
      <c r="K98" s="118"/>
      <c r="L98" s="119">
        <f t="shared" si="100"/>
        <v>0</v>
      </c>
      <c r="M98" s="118"/>
      <c r="N98" s="120"/>
      <c r="O98" s="104">
        <f t="shared" si="101"/>
        <v>0</v>
      </c>
      <c r="P98" s="104">
        <f t="shared" si="102"/>
        <v>0</v>
      </c>
      <c r="Q98" s="121" t="str">
        <f t="shared" si="103"/>
        <v/>
      </c>
      <c r="R98" s="122" t="str">
        <f t="shared" si="104"/>
        <v/>
      </c>
      <c r="S98" s="122">
        <f t="shared" si="105"/>
        <v>0.25</v>
      </c>
      <c r="T98" s="122">
        <f t="shared" si="106"/>
        <v>0.25</v>
      </c>
      <c r="U98" s="122">
        <f t="shared" si="107"/>
        <v>0.5</v>
      </c>
      <c r="V98" s="122">
        <f t="shared" si="108"/>
        <v>1.5</v>
      </c>
      <c r="W98" s="123">
        <f t="shared" si="109"/>
        <v>0.25</v>
      </c>
      <c r="X98" s="122" t="b">
        <f t="shared" si="110"/>
        <v>0</v>
      </c>
      <c r="Y98" s="124" t="str">
        <f t="shared" si="111"/>
        <v>0</v>
      </c>
      <c r="Z98" s="261" t="str">
        <f t="shared" si="112"/>
        <v/>
      </c>
      <c r="AA98" s="261" t="str">
        <f t="shared" si="113"/>
        <v/>
      </c>
      <c r="AB98" s="262" t="str">
        <f t="shared" si="114"/>
        <v/>
      </c>
      <c r="AC98" s="158"/>
      <c r="AD98" s="159"/>
      <c r="AE98" s="263"/>
      <c r="AF98" s="415"/>
      <c r="AG98" s="47"/>
      <c r="AH98" s="47"/>
      <c r="AI98" s="47"/>
      <c r="AJ98" s="47"/>
      <c r="AK98" s="47"/>
      <c r="AL98" s="47"/>
      <c r="AM98" s="47"/>
      <c r="AN98" s="47"/>
      <c r="AO98" s="47"/>
    </row>
    <row r="99" spans="1:41" ht="12" customHeight="1">
      <c r="A99" s="258"/>
      <c r="B99" s="127"/>
      <c r="C99" s="127"/>
      <c r="D99" s="128"/>
      <c r="E99" s="129"/>
      <c r="F99" s="259"/>
      <c r="G99" s="259"/>
      <c r="H99" s="233"/>
      <c r="I99" s="234"/>
      <c r="J99" s="117"/>
      <c r="K99" s="118"/>
      <c r="L99" s="119">
        <f t="shared" si="100"/>
        <v>0</v>
      </c>
      <c r="M99" s="118"/>
      <c r="N99" s="120"/>
      <c r="O99" s="104">
        <f t="shared" si="101"/>
        <v>0</v>
      </c>
      <c r="P99" s="104">
        <f t="shared" si="102"/>
        <v>0</v>
      </c>
      <c r="Q99" s="121" t="str">
        <f t="shared" si="103"/>
        <v/>
      </c>
      <c r="R99" s="122" t="str">
        <f t="shared" si="104"/>
        <v/>
      </c>
      <c r="S99" s="122">
        <f t="shared" si="105"/>
        <v>0.25</v>
      </c>
      <c r="T99" s="122">
        <f t="shared" si="106"/>
        <v>0.25</v>
      </c>
      <c r="U99" s="122">
        <f t="shared" si="107"/>
        <v>0.5</v>
      </c>
      <c r="V99" s="122">
        <f t="shared" si="108"/>
        <v>1.5</v>
      </c>
      <c r="W99" s="123">
        <f t="shared" si="109"/>
        <v>0.25</v>
      </c>
      <c r="X99" s="122" t="b">
        <f t="shared" si="110"/>
        <v>0</v>
      </c>
      <c r="Y99" s="124" t="str">
        <f t="shared" si="111"/>
        <v>0</v>
      </c>
      <c r="Z99" s="261" t="str">
        <f t="shared" si="112"/>
        <v/>
      </c>
      <c r="AA99" s="261" t="str">
        <f t="shared" si="113"/>
        <v/>
      </c>
      <c r="AB99" s="262" t="str">
        <f t="shared" si="114"/>
        <v/>
      </c>
      <c r="AC99" s="158"/>
      <c r="AD99" s="159"/>
      <c r="AE99" s="263"/>
      <c r="AF99" s="415"/>
      <c r="AG99" s="47"/>
      <c r="AH99" s="47"/>
      <c r="AI99" s="47"/>
      <c r="AJ99" s="47"/>
      <c r="AK99" s="47"/>
      <c r="AL99" s="47"/>
      <c r="AM99" s="47"/>
      <c r="AN99" s="47"/>
      <c r="AO99" s="47"/>
    </row>
    <row r="100" spans="1:41" ht="12" customHeight="1">
      <c r="A100" s="267"/>
      <c r="B100" s="127"/>
      <c r="C100" s="127"/>
      <c r="D100" s="128"/>
      <c r="E100" s="129"/>
      <c r="F100" s="259"/>
      <c r="G100" s="259"/>
      <c r="H100" s="233"/>
      <c r="I100" s="234"/>
      <c r="J100" s="117"/>
      <c r="K100" s="118"/>
      <c r="L100" s="119">
        <f t="shared" si="100"/>
        <v>0</v>
      </c>
      <c r="M100" s="118"/>
      <c r="N100" s="120"/>
      <c r="O100" s="104">
        <f t="shared" si="101"/>
        <v>0</v>
      </c>
      <c r="P100" s="104">
        <f t="shared" si="102"/>
        <v>0</v>
      </c>
      <c r="Q100" s="121" t="str">
        <f t="shared" si="103"/>
        <v/>
      </c>
      <c r="R100" s="122" t="str">
        <f t="shared" si="104"/>
        <v/>
      </c>
      <c r="S100" s="122">
        <f t="shared" si="105"/>
        <v>0.25</v>
      </c>
      <c r="T100" s="122">
        <f t="shared" si="106"/>
        <v>0.25</v>
      </c>
      <c r="U100" s="122">
        <f t="shared" si="107"/>
        <v>0.5</v>
      </c>
      <c r="V100" s="122">
        <f t="shared" si="108"/>
        <v>1.5</v>
      </c>
      <c r="W100" s="123">
        <f t="shared" si="109"/>
        <v>0.25</v>
      </c>
      <c r="X100" s="122" t="b">
        <f t="shared" si="110"/>
        <v>0</v>
      </c>
      <c r="Y100" s="124" t="str">
        <f t="shared" si="111"/>
        <v>0</v>
      </c>
      <c r="Z100" s="261" t="str">
        <f t="shared" si="112"/>
        <v/>
      </c>
      <c r="AA100" s="261" t="str">
        <f t="shared" si="113"/>
        <v/>
      </c>
      <c r="AB100" s="262" t="str">
        <f t="shared" si="114"/>
        <v/>
      </c>
      <c r="AC100" s="158"/>
      <c r="AD100" s="159"/>
      <c r="AE100" s="263"/>
      <c r="AF100" s="415"/>
      <c r="AG100" s="47"/>
      <c r="AH100" s="47"/>
      <c r="AI100" s="47"/>
      <c r="AJ100" s="47"/>
      <c r="AK100" s="47"/>
      <c r="AL100" s="47"/>
      <c r="AM100" s="47"/>
      <c r="AN100" s="47"/>
      <c r="AO100" s="47"/>
    </row>
    <row r="101" spans="1:41" ht="12" customHeight="1">
      <c r="A101" s="258"/>
      <c r="B101" s="127"/>
      <c r="C101" s="127"/>
      <c r="D101" s="128"/>
      <c r="E101" s="129"/>
      <c r="F101" s="282"/>
      <c r="G101" s="259"/>
      <c r="H101" s="233"/>
      <c r="I101" s="234"/>
      <c r="J101" s="117"/>
      <c r="K101" s="118"/>
      <c r="L101" s="119">
        <f t="shared" si="100"/>
        <v>0</v>
      </c>
      <c r="M101" s="118"/>
      <c r="N101" s="120"/>
      <c r="O101" s="104">
        <f t="shared" si="101"/>
        <v>0</v>
      </c>
      <c r="P101" s="104">
        <f t="shared" si="102"/>
        <v>0</v>
      </c>
      <c r="Q101" s="121" t="str">
        <f t="shared" si="103"/>
        <v/>
      </c>
      <c r="R101" s="122" t="str">
        <f t="shared" si="104"/>
        <v/>
      </c>
      <c r="S101" s="122">
        <f t="shared" si="105"/>
        <v>0.25</v>
      </c>
      <c r="T101" s="122">
        <f t="shared" si="106"/>
        <v>0.25</v>
      </c>
      <c r="U101" s="122">
        <f t="shared" si="107"/>
        <v>0.5</v>
      </c>
      <c r="V101" s="122">
        <f t="shared" si="108"/>
        <v>1.5</v>
      </c>
      <c r="W101" s="123">
        <f t="shared" si="109"/>
        <v>0.25</v>
      </c>
      <c r="X101" s="122" t="b">
        <f t="shared" si="110"/>
        <v>0</v>
      </c>
      <c r="Y101" s="124" t="str">
        <f t="shared" si="111"/>
        <v>0</v>
      </c>
      <c r="Z101" s="261" t="str">
        <f t="shared" si="112"/>
        <v/>
      </c>
      <c r="AA101" s="261" t="str">
        <f t="shared" si="113"/>
        <v/>
      </c>
      <c r="AB101" s="262" t="str">
        <f t="shared" si="114"/>
        <v/>
      </c>
      <c r="AC101" s="158"/>
      <c r="AD101" s="159"/>
      <c r="AE101" s="263"/>
      <c r="AF101" s="415"/>
      <c r="AG101" s="47"/>
      <c r="AH101" s="47"/>
      <c r="AI101" s="47"/>
      <c r="AJ101" s="47"/>
      <c r="AK101" s="47"/>
      <c r="AL101" s="47"/>
      <c r="AM101" s="47"/>
      <c r="AN101" s="47"/>
      <c r="AO101" s="47"/>
    </row>
    <row r="102" spans="1:41" ht="12" customHeight="1">
      <c r="A102" s="258"/>
      <c r="B102" s="127"/>
      <c r="C102" s="127"/>
      <c r="D102" s="128"/>
      <c r="E102" s="129"/>
      <c r="F102" s="282"/>
      <c r="G102" s="259"/>
      <c r="H102" s="233"/>
      <c r="I102" s="234"/>
      <c r="J102" s="117"/>
      <c r="K102" s="118"/>
      <c r="L102" s="119">
        <f t="shared" si="100"/>
        <v>0</v>
      </c>
      <c r="M102" s="118"/>
      <c r="N102" s="120"/>
      <c r="O102" s="104">
        <f t="shared" si="101"/>
        <v>0</v>
      </c>
      <c r="P102" s="104">
        <f t="shared" si="102"/>
        <v>0</v>
      </c>
      <c r="Q102" s="121" t="str">
        <f t="shared" si="103"/>
        <v/>
      </c>
      <c r="R102" s="122" t="str">
        <f t="shared" si="104"/>
        <v/>
      </c>
      <c r="S102" s="122">
        <f t="shared" si="105"/>
        <v>0.25</v>
      </c>
      <c r="T102" s="122">
        <f t="shared" si="106"/>
        <v>0.25</v>
      </c>
      <c r="U102" s="122">
        <f t="shared" si="107"/>
        <v>0.5</v>
      </c>
      <c r="V102" s="122">
        <f t="shared" si="108"/>
        <v>1.5</v>
      </c>
      <c r="W102" s="123">
        <f t="shared" si="109"/>
        <v>0.25</v>
      </c>
      <c r="X102" s="122" t="b">
        <f t="shared" si="110"/>
        <v>0</v>
      </c>
      <c r="Y102" s="124" t="str">
        <f t="shared" si="111"/>
        <v>0</v>
      </c>
      <c r="Z102" s="261" t="str">
        <f t="shared" si="112"/>
        <v/>
      </c>
      <c r="AA102" s="261" t="str">
        <f t="shared" si="113"/>
        <v/>
      </c>
      <c r="AB102" s="262" t="str">
        <f t="shared" si="114"/>
        <v/>
      </c>
      <c r="AC102" s="158"/>
      <c r="AD102" s="159"/>
      <c r="AE102" s="263"/>
      <c r="AF102" s="415"/>
      <c r="AG102" s="47"/>
      <c r="AH102" s="47"/>
      <c r="AI102" s="47"/>
      <c r="AJ102" s="47"/>
      <c r="AK102" s="47"/>
      <c r="AL102" s="47"/>
      <c r="AM102" s="47"/>
      <c r="AN102" s="47"/>
      <c r="AO102" s="47"/>
    </row>
    <row r="103" spans="1:41" ht="12" customHeight="1">
      <c r="A103" s="258"/>
      <c r="B103" s="127"/>
      <c r="C103" s="127"/>
      <c r="D103" s="128"/>
      <c r="E103" s="129"/>
      <c r="F103" s="282"/>
      <c r="G103" s="259"/>
      <c r="H103" s="233"/>
      <c r="I103" s="234"/>
      <c r="J103" s="117"/>
      <c r="K103" s="118"/>
      <c r="L103" s="119">
        <f t="shared" si="100"/>
        <v>0</v>
      </c>
      <c r="M103" s="118"/>
      <c r="N103" s="120"/>
      <c r="O103" s="104">
        <f t="shared" si="101"/>
        <v>0</v>
      </c>
      <c r="P103" s="104">
        <f t="shared" si="102"/>
        <v>0</v>
      </c>
      <c r="Q103" s="121" t="str">
        <f t="shared" si="103"/>
        <v/>
      </c>
      <c r="R103" s="122" t="str">
        <f t="shared" si="104"/>
        <v/>
      </c>
      <c r="S103" s="122">
        <f t="shared" si="105"/>
        <v>0.25</v>
      </c>
      <c r="T103" s="122">
        <f t="shared" si="106"/>
        <v>0.25</v>
      </c>
      <c r="U103" s="122">
        <f t="shared" si="107"/>
        <v>0.5</v>
      </c>
      <c r="V103" s="122">
        <f t="shared" si="108"/>
        <v>1.5</v>
      </c>
      <c r="W103" s="123">
        <f t="shared" si="109"/>
        <v>0.25</v>
      </c>
      <c r="X103" s="122" t="b">
        <f t="shared" si="110"/>
        <v>0</v>
      </c>
      <c r="Y103" s="124" t="str">
        <f t="shared" si="111"/>
        <v>0</v>
      </c>
      <c r="Z103" s="261" t="str">
        <f t="shared" si="112"/>
        <v/>
      </c>
      <c r="AA103" s="261" t="str">
        <f t="shared" si="113"/>
        <v/>
      </c>
      <c r="AB103" s="262" t="str">
        <f t="shared" si="114"/>
        <v/>
      </c>
      <c r="AC103" s="158"/>
      <c r="AD103" s="159"/>
      <c r="AE103" s="263"/>
      <c r="AF103" s="415"/>
      <c r="AG103" s="47"/>
      <c r="AH103" s="47"/>
      <c r="AI103" s="47"/>
      <c r="AJ103" s="47"/>
      <c r="AK103" s="47"/>
      <c r="AL103" s="47"/>
      <c r="AM103" s="47"/>
      <c r="AN103" s="47"/>
      <c r="AO103" s="47"/>
    </row>
    <row r="104" spans="1:41" ht="12" customHeight="1">
      <c r="A104" s="268"/>
      <c r="B104" s="127"/>
      <c r="C104" s="127"/>
      <c r="D104" s="128"/>
      <c r="E104" s="129"/>
      <c r="F104" s="136"/>
      <c r="G104" s="136"/>
      <c r="H104" s="233"/>
      <c r="I104" s="234"/>
      <c r="J104" s="117"/>
      <c r="K104" s="118"/>
      <c r="L104" s="119">
        <f t="shared" si="100"/>
        <v>0</v>
      </c>
      <c r="M104" s="118"/>
      <c r="N104" s="120"/>
      <c r="O104" s="104">
        <f t="shared" si="101"/>
        <v>0</v>
      </c>
      <c r="P104" s="104">
        <f t="shared" si="102"/>
        <v>0</v>
      </c>
      <c r="Q104" s="121" t="str">
        <f t="shared" si="103"/>
        <v/>
      </c>
      <c r="R104" s="122" t="str">
        <f t="shared" si="104"/>
        <v/>
      </c>
      <c r="S104" s="122">
        <f t="shared" si="105"/>
        <v>0.25</v>
      </c>
      <c r="T104" s="122">
        <f t="shared" si="106"/>
        <v>0.25</v>
      </c>
      <c r="U104" s="122">
        <f t="shared" si="107"/>
        <v>0.5</v>
      </c>
      <c r="V104" s="122">
        <f t="shared" si="108"/>
        <v>1.5</v>
      </c>
      <c r="W104" s="123">
        <f t="shared" si="109"/>
        <v>0.25</v>
      </c>
      <c r="X104" s="122" t="b">
        <f t="shared" si="110"/>
        <v>0</v>
      </c>
      <c r="Y104" s="124" t="str">
        <f t="shared" si="111"/>
        <v>0</v>
      </c>
      <c r="Z104" s="261" t="str">
        <f t="shared" si="112"/>
        <v/>
      </c>
      <c r="AA104" s="261" t="str">
        <f t="shared" si="113"/>
        <v/>
      </c>
      <c r="AB104" s="262" t="str">
        <f t="shared" si="114"/>
        <v/>
      </c>
      <c r="AC104" s="158"/>
      <c r="AD104" s="159"/>
      <c r="AE104" s="263"/>
      <c r="AF104" s="415"/>
      <c r="AG104" s="47"/>
      <c r="AH104" s="47"/>
      <c r="AI104" s="47"/>
      <c r="AJ104" s="47"/>
      <c r="AK104" s="47"/>
      <c r="AL104" s="47"/>
      <c r="AM104" s="47"/>
      <c r="AN104" s="47"/>
      <c r="AO104" s="47"/>
    </row>
    <row r="105" spans="1:41" ht="12" customHeight="1">
      <c r="A105" s="269"/>
      <c r="B105" s="249"/>
      <c r="C105" s="249"/>
      <c r="D105" s="250"/>
      <c r="E105" s="251"/>
      <c r="F105" s="252"/>
      <c r="G105" s="252"/>
      <c r="H105" s="252"/>
      <c r="I105" s="253"/>
      <c r="J105" s="270"/>
      <c r="K105" s="252"/>
      <c r="L105" s="271">
        <f t="shared" si="100"/>
        <v>0</v>
      </c>
      <c r="M105" s="252"/>
      <c r="N105" s="272"/>
      <c r="O105" s="273">
        <f t="shared" si="101"/>
        <v>0</v>
      </c>
      <c r="P105" s="273">
        <f t="shared" si="102"/>
        <v>0</v>
      </c>
      <c r="Q105" s="252" t="str">
        <f t="shared" si="103"/>
        <v/>
      </c>
      <c r="R105" s="272" t="str">
        <f t="shared" si="104"/>
        <v/>
      </c>
      <c r="S105" s="272">
        <f t="shared" si="105"/>
        <v>0.25</v>
      </c>
      <c r="T105" s="272">
        <f t="shared" si="106"/>
        <v>0.25</v>
      </c>
      <c r="U105" s="272">
        <f t="shared" si="107"/>
        <v>0.5</v>
      </c>
      <c r="V105" s="272">
        <f t="shared" si="108"/>
        <v>1.5</v>
      </c>
      <c r="W105" s="274">
        <f t="shared" si="109"/>
        <v>0.25</v>
      </c>
      <c r="X105" s="272" t="b">
        <f t="shared" si="110"/>
        <v>0</v>
      </c>
      <c r="Y105" s="272" t="str">
        <f t="shared" si="111"/>
        <v>0</v>
      </c>
      <c r="Z105" s="261" t="str">
        <f t="shared" si="112"/>
        <v/>
      </c>
      <c r="AA105" s="261" t="str">
        <f t="shared" si="113"/>
        <v/>
      </c>
      <c r="AB105" s="262" t="str">
        <f t="shared" si="114"/>
        <v/>
      </c>
      <c r="AC105" s="275"/>
      <c r="AD105" s="276"/>
      <c r="AE105" s="256"/>
      <c r="AF105" s="415"/>
      <c r="AG105" s="47"/>
      <c r="AH105" s="47"/>
      <c r="AI105" s="47"/>
      <c r="AJ105" s="47"/>
      <c r="AK105" s="47"/>
      <c r="AL105" s="47"/>
      <c r="AM105" s="47"/>
      <c r="AN105" s="47"/>
      <c r="AO105" s="47"/>
    </row>
    <row r="106" spans="1:41" ht="12" customHeight="1">
      <c r="A106" s="283"/>
      <c r="B106" s="127"/>
      <c r="C106" s="127"/>
      <c r="D106" s="128"/>
      <c r="E106" s="129"/>
      <c r="F106" s="281"/>
      <c r="G106" s="259"/>
      <c r="H106" s="233"/>
      <c r="I106" s="234"/>
      <c r="J106" s="117"/>
      <c r="K106" s="118"/>
      <c r="L106" s="119">
        <f t="shared" si="100"/>
        <v>0</v>
      </c>
      <c r="M106" s="118"/>
      <c r="N106" s="120"/>
      <c r="O106" s="104">
        <f t="shared" si="101"/>
        <v>0</v>
      </c>
      <c r="P106" s="104">
        <f t="shared" si="102"/>
        <v>0</v>
      </c>
      <c r="Q106" s="121" t="str">
        <f t="shared" si="103"/>
        <v/>
      </c>
      <c r="R106" s="122" t="str">
        <f t="shared" si="104"/>
        <v/>
      </c>
      <c r="S106" s="122">
        <f t="shared" si="105"/>
        <v>0.25</v>
      </c>
      <c r="T106" s="122">
        <f t="shared" si="106"/>
        <v>0.25</v>
      </c>
      <c r="U106" s="122">
        <f t="shared" si="107"/>
        <v>0.5</v>
      </c>
      <c r="V106" s="122">
        <f t="shared" si="108"/>
        <v>1.5</v>
      </c>
      <c r="W106" s="123">
        <f t="shared" si="109"/>
        <v>0.25</v>
      </c>
      <c r="X106" s="122" t="b">
        <f t="shared" si="110"/>
        <v>0</v>
      </c>
      <c r="Y106" s="124" t="str">
        <f t="shared" si="111"/>
        <v>0</v>
      </c>
      <c r="Z106" s="261" t="str">
        <f t="shared" si="112"/>
        <v/>
      </c>
      <c r="AA106" s="261" t="str">
        <f t="shared" si="113"/>
        <v/>
      </c>
      <c r="AB106" s="262" t="str">
        <f t="shared" si="114"/>
        <v/>
      </c>
      <c r="AC106" s="158"/>
      <c r="AD106" s="159"/>
      <c r="AE106" s="263"/>
      <c r="AF106" s="415"/>
      <c r="AG106" s="47"/>
      <c r="AH106" s="47"/>
      <c r="AI106" s="47"/>
      <c r="AJ106" s="47"/>
      <c r="AK106" s="47"/>
      <c r="AL106" s="47"/>
      <c r="AM106" s="47"/>
      <c r="AN106" s="47"/>
      <c r="AO106" s="47"/>
    </row>
    <row r="107" spans="1:41" ht="12" customHeight="1">
      <c r="A107" s="283"/>
      <c r="B107" s="127"/>
      <c r="C107" s="127"/>
      <c r="D107" s="128"/>
      <c r="E107" s="129"/>
      <c r="F107" s="281"/>
      <c r="G107" s="259"/>
      <c r="H107" s="233"/>
      <c r="I107" s="234"/>
      <c r="J107" s="117"/>
      <c r="K107" s="118"/>
      <c r="L107" s="119">
        <f t="shared" si="100"/>
        <v>0</v>
      </c>
      <c r="M107" s="118"/>
      <c r="N107" s="120"/>
      <c r="O107" s="104">
        <f t="shared" si="101"/>
        <v>0</v>
      </c>
      <c r="P107" s="104">
        <f t="shared" si="102"/>
        <v>0</v>
      </c>
      <c r="Q107" s="121" t="str">
        <f t="shared" si="103"/>
        <v/>
      </c>
      <c r="R107" s="122" t="str">
        <f t="shared" si="104"/>
        <v/>
      </c>
      <c r="S107" s="122">
        <f t="shared" si="105"/>
        <v>0.25</v>
      </c>
      <c r="T107" s="122">
        <f t="shared" si="106"/>
        <v>0.25</v>
      </c>
      <c r="U107" s="122">
        <f t="shared" si="107"/>
        <v>0.5</v>
      </c>
      <c r="V107" s="122">
        <f t="shared" si="108"/>
        <v>1.5</v>
      </c>
      <c r="W107" s="123">
        <f t="shared" si="109"/>
        <v>0.25</v>
      </c>
      <c r="X107" s="122" t="b">
        <f t="shared" si="110"/>
        <v>0</v>
      </c>
      <c r="Y107" s="124" t="str">
        <f t="shared" si="111"/>
        <v>0</v>
      </c>
      <c r="Z107" s="261" t="str">
        <f t="shared" si="112"/>
        <v/>
      </c>
      <c r="AA107" s="261" t="str">
        <f t="shared" si="113"/>
        <v/>
      </c>
      <c r="AB107" s="262" t="str">
        <f t="shared" si="114"/>
        <v/>
      </c>
      <c r="AC107" s="158"/>
      <c r="AD107" s="159"/>
      <c r="AE107" s="263"/>
      <c r="AF107" s="415"/>
      <c r="AG107" s="47"/>
      <c r="AH107" s="47"/>
      <c r="AI107" s="47"/>
      <c r="AJ107" s="47"/>
      <c r="AK107" s="47"/>
      <c r="AL107" s="47"/>
      <c r="AM107" s="47"/>
      <c r="AN107" s="47"/>
      <c r="AO107" s="47"/>
    </row>
    <row r="108" spans="1:41" ht="12" customHeight="1">
      <c r="A108" s="258"/>
      <c r="B108" s="127"/>
      <c r="C108" s="127"/>
      <c r="D108" s="128"/>
      <c r="E108" s="129"/>
      <c r="F108" s="259"/>
      <c r="G108" s="259"/>
      <c r="H108" s="233"/>
      <c r="I108" s="234"/>
      <c r="J108" s="117"/>
      <c r="K108" s="118"/>
      <c r="L108" s="119">
        <f t="shared" si="100"/>
        <v>0</v>
      </c>
      <c r="M108" s="118"/>
      <c r="N108" s="120"/>
      <c r="O108" s="104">
        <f t="shared" si="101"/>
        <v>0</v>
      </c>
      <c r="P108" s="104">
        <f t="shared" si="102"/>
        <v>0</v>
      </c>
      <c r="Q108" s="121" t="str">
        <f t="shared" si="103"/>
        <v/>
      </c>
      <c r="R108" s="122" t="str">
        <f t="shared" si="104"/>
        <v/>
      </c>
      <c r="S108" s="122">
        <f t="shared" si="105"/>
        <v>0.25</v>
      </c>
      <c r="T108" s="122">
        <f t="shared" si="106"/>
        <v>0.25</v>
      </c>
      <c r="U108" s="122">
        <f t="shared" si="107"/>
        <v>0.5</v>
      </c>
      <c r="V108" s="122">
        <f t="shared" si="108"/>
        <v>1.5</v>
      </c>
      <c r="W108" s="123">
        <f t="shared" si="109"/>
        <v>0.25</v>
      </c>
      <c r="X108" s="122" t="b">
        <f t="shared" si="110"/>
        <v>0</v>
      </c>
      <c r="Y108" s="124" t="str">
        <f t="shared" si="111"/>
        <v>0</v>
      </c>
      <c r="Z108" s="261" t="str">
        <f t="shared" si="112"/>
        <v/>
      </c>
      <c r="AA108" s="261" t="str">
        <f t="shared" si="113"/>
        <v/>
      </c>
      <c r="AB108" s="262" t="str">
        <f t="shared" si="114"/>
        <v/>
      </c>
      <c r="AC108" s="158"/>
      <c r="AD108" s="159"/>
      <c r="AE108" s="263"/>
      <c r="AF108" s="415"/>
      <c r="AG108" s="47"/>
      <c r="AH108" s="47"/>
      <c r="AI108" s="47"/>
      <c r="AJ108" s="47"/>
      <c r="AK108" s="47"/>
      <c r="AL108" s="47"/>
      <c r="AM108" s="47"/>
      <c r="AN108" s="47"/>
      <c r="AO108" s="47"/>
    </row>
    <row r="109" spans="1:41" ht="12" customHeight="1">
      <c r="A109" s="267"/>
      <c r="B109" s="127"/>
      <c r="C109" s="127"/>
      <c r="D109" s="128"/>
      <c r="E109" s="129"/>
      <c r="F109" s="281"/>
      <c r="G109" s="259"/>
      <c r="H109" s="233"/>
      <c r="I109" s="234"/>
      <c r="J109" s="117"/>
      <c r="K109" s="118"/>
      <c r="L109" s="119">
        <f t="shared" si="100"/>
        <v>0</v>
      </c>
      <c r="M109" s="118"/>
      <c r="N109" s="120"/>
      <c r="O109" s="104">
        <f t="shared" si="101"/>
        <v>0</v>
      </c>
      <c r="P109" s="104">
        <f t="shared" si="102"/>
        <v>0</v>
      </c>
      <c r="Q109" s="121" t="str">
        <f t="shared" si="103"/>
        <v/>
      </c>
      <c r="R109" s="122" t="str">
        <f t="shared" si="104"/>
        <v/>
      </c>
      <c r="S109" s="122">
        <f t="shared" si="105"/>
        <v>0.25</v>
      </c>
      <c r="T109" s="122">
        <f t="shared" si="106"/>
        <v>0.25</v>
      </c>
      <c r="U109" s="122">
        <f t="shared" si="107"/>
        <v>0.5</v>
      </c>
      <c r="V109" s="122">
        <f t="shared" si="108"/>
        <v>1.5</v>
      </c>
      <c r="W109" s="123">
        <f t="shared" si="109"/>
        <v>0.25</v>
      </c>
      <c r="X109" s="122" t="b">
        <f t="shared" si="110"/>
        <v>0</v>
      </c>
      <c r="Y109" s="124" t="str">
        <f t="shared" si="111"/>
        <v>0</v>
      </c>
      <c r="Z109" s="261" t="str">
        <f t="shared" si="112"/>
        <v/>
      </c>
      <c r="AA109" s="261" t="str">
        <f t="shared" si="113"/>
        <v/>
      </c>
      <c r="AB109" s="262" t="str">
        <f t="shared" si="114"/>
        <v/>
      </c>
      <c r="AC109" s="158"/>
      <c r="AD109" s="159"/>
      <c r="AE109" s="263"/>
      <c r="AF109" s="415"/>
      <c r="AG109" s="47"/>
      <c r="AH109" s="47"/>
      <c r="AI109" s="47"/>
      <c r="AJ109" s="47"/>
      <c r="AK109" s="47"/>
      <c r="AL109" s="47"/>
      <c r="AM109" s="47"/>
      <c r="AN109" s="47"/>
      <c r="AO109" s="47"/>
    </row>
    <row r="110" spans="1:41" ht="12" customHeight="1">
      <c r="A110" s="267"/>
      <c r="B110" s="127"/>
      <c r="C110" s="127"/>
      <c r="D110" s="128"/>
      <c r="E110" s="129"/>
      <c r="F110" s="281"/>
      <c r="G110" s="259"/>
      <c r="H110" s="233"/>
      <c r="I110" s="234"/>
      <c r="J110" s="117"/>
      <c r="K110" s="118"/>
      <c r="L110" s="119">
        <f t="shared" si="100"/>
        <v>0</v>
      </c>
      <c r="M110" s="118"/>
      <c r="N110" s="120"/>
      <c r="O110" s="104">
        <f t="shared" si="101"/>
        <v>0</v>
      </c>
      <c r="P110" s="104">
        <f t="shared" si="102"/>
        <v>0</v>
      </c>
      <c r="Q110" s="121" t="str">
        <f t="shared" si="103"/>
        <v/>
      </c>
      <c r="R110" s="122" t="str">
        <f t="shared" si="104"/>
        <v/>
      </c>
      <c r="S110" s="122">
        <f t="shared" si="105"/>
        <v>0.25</v>
      </c>
      <c r="T110" s="122">
        <f t="shared" si="106"/>
        <v>0.25</v>
      </c>
      <c r="U110" s="122">
        <f t="shared" si="107"/>
        <v>0.5</v>
      </c>
      <c r="V110" s="122">
        <f t="shared" si="108"/>
        <v>1.5</v>
      </c>
      <c r="W110" s="123">
        <f t="shared" si="109"/>
        <v>0.25</v>
      </c>
      <c r="X110" s="122" t="b">
        <f t="shared" si="110"/>
        <v>0</v>
      </c>
      <c r="Y110" s="124" t="str">
        <f t="shared" si="111"/>
        <v>0</v>
      </c>
      <c r="Z110" s="261" t="str">
        <f t="shared" si="112"/>
        <v/>
      </c>
      <c r="AA110" s="261" t="str">
        <f t="shared" si="113"/>
        <v/>
      </c>
      <c r="AB110" s="262" t="str">
        <f t="shared" si="114"/>
        <v/>
      </c>
      <c r="AC110" s="158"/>
      <c r="AD110" s="159"/>
      <c r="AE110" s="263"/>
      <c r="AF110" s="415"/>
      <c r="AG110" s="47"/>
      <c r="AH110" s="47"/>
      <c r="AI110" s="47"/>
      <c r="AJ110" s="47"/>
      <c r="AK110" s="47"/>
      <c r="AL110" s="47"/>
      <c r="AM110" s="47"/>
      <c r="AN110" s="47"/>
      <c r="AO110" s="47"/>
    </row>
    <row r="111" spans="1:41" ht="12" customHeight="1">
      <c r="A111" s="268"/>
      <c r="B111" s="127"/>
      <c r="C111" s="127"/>
      <c r="D111" s="128"/>
      <c r="E111" s="129"/>
      <c r="F111" s="136"/>
      <c r="G111" s="136"/>
      <c r="H111" s="233"/>
      <c r="I111" s="234"/>
      <c r="J111" s="117"/>
      <c r="K111" s="118"/>
      <c r="L111" s="119">
        <f t="shared" si="100"/>
        <v>0</v>
      </c>
      <c r="M111" s="118"/>
      <c r="N111" s="120"/>
      <c r="O111" s="104">
        <f t="shared" si="101"/>
        <v>0</v>
      </c>
      <c r="P111" s="104">
        <f t="shared" si="102"/>
        <v>0</v>
      </c>
      <c r="Q111" s="121" t="str">
        <f t="shared" si="103"/>
        <v/>
      </c>
      <c r="R111" s="122" t="str">
        <f t="shared" si="104"/>
        <v/>
      </c>
      <c r="S111" s="122">
        <f t="shared" si="105"/>
        <v>0.25</v>
      </c>
      <c r="T111" s="122">
        <f t="shared" si="106"/>
        <v>0.25</v>
      </c>
      <c r="U111" s="122">
        <f t="shared" si="107"/>
        <v>0.5</v>
      </c>
      <c r="V111" s="122">
        <f t="shared" si="108"/>
        <v>1.5</v>
      </c>
      <c r="W111" s="123">
        <f t="shared" si="109"/>
        <v>0.25</v>
      </c>
      <c r="X111" s="122" t="b">
        <f t="shared" si="110"/>
        <v>0</v>
      </c>
      <c r="Y111" s="124" t="str">
        <f t="shared" si="111"/>
        <v>0</v>
      </c>
      <c r="Z111" s="261" t="str">
        <f t="shared" si="112"/>
        <v/>
      </c>
      <c r="AA111" s="261" t="str">
        <f t="shared" si="113"/>
        <v/>
      </c>
      <c r="AB111" s="262" t="str">
        <f t="shared" si="114"/>
        <v/>
      </c>
      <c r="AC111" s="158"/>
      <c r="AD111" s="159"/>
      <c r="AE111" s="263"/>
      <c r="AF111" s="415"/>
      <c r="AG111" s="47"/>
      <c r="AH111" s="47"/>
      <c r="AI111" s="47"/>
      <c r="AJ111" s="47"/>
      <c r="AK111" s="47"/>
      <c r="AL111" s="47"/>
      <c r="AM111" s="47"/>
      <c r="AN111" s="47"/>
      <c r="AO111" s="47"/>
    </row>
    <row r="112" spans="1:41" ht="12" customHeight="1">
      <c r="A112" s="269"/>
      <c r="B112" s="249"/>
      <c r="C112" s="249"/>
      <c r="D112" s="250"/>
      <c r="E112" s="251"/>
      <c r="F112" s="252"/>
      <c r="G112" s="252"/>
      <c r="H112" s="252"/>
      <c r="I112" s="253"/>
      <c r="J112" s="270"/>
      <c r="K112" s="252"/>
      <c r="L112" s="271">
        <f t="shared" si="100"/>
        <v>0</v>
      </c>
      <c r="M112" s="252"/>
      <c r="N112" s="272"/>
      <c r="O112" s="273">
        <f t="shared" si="101"/>
        <v>0</v>
      </c>
      <c r="P112" s="273">
        <f t="shared" si="102"/>
        <v>0</v>
      </c>
      <c r="Q112" s="252" t="str">
        <f t="shared" si="103"/>
        <v/>
      </c>
      <c r="R112" s="272" t="str">
        <f t="shared" si="104"/>
        <v/>
      </c>
      <c r="S112" s="272">
        <f t="shared" si="105"/>
        <v>0.25</v>
      </c>
      <c r="T112" s="272">
        <f t="shared" si="106"/>
        <v>0.25</v>
      </c>
      <c r="U112" s="272">
        <f t="shared" si="107"/>
        <v>0.5</v>
      </c>
      <c r="V112" s="272">
        <f t="shared" si="108"/>
        <v>1.5</v>
      </c>
      <c r="W112" s="274">
        <f t="shared" si="109"/>
        <v>0.25</v>
      </c>
      <c r="X112" s="272" t="b">
        <f t="shared" si="110"/>
        <v>0</v>
      </c>
      <c r="Y112" s="272" t="str">
        <f t="shared" si="111"/>
        <v>0</v>
      </c>
      <c r="Z112" s="261" t="str">
        <f t="shared" si="112"/>
        <v/>
      </c>
      <c r="AA112" s="261" t="str">
        <f t="shared" si="113"/>
        <v/>
      </c>
      <c r="AB112" s="262" t="str">
        <f t="shared" si="114"/>
        <v/>
      </c>
      <c r="AC112" s="275"/>
      <c r="AD112" s="276"/>
      <c r="AE112" s="256"/>
      <c r="AF112" s="415"/>
      <c r="AG112" s="47"/>
      <c r="AH112" s="47"/>
      <c r="AI112" s="47"/>
      <c r="AJ112" s="47"/>
      <c r="AK112" s="47"/>
      <c r="AL112" s="47"/>
      <c r="AM112" s="47"/>
      <c r="AN112" s="47"/>
      <c r="AO112" s="47"/>
    </row>
    <row r="113" spans="1:41" ht="12" customHeight="1">
      <c r="A113" s="283"/>
      <c r="B113" s="127"/>
      <c r="C113" s="127"/>
      <c r="D113" s="128"/>
      <c r="E113" s="129"/>
      <c r="F113" s="281"/>
      <c r="G113" s="281"/>
      <c r="H113" s="233"/>
      <c r="I113" s="234"/>
      <c r="J113" s="117"/>
      <c r="K113" s="118"/>
      <c r="L113" s="119">
        <f t="shared" si="100"/>
        <v>0</v>
      </c>
      <c r="M113" s="118"/>
      <c r="N113" s="120"/>
      <c r="O113" s="104">
        <f t="shared" si="101"/>
        <v>0</v>
      </c>
      <c r="P113" s="104">
        <f t="shared" si="102"/>
        <v>0</v>
      </c>
      <c r="Q113" s="121" t="str">
        <f t="shared" si="103"/>
        <v/>
      </c>
      <c r="R113" s="122" t="str">
        <f t="shared" si="104"/>
        <v/>
      </c>
      <c r="S113" s="122">
        <f t="shared" si="105"/>
        <v>0.25</v>
      </c>
      <c r="T113" s="122">
        <f t="shared" si="106"/>
        <v>0.25</v>
      </c>
      <c r="U113" s="122">
        <f t="shared" si="107"/>
        <v>0.5</v>
      </c>
      <c r="V113" s="122">
        <f t="shared" si="108"/>
        <v>1.5</v>
      </c>
      <c r="W113" s="123">
        <f t="shared" si="109"/>
        <v>0.25</v>
      </c>
      <c r="X113" s="122" t="b">
        <f t="shared" si="110"/>
        <v>0</v>
      </c>
      <c r="Y113" s="124" t="str">
        <f t="shared" si="111"/>
        <v>0</v>
      </c>
      <c r="Z113" s="261" t="str">
        <f t="shared" si="112"/>
        <v/>
      </c>
      <c r="AA113" s="261" t="str">
        <f t="shared" si="113"/>
        <v/>
      </c>
      <c r="AB113" s="262" t="str">
        <f t="shared" si="114"/>
        <v/>
      </c>
      <c r="AC113" s="158"/>
      <c r="AD113" s="159"/>
      <c r="AE113" s="263"/>
      <c r="AF113" s="415"/>
      <c r="AG113" s="47"/>
      <c r="AH113" s="47"/>
      <c r="AI113" s="47"/>
      <c r="AJ113" s="47"/>
      <c r="AK113" s="47"/>
      <c r="AL113" s="47"/>
      <c r="AM113" s="47"/>
      <c r="AN113" s="47"/>
      <c r="AO113" s="47"/>
    </row>
    <row r="114" spans="1:41" ht="12" customHeight="1">
      <c r="A114" s="283"/>
      <c r="B114" s="127"/>
      <c r="C114" s="127"/>
      <c r="D114" s="128"/>
      <c r="E114" s="129"/>
      <c r="F114" s="259"/>
      <c r="G114" s="259"/>
      <c r="H114" s="233"/>
      <c r="I114" s="234"/>
      <c r="J114" s="117"/>
      <c r="K114" s="118"/>
      <c r="L114" s="119">
        <f t="shared" si="100"/>
        <v>0</v>
      </c>
      <c r="M114" s="118"/>
      <c r="N114" s="120"/>
      <c r="O114" s="104">
        <f t="shared" si="101"/>
        <v>0</v>
      </c>
      <c r="P114" s="104">
        <f t="shared" si="102"/>
        <v>0</v>
      </c>
      <c r="Q114" s="121" t="str">
        <f t="shared" si="103"/>
        <v/>
      </c>
      <c r="R114" s="122" t="str">
        <f t="shared" si="104"/>
        <v/>
      </c>
      <c r="S114" s="122">
        <f t="shared" si="105"/>
        <v>0.25</v>
      </c>
      <c r="T114" s="122">
        <f t="shared" si="106"/>
        <v>0.25</v>
      </c>
      <c r="U114" s="122">
        <f t="shared" si="107"/>
        <v>0.5</v>
      </c>
      <c r="V114" s="122">
        <f t="shared" si="108"/>
        <v>1.5</v>
      </c>
      <c r="W114" s="123">
        <f t="shared" si="109"/>
        <v>0.25</v>
      </c>
      <c r="X114" s="122" t="b">
        <f t="shared" si="110"/>
        <v>0</v>
      </c>
      <c r="Y114" s="124" t="str">
        <f t="shared" si="111"/>
        <v>0</v>
      </c>
      <c r="Z114" s="261" t="str">
        <f t="shared" si="112"/>
        <v/>
      </c>
      <c r="AA114" s="261" t="str">
        <f t="shared" si="113"/>
        <v/>
      </c>
      <c r="AB114" s="262" t="str">
        <f t="shared" si="114"/>
        <v/>
      </c>
      <c r="AC114" s="158"/>
      <c r="AD114" s="159"/>
      <c r="AE114" s="263"/>
      <c r="AF114" s="415"/>
      <c r="AG114" s="47"/>
      <c r="AH114" s="47"/>
      <c r="AI114" s="47"/>
      <c r="AJ114" s="47"/>
      <c r="AK114" s="47"/>
      <c r="AL114" s="47"/>
      <c r="AM114" s="47"/>
      <c r="AN114" s="47"/>
      <c r="AO114" s="47"/>
    </row>
    <row r="115" spans="1:41" ht="12" customHeight="1">
      <c r="A115" s="258"/>
      <c r="B115" s="127"/>
      <c r="C115" s="127"/>
      <c r="D115" s="128"/>
      <c r="E115" s="129"/>
      <c r="F115" s="259"/>
      <c r="G115" s="259"/>
      <c r="H115" s="233"/>
      <c r="I115" s="234"/>
      <c r="J115" s="117"/>
      <c r="K115" s="118"/>
      <c r="L115" s="119">
        <f t="shared" si="100"/>
        <v>0</v>
      </c>
      <c r="M115" s="118"/>
      <c r="N115" s="120"/>
      <c r="O115" s="104">
        <f t="shared" si="101"/>
        <v>0</v>
      </c>
      <c r="P115" s="104">
        <f t="shared" si="102"/>
        <v>0</v>
      </c>
      <c r="Q115" s="121" t="str">
        <f t="shared" si="103"/>
        <v/>
      </c>
      <c r="R115" s="122" t="str">
        <f t="shared" si="104"/>
        <v/>
      </c>
      <c r="S115" s="122">
        <f t="shared" si="105"/>
        <v>0.25</v>
      </c>
      <c r="T115" s="122">
        <f t="shared" si="106"/>
        <v>0.25</v>
      </c>
      <c r="U115" s="122">
        <f t="shared" si="107"/>
        <v>0.5</v>
      </c>
      <c r="V115" s="122">
        <f t="shared" si="108"/>
        <v>1.5</v>
      </c>
      <c r="W115" s="123">
        <f t="shared" si="109"/>
        <v>0.25</v>
      </c>
      <c r="X115" s="122" t="b">
        <f t="shared" si="110"/>
        <v>0</v>
      </c>
      <c r="Y115" s="124" t="str">
        <f t="shared" si="111"/>
        <v>0</v>
      </c>
      <c r="Z115" s="261" t="str">
        <f t="shared" si="112"/>
        <v/>
      </c>
      <c r="AA115" s="261" t="str">
        <f t="shared" si="113"/>
        <v/>
      </c>
      <c r="AB115" s="262" t="str">
        <f t="shared" si="114"/>
        <v/>
      </c>
      <c r="AC115" s="158"/>
      <c r="AD115" s="159"/>
      <c r="AE115" s="263"/>
      <c r="AF115" s="415"/>
      <c r="AG115" s="47"/>
      <c r="AH115" s="47"/>
      <c r="AI115" s="47"/>
      <c r="AJ115" s="47"/>
      <c r="AK115" s="47"/>
      <c r="AL115" s="47"/>
      <c r="AM115" s="47"/>
      <c r="AN115" s="47"/>
      <c r="AO115" s="47"/>
    </row>
    <row r="116" spans="1:41" ht="12" customHeight="1">
      <c r="A116" s="283"/>
      <c r="B116" s="127"/>
      <c r="C116" s="127"/>
      <c r="D116" s="128"/>
      <c r="E116" s="129"/>
      <c r="F116" s="281"/>
      <c r="G116" s="281"/>
      <c r="H116" s="233"/>
      <c r="I116" s="234"/>
      <c r="J116" s="117"/>
      <c r="K116" s="118"/>
      <c r="L116" s="119">
        <f t="shared" si="100"/>
        <v>0</v>
      </c>
      <c r="M116" s="118"/>
      <c r="N116" s="120"/>
      <c r="O116" s="104">
        <f t="shared" si="101"/>
        <v>0</v>
      </c>
      <c r="P116" s="104">
        <f t="shared" si="102"/>
        <v>0</v>
      </c>
      <c r="Q116" s="121" t="str">
        <f t="shared" si="103"/>
        <v/>
      </c>
      <c r="R116" s="122" t="str">
        <f t="shared" si="104"/>
        <v/>
      </c>
      <c r="S116" s="122">
        <f t="shared" si="105"/>
        <v>0.25</v>
      </c>
      <c r="T116" s="122">
        <f t="shared" si="106"/>
        <v>0.25</v>
      </c>
      <c r="U116" s="122">
        <f t="shared" si="107"/>
        <v>0.5</v>
      </c>
      <c r="V116" s="122">
        <f t="shared" si="108"/>
        <v>1.5</v>
      </c>
      <c r="W116" s="123">
        <f t="shared" si="109"/>
        <v>0.25</v>
      </c>
      <c r="X116" s="122" t="b">
        <f t="shared" si="110"/>
        <v>0</v>
      </c>
      <c r="Y116" s="124" t="str">
        <f t="shared" si="111"/>
        <v>0</v>
      </c>
      <c r="Z116" s="261" t="str">
        <f t="shared" si="112"/>
        <v/>
      </c>
      <c r="AA116" s="261" t="str">
        <f t="shared" si="113"/>
        <v/>
      </c>
      <c r="AB116" s="262" t="str">
        <f t="shared" si="114"/>
        <v/>
      </c>
      <c r="AC116" s="158"/>
      <c r="AD116" s="159"/>
      <c r="AE116" s="263"/>
      <c r="AF116" s="415"/>
      <c r="AG116" s="47"/>
      <c r="AH116" s="47"/>
      <c r="AI116" s="47"/>
      <c r="AJ116" s="47"/>
      <c r="AK116" s="47"/>
      <c r="AL116" s="47"/>
      <c r="AM116" s="47"/>
      <c r="AN116" s="47"/>
      <c r="AO116" s="47"/>
    </row>
    <row r="117" spans="1:41" ht="12" customHeight="1">
      <c r="A117" s="283"/>
      <c r="B117" s="127"/>
      <c r="C117" s="127"/>
      <c r="D117" s="128"/>
      <c r="E117" s="129"/>
      <c r="F117" s="281"/>
      <c r="G117" s="281"/>
      <c r="H117" s="233"/>
      <c r="I117" s="234"/>
      <c r="J117" s="117"/>
      <c r="K117" s="118"/>
      <c r="L117" s="119">
        <f t="shared" si="100"/>
        <v>0</v>
      </c>
      <c r="M117" s="118"/>
      <c r="N117" s="120"/>
      <c r="O117" s="104">
        <f t="shared" si="101"/>
        <v>0</v>
      </c>
      <c r="P117" s="104">
        <f t="shared" si="102"/>
        <v>0</v>
      </c>
      <c r="Q117" s="121" t="str">
        <f t="shared" si="103"/>
        <v/>
      </c>
      <c r="R117" s="122" t="str">
        <f t="shared" si="104"/>
        <v/>
      </c>
      <c r="S117" s="122">
        <f t="shared" si="105"/>
        <v>0.25</v>
      </c>
      <c r="T117" s="122">
        <f t="shared" si="106"/>
        <v>0.25</v>
      </c>
      <c r="U117" s="122">
        <f t="shared" si="107"/>
        <v>0.5</v>
      </c>
      <c r="V117" s="122">
        <f t="shared" si="108"/>
        <v>1.5</v>
      </c>
      <c r="W117" s="123">
        <f t="shared" si="109"/>
        <v>0.25</v>
      </c>
      <c r="X117" s="122" t="b">
        <f t="shared" si="110"/>
        <v>0</v>
      </c>
      <c r="Y117" s="124" t="str">
        <f t="shared" si="111"/>
        <v>0</v>
      </c>
      <c r="Z117" s="261" t="str">
        <f t="shared" si="112"/>
        <v/>
      </c>
      <c r="AA117" s="261" t="str">
        <f t="shared" si="113"/>
        <v/>
      </c>
      <c r="AB117" s="262" t="str">
        <f t="shared" si="114"/>
        <v/>
      </c>
      <c r="AC117" s="158"/>
      <c r="AD117" s="159"/>
      <c r="AE117" s="263"/>
      <c r="AF117" s="415"/>
      <c r="AG117" s="47"/>
      <c r="AH117" s="47"/>
      <c r="AI117" s="47"/>
      <c r="AJ117" s="47"/>
      <c r="AK117" s="47"/>
      <c r="AL117" s="47"/>
      <c r="AM117" s="47"/>
      <c r="AN117" s="47"/>
      <c r="AO117" s="47"/>
    </row>
    <row r="118" spans="1:41" ht="12" customHeight="1">
      <c r="A118" s="268"/>
      <c r="B118" s="127"/>
      <c r="C118" s="127"/>
      <c r="D118" s="128"/>
      <c r="E118" s="129"/>
      <c r="F118" s="136"/>
      <c r="G118" s="136"/>
      <c r="H118" s="233"/>
      <c r="I118" s="234"/>
      <c r="J118" s="117"/>
      <c r="K118" s="118"/>
      <c r="L118" s="119">
        <f t="shared" si="100"/>
        <v>0</v>
      </c>
      <c r="M118" s="118"/>
      <c r="N118" s="120"/>
      <c r="O118" s="104">
        <f t="shared" si="101"/>
        <v>0</v>
      </c>
      <c r="P118" s="104">
        <f t="shared" si="102"/>
        <v>0</v>
      </c>
      <c r="Q118" s="121" t="str">
        <f t="shared" si="103"/>
        <v/>
      </c>
      <c r="R118" s="122" t="str">
        <f t="shared" si="104"/>
        <v/>
      </c>
      <c r="S118" s="122">
        <f t="shared" si="105"/>
        <v>0.25</v>
      </c>
      <c r="T118" s="122">
        <f t="shared" si="106"/>
        <v>0.25</v>
      </c>
      <c r="U118" s="122">
        <f t="shared" si="107"/>
        <v>0.5</v>
      </c>
      <c r="V118" s="122">
        <f t="shared" si="108"/>
        <v>1.5</v>
      </c>
      <c r="W118" s="123">
        <f t="shared" si="109"/>
        <v>0.25</v>
      </c>
      <c r="X118" s="122" t="b">
        <f t="shared" si="110"/>
        <v>0</v>
      </c>
      <c r="Y118" s="124" t="str">
        <f t="shared" si="111"/>
        <v>0</v>
      </c>
      <c r="Z118" s="261" t="str">
        <f t="shared" si="112"/>
        <v/>
      </c>
      <c r="AA118" s="261" t="str">
        <f t="shared" si="113"/>
        <v/>
      </c>
      <c r="AB118" s="262" t="str">
        <f t="shared" si="114"/>
        <v/>
      </c>
      <c r="AC118" s="158"/>
      <c r="AD118" s="159"/>
      <c r="AE118" s="263"/>
      <c r="AF118" s="415"/>
      <c r="AG118" s="47"/>
      <c r="AH118" s="47"/>
      <c r="AI118" s="47"/>
      <c r="AJ118" s="47"/>
      <c r="AK118" s="47"/>
      <c r="AL118" s="47"/>
      <c r="AM118" s="47"/>
      <c r="AN118" s="47"/>
      <c r="AO118" s="47"/>
    </row>
    <row r="119" spans="1:41" ht="12" customHeight="1">
      <c r="A119" s="269"/>
      <c r="B119" s="249"/>
      <c r="C119" s="249"/>
      <c r="D119" s="250"/>
      <c r="E119" s="251"/>
      <c r="F119" s="252"/>
      <c r="G119" s="252"/>
      <c r="H119" s="252"/>
      <c r="I119" s="253"/>
      <c r="J119" s="270"/>
      <c r="K119" s="252"/>
      <c r="L119" s="271">
        <f t="shared" si="100"/>
        <v>0</v>
      </c>
      <c r="M119" s="252"/>
      <c r="N119" s="272"/>
      <c r="O119" s="273">
        <f t="shared" si="101"/>
        <v>0</v>
      </c>
      <c r="P119" s="273">
        <f t="shared" si="102"/>
        <v>0</v>
      </c>
      <c r="Q119" s="252" t="str">
        <f t="shared" si="103"/>
        <v/>
      </c>
      <c r="R119" s="272" t="str">
        <f t="shared" si="104"/>
        <v/>
      </c>
      <c r="S119" s="272">
        <f t="shared" si="105"/>
        <v>0.25</v>
      </c>
      <c r="T119" s="272">
        <f t="shared" si="106"/>
        <v>0.25</v>
      </c>
      <c r="U119" s="272">
        <f t="shared" si="107"/>
        <v>0.5</v>
      </c>
      <c r="V119" s="272">
        <f t="shared" si="108"/>
        <v>1.5</v>
      </c>
      <c r="W119" s="274">
        <f t="shared" si="109"/>
        <v>0.25</v>
      </c>
      <c r="X119" s="272" t="b">
        <f t="shared" si="110"/>
        <v>0</v>
      </c>
      <c r="Y119" s="272" t="str">
        <f t="shared" si="111"/>
        <v>0</v>
      </c>
      <c r="Z119" s="261" t="str">
        <f t="shared" si="112"/>
        <v/>
      </c>
      <c r="AA119" s="261" t="str">
        <f t="shared" si="113"/>
        <v/>
      </c>
      <c r="AB119" s="262" t="str">
        <f t="shared" si="114"/>
        <v/>
      </c>
      <c r="AC119" s="275"/>
      <c r="AD119" s="276"/>
      <c r="AE119" s="256"/>
      <c r="AF119" s="415"/>
      <c r="AG119" s="47"/>
      <c r="AH119" s="47"/>
      <c r="AI119" s="47"/>
      <c r="AJ119" s="47"/>
      <c r="AK119" s="47"/>
      <c r="AL119" s="47"/>
      <c r="AM119" s="47"/>
      <c r="AN119" s="47"/>
      <c r="AO119" s="47"/>
    </row>
    <row r="120" spans="1:41" ht="12" customHeight="1">
      <c r="A120" s="283"/>
      <c r="B120" s="127"/>
      <c r="C120" s="127"/>
      <c r="D120" s="128"/>
      <c r="E120" s="129"/>
      <c r="F120" s="281"/>
      <c r="G120" s="281"/>
      <c r="H120" s="233"/>
      <c r="I120" s="234"/>
      <c r="J120" s="117"/>
      <c r="K120" s="118"/>
      <c r="L120" s="119">
        <f t="shared" si="100"/>
        <v>0</v>
      </c>
      <c r="M120" s="118"/>
      <c r="N120" s="120"/>
      <c r="O120" s="104">
        <f t="shared" si="101"/>
        <v>0</v>
      </c>
      <c r="P120" s="104">
        <f t="shared" si="102"/>
        <v>0</v>
      </c>
      <c r="Q120" s="121" t="str">
        <f t="shared" si="103"/>
        <v/>
      </c>
      <c r="R120" s="122" t="str">
        <f t="shared" si="104"/>
        <v/>
      </c>
      <c r="S120" s="122">
        <f t="shared" si="105"/>
        <v>0.25</v>
      </c>
      <c r="T120" s="122">
        <f t="shared" si="106"/>
        <v>0.25</v>
      </c>
      <c r="U120" s="122">
        <f t="shared" si="107"/>
        <v>0.5</v>
      </c>
      <c r="V120" s="122">
        <f t="shared" si="108"/>
        <v>1.5</v>
      </c>
      <c r="W120" s="123">
        <f t="shared" si="109"/>
        <v>0.25</v>
      </c>
      <c r="X120" s="122" t="b">
        <f t="shared" si="110"/>
        <v>0</v>
      </c>
      <c r="Y120" s="124" t="str">
        <f t="shared" si="111"/>
        <v>0</v>
      </c>
      <c r="Z120" s="261" t="str">
        <f t="shared" si="112"/>
        <v/>
      </c>
      <c r="AA120" s="261" t="str">
        <f t="shared" si="113"/>
        <v/>
      </c>
      <c r="AB120" s="262" t="str">
        <f t="shared" si="114"/>
        <v/>
      </c>
      <c r="AC120" s="158"/>
      <c r="AD120" s="159"/>
      <c r="AE120" s="263"/>
      <c r="AF120" s="415"/>
      <c r="AG120" s="47"/>
      <c r="AH120" s="47"/>
      <c r="AI120" s="47"/>
      <c r="AJ120" s="47"/>
      <c r="AK120" s="47"/>
      <c r="AL120" s="47"/>
      <c r="AM120" s="47"/>
      <c r="AN120" s="47"/>
      <c r="AO120" s="47"/>
    </row>
    <row r="121" spans="1:41" ht="12" customHeight="1">
      <c r="A121" s="268"/>
      <c r="B121" s="127"/>
      <c r="C121" s="127"/>
      <c r="D121" s="128"/>
      <c r="E121" s="129"/>
      <c r="F121" s="136"/>
      <c r="G121" s="136"/>
      <c r="H121" s="233"/>
      <c r="I121" s="234"/>
      <c r="J121" s="117"/>
      <c r="K121" s="118"/>
      <c r="L121" s="119">
        <f t="shared" si="100"/>
        <v>0</v>
      </c>
      <c r="M121" s="118"/>
      <c r="N121" s="120"/>
      <c r="O121" s="104">
        <f t="shared" si="101"/>
        <v>0</v>
      </c>
      <c r="P121" s="104">
        <f t="shared" si="102"/>
        <v>0</v>
      </c>
      <c r="Q121" s="121" t="str">
        <f t="shared" si="103"/>
        <v/>
      </c>
      <c r="R121" s="122" t="str">
        <f t="shared" si="104"/>
        <v/>
      </c>
      <c r="S121" s="122">
        <f t="shared" si="105"/>
        <v>0.25</v>
      </c>
      <c r="T121" s="122">
        <f t="shared" si="106"/>
        <v>0.25</v>
      </c>
      <c r="U121" s="122">
        <f t="shared" si="107"/>
        <v>0.5</v>
      </c>
      <c r="V121" s="122">
        <f t="shared" si="108"/>
        <v>1.5</v>
      </c>
      <c r="W121" s="123">
        <f t="shared" si="109"/>
        <v>0.25</v>
      </c>
      <c r="X121" s="122" t="b">
        <f t="shared" si="110"/>
        <v>0</v>
      </c>
      <c r="Y121" s="124" t="str">
        <f t="shared" si="111"/>
        <v>0</v>
      </c>
      <c r="Z121" s="261" t="str">
        <f t="shared" si="112"/>
        <v/>
      </c>
      <c r="AA121" s="261" t="str">
        <f t="shared" si="113"/>
        <v/>
      </c>
      <c r="AB121" s="262" t="str">
        <f t="shared" si="114"/>
        <v/>
      </c>
      <c r="AC121" s="158"/>
      <c r="AD121" s="159"/>
      <c r="AE121" s="263"/>
      <c r="AF121" s="415"/>
      <c r="AG121" s="47"/>
      <c r="AH121" s="47"/>
      <c r="AI121" s="47"/>
      <c r="AJ121" s="47"/>
      <c r="AK121" s="47"/>
      <c r="AL121" s="47"/>
      <c r="AM121" s="47"/>
      <c r="AN121" s="47"/>
      <c r="AO121" s="47"/>
    </row>
    <row r="122" spans="1:41" ht="12" customHeight="1">
      <c r="A122" s="269"/>
      <c r="B122" s="249"/>
      <c r="C122" s="249"/>
      <c r="D122" s="250"/>
      <c r="E122" s="251"/>
      <c r="F122" s="252"/>
      <c r="G122" s="252"/>
      <c r="H122" s="252"/>
      <c r="I122" s="253"/>
      <c r="J122" s="270"/>
      <c r="K122" s="252"/>
      <c r="L122" s="271">
        <f t="shared" si="100"/>
        <v>0</v>
      </c>
      <c r="M122" s="252"/>
      <c r="N122" s="272"/>
      <c r="O122" s="273">
        <f t="shared" si="101"/>
        <v>0</v>
      </c>
      <c r="P122" s="273">
        <f t="shared" si="102"/>
        <v>0</v>
      </c>
      <c r="Q122" s="252" t="str">
        <f t="shared" si="103"/>
        <v/>
      </c>
      <c r="R122" s="272" t="str">
        <f t="shared" si="104"/>
        <v/>
      </c>
      <c r="S122" s="272">
        <f t="shared" si="105"/>
        <v>0.25</v>
      </c>
      <c r="T122" s="272">
        <f t="shared" si="106"/>
        <v>0.25</v>
      </c>
      <c r="U122" s="272">
        <f t="shared" si="107"/>
        <v>0.5</v>
      </c>
      <c r="V122" s="272">
        <f t="shared" si="108"/>
        <v>1.5</v>
      </c>
      <c r="W122" s="274">
        <f t="shared" si="109"/>
        <v>0.25</v>
      </c>
      <c r="X122" s="272" t="b">
        <f t="shared" si="110"/>
        <v>0</v>
      </c>
      <c r="Y122" s="272" t="str">
        <f t="shared" si="111"/>
        <v>0</v>
      </c>
      <c r="Z122" s="261" t="str">
        <f t="shared" si="112"/>
        <v/>
      </c>
      <c r="AA122" s="261" t="str">
        <f t="shared" si="113"/>
        <v/>
      </c>
      <c r="AB122" s="262" t="str">
        <f t="shared" si="114"/>
        <v/>
      </c>
      <c r="AC122" s="275"/>
      <c r="AD122" s="276"/>
      <c r="AE122" s="256"/>
      <c r="AF122" s="415"/>
      <c r="AG122" s="47"/>
      <c r="AH122" s="47"/>
      <c r="AI122" s="47"/>
      <c r="AJ122" s="47"/>
      <c r="AK122" s="47"/>
      <c r="AL122" s="47"/>
      <c r="AM122" s="47"/>
      <c r="AN122" s="47"/>
      <c r="AO122" s="47"/>
    </row>
    <row r="123" spans="1:41" ht="12" customHeight="1">
      <c r="A123" s="283"/>
      <c r="B123" s="127"/>
      <c r="C123" s="127"/>
      <c r="D123" s="128"/>
      <c r="E123" s="129"/>
      <c r="F123" s="281"/>
      <c r="G123" s="281"/>
      <c r="H123" s="233"/>
      <c r="I123" s="234"/>
      <c r="J123" s="117"/>
      <c r="K123" s="118"/>
      <c r="L123" s="119">
        <f t="shared" si="100"/>
        <v>0</v>
      </c>
      <c r="M123" s="118"/>
      <c r="N123" s="120"/>
      <c r="O123" s="104">
        <f t="shared" si="101"/>
        <v>0</v>
      </c>
      <c r="P123" s="104">
        <f t="shared" si="102"/>
        <v>0</v>
      </c>
      <c r="Q123" s="121" t="str">
        <f t="shared" si="103"/>
        <v/>
      </c>
      <c r="R123" s="122" t="str">
        <f t="shared" si="104"/>
        <v/>
      </c>
      <c r="S123" s="122">
        <f t="shared" si="105"/>
        <v>0.25</v>
      </c>
      <c r="T123" s="122">
        <f t="shared" si="106"/>
        <v>0.25</v>
      </c>
      <c r="U123" s="122">
        <f t="shared" si="107"/>
        <v>0.5</v>
      </c>
      <c r="V123" s="122">
        <f t="shared" si="108"/>
        <v>1.5</v>
      </c>
      <c r="W123" s="123">
        <f t="shared" si="109"/>
        <v>0.25</v>
      </c>
      <c r="X123" s="122" t="b">
        <f t="shared" si="110"/>
        <v>0</v>
      </c>
      <c r="Y123" s="124" t="str">
        <f t="shared" si="111"/>
        <v>0</v>
      </c>
      <c r="Z123" s="261" t="str">
        <f t="shared" si="112"/>
        <v/>
      </c>
      <c r="AA123" s="261" t="str">
        <f t="shared" si="113"/>
        <v/>
      </c>
      <c r="AB123" s="262" t="str">
        <f t="shared" si="114"/>
        <v/>
      </c>
      <c r="AC123" s="158"/>
      <c r="AD123" s="159"/>
      <c r="AE123" s="263"/>
      <c r="AF123" s="415"/>
      <c r="AG123" s="47"/>
      <c r="AH123" s="47"/>
      <c r="AI123" s="47"/>
      <c r="AJ123" s="47"/>
      <c r="AK123" s="47"/>
      <c r="AL123" s="47"/>
      <c r="AM123" s="47"/>
      <c r="AN123" s="47"/>
      <c r="AO123" s="47"/>
    </row>
    <row r="124" spans="1:41" ht="12" customHeight="1">
      <c r="A124" s="268"/>
      <c r="B124" s="127"/>
      <c r="C124" s="127"/>
      <c r="D124" s="128"/>
      <c r="E124" s="129"/>
      <c r="F124" s="136"/>
      <c r="G124" s="136"/>
      <c r="H124" s="233"/>
      <c r="I124" s="234"/>
      <c r="J124" s="117"/>
      <c r="K124" s="118"/>
      <c r="L124" s="119">
        <f t="shared" si="100"/>
        <v>0</v>
      </c>
      <c r="M124" s="118"/>
      <c r="N124" s="120"/>
      <c r="O124" s="104">
        <f t="shared" si="101"/>
        <v>0</v>
      </c>
      <c r="P124" s="104">
        <f t="shared" si="102"/>
        <v>0</v>
      </c>
      <c r="Q124" s="121" t="str">
        <f t="shared" si="103"/>
        <v/>
      </c>
      <c r="R124" s="122" t="str">
        <f t="shared" si="104"/>
        <v/>
      </c>
      <c r="S124" s="122">
        <f t="shared" si="105"/>
        <v>0.25</v>
      </c>
      <c r="T124" s="122">
        <f t="shared" si="106"/>
        <v>0.25</v>
      </c>
      <c r="U124" s="122">
        <f t="shared" si="107"/>
        <v>0.5</v>
      </c>
      <c r="V124" s="122">
        <f t="shared" si="108"/>
        <v>1.5</v>
      </c>
      <c r="W124" s="123">
        <f t="shared" si="109"/>
        <v>0.25</v>
      </c>
      <c r="X124" s="122" t="b">
        <f t="shared" si="110"/>
        <v>0</v>
      </c>
      <c r="Y124" s="124" t="str">
        <f t="shared" si="111"/>
        <v>0</v>
      </c>
      <c r="Z124" s="261" t="str">
        <f t="shared" si="112"/>
        <v/>
      </c>
      <c r="AA124" s="261" t="str">
        <f t="shared" si="113"/>
        <v/>
      </c>
      <c r="AB124" s="262" t="str">
        <f t="shared" si="114"/>
        <v/>
      </c>
      <c r="AC124" s="158"/>
      <c r="AD124" s="159"/>
      <c r="AE124" s="263"/>
      <c r="AF124" s="415"/>
      <c r="AG124" s="47"/>
      <c r="AH124" s="47"/>
      <c r="AI124" s="47"/>
      <c r="AJ124" s="47"/>
      <c r="AK124" s="47"/>
      <c r="AL124" s="47"/>
      <c r="AM124" s="47"/>
      <c r="AN124" s="47"/>
      <c r="AO124" s="47"/>
    </row>
    <row r="125" spans="1:41" ht="12" customHeight="1">
      <c r="A125" s="269"/>
      <c r="B125" s="249"/>
      <c r="C125" s="249"/>
      <c r="D125" s="250"/>
      <c r="E125" s="251"/>
      <c r="F125" s="252"/>
      <c r="G125" s="252"/>
      <c r="H125" s="252"/>
      <c r="I125" s="253"/>
      <c r="J125" s="270"/>
      <c r="K125" s="252"/>
      <c r="L125" s="271">
        <f t="shared" si="100"/>
        <v>0</v>
      </c>
      <c r="M125" s="252"/>
      <c r="N125" s="272"/>
      <c r="O125" s="273">
        <f t="shared" si="101"/>
        <v>0</v>
      </c>
      <c r="P125" s="273">
        <f t="shared" si="102"/>
        <v>0</v>
      </c>
      <c r="Q125" s="252" t="str">
        <f t="shared" si="103"/>
        <v/>
      </c>
      <c r="R125" s="272" t="str">
        <f t="shared" si="104"/>
        <v/>
      </c>
      <c r="S125" s="272">
        <f t="shared" si="105"/>
        <v>0.25</v>
      </c>
      <c r="T125" s="272">
        <f t="shared" si="106"/>
        <v>0.25</v>
      </c>
      <c r="U125" s="272">
        <f t="shared" si="107"/>
        <v>0.5</v>
      </c>
      <c r="V125" s="272">
        <f t="shared" si="108"/>
        <v>1.5</v>
      </c>
      <c r="W125" s="274">
        <f t="shared" si="109"/>
        <v>0.25</v>
      </c>
      <c r="X125" s="272" t="b">
        <f t="shared" si="110"/>
        <v>0</v>
      </c>
      <c r="Y125" s="272" t="str">
        <f t="shared" si="111"/>
        <v>0</v>
      </c>
      <c r="Z125" s="261" t="str">
        <f t="shared" si="112"/>
        <v/>
      </c>
      <c r="AA125" s="261" t="str">
        <f t="shared" si="113"/>
        <v/>
      </c>
      <c r="AB125" s="262" t="str">
        <f t="shared" si="114"/>
        <v/>
      </c>
      <c r="AC125" s="275"/>
      <c r="AD125" s="276"/>
      <c r="AE125" s="256"/>
      <c r="AF125" s="415"/>
      <c r="AG125" s="47"/>
      <c r="AH125" s="47"/>
      <c r="AI125" s="47"/>
      <c r="AJ125" s="47"/>
      <c r="AK125" s="47"/>
      <c r="AL125" s="47"/>
      <c r="AM125" s="47"/>
      <c r="AN125" s="47"/>
      <c r="AO125" s="47"/>
    </row>
    <row r="126" spans="1:41" ht="12" customHeight="1">
      <c r="A126" s="283"/>
      <c r="B126" s="127"/>
      <c r="C126" s="127"/>
      <c r="D126" s="128"/>
      <c r="E126" s="129"/>
      <c r="F126" s="281"/>
      <c r="G126" s="281"/>
      <c r="H126" s="233"/>
      <c r="I126" s="234"/>
      <c r="J126" s="117"/>
      <c r="K126" s="118"/>
      <c r="L126" s="119">
        <f t="shared" si="100"/>
        <v>0</v>
      </c>
      <c r="M126" s="118"/>
      <c r="N126" s="120"/>
      <c r="O126" s="104">
        <f t="shared" si="101"/>
        <v>0</v>
      </c>
      <c r="P126" s="104">
        <f t="shared" si="102"/>
        <v>0</v>
      </c>
      <c r="Q126" s="121" t="str">
        <f t="shared" si="103"/>
        <v/>
      </c>
      <c r="R126" s="122" t="str">
        <f t="shared" si="104"/>
        <v/>
      </c>
      <c r="S126" s="122">
        <f t="shared" si="105"/>
        <v>0.25</v>
      </c>
      <c r="T126" s="122">
        <f t="shared" si="106"/>
        <v>0.25</v>
      </c>
      <c r="U126" s="122">
        <f t="shared" si="107"/>
        <v>0.5</v>
      </c>
      <c r="V126" s="122">
        <f t="shared" si="108"/>
        <v>1.5</v>
      </c>
      <c r="W126" s="123">
        <f t="shared" si="109"/>
        <v>0.25</v>
      </c>
      <c r="X126" s="122" t="b">
        <f t="shared" si="110"/>
        <v>0</v>
      </c>
      <c r="Y126" s="124" t="str">
        <f t="shared" si="111"/>
        <v>0</v>
      </c>
      <c r="Z126" s="261" t="str">
        <f t="shared" si="112"/>
        <v/>
      </c>
      <c r="AA126" s="261" t="str">
        <f t="shared" si="113"/>
        <v/>
      </c>
      <c r="AB126" s="262" t="str">
        <f t="shared" si="114"/>
        <v/>
      </c>
      <c r="AC126" s="158"/>
      <c r="AD126" s="159"/>
      <c r="AE126" s="263"/>
      <c r="AF126" s="415"/>
      <c r="AG126" s="47"/>
      <c r="AH126" s="47"/>
      <c r="AI126" s="47"/>
      <c r="AJ126" s="47"/>
      <c r="AK126" s="47"/>
      <c r="AL126" s="47"/>
      <c r="AM126" s="47"/>
      <c r="AN126" s="47"/>
      <c r="AO126" s="47"/>
    </row>
    <row r="127" spans="1:41" ht="12" customHeight="1">
      <c r="A127" s="268"/>
      <c r="B127" s="127"/>
      <c r="C127" s="127"/>
      <c r="D127" s="128"/>
      <c r="E127" s="129"/>
      <c r="F127" s="136"/>
      <c r="G127" s="136"/>
      <c r="H127" s="233"/>
      <c r="I127" s="234"/>
      <c r="J127" s="117"/>
      <c r="K127" s="118"/>
      <c r="L127" s="119">
        <f t="shared" si="100"/>
        <v>0</v>
      </c>
      <c r="M127" s="118"/>
      <c r="N127" s="120"/>
      <c r="O127" s="104">
        <f t="shared" si="101"/>
        <v>0</v>
      </c>
      <c r="P127" s="104">
        <f t="shared" si="102"/>
        <v>0</v>
      </c>
      <c r="Q127" s="121" t="str">
        <f t="shared" si="103"/>
        <v/>
      </c>
      <c r="R127" s="122" t="str">
        <f t="shared" si="104"/>
        <v/>
      </c>
      <c r="S127" s="122">
        <f t="shared" si="105"/>
        <v>0.25</v>
      </c>
      <c r="T127" s="122">
        <f t="shared" si="106"/>
        <v>0.25</v>
      </c>
      <c r="U127" s="122">
        <f t="shared" si="107"/>
        <v>0.5</v>
      </c>
      <c r="V127" s="122">
        <f t="shared" si="108"/>
        <v>1.5</v>
      </c>
      <c r="W127" s="123">
        <f t="shared" si="109"/>
        <v>0.25</v>
      </c>
      <c r="X127" s="122" t="b">
        <f t="shared" si="110"/>
        <v>0</v>
      </c>
      <c r="Y127" s="124" t="str">
        <f t="shared" si="111"/>
        <v>0</v>
      </c>
      <c r="Z127" s="261" t="str">
        <f t="shared" si="112"/>
        <v/>
      </c>
      <c r="AA127" s="261" t="str">
        <f t="shared" si="113"/>
        <v/>
      </c>
      <c r="AB127" s="262" t="str">
        <f t="shared" si="114"/>
        <v/>
      </c>
      <c r="AC127" s="158"/>
      <c r="AD127" s="159"/>
      <c r="AE127" s="263"/>
      <c r="AF127" s="415"/>
      <c r="AG127" s="47"/>
      <c r="AH127" s="47"/>
      <c r="AI127" s="47"/>
      <c r="AJ127" s="47"/>
      <c r="AK127" s="47"/>
      <c r="AL127" s="47"/>
      <c r="AM127" s="47"/>
      <c r="AN127" s="47"/>
      <c r="AO127" s="47"/>
    </row>
    <row r="128" spans="1:41" ht="12" customHeight="1">
      <c r="A128" s="269"/>
      <c r="B128" s="249"/>
      <c r="C128" s="249"/>
      <c r="D128" s="250"/>
      <c r="E128" s="251"/>
      <c r="F128" s="252"/>
      <c r="G128" s="252"/>
      <c r="H128" s="252"/>
      <c r="I128" s="253"/>
      <c r="J128" s="270"/>
      <c r="K128" s="252"/>
      <c r="L128" s="271">
        <f t="shared" si="100"/>
        <v>0</v>
      </c>
      <c r="M128" s="252"/>
      <c r="N128" s="272"/>
      <c r="O128" s="273">
        <f t="shared" si="101"/>
        <v>0</v>
      </c>
      <c r="P128" s="273">
        <f t="shared" si="102"/>
        <v>0</v>
      </c>
      <c r="Q128" s="252" t="str">
        <f t="shared" si="103"/>
        <v/>
      </c>
      <c r="R128" s="272" t="str">
        <f t="shared" si="104"/>
        <v/>
      </c>
      <c r="S128" s="272">
        <f t="shared" si="105"/>
        <v>0.25</v>
      </c>
      <c r="T128" s="272">
        <f t="shared" si="106"/>
        <v>0.25</v>
      </c>
      <c r="U128" s="272">
        <f t="shared" si="107"/>
        <v>0.5</v>
      </c>
      <c r="V128" s="272">
        <f t="shared" si="108"/>
        <v>1.5</v>
      </c>
      <c r="W128" s="274">
        <f t="shared" si="109"/>
        <v>0.25</v>
      </c>
      <c r="X128" s="272" t="b">
        <f t="shared" si="110"/>
        <v>0</v>
      </c>
      <c r="Y128" s="272" t="str">
        <f t="shared" si="111"/>
        <v>0</v>
      </c>
      <c r="Z128" s="261" t="str">
        <f t="shared" si="112"/>
        <v/>
      </c>
      <c r="AA128" s="261" t="str">
        <f t="shared" si="113"/>
        <v/>
      </c>
      <c r="AB128" s="262" t="str">
        <f t="shared" si="114"/>
        <v/>
      </c>
      <c r="AC128" s="275"/>
      <c r="AD128" s="276"/>
      <c r="AE128" s="256"/>
      <c r="AF128" s="415"/>
      <c r="AG128" s="47"/>
      <c r="AH128" s="47"/>
      <c r="AI128" s="47"/>
      <c r="AJ128" s="47"/>
      <c r="AK128" s="47"/>
      <c r="AL128" s="47"/>
      <c r="AM128" s="47"/>
      <c r="AN128" s="47"/>
      <c r="AO128" s="47"/>
    </row>
    <row r="129" spans="1:41" ht="12" customHeight="1">
      <c r="A129" s="283"/>
      <c r="B129" s="127"/>
      <c r="C129" s="127"/>
      <c r="D129" s="128"/>
      <c r="E129" s="129"/>
      <c r="F129" s="281"/>
      <c r="G129" s="281"/>
      <c r="H129" s="233"/>
      <c r="I129" s="234"/>
      <c r="J129" s="117"/>
      <c r="K129" s="118"/>
      <c r="L129" s="119">
        <f t="shared" si="100"/>
        <v>0</v>
      </c>
      <c r="M129" s="118"/>
      <c r="N129" s="120"/>
      <c r="O129" s="104">
        <f t="shared" si="101"/>
        <v>0</v>
      </c>
      <c r="P129" s="104">
        <f t="shared" si="102"/>
        <v>0</v>
      </c>
      <c r="Q129" s="121" t="str">
        <f t="shared" si="103"/>
        <v/>
      </c>
      <c r="R129" s="122" t="str">
        <f t="shared" si="104"/>
        <v/>
      </c>
      <c r="S129" s="122">
        <f t="shared" si="105"/>
        <v>0.25</v>
      </c>
      <c r="T129" s="122">
        <f t="shared" si="106"/>
        <v>0.25</v>
      </c>
      <c r="U129" s="122">
        <f t="shared" si="107"/>
        <v>0.5</v>
      </c>
      <c r="V129" s="122">
        <f t="shared" si="108"/>
        <v>1.5</v>
      </c>
      <c r="W129" s="123">
        <f t="shared" si="109"/>
        <v>0.25</v>
      </c>
      <c r="X129" s="122" t="b">
        <f t="shared" si="110"/>
        <v>0</v>
      </c>
      <c r="Y129" s="124" t="str">
        <f t="shared" si="111"/>
        <v>0</v>
      </c>
      <c r="Z129" s="261" t="str">
        <f t="shared" si="112"/>
        <v/>
      </c>
      <c r="AA129" s="261" t="str">
        <f t="shared" si="113"/>
        <v/>
      </c>
      <c r="AB129" s="262" t="str">
        <f t="shared" si="114"/>
        <v/>
      </c>
      <c r="AC129" s="158"/>
      <c r="AD129" s="159"/>
      <c r="AE129" s="263"/>
      <c r="AF129" s="415"/>
      <c r="AG129" s="47"/>
      <c r="AH129" s="47"/>
      <c r="AI129" s="47"/>
      <c r="AJ129" s="47"/>
      <c r="AK129" s="47"/>
      <c r="AL129" s="47"/>
      <c r="AM129" s="47"/>
      <c r="AN129" s="47"/>
      <c r="AO129" s="47"/>
    </row>
    <row r="130" spans="1:41" ht="12" customHeight="1">
      <c r="A130" s="283"/>
      <c r="B130" s="127"/>
      <c r="C130" s="127"/>
      <c r="D130" s="128"/>
      <c r="E130" s="129"/>
      <c r="F130" s="281"/>
      <c r="G130" s="281"/>
      <c r="H130" s="233"/>
      <c r="I130" s="234"/>
      <c r="J130" s="117"/>
      <c r="K130" s="118"/>
      <c r="L130" s="119">
        <f t="shared" si="100"/>
        <v>0</v>
      </c>
      <c r="M130" s="118"/>
      <c r="N130" s="120"/>
      <c r="O130" s="104">
        <f t="shared" si="101"/>
        <v>0</v>
      </c>
      <c r="P130" s="104">
        <f t="shared" si="102"/>
        <v>0</v>
      </c>
      <c r="Q130" s="121" t="str">
        <f t="shared" si="103"/>
        <v/>
      </c>
      <c r="R130" s="122" t="str">
        <f t="shared" si="104"/>
        <v/>
      </c>
      <c r="S130" s="122">
        <f t="shared" si="105"/>
        <v>0.25</v>
      </c>
      <c r="T130" s="122">
        <f t="shared" si="106"/>
        <v>0.25</v>
      </c>
      <c r="U130" s="122">
        <f t="shared" si="107"/>
        <v>0.5</v>
      </c>
      <c r="V130" s="122">
        <f t="shared" si="108"/>
        <v>1.5</v>
      </c>
      <c r="W130" s="123">
        <f t="shared" si="109"/>
        <v>0.25</v>
      </c>
      <c r="X130" s="122" t="b">
        <f t="shared" si="110"/>
        <v>0</v>
      </c>
      <c r="Y130" s="124" t="str">
        <f t="shared" si="111"/>
        <v>0</v>
      </c>
      <c r="Z130" s="261" t="str">
        <f t="shared" si="112"/>
        <v/>
      </c>
      <c r="AA130" s="261" t="str">
        <f t="shared" si="113"/>
        <v/>
      </c>
      <c r="AB130" s="262" t="str">
        <f t="shared" si="114"/>
        <v/>
      </c>
      <c r="AC130" s="158"/>
      <c r="AD130" s="159"/>
      <c r="AE130" s="263"/>
      <c r="AF130" s="415"/>
      <c r="AG130" s="47"/>
      <c r="AH130" s="47"/>
      <c r="AI130" s="47"/>
      <c r="AJ130" s="47"/>
      <c r="AK130" s="47"/>
      <c r="AL130" s="47"/>
      <c r="AM130" s="47"/>
      <c r="AN130" s="47"/>
      <c r="AO130" s="47"/>
    </row>
    <row r="131" spans="1:41" ht="12" customHeight="1">
      <c r="A131" s="258"/>
      <c r="B131" s="127"/>
      <c r="C131" s="127"/>
      <c r="D131" s="128"/>
      <c r="E131" s="129"/>
      <c r="F131" s="259"/>
      <c r="G131" s="259"/>
      <c r="H131" s="233"/>
      <c r="I131" s="234"/>
      <c r="J131" s="117"/>
      <c r="K131" s="118"/>
      <c r="L131" s="119">
        <f t="shared" si="100"/>
        <v>0</v>
      </c>
      <c r="M131" s="118"/>
      <c r="N131" s="120"/>
      <c r="O131" s="104">
        <f t="shared" si="101"/>
        <v>0</v>
      </c>
      <c r="P131" s="104">
        <f t="shared" si="102"/>
        <v>0</v>
      </c>
      <c r="Q131" s="121" t="str">
        <f t="shared" si="103"/>
        <v/>
      </c>
      <c r="R131" s="122" t="str">
        <f t="shared" si="104"/>
        <v/>
      </c>
      <c r="S131" s="122">
        <f t="shared" si="105"/>
        <v>0.25</v>
      </c>
      <c r="T131" s="122">
        <f t="shared" si="106"/>
        <v>0.25</v>
      </c>
      <c r="U131" s="122">
        <f t="shared" si="107"/>
        <v>0.5</v>
      </c>
      <c r="V131" s="122">
        <f t="shared" si="108"/>
        <v>1.5</v>
      </c>
      <c r="W131" s="123">
        <f t="shared" si="109"/>
        <v>0.25</v>
      </c>
      <c r="X131" s="122" t="b">
        <f t="shared" si="110"/>
        <v>0</v>
      </c>
      <c r="Y131" s="124" t="str">
        <f t="shared" si="111"/>
        <v>0</v>
      </c>
      <c r="Z131" s="261" t="str">
        <f t="shared" si="112"/>
        <v/>
      </c>
      <c r="AA131" s="261" t="str">
        <f t="shared" si="113"/>
        <v/>
      </c>
      <c r="AB131" s="262" t="str">
        <f t="shared" si="114"/>
        <v/>
      </c>
      <c r="AC131" s="158"/>
      <c r="AD131" s="159"/>
      <c r="AE131" s="263"/>
      <c r="AF131" s="415"/>
      <c r="AG131" s="47"/>
      <c r="AH131" s="47"/>
      <c r="AI131" s="47"/>
      <c r="AJ131" s="47"/>
      <c r="AK131" s="47"/>
      <c r="AL131" s="47"/>
      <c r="AM131" s="47"/>
      <c r="AN131" s="47"/>
      <c r="AO131" s="47"/>
    </row>
    <row r="132" spans="1:41" ht="12" customHeight="1">
      <c r="A132" s="283"/>
      <c r="B132" s="127"/>
      <c r="C132" s="127"/>
      <c r="D132" s="128"/>
      <c r="E132" s="129"/>
      <c r="F132" s="281"/>
      <c r="G132" s="281"/>
      <c r="H132" s="233"/>
      <c r="I132" s="234"/>
      <c r="J132" s="117"/>
      <c r="K132" s="118"/>
      <c r="L132" s="119">
        <f t="shared" si="100"/>
        <v>0</v>
      </c>
      <c r="M132" s="118"/>
      <c r="N132" s="120"/>
      <c r="O132" s="104">
        <f t="shared" si="101"/>
        <v>0</v>
      </c>
      <c r="P132" s="104">
        <f t="shared" si="102"/>
        <v>0</v>
      </c>
      <c r="Q132" s="121" t="str">
        <f t="shared" si="103"/>
        <v/>
      </c>
      <c r="R132" s="122" t="str">
        <f t="shared" si="104"/>
        <v/>
      </c>
      <c r="S132" s="122">
        <f t="shared" si="105"/>
        <v>0.25</v>
      </c>
      <c r="T132" s="122">
        <f t="shared" si="106"/>
        <v>0.25</v>
      </c>
      <c r="U132" s="122">
        <f t="shared" si="107"/>
        <v>0.5</v>
      </c>
      <c r="V132" s="122">
        <f t="shared" si="108"/>
        <v>1.5</v>
      </c>
      <c r="W132" s="123">
        <f t="shared" si="109"/>
        <v>0.25</v>
      </c>
      <c r="X132" s="122" t="b">
        <f t="shared" si="110"/>
        <v>0</v>
      </c>
      <c r="Y132" s="124" t="str">
        <f t="shared" si="111"/>
        <v>0</v>
      </c>
      <c r="Z132" s="261" t="str">
        <f t="shared" si="112"/>
        <v/>
      </c>
      <c r="AA132" s="261" t="str">
        <f t="shared" si="113"/>
        <v/>
      </c>
      <c r="AB132" s="262" t="str">
        <f t="shared" si="114"/>
        <v/>
      </c>
      <c r="AC132" s="158"/>
      <c r="AD132" s="159"/>
      <c r="AE132" s="263"/>
      <c r="AF132" s="415"/>
      <c r="AG132" s="47"/>
      <c r="AH132" s="47"/>
      <c r="AI132" s="47"/>
      <c r="AJ132" s="47"/>
      <c r="AK132" s="47"/>
      <c r="AL132" s="47"/>
      <c r="AM132" s="47"/>
      <c r="AN132" s="47"/>
      <c r="AO132" s="47"/>
    </row>
    <row r="133" spans="1:41" ht="12" customHeight="1">
      <c r="A133" s="283"/>
      <c r="B133" s="127"/>
      <c r="C133" s="127"/>
      <c r="D133" s="128"/>
      <c r="E133" s="129"/>
      <c r="F133" s="281"/>
      <c r="G133" s="281"/>
      <c r="H133" s="233"/>
      <c r="I133" s="234"/>
      <c r="J133" s="117"/>
      <c r="K133" s="118"/>
      <c r="L133" s="119">
        <f t="shared" si="100"/>
        <v>0</v>
      </c>
      <c r="M133" s="118"/>
      <c r="N133" s="120"/>
      <c r="O133" s="104">
        <f t="shared" si="101"/>
        <v>0</v>
      </c>
      <c r="P133" s="104">
        <f t="shared" si="102"/>
        <v>0</v>
      </c>
      <c r="Q133" s="121" t="str">
        <f t="shared" si="103"/>
        <v/>
      </c>
      <c r="R133" s="122" t="str">
        <f t="shared" si="104"/>
        <v/>
      </c>
      <c r="S133" s="122">
        <f t="shared" si="105"/>
        <v>0.25</v>
      </c>
      <c r="T133" s="122">
        <f t="shared" si="106"/>
        <v>0.25</v>
      </c>
      <c r="U133" s="122">
        <f t="shared" si="107"/>
        <v>0.5</v>
      </c>
      <c r="V133" s="122">
        <f t="shared" si="108"/>
        <v>1.5</v>
      </c>
      <c r="W133" s="123">
        <f t="shared" si="109"/>
        <v>0.25</v>
      </c>
      <c r="X133" s="122" t="b">
        <f t="shared" si="110"/>
        <v>0</v>
      </c>
      <c r="Y133" s="124" t="str">
        <f t="shared" si="111"/>
        <v>0</v>
      </c>
      <c r="Z133" s="261" t="str">
        <f t="shared" si="112"/>
        <v/>
      </c>
      <c r="AA133" s="261" t="str">
        <f t="shared" si="113"/>
        <v/>
      </c>
      <c r="AB133" s="262" t="str">
        <f t="shared" si="114"/>
        <v/>
      </c>
      <c r="AC133" s="158"/>
      <c r="AD133" s="159"/>
      <c r="AE133" s="263"/>
      <c r="AF133" s="415"/>
      <c r="AG133" s="47"/>
      <c r="AH133" s="47"/>
      <c r="AI133" s="47"/>
      <c r="AJ133" s="47"/>
      <c r="AK133" s="47"/>
      <c r="AL133" s="47"/>
      <c r="AM133" s="47"/>
      <c r="AN133" s="47"/>
      <c r="AO133" s="47"/>
    </row>
    <row r="134" spans="1:41" ht="12" customHeight="1">
      <c r="A134" s="283"/>
      <c r="B134" s="127"/>
      <c r="C134" s="127"/>
      <c r="D134" s="128"/>
      <c r="E134" s="129"/>
      <c r="F134" s="281"/>
      <c r="G134" s="281"/>
      <c r="H134" s="233"/>
      <c r="I134" s="234"/>
      <c r="J134" s="117"/>
      <c r="K134" s="118"/>
      <c r="L134" s="119">
        <f t="shared" si="100"/>
        <v>0</v>
      </c>
      <c r="M134" s="118"/>
      <c r="N134" s="120"/>
      <c r="O134" s="104">
        <f t="shared" si="101"/>
        <v>0</v>
      </c>
      <c r="P134" s="104">
        <f t="shared" si="102"/>
        <v>0</v>
      </c>
      <c r="Q134" s="121" t="str">
        <f t="shared" si="103"/>
        <v/>
      </c>
      <c r="R134" s="122" t="str">
        <f t="shared" si="104"/>
        <v/>
      </c>
      <c r="S134" s="122">
        <f t="shared" si="105"/>
        <v>0.25</v>
      </c>
      <c r="T134" s="122">
        <f t="shared" si="106"/>
        <v>0.25</v>
      </c>
      <c r="U134" s="122">
        <f t="shared" si="107"/>
        <v>0.5</v>
      </c>
      <c r="V134" s="122">
        <f t="shared" si="108"/>
        <v>1.5</v>
      </c>
      <c r="W134" s="123">
        <f t="shared" si="109"/>
        <v>0.25</v>
      </c>
      <c r="X134" s="122" t="b">
        <f t="shared" si="110"/>
        <v>0</v>
      </c>
      <c r="Y134" s="124" t="str">
        <f t="shared" si="111"/>
        <v>0</v>
      </c>
      <c r="Z134" s="261" t="str">
        <f t="shared" si="112"/>
        <v/>
      </c>
      <c r="AA134" s="261" t="str">
        <f t="shared" si="113"/>
        <v/>
      </c>
      <c r="AB134" s="262" t="str">
        <f t="shared" si="114"/>
        <v/>
      </c>
      <c r="AC134" s="158"/>
      <c r="AD134" s="159"/>
      <c r="AE134" s="263"/>
      <c r="AF134" s="415"/>
      <c r="AG134" s="47"/>
      <c r="AH134" s="47"/>
      <c r="AI134" s="47"/>
      <c r="AJ134" s="47"/>
      <c r="AK134" s="47"/>
      <c r="AL134" s="47"/>
      <c r="AM134" s="47"/>
      <c r="AN134" s="47"/>
      <c r="AO134" s="47"/>
    </row>
    <row r="135" spans="1:41" ht="12" customHeight="1">
      <c r="A135" s="283"/>
      <c r="B135" s="127"/>
      <c r="C135" s="127"/>
      <c r="D135" s="128"/>
      <c r="E135" s="129"/>
      <c r="F135" s="281"/>
      <c r="G135" s="281"/>
      <c r="H135" s="233"/>
      <c r="I135" s="234"/>
      <c r="J135" s="117"/>
      <c r="K135" s="118"/>
      <c r="L135" s="119">
        <f t="shared" si="100"/>
        <v>0</v>
      </c>
      <c r="M135" s="118"/>
      <c r="N135" s="120"/>
      <c r="O135" s="104">
        <f t="shared" si="101"/>
        <v>0</v>
      </c>
      <c r="P135" s="104">
        <f t="shared" si="102"/>
        <v>0</v>
      </c>
      <c r="Q135" s="121" t="str">
        <f t="shared" si="103"/>
        <v/>
      </c>
      <c r="R135" s="122" t="str">
        <f t="shared" si="104"/>
        <v/>
      </c>
      <c r="S135" s="122">
        <f t="shared" si="105"/>
        <v>0.25</v>
      </c>
      <c r="T135" s="122">
        <f t="shared" si="106"/>
        <v>0.25</v>
      </c>
      <c r="U135" s="122">
        <f t="shared" si="107"/>
        <v>0.5</v>
      </c>
      <c r="V135" s="122">
        <f t="shared" si="108"/>
        <v>1.5</v>
      </c>
      <c r="W135" s="123">
        <f t="shared" si="109"/>
        <v>0.25</v>
      </c>
      <c r="X135" s="122" t="b">
        <f t="shared" si="110"/>
        <v>0</v>
      </c>
      <c r="Y135" s="124" t="str">
        <f t="shared" si="111"/>
        <v>0</v>
      </c>
      <c r="Z135" s="261" t="str">
        <f t="shared" si="112"/>
        <v/>
      </c>
      <c r="AA135" s="261" t="str">
        <f t="shared" si="113"/>
        <v/>
      </c>
      <c r="AB135" s="262" t="str">
        <f t="shared" si="114"/>
        <v/>
      </c>
      <c r="AC135" s="158"/>
      <c r="AD135" s="159"/>
      <c r="AE135" s="263"/>
      <c r="AF135" s="415"/>
      <c r="AG135" s="47"/>
      <c r="AH135" s="47"/>
      <c r="AI135" s="47"/>
      <c r="AJ135" s="47"/>
      <c r="AK135" s="47"/>
      <c r="AL135" s="47"/>
      <c r="AM135" s="47"/>
      <c r="AN135" s="47"/>
      <c r="AO135" s="47"/>
    </row>
    <row r="136" spans="1:41" ht="12" customHeight="1">
      <c r="A136" s="283"/>
      <c r="B136" s="127"/>
      <c r="C136" s="127"/>
      <c r="D136" s="128"/>
      <c r="E136" s="129"/>
      <c r="F136" s="281"/>
      <c r="G136" s="281"/>
      <c r="H136" s="233"/>
      <c r="I136" s="234"/>
      <c r="J136" s="117"/>
      <c r="K136" s="118"/>
      <c r="L136" s="119">
        <f t="shared" si="100"/>
        <v>0</v>
      </c>
      <c r="M136" s="118"/>
      <c r="N136" s="120"/>
      <c r="O136" s="104">
        <f t="shared" si="101"/>
        <v>0</v>
      </c>
      <c r="P136" s="104">
        <f t="shared" si="102"/>
        <v>0</v>
      </c>
      <c r="Q136" s="121" t="str">
        <f t="shared" si="103"/>
        <v/>
      </c>
      <c r="R136" s="122" t="str">
        <f t="shared" si="104"/>
        <v/>
      </c>
      <c r="S136" s="122">
        <f t="shared" si="105"/>
        <v>0.25</v>
      </c>
      <c r="T136" s="122">
        <f t="shared" si="106"/>
        <v>0.25</v>
      </c>
      <c r="U136" s="122">
        <f t="shared" si="107"/>
        <v>0.5</v>
      </c>
      <c r="V136" s="122">
        <f t="shared" si="108"/>
        <v>1.5</v>
      </c>
      <c r="W136" s="123">
        <f t="shared" si="109"/>
        <v>0.25</v>
      </c>
      <c r="X136" s="122" t="b">
        <f t="shared" si="110"/>
        <v>0</v>
      </c>
      <c r="Y136" s="124" t="str">
        <f t="shared" si="111"/>
        <v>0</v>
      </c>
      <c r="Z136" s="261" t="str">
        <f t="shared" si="112"/>
        <v/>
      </c>
      <c r="AA136" s="261" t="str">
        <f t="shared" si="113"/>
        <v/>
      </c>
      <c r="AB136" s="262" t="str">
        <f t="shared" si="114"/>
        <v/>
      </c>
      <c r="AC136" s="158"/>
      <c r="AD136" s="159"/>
      <c r="AE136" s="263"/>
      <c r="AF136" s="415"/>
      <c r="AG136" s="47"/>
      <c r="AH136" s="47"/>
      <c r="AI136" s="47"/>
      <c r="AJ136" s="47"/>
      <c r="AK136" s="47"/>
      <c r="AL136" s="47"/>
      <c r="AM136" s="47"/>
      <c r="AN136" s="47"/>
      <c r="AO136" s="47"/>
    </row>
    <row r="137" spans="1:41" ht="12" customHeight="1">
      <c r="A137" s="283"/>
      <c r="B137" s="127"/>
      <c r="C137" s="127"/>
      <c r="D137" s="128"/>
      <c r="E137" s="129"/>
      <c r="F137" s="281"/>
      <c r="G137" s="281"/>
      <c r="H137" s="233"/>
      <c r="I137" s="234"/>
      <c r="J137" s="117"/>
      <c r="K137" s="118"/>
      <c r="L137" s="119">
        <f t="shared" si="100"/>
        <v>0</v>
      </c>
      <c r="M137" s="118"/>
      <c r="N137" s="120"/>
      <c r="O137" s="104">
        <f t="shared" si="101"/>
        <v>0</v>
      </c>
      <c r="P137" s="104">
        <f t="shared" si="102"/>
        <v>0</v>
      </c>
      <c r="Q137" s="121" t="str">
        <f t="shared" si="103"/>
        <v/>
      </c>
      <c r="R137" s="122" t="str">
        <f t="shared" si="104"/>
        <v/>
      </c>
      <c r="S137" s="122">
        <f t="shared" si="105"/>
        <v>0.25</v>
      </c>
      <c r="T137" s="122">
        <f t="shared" si="106"/>
        <v>0.25</v>
      </c>
      <c r="U137" s="122">
        <f t="shared" si="107"/>
        <v>0.5</v>
      </c>
      <c r="V137" s="122">
        <f t="shared" si="108"/>
        <v>1.5</v>
      </c>
      <c r="W137" s="123">
        <f t="shared" si="109"/>
        <v>0.25</v>
      </c>
      <c r="X137" s="122" t="b">
        <f t="shared" si="110"/>
        <v>0</v>
      </c>
      <c r="Y137" s="124" t="str">
        <f t="shared" si="111"/>
        <v>0</v>
      </c>
      <c r="Z137" s="261" t="str">
        <f t="shared" si="112"/>
        <v/>
      </c>
      <c r="AA137" s="261" t="str">
        <f t="shared" si="113"/>
        <v/>
      </c>
      <c r="AB137" s="262" t="str">
        <f t="shared" si="114"/>
        <v/>
      </c>
      <c r="AC137" s="158"/>
      <c r="AD137" s="159"/>
      <c r="AE137" s="263"/>
      <c r="AF137" s="415"/>
      <c r="AG137" s="47"/>
      <c r="AH137" s="47"/>
      <c r="AI137" s="47"/>
      <c r="AJ137" s="47"/>
      <c r="AK137" s="47"/>
      <c r="AL137" s="47"/>
      <c r="AM137" s="47"/>
      <c r="AN137" s="47"/>
      <c r="AO137" s="47"/>
    </row>
    <row r="138" spans="1:41" ht="12" customHeight="1">
      <c r="A138" s="283"/>
      <c r="B138" s="127"/>
      <c r="C138" s="127"/>
      <c r="D138" s="128"/>
      <c r="E138" s="129"/>
      <c r="F138" s="281"/>
      <c r="G138" s="281"/>
      <c r="H138" s="233"/>
      <c r="I138" s="234"/>
      <c r="J138" s="117"/>
      <c r="K138" s="118"/>
      <c r="L138" s="119">
        <f t="shared" si="100"/>
        <v>0</v>
      </c>
      <c r="M138" s="118"/>
      <c r="N138" s="120"/>
      <c r="O138" s="104">
        <f t="shared" si="101"/>
        <v>0</v>
      </c>
      <c r="P138" s="104">
        <f t="shared" si="102"/>
        <v>0</v>
      </c>
      <c r="Q138" s="121" t="str">
        <f t="shared" si="103"/>
        <v/>
      </c>
      <c r="R138" s="122" t="str">
        <f t="shared" si="104"/>
        <v/>
      </c>
      <c r="S138" s="122">
        <f t="shared" si="105"/>
        <v>0.25</v>
      </c>
      <c r="T138" s="122">
        <f t="shared" si="106"/>
        <v>0.25</v>
      </c>
      <c r="U138" s="122">
        <f t="shared" si="107"/>
        <v>0.5</v>
      </c>
      <c r="V138" s="122">
        <f t="shared" si="108"/>
        <v>1.5</v>
      </c>
      <c r="W138" s="123">
        <f t="shared" si="109"/>
        <v>0.25</v>
      </c>
      <c r="X138" s="122" t="b">
        <f t="shared" si="110"/>
        <v>0</v>
      </c>
      <c r="Y138" s="124" t="str">
        <f t="shared" si="111"/>
        <v>0</v>
      </c>
      <c r="Z138" s="261" t="str">
        <f t="shared" si="112"/>
        <v/>
      </c>
      <c r="AA138" s="261" t="str">
        <f t="shared" si="113"/>
        <v/>
      </c>
      <c r="AB138" s="262" t="str">
        <f t="shared" si="114"/>
        <v/>
      </c>
      <c r="AC138" s="158"/>
      <c r="AD138" s="159"/>
      <c r="AE138" s="263"/>
      <c r="AF138" s="415"/>
      <c r="AG138" s="47"/>
      <c r="AH138" s="47"/>
      <c r="AI138" s="47"/>
      <c r="AJ138" s="47"/>
      <c r="AK138" s="47"/>
      <c r="AL138" s="47"/>
      <c r="AM138" s="47"/>
      <c r="AN138" s="47"/>
      <c r="AO138" s="47"/>
    </row>
    <row r="139" spans="1:41" ht="12" customHeight="1">
      <c r="A139" s="283"/>
      <c r="B139" s="127"/>
      <c r="C139" s="127"/>
      <c r="D139" s="128"/>
      <c r="E139" s="129"/>
      <c r="F139" s="281"/>
      <c r="G139" s="281"/>
      <c r="H139" s="233"/>
      <c r="I139" s="234"/>
      <c r="J139" s="117"/>
      <c r="K139" s="118"/>
      <c r="L139" s="119">
        <f t="shared" si="100"/>
        <v>0</v>
      </c>
      <c r="M139" s="118"/>
      <c r="N139" s="120"/>
      <c r="O139" s="104">
        <f t="shared" si="101"/>
        <v>0</v>
      </c>
      <c r="P139" s="104">
        <f t="shared" si="102"/>
        <v>0</v>
      </c>
      <c r="Q139" s="121" t="str">
        <f t="shared" si="103"/>
        <v/>
      </c>
      <c r="R139" s="122" t="str">
        <f t="shared" si="104"/>
        <v/>
      </c>
      <c r="S139" s="122">
        <f t="shared" si="105"/>
        <v>0.25</v>
      </c>
      <c r="T139" s="122">
        <f t="shared" si="106"/>
        <v>0.25</v>
      </c>
      <c r="U139" s="122">
        <f t="shared" si="107"/>
        <v>0.5</v>
      </c>
      <c r="V139" s="122">
        <f t="shared" si="108"/>
        <v>1.5</v>
      </c>
      <c r="W139" s="123">
        <f t="shared" si="109"/>
        <v>0.25</v>
      </c>
      <c r="X139" s="122" t="b">
        <f t="shared" si="110"/>
        <v>0</v>
      </c>
      <c r="Y139" s="124" t="str">
        <f t="shared" si="111"/>
        <v>0</v>
      </c>
      <c r="Z139" s="261" t="str">
        <f t="shared" si="112"/>
        <v/>
      </c>
      <c r="AA139" s="261" t="str">
        <f t="shared" si="113"/>
        <v/>
      </c>
      <c r="AB139" s="262" t="str">
        <f t="shared" si="114"/>
        <v/>
      </c>
      <c r="AC139" s="158"/>
      <c r="AD139" s="159"/>
      <c r="AE139" s="263"/>
      <c r="AF139" s="415"/>
      <c r="AG139" s="47"/>
      <c r="AH139" s="47"/>
      <c r="AI139" s="47"/>
      <c r="AJ139" s="47"/>
      <c r="AK139" s="47"/>
      <c r="AL139" s="47"/>
      <c r="AM139" s="47"/>
      <c r="AN139" s="47"/>
      <c r="AO139" s="47"/>
    </row>
    <row r="140" spans="1:41" ht="12" customHeight="1">
      <c r="A140" s="283"/>
      <c r="B140" s="127"/>
      <c r="C140" s="127"/>
      <c r="D140" s="128"/>
      <c r="E140" s="129"/>
      <c r="F140" s="281"/>
      <c r="G140" s="281"/>
      <c r="H140" s="233"/>
      <c r="I140" s="234"/>
      <c r="J140" s="117"/>
      <c r="K140" s="118"/>
      <c r="L140" s="119">
        <f t="shared" si="100"/>
        <v>0</v>
      </c>
      <c r="M140" s="118"/>
      <c r="N140" s="120"/>
      <c r="O140" s="104">
        <f t="shared" si="101"/>
        <v>0</v>
      </c>
      <c r="P140" s="104">
        <f t="shared" si="102"/>
        <v>0</v>
      </c>
      <c r="Q140" s="121" t="str">
        <f t="shared" si="103"/>
        <v/>
      </c>
      <c r="R140" s="122" t="str">
        <f t="shared" si="104"/>
        <v/>
      </c>
      <c r="S140" s="122">
        <f t="shared" si="105"/>
        <v>0.25</v>
      </c>
      <c r="T140" s="122">
        <f t="shared" si="106"/>
        <v>0.25</v>
      </c>
      <c r="U140" s="122">
        <f t="shared" si="107"/>
        <v>0.5</v>
      </c>
      <c r="V140" s="122">
        <f t="shared" si="108"/>
        <v>1.5</v>
      </c>
      <c r="W140" s="123">
        <f t="shared" si="109"/>
        <v>0.25</v>
      </c>
      <c r="X140" s="122" t="b">
        <f t="shared" si="110"/>
        <v>0</v>
      </c>
      <c r="Y140" s="124" t="str">
        <f t="shared" si="111"/>
        <v>0</v>
      </c>
      <c r="Z140" s="261" t="str">
        <f t="shared" si="112"/>
        <v/>
      </c>
      <c r="AA140" s="261" t="str">
        <f t="shared" si="113"/>
        <v/>
      </c>
      <c r="AB140" s="262" t="str">
        <f t="shared" si="114"/>
        <v/>
      </c>
      <c r="AC140" s="158"/>
      <c r="AD140" s="159"/>
      <c r="AE140" s="263"/>
      <c r="AF140" s="415"/>
      <c r="AG140" s="47"/>
      <c r="AH140" s="47"/>
      <c r="AI140" s="47"/>
      <c r="AJ140" s="47"/>
      <c r="AK140" s="47"/>
      <c r="AL140" s="47"/>
      <c r="AM140" s="47"/>
      <c r="AN140" s="47"/>
      <c r="AO140" s="47"/>
    </row>
    <row r="141" spans="1:41" ht="12" customHeight="1">
      <c r="A141" s="268"/>
      <c r="B141" s="127"/>
      <c r="C141" s="127"/>
      <c r="D141" s="128"/>
      <c r="E141" s="129"/>
      <c r="F141" s="136"/>
      <c r="G141" s="136"/>
      <c r="H141" s="233"/>
      <c r="I141" s="234"/>
      <c r="J141" s="117"/>
      <c r="K141" s="118"/>
      <c r="L141" s="119">
        <f t="shared" si="100"/>
        <v>0</v>
      </c>
      <c r="M141" s="118"/>
      <c r="N141" s="120"/>
      <c r="O141" s="104">
        <f t="shared" si="101"/>
        <v>0</v>
      </c>
      <c r="P141" s="104">
        <f t="shared" si="102"/>
        <v>0</v>
      </c>
      <c r="Q141" s="121" t="str">
        <f t="shared" si="103"/>
        <v/>
      </c>
      <c r="R141" s="122" t="str">
        <f t="shared" si="104"/>
        <v/>
      </c>
      <c r="S141" s="122">
        <f t="shared" si="105"/>
        <v>0.25</v>
      </c>
      <c r="T141" s="122">
        <f t="shared" si="106"/>
        <v>0.25</v>
      </c>
      <c r="U141" s="122">
        <f t="shared" si="107"/>
        <v>0.5</v>
      </c>
      <c r="V141" s="122">
        <f t="shared" si="108"/>
        <v>1.5</v>
      </c>
      <c r="W141" s="123">
        <f t="shared" si="109"/>
        <v>0.25</v>
      </c>
      <c r="X141" s="122" t="b">
        <f t="shared" si="110"/>
        <v>0</v>
      </c>
      <c r="Y141" s="124" t="str">
        <f t="shared" si="111"/>
        <v>0</v>
      </c>
      <c r="Z141" s="261" t="str">
        <f t="shared" si="112"/>
        <v/>
      </c>
      <c r="AA141" s="261" t="str">
        <f t="shared" si="113"/>
        <v/>
      </c>
      <c r="AB141" s="262" t="str">
        <f t="shared" si="114"/>
        <v/>
      </c>
      <c r="AC141" s="158"/>
      <c r="AD141" s="159"/>
      <c r="AE141" s="263"/>
      <c r="AF141" s="415"/>
      <c r="AG141" s="47"/>
      <c r="AH141" s="47"/>
      <c r="AI141" s="47"/>
      <c r="AJ141" s="47"/>
      <c r="AK141" s="47"/>
      <c r="AL141" s="47"/>
      <c r="AM141" s="47"/>
      <c r="AN141" s="47"/>
      <c r="AO141" s="47"/>
    </row>
    <row r="142" spans="1:41" ht="12" customHeight="1">
      <c r="A142" s="269"/>
      <c r="B142" s="249"/>
      <c r="C142" s="249"/>
      <c r="D142" s="250"/>
      <c r="E142" s="251"/>
      <c r="F142" s="252"/>
      <c r="G142" s="252"/>
      <c r="H142" s="252"/>
      <c r="I142" s="253"/>
      <c r="J142" s="270"/>
      <c r="K142" s="252"/>
      <c r="L142" s="271">
        <f t="shared" si="100"/>
        <v>0</v>
      </c>
      <c r="M142" s="252"/>
      <c r="N142" s="272"/>
      <c r="O142" s="273">
        <f t="shared" si="101"/>
        <v>0</v>
      </c>
      <c r="P142" s="273">
        <f t="shared" si="102"/>
        <v>0</v>
      </c>
      <c r="Q142" s="252" t="str">
        <f t="shared" si="103"/>
        <v/>
      </c>
      <c r="R142" s="272" t="str">
        <f t="shared" si="104"/>
        <v/>
      </c>
      <c r="S142" s="272">
        <f t="shared" si="105"/>
        <v>0.25</v>
      </c>
      <c r="T142" s="272">
        <f t="shared" si="106"/>
        <v>0.25</v>
      </c>
      <c r="U142" s="272">
        <f t="shared" si="107"/>
        <v>0.5</v>
      </c>
      <c r="V142" s="272">
        <f t="shared" si="108"/>
        <v>1.5</v>
      </c>
      <c r="W142" s="274">
        <f t="shared" si="109"/>
        <v>0.25</v>
      </c>
      <c r="X142" s="272" t="b">
        <f t="shared" si="110"/>
        <v>0</v>
      </c>
      <c r="Y142" s="272" t="str">
        <f t="shared" si="111"/>
        <v>0</v>
      </c>
      <c r="Z142" s="261" t="str">
        <f t="shared" si="112"/>
        <v/>
      </c>
      <c r="AA142" s="261" t="str">
        <f t="shared" si="113"/>
        <v/>
      </c>
      <c r="AB142" s="262" t="str">
        <f t="shared" si="114"/>
        <v/>
      </c>
      <c r="AC142" s="275"/>
      <c r="AD142" s="276"/>
      <c r="AE142" s="256"/>
      <c r="AF142" s="415"/>
      <c r="AG142" s="47"/>
      <c r="AH142" s="47"/>
      <c r="AI142" s="47"/>
      <c r="AJ142" s="47"/>
      <c r="AK142" s="47"/>
      <c r="AL142" s="47"/>
      <c r="AM142" s="47"/>
      <c r="AN142" s="47"/>
      <c r="AO142" s="47"/>
    </row>
    <row r="143" spans="1:41" ht="12" customHeight="1">
      <c r="A143" s="283"/>
      <c r="B143" s="127"/>
      <c r="C143" s="127"/>
      <c r="D143" s="128"/>
      <c r="E143" s="129"/>
      <c r="F143" s="281"/>
      <c r="G143" s="281"/>
      <c r="H143" s="233"/>
      <c r="I143" s="234"/>
      <c r="J143" s="117"/>
      <c r="K143" s="118"/>
      <c r="L143" s="119">
        <f t="shared" si="100"/>
        <v>0</v>
      </c>
      <c r="M143" s="118"/>
      <c r="N143" s="120"/>
      <c r="O143" s="104">
        <f t="shared" si="101"/>
        <v>0</v>
      </c>
      <c r="P143" s="104">
        <f t="shared" si="102"/>
        <v>0</v>
      </c>
      <c r="Q143" s="121" t="str">
        <f t="shared" si="103"/>
        <v/>
      </c>
      <c r="R143" s="122" t="str">
        <f t="shared" si="104"/>
        <v/>
      </c>
      <c r="S143" s="122">
        <f t="shared" si="105"/>
        <v>0.25</v>
      </c>
      <c r="T143" s="122">
        <f t="shared" si="106"/>
        <v>0.25</v>
      </c>
      <c r="U143" s="122">
        <f t="shared" si="107"/>
        <v>0.5</v>
      </c>
      <c r="V143" s="122">
        <f t="shared" si="108"/>
        <v>1.5</v>
      </c>
      <c r="W143" s="123">
        <f t="shared" si="109"/>
        <v>0.25</v>
      </c>
      <c r="X143" s="122" t="b">
        <f t="shared" si="110"/>
        <v>0</v>
      </c>
      <c r="Y143" s="124" t="str">
        <f t="shared" si="111"/>
        <v>0</v>
      </c>
      <c r="Z143" s="261" t="str">
        <f t="shared" si="112"/>
        <v/>
      </c>
      <c r="AA143" s="261" t="str">
        <f t="shared" si="113"/>
        <v/>
      </c>
      <c r="AB143" s="262" t="str">
        <f t="shared" si="114"/>
        <v/>
      </c>
      <c r="AC143" s="158"/>
      <c r="AD143" s="159"/>
      <c r="AE143" s="263"/>
      <c r="AF143" s="415"/>
      <c r="AG143" s="47"/>
      <c r="AH143" s="47"/>
      <c r="AI143" s="47"/>
      <c r="AJ143" s="47"/>
      <c r="AK143" s="47"/>
      <c r="AL143" s="47"/>
      <c r="AM143" s="47"/>
      <c r="AN143" s="47"/>
      <c r="AO143" s="47"/>
    </row>
    <row r="144" spans="1:41" ht="12" customHeight="1">
      <c r="A144" s="283"/>
      <c r="B144" s="127"/>
      <c r="C144" s="127"/>
      <c r="D144" s="128"/>
      <c r="E144" s="129"/>
      <c r="F144" s="259"/>
      <c r="G144" s="259"/>
      <c r="H144" s="233"/>
      <c r="I144" s="234"/>
      <c r="J144" s="117"/>
      <c r="K144" s="118"/>
      <c r="L144" s="119">
        <f t="shared" si="100"/>
        <v>0</v>
      </c>
      <c r="M144" s="118"/>
      <c r="N144" s="120"/>
      <c r="O144" s="104">
        <f t="shared" si="101"/>
        <v>0</v>
      </c>
      <c r="P144" s="104">
        <f t="shared" si="102"/>
        <v>0</v>
      </c>
      <c r="Q144" s="121" t="str">
        <f t="shared" si="103"/>
        <v/>
      </c>
      <c r="R144" s="122" t="str">
        <f t="shared" si="104"/>
        <v/>
      </c>
      <c r="S144" s="122">
        <f t="shared" si="105"/>
        <v>0.25</v>
      </c>
      <c r="T144" s="122">
        <f t="shared" si="106"/>
        <v>0.25</v>
      </c>
      <c r="U144" s="122">
        <f t="shared" si="107"/>
        <v>0.5</v>
      </c>
      <c r="V144" s="122">
        <f t="shared" si="108"/>
        <v>1.5</v>
      </c>
      <c r="W144" s="123">
        <f t="shared" si="109"/>
        <v>0.25</v>
      </c>
      <c r="X144" s="122" t="b">
        <f t="shared" si="110"/>
        <v>0</v>
      </c>
      <c r="Y144" s="124" t="str">
        <f t="shared" si="111"/>
        <v>0</v>
      </c>
      <c r="Z144" s="261" t="str">
        <f t="shared" si="112"/>
        <v/>
      </c>
      <c r="AA144" s="261" t="str">
        <f t="shared" si="113"/>
        <v/>
      </c>
      <c r="AB144" s="262" t="str">
        <f t="shared" si="114"/>
        <v/>
      </c>
      <c r="AC144" s="158"/>
      <c r="AD144" s="159"/>
      <c r="AE144" s="263"/>
      <c r="AF144" s="415"/>
      <c r="AG144" s="47"/>
      <c r="AH144" s="47"/>
      <c r="AI144" s="47"/>
      <c r="AJ144" s="47"/>
      <c r="AK144" s="47"/>
      <c r="AL144" s="47"/>
      <c r="AM144" s="47"/>
      <c r="AN144" s="47"/>
      <c r="AO144" s="47"/>
    </row>
    <row r="145" spans="1:41" ht="12" customHeight="1">
      <c r="A145" s="258"/>
      <c r="B145" s="127"/>
      <c r="C145" s="127"/>
      <c r="D145" s="128"/>
      <c r="E145" s="129"/>
      <c r="F145" s="259"/>
      <c r="G145" s="259"/>
      <c r="H145" s="233"/>
      <c r="I145" s="234"/>
      <c r="J145" s="117"/>
      <c r="K145" s="118"/>
      <c r="L145" s="119">
        <f t="shared" si="100"/>
        <v>0</v>
      </c>
      <c r="M145" s="118"/>
      <c r="N145" s="120"/>
      <c r="O145" s="104">
        <f t="shared" si="101"/>
        <v>0</v>
      </c>
      <c r="P145" s="104">
        <f t="shared" si="102"/>
        <v>0</v>
      </c>
      <c r="Q145" s="121" t="str">
        <f t="shared" si="103"/>
        <v/>
      </c>
      <c r="R145" s="122" t="str">
        <f t="shared" si="104"/>
        <v/>
      </c>
      <c r="S145" s="122">
        <f t="shared" si="105"/>
        <v>0.25</v>
      </c>
      <c r="T145" s="122">
        <f t="shared" si="106"/>
        <v>0.25</v>
      </c>
      <c r="U145" s="122">
        <f t="shared" si="107"/>
        <v>0.5</v>
      </c>
      <c r="V145" s="122">
        <f t="shared" si="108"/>
        <v>1.5</v>
      </c>
      <c r="W145" s="123">
        <f t="shared" si="109"/>
        <v>0.25</v>
      </c>
      <c r="X145" s="122" t="b">
        <f t="shared" si="110"/>
        <v>0</v>
      </c>
      <c r="Y145" s="124" t="str">
        <f t="shared" si="111"/>
        <v>0</v>
      </c>
      <c r="Z145" s="261" t="str">
        <f t="shared" si="112"/>
        <v/>
      </c>
      <c r="AA145" s="261" t="str">
        <f t="shared" si="113"/>
        <v/>
      </c>
      <c r="AB145" s="262" t="str">
        <f t="shared" si="114"/>
        <v/>
      </c>
      <c r="AC145" s="158"/>
      <c r="AD145" s="159"/>
      <c r="AE145" s="263"/>
      <c r="AF145" s="415"/>
      <c r="AG145" s="47"/>
      <c r="AH145" s="47"/>
      <c r="AI145" s="47"/>
      <c r="AJ145" s="47"/>
      <c r="AK145" s="47"/>
      <c r="AL145" s="47"/>
      <c r="AM145" s="47"/>
      <c r="AN145" s="47"/>
      <c r="AO145" s="47"/>
    </row>
    <row r="146" spans="1:41" ht="12" customHeight="1">
      <c r="A146" s="283"/>
      <c r="B146" s="127"/>
      <c r="C146" s="127"/>
      <c r="D146" s="128"/>
      <c r="E146" s="129"/>
      <c r="F146" s="281"/>
      <c r="G146" s="281"/>
      <c r="H146" s="233"/>
      <c r="I146" s="234"/>
      <c r="J146" s="117"/>
      <c r="K146" s="118"/>
      <c r="L146" s="119">
        <f t="shared" si="100"/>
        <v>0</v>
      </c>
      <c r="M146" s="118"/>
      <c r="N146" s="120"/>
      <c r="O146" s="104">
        <f t="shared" si="101"/>
        <v>0</v>
      </c>
      <c r="P146" s="104">
        <f t="shared" si="102"/>
        <v>0</v>
      </c>
      <c r="Q146" s="121" t="str">
        <f t="shared" si="103"/>
        <v/>
      </c>
      <c r="R146" s="122" t="str">
        <f t="shared" si="104"/>
        <v/>
      </c>
      <c r="S146" s="122">
        <f t="shared" si="105"/>
        <v>0.25</v>
      </c>
      <c r="T146" s="122">
        <f t="shared" si="106"/>
        <v>0.25</v>
      </c>
      <c r="U146" s="122">
        <f t="shared" si="107"/>
        <v>0.5</v>
      </c>
      <c r="V146" s="122">
        <f t="shared" si="108"/>
        <v>1.5</v>
      </c>
      <c r="W146" s="123">
        <f t="shared" si="109"/>
        <v>0.25</v>
      </c>
      <c r="X146" s="122" t="b">
        <f t="shared" si="110"/>
        <v>0</v>
      </c>
      <c r="Y146" s="124" t="str">
        <f t="shared" si="111"/>
        <v>0</v>
      </c>
      <c r="Z146" s="261" t="str">
        <f t="shared" si="112"/>
        <v/>
      </c>
      <c r="AA146" s="261" t="str">
        <f t="shared" si="113"/>
        <v/>
      </c>
      <c r="AB146" s="262" t="str">
        <f t="shared" si="114"/>
        <v/>
      </c>
      <c r="AC146" s="158"/>
      <c r="AD146" s="159"/>
      <c r="AE146" s="263"/>
      <c r="AF146" s="415"/>
      <c r="AG146" s="47"/>
      <c r="AH146" s="47"/>
      <c r="AI146" s="47"/>
      <c r="AJ146" s="47"/>
      <c r="AK146" s="47"/>
      <c r="AL146" s="47"/>
      <c r="AM146" s="47"/>
      <c r="AN146" s="47"/>
      <c r="AO146" s="47"/>
    </row>
    <row r="147" spans="1:41" ht="12" customHeight="1">
      <c r="A147" s="283"/>
      <c r="B147" s="127"/>
      <c r="C147" s="127"/>
      <c r="D147" s="128"/>
      <c r="E147" s="129"/>
      <c r="F147" s="281"/>
      <c r="G147" s="281"/>
      <c r="H147" s="233"/>
      <c r="I147" s="234"/>
      <c r="J147" s="117"/>
      <c r="K147" s="118"/>
      <c r="L147" s="119">
        <f t="shared" si="100"/>
        <v>0</v>
      </c>
      <c r="M147" s="118"/>
      <c r="N147" s="120"/>
      <c r="O147" s="104">
        <f t="shared" si="101"/>
        <v>0</v>
      </c>
      <c r="P147" s="104">
        <f t="shared" si="102"/>
        <v>0</v>
      </c>
      <c r="Q147" s="121" t="str">
        <f t="shared" si="103"/>
        <v/>
      </c>
      <c r="R147" s="122" t="str">
        <f t="shared" si="104"/>
        <v/>
      </c>
      <c r="S147" s="122">
        <f t="shared" si="105"/>
        <v>0.25</v>
      </c>
      <c r="T147" s="122">
        <f t="shared" si="106"/>
        <v>0.25</v>
      </c>
      <c r="U147" s="122">
        <f t="shared" si="107"/>
        <v>0.5</v>
      </c>
      <c r="V147" s="122">
        <f t="shared" si="108"/>
        <v>1.5</v>
      </c>
      <c r="W147" s="123">
        <f t="shared" si="109"/>
        <v>0.25</v>
      </c>
      <c r="X147" s="122" t="b">
        <f t="shared" si="110"/>
        <v>0</v>
      </c>
      <c r="Y147" s="124" t="str">
        <f t="shared" si="111"/>
        <v>0</v>
      </c>
      <c r="Z147" s="261" t="str">
        <f t="shared" si="112"/>
        <v/>
      </c>
      <c r="AA147" s="261" t="str">
        <f t="shared" si="113"/>
        <v/>
      </c>
      <c r="AB147" s="262" t="str">
        <f t="shared" si="114"/>
        <v/>
      </c>
      <c r="AC147" s="158"/>
      <c r="AD147" s="159"/>
      <c r="AE147" s="263"/>
      <c r="AF147" s="415"/>
      <c r="AG147" s="47"/>
      <c r="AH147" s="47"/>
      <c r="AI147" s="47"/>
      <c r="AJ147" s="47"/>
      <c r="AK147" s="47"/>
      <c r="AL147" s="47"/>
      <c r="AM147" s="47"/>
      <c r="AN147" s="47"/>
      <c r="AO147" s="47"/>
    </row>
    <row r="148" spans="1:41" ht="12" customHeight="1">
      <c r="A148" s="283"/>
      <c r="B148" s="127"/>
      <c r="C148" s="127"/>
      <c r="D148" s="128"/>
      <c r="E148" s="129"/>
      <c r="F148" s="281"/>
      <c r="G148" s="281"/>
      <c r="H148" s="233"/>
      <c r="I148" s="234"/>
      <c r="J148" s="117"/>
      <c r="K148" s="118"/>
      <c r="L148" s="119">
        <f t="shared" si="100"/>
        <v>0</v>
      </c>
      <c r="M148" s="118"/>
      <c r="N148" s="120"/>
      <c r="O148" s="104">
        <f t="shared" si="101"/>
        <v>0</v>
      </c>
      <c r="P148" s="104">
        <f t="shared" si="102"/>
        <v>0</v>
      </c>
      <c r="Q148" s="121" t="str">
        <f t="shared" si="103"/>
        <v/>
      </c>
      <c r="R148" s="122" t="str">
        <f t="shared" si="104"/>
        <v/>
      </c>
      <c r="S148" s="122">
        <f t="shared" si="105"/>
        <v>0.25</v>
      </c>
      <c r="T148" s="122">
        <f t="shared" si="106"/>
        <v>0.25</v>
      </c>
      <c r="U148" s="122">
        <f t="shared" si="107"/>
        <v>0.5</v>
      </c>
      <c r="V148" s="122">
        <f t="shared" si="108"/>
        <v>1.5</v>
      </c>
      <c r="W148" s="123">
        <f t="shared" si="109"/>
        <v>0.25</v>
      </c>
      <c r="X148" s="122" t="b">
        <f t="shared" si="110"/>
        <v>0</v>
      </c>
      <c r="Y148" s="124" t="str">
        <f t="shared" si="111"/>
        <v>0</v>
      </c>
      <c r="Z148" s="261" t="str">
        <f t="shared" si="112"/>
        <v/>
      </c>
      <c r="AA148" s="261" t="str">
        <f t="shared" si="113"/>
        <v/>
      </c>
      <c r="AB148" s="262" t="str">
        <f t="shared" si="114"/>
        <v/>
      </c>
      <c r="AC148" s="158"/>
      <c r="AD148" s="159"/>
      <c r="AE148" s="284"/>
      <c r="AF148" s="415"/>
      <c r="AG148" s="47"/>
      <c r="AH148" s="47"/>
      <c r="AI148" s="47"/>
      <c r="AJ148" s="47"/>
      <c r="AK148" s="47"/>
      <c r="AL148" s="47"/>
      <c r="AM148" s="47"/>
      <c r="AN148" s="47"/>
      <c r="AO148" s="47"/>
    </row>
    <row r="149" spans="1:41" ht="12" customHeight="1">
      <c r="A149" s="268"/>
      <c r="B149" s="127"/>
      <c r="C149" s="127"/>
      <c r="D149" s="128"/>
      <c r="E149" s="129"/>
      <c r="F149" s="136"/>
      <c r="G149" s="136"/>
      <c r="H149" s="233"/>
      <c r="I149" s="234"/>
      <c r="J149" s="117"/>
      <c r="K149" s="118"/>
      <c r="L149" s="119">
        <f t="shared" si="100"/>
        <v>0</v>
      </c>
      <c r="M149" s="118"/>
      <c r="N149" s="120"/>
      <c r="O149" s="104">
        <f t="shared" si="101"/>
        <v>0</v>
      </c>
      <c r="P149" s="104">
        <f t="shared" si="102"/>
        <v>0</v>
      </c>
      <c r="Q149" s="121" t="str">
        <f t="shared" si="103"/>
        <v/>
      </c>
      <c r="R149" s="122" t="str">
        <f t="shared" si="104"/>
        <v/>
      </c>
      <c r="S149" s="122">
        <f t="shared" si="105"/>
        <v>0.25</v>
      </c>
      <c r="T149" s="122">
        <f t="shared" si="106"/>
        <v>0.25</v>
      </c>
      <c r="U149" s="122">
        <f t="shared" si="107"/>
        <v>0.5</v>
      </c>
      <c r="V149" s="122">
        <f t="shared" si="108"/>
        <v>1.5</v>
      </c>
      <c r="W149" s="123">
        <f t="shared" si="109"/>
        <v>0.25</v>
      </c>
      <c r="X149" s="122" t="b">
        <f t="shared" si="110"/>
        <v>0</v>
      </c>
      <c r="Y149" s="124" t="str">
        <f t="shared" si="111"/>
        <v>0</v>
      </c>
      <c r="Z149" s="261" t="str">
        <f t="shared" si="112"/>
        <v/>
      </c>
      <c r="AA149" s="261" t="str">
        <f t="shared" si="113"/>
        <v/>
      </c>
      <c r="AB149" s="262" t="str">
        <f t="shared" si="114"/>
        <v/>
      </c>
      <c r="AC149" s="158"/>
      <c r="AD149" s="159"/>
      <c r="AE149" s="263"/>
      <c r="AF149" s="415"/>
      <c r="AG149" s="47"/>
      <c r="AH149" s="47"/>
      <c r="AI149" s="47"/>
      <c r="AJ149" s="47"/>
      <c r="AK149" s="47"/>
      <c r="AL149" s="47"/>
      <c r="AM149" s="47"/>
      <c r="AN149" s="47"/>
      <c r="AO149" s="47"/>
    </row>
    <row r="150" spans="1:41" ht="12" customHeight="1">
      <c r="A150" s="269"/>
      <c r="B150" s="249"/>
      <c r="C150" s="249"/>
      <c r="D150" s="250"/>
      <c r="E150" s="251"/>
      <c r="F150" s="252"/>
      <c r="G150" s="252"/>
      <c r="H150" s="252"/>
      <c r="I150" s="253"/>
      <c r="J150" s="270"/>
      <c r="K150" s="252"/>
      <c r="L150" s="271">
        <f t="shared" si="100"/>
        <v>0</v>
      </c>
      <c r="M150" s="252"/>
      <c r="N150" s="272"/>
      <c r="O150" s="273">
        <f t="shared" si="101"/>
        <v>0</v>
      </c>
      <c r="P150" s="273">
        <f t="shared" si="102"/>
        <v>0</v>
      </c>
      <c r="Q150" s="252" t="str">
        <f t="shared" si="103"/>
        <v/>
      </c>
      <c r="R150" s="272" t="str">
        <f t="shared" si="104"/>
        <v/>
      </c>
      <c r="S150" s="272">
        <f t="shared" si="105"/>
        <v>0.25</v>
      </c>
      <c r="T150" s="272">
        <f t="shared" si="106"/>
        <v>0.25</v>
      </c>
      <c r="U150" s="272">
        <f t="shared" si="107"/>
        <v>0.5</v>
      </c>
      <c r="V150" s="272">
        <f t="shared" si="108"/>
        <v>1.5</v>
      </c>
      <c r="W150" s="274">
        <f t="shared" si="109"/>
        <v>0.25</v>
      </c>
      <c r="X150" s="272" t="b">
        <f t="shared" si="110"/>
        <v>0</v>
      </c>
      <c r="Y150" s="272" t="str">
        <f t="shared" si="111"/>
        <v>0</v>
      </c>
      <c r="Z150" s="261" t="str">
        <f t="shared" si="112"/>
        <v/>
      </c>
      <c r="AA150" s="261" t="str">
        <f t="shared" si="113"/>
        <v/>
      </c>
      <c r="AB150" s="262" t="str">
        <f t="shared" si="114"/>
        <v/>
      </c>
      <c r="AC150" s="275"/>
      <c r="AD150" s="276"/>
      <c r="AE150" s="285"/>
      <c r="AF150" s="415"/>
      <c r="AG150" s="47"/>
      <c r="AH150" s="47"/>
      <c r="AI150" s="47"/>
      <c r="AJ150" s="47"/>
      <c r="AK150" s="47"/>
      <c r="AL150" s="47"/>
      <c r="AM150" s="47"/>
      <c r="AN150" s="47"/>
      <c r="AO150" s="47"/>
    </row>
    <row r="151" spans="1:41" ht="12" customHeight="1">
      <c r="A151" s="283"/>
      <c r="B151" s="127"/>
      <c r="C151" s="127"/>
      <c r="D151" s="128"/>
      <c r="E151" s="129"/>
      <c r="F151" s="281"/>
      <c r="G151" s="281"/>
      <c r="H151" s="233"/>
      <c r="I151" s="234"/>
      <c r="J151" s="117"/>
      <c r="K151" s="118"/>
      <c r="L151" s="119">
        <f t="shared" si="100"/>
        <v>0</v>
      </c>
      <c r="M151" s="118"/>
      <c r="N151" s="120"/>
      <c r="O151" s="104">
        <f t="shared" si="101"/>
        <v>0</v>
      </c>
      <c r="P151" s="104">
        <f t="shared" si="102"/>
        <v>0</v>
      </c>
      <c r="Q151" s="121" t="str">
        <f t="shared" si="103"/>
        <v/>
      </c>
      <c r="R151" s="122" t="str">
        <f t="shared" si="104"/>
        <v/>
      </c>
      <c r="S151" s="122">
        <f t="shared" si="105"/>
        <v>0.25</v>
      </c>
      <c r="T151" s="122">
        <f t="shared" si="106"/>
        <v>0.25</v>
      </c>
      <c r="U151" s="122">
        <f t="shared" si="107"/>
        <v>0.5</v>
      </c>
      <c r="V151" s="122">
        <f t="shared" si="108"/>
        <v>1.5</v>
      </c>
      <c r="W151" s="123">
        <f t="shared" si="109"/>
        <v>0.25</v>
      </c>
      <c r="X151" s="122" t="b">
        <f t="shared" si="110"/>
        <v>0</v>
      </c>
      <c r="Y151" s="124" t="str">
        <f t="shared" si="111"/>
        <v>0</v>
      </c>
      <c r="Z151" s="261" t="str">
        <f t="shared" si="112"/>
        <v/>
      </c>
      <c r="AA151" s="261" t="str">
        <f t="shared" si="113"/>
        <v/>
      </c>
      <c r="AB151" s="262" t="str">
        <f t="shared" si="114"/>
        <v/>
      </c>
      <c r="AC151" s="158"/>
      <c r="AD151" s="159"/>
      <c r="AE151" s="263"/>
      <c r="AF151" s="415"/>
      <c r="AG151" s="47"/>
      <c r="AH151" s="47"/>
      <c r="AI151" s="47"/>
      <c r="AJ151" s="47"/>
      <c r="AK151" s="47"/>
      <c r="AL151" s="47"/>
      <c r="AM151" s="47"/>
      <c r="AN151" s="47"/>
      <c r="AO151" s="47"/>
    </row>
    <row r="152" spans="1:41" ht="12" customHeight="1">
      <c r="A152" s="283"/>
      <c r="B152" s="127"/>
      <c r="C152" s="127"/>
      <c r="D152" s="128"/>
      <c r="E152" s="129"/>
      <c r="F152" s="281"/>
      <c r="G152" s="281"/>
      <c r="H152" s="233"/>
      <c r="I152" s="234"/>
      <c r="J152" s="117"/>
      <c r="K152" s="118"/>
      <c r="L152" s="119">
        <f t="shared" si="100"/>
        <v>0</v>
      </c>
      <c r="M152" s="118"/>
      <c r="N152" s="120"/>
      <c r="O152" s="104">
        <f t="shared" si="101"/>
        <v>0</v>
      </c>
      <c r="P152" s="104">
        <f t="shared" si="102"/>
        <v>0</v>
      </c>
      <c r="Q152" s="121" t="str">
        <f t="shared" si="103"/>
        <v/>
      </c>
      <c r="R152" s="122" t="str">
        <f t="shared" si="104"/>
        <v/>
      </c>
      <c r="S152" s="122">
        <f t="shared" si="105"/>
        <v>0.25</v>
      </c>
      <c r="T152" s="122">
        <f t="shared" si="106"/>
        <v>0.25</v>
      </c>
      <c r="U152" s="122">
        <f t="shared" si="107"/>
        <v>0.5</v>
      </c>
      <c r="V152" s="122">
        <f t="shared" si="108"/>
        <v>1.5</v>
      </c>
      <c r="W152" s="123">
        <f t="shared" si="109"/>
        <v>0.25</v>
      </c>
      <c r="X152" s="122" t="b">
        <f t="shared" si="110"/>
        <v>0</v>
      </c>
      <c r="Y152" s="124" t="str">
        <f t="shared" si="111"/>
        <v>0</v>
      </c>
      <c r="Z152" s="261" t="str">
        <f t="shared" si="112"/>
        <v/>
      </c>
      <c r="AA152" s="261" t="str">
        <f t="shared" si="113"/>
        <v/>
      </c>
      <c r="AB152" s="262" t="str">
        <f t="shared" si="114"/>
        <v/>
      </c>
      <c r="AC152" s="158"/>
      <c r="AD152" s="159"/>
      <c r="AE152" s="263"/>
      <c r="AF152" s="415"/>
      <c r="AG152" s="47"/>
      <c r="AH152" s="47"/>
      <c r="AI152" s="47"/>
      <c r="AJ152" s="47"/>
      <c r="AK152" s="47"/>
      <c r="AL152" s="47"/>
      <c r="AM152" s="47"/>
      <c r="AN152" s="47"/>
      <c r="AO152" s="47"/>
    </row>
    <row r="153" spans="1:41" ht="12" customHeight="1">
      <c r="A153" s="283"/>
      <c r="B153" s="127"/>
      <c r="C153" s="127"/>
      <c r="D153" s="128"/>
      <c r="E153" s="129"/>
      <c r="F153" s="281"/>
      <c r="G153" s="281"/>
      <c r="H153" s="233"/>
      <c r="I153" s="234"/>
      <c r="J153" s="117"/>
      <c r="K153" s="118"/>
      <c r="L153" s="119">
        <f t="shared" si="100"/>
        <v>0</v>
      </c>
      <c r="M153" s="118"/>
      <c r="N153" s="120"/>
      <c r="O153" s="104">
        <f t="shared" si="101"/>
        <v>0</v>
      </c>
      <c r="P153" s="104">
        <f t="shared" si="102"/>
        <v>0</v>
      </c>
      <c r="Q153" s="121" t="str">
        <f t="shared" si="103"/>
        <v/>
      </c>
      <c r="R153" s="122" t="str">
        <f t="shared" si="104"/>
        <v/>
      </c>
      <c r="S153" s="122">
        <f t="shared" si="105"/>
        <v>0.25</v>
      </c>
      <c r="T153" s="122">
        <f t="shared" si="106"/>
        <v>0.25</v>
      </c>
      <c r="U153" s="122">
        <f t="shared" si="107"/>
        <v>0.5</v>
      </c>
      <c r="V153" s="122">
        <f t="shared" si="108"/>
        <v>1.5</v>
      </c>
      <c r="W153" s="123">
        <f t="shared" si="109"/>
        <v>0.25</v>
      </c>
      <c r="X153" s="122" t="b">
        <f t="shared" si="110"/>
        <v>0</v>
      </c>
      <c r="Y153" s="124" t="str">
        <f t="shared" si="111"/>
        <v>0</v>
      </c>
      <c r="Z153" s="261" t="str">
        <f t="shared" si="112"/>
        <v/>
      </c>
      <c r="AA153" s="261" t="str">
        <f t="shared" si="113"/>
        <v/>
      </c>
      <c r="AB153" s="262" t="str">
        <f t="shared" si="114"/>
        <v/>
      </c>
      <c r="AC153" s="158"/>
      <c r="AD153" s="159"/>
      <c r="AE153" s="263"/>
      <c r="AF153" s="415"/>
      <c r="AG153" s="47"/>
      <c r="AH153" s="47"/>
      <c r="AI153" s="47"/>
      <c r="AJ153" s="47"/>
      <c r="AK153" s="47"/>
      <c r="AL153" s="47"/>
      <c r="AM153" s="47"/>
      <c r="AN153" s="47"/>
      <c r="AO153" s="47"/>
    </row>
    <row r="154" spans="1:41" ht="12" customHeight="1">
      <c r="A154" s="283"/>
      <c r="B154" s="127"/>
      <c r="C154" s="127"/>
      <c r="D154" s="128"/>
      <c r="E154" s="129"/>
      <c r="F154" s="281"/>
      <c r="G154" s="281"/>
      <c r="H154" s="233"/>
      <c r="I154" s="234"/>
      <c r="J154" s="117"/>
      <c r="K154" s="118"/>
      <c r="L154" s="119">
        <f t="shared" si="100"/>
        <v>0</v>
      </c>
      <c r="M154" s="118"/>
      <c r="N154" s="120"/>
      <c r="O154" s="104">
        <f t="shared" si="101"/>
        <v>0</v>
      </c>
      <c r="P154" s="104">
        <f t="shared" si="102"/>
        <v>0</v>
      </c>
      <c r="Q154" s="121" t="str">
        <f t="shared" si="103"/>
        <v/>
      </c>
      <c r="R154" s="122" t="str">
        <f t="shared" si="104"/>
        <v/>
      </c>
      <c r="S154" s="122">
        <f t="shared" si="105"/>
        <v>0.25</v>
      </c>
      <c r="T154" s="122">
        <f t="shared" si="106"/>
        <v>0.25</v>
      </c>
      <c r="U154" s="122">
        <f t="shared" si="107"/>
        <v>0.5</v>
      </c>
      <c r="V154" s="122">
        <f t="shared" si="108"/>
        <v>1.5</v>
      </c>
      <c r="W154" s="123">
        <f t="shared" si="109"/>
        <v>0.25</v>
      </c>
      <c r="X154" s="122" t="b">
        <f t="shared" si="110"/>
        <v>0</v>
      </c>
      <c r="Y154" s="124" t="str">
        <f t="shared" si="111"/>
        <v>0</v>
      </c>
      <c r="Z154" s="261" t="str">
        <f t="shared" si="112"/>
        <v/>
      </c>
      <c r="AA154" s="261" t="str">
        <f t="shared" si="113"/>
        <v/>
      </c>
      <c r="AB154" s="262" t="str">
        <f t="shared" si="114"/>
        <v/>
      </c>
      <c r="AC154" s="158"/>
      <c r="AD154" s="159"/>
      <c r="AE154" s="263"/>
      <c r="AF154" s="415"/>
      <c r="AG154" s="47"/>
      <c r="AH154" s="47"/>
      <c r="AI154" s="47"/>
      <c r="AJ154" s="47"/>
      <c r="AK154" s="47"/>
      <c r="AL154" s="47"/>
      <c r="AM154" s="47"/>
      <c r="AN154" s="47"/>
      <c r="AO154" s="47"/>
    </row>
    <row r="155" spans="1:41" ht="12" customHeight="1">
      <c r="A155" s="283"/>
      <c r="B155" s="127"/>
      <c r="C155" s="127"/>
      <c r="D155" s="128"/>
      <c r="E155" s="129"/>
      <c r="F155" s="281"/>
      <c r="G155" s="281"/>
      <c r="H155" s="233"/>
      <c r="I155" s="234"/>
      <c r="J155" s="117"/>
      <c r="K155" s="118"/>
      <c r="L155" s="119">
        <f t="shared" si="100"/>
        <v>0</v>
      </c>
      <c r="M155" s="118"/>
      <c r="N155" s="120"/>
      <c r="O155" s="104">
        <f t="shared" si="101"/>
        <v>0</v>
      </c>
      <c r="P155" s="104">
        <f t="shared" si="102"/>
        <v>0</v>
      </c>
      <c r="Q155" s="121" t="str">
        <f t="shared" si="103"/>
        <v/>
      </c>
      <c r="R155" s="122" t="str">
        <f t="shared" si="104"/>
        <v/>
      </c>
      <c r="S155" s="122">
        <f t="shared" si="105"/>
        <v>0.25</v>
      </c>
      <c r="T155" s="122">
        <f t="shared" si="106"/>
        <v>0.25</v>
      </c>
      <c r="U155" s="122">
        <f t="shared" si="107"/>
        <v>0.5</v>
      </c>
      <c r="V155" s="122">
        <f t="shared" si="108"/>
        <v>1.5</v>
      </c>
      <c r="W155" s="123">
        <f t="shared" si="109"/>
        <v>0.25</v>
      </c>
      <c r="X155" s="122" t="b">
        <f t="shared" si="110"/>
        <v>0</v>
      </c>
      <c r="Y155" s="124" t="str">
        <f t="shared" si="111"/>
        <v>0</v>
      </c>
      <c r="Z155" s="261" t="str">
        <f t="shared" si="112"/>
        <v/>
      </c>
      <c r="AA155" s="261" t="str">
        <f t="shared" si="113"/>
        <v/>
      </c>
      <c r="AB155" s="262" t="str">
        <f t="shared" si="114"/>
        <v/>
      </c>
      <c r="AC155" s="158"/>
      <c r="AD155" s="159"/>
      <c r="AE155" s="263"/>
      <c r="AF155" s="415"/>
      <c r="AG155" s="47"/>
      <c r="AH155" s="47"/>
      <c r="AI155" s="47"/>
      <c r="AJ155" s="47"/>
      <c r="AK155" s="47"/>
      <c r="AL155" s="47"/>
      <c r="AM155" s="47"/>
      <c r="AN155" s="47"/>
      <c r="AO155" s="47"/>
    </row>
    <row r="156" spans="1:41" ht="12" customHeight="1">
      <c r="A156" s="283"/>
      <c r="B156" s="127"/>
      <c r="C156" s="127"/>
      <c r="D156" s="128"/>
      <c r="E156" s="129"/>
      <c r="F156" s="281"/>
      <c r="G156" s="281"/>
      <c r="H156" s="233"/>
      <c r="I156" s="234"/>
      <c r="J156" s="117"/>
      <c r="K156" s="118"/>
      <c r="L156" s="119">
        <f t="shared" si="100"/>
        <v>0</v>
      </c>
      <c r="M156" s="118"/>
      <c r="N156" s="120"/>
      <c r="O156" s="104">
        <f t="shared" si="101"/>
        <v>0</v>
      </c>
      <c r="P156" s="104">
        <f t="shared" si="102"/>
        <v>0</v>
      </c>
      <c r="Q156" s="121" t="str">
        <f t="shared" si="103"/>
        <v/>
      </c>
      <c r="R156" s="122" t="str">
        <f t="shared" si="104"/>
        <v/>
      </c>
      <c r="S156" s="122">
        <f t="shared" si="105"/>
        <v>0.25</v>
      </c>
      <c r="T156" s="122">
        <f t="shared" si="106"/>
        <v>0.25</v>
      </c>
      <c r="U156" s="122">
        <f t="shared" si="107"/>
        <v>0.5</v>
      </c>
      <c r="V156" s="122">
        <f t="shared" si="108"/>
        <v>1.5</v>
      </c>
      <c r="W156" s="123">
        <f t="shared" si="109"/>
        <v>0.25</v>
      </c>
      <c r="X156" s="122" t="b">
        <f t="shared" si="110"/>
        <v>0</v>
      </c>
      <c r="Y156" s="124" t="str">
        <f t="shared" si="111"/>
        <v>0</v>
      </c>
      <c r="Z156" s="261" t="str">
        <f t="shared" si="112"/>
        <v/>
      </c>
      <c r="AA156" s="261" t="str">
        <f t="shared" si="113"/>
        <v/>
      </c>
      <c r="AB156" s="262" t="str">
        <f t="shared" si="114"/>
        <v/>
      </c>
      <c r="AC156" s="158"/>
      <c r="AD156" s="159"/>
      <c r="AE156" s="263"/>
      <c r="AF156" s="415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spans="1:41" ht="12" customHeight="1">
      <c r="A157" s="268"/>
      <c r="B157" s="127"/>
      <c r="C157" s="127"/>
      <c r="D157" s="128"/>
      <c r="E157" s="129"/>
      <c r="F157" s="136"/>
      <c r="G157" s="136"/>
      <c r="H157" s="233"/>
      <c r="I157" s="234"/>
      <c r="J157" s="117"/>
      <c r="K157" s="118"/>
      <c r="L157" s="119">
        <f t="shared" si="100"/>
        <v>0</v>
      </c>
      <c r="M157" s="118"/>
      <c r="N157" s="120"/>
      <c r="O157" s="104">
        <f t="shared" si="101"/>
        <v>0</v>
      </c>
      <c r="P157" s="104">
        <f t="shared" si="102"/>
        <v>0</v>
      </c>
      <c r="Q157" s="121" t="str">
        <f t="shared" si="103"/>
        <v/>
      </c>
      <c r="R157" s="122" t="str">
        <f t="shared" si="104"/>
        <v/>
      </c>
      <c r="S157" s="122">
        <f t="shared" si="105"/>
        <v>0.25</v>
      </c>
      <c r="T157" s="122">
        <f t="shared" si="106"/>
        <v>0.25</v>
      </c>
      <c r="U157" s="122">
        <f t="shared" si="107"/>
        <v>0.5</v>
      </c>
      <c r="V157" s="122">
        <f t="shared" si="108"/>
        <v>1.5</v>
      </c>
      <c r="W157" s="123">
        <f t="shared" si="109"/>
        <v>0.25</v>
      </c>
      <c r="X157" s="122" t="b">
        <f t="shared" si="110"/>
        <v>0</v>
      </c>
      <c r="Y157" s="124" t="str">
        <f t="shared" si="111"/>
        <v>0</v>
      </c>
      <c r="Z157" s="261" t="str">
        <f t="shared" si="112"/>
        <v/>
      </c>
      <c r="AA157" s="261" t="str">
        <f t="shared" si="113"/>
        <v/>
      </c>
      <c r="AB157" s="262" t="str">
        <f t="shared" si="114"/>
        <v/>
      </c>
      <c r="AC157" s="158"/>
      <c r="AD157" s="159"/>
      <c r="AE157" s="263"/>
      <c r="AF157" s="415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spans="1:41" ht="12" customHeight="1">
      <c r="A158" s="269"/>
      <c r="B158" s="249"/>
      <c r="C158" s="249"/>
      <c r="D158" s="250"/>
      <c r="E158" s="251"/>
      <c r="F158" s="252"/>
      <c r="G158" s="252"/>
      <c r="H158" s="252"/>
      <c r="I158" s="252"/>
      <c r="J158" s="117"/>
      <c r="K158" s="118"/>
      <c r="L158" s="119">
        <f t="shared" si="100"/>
        <v>0</v>
      </c>
      <c r="M158" s="118"/>
      <c r="N158" s="120"/>
      <c r="O158" s="104">
        <f t="shared" si="101"/>
        <v>0</v>
      </c>
      <c r="P158" s="104">
        <f t="shared" si="102"/>
        <v>0</v>
      </c>
      <c r="Q158" s="121" t="str">
        <f t="shared" si="103"/>
        <v/>
      </c>
      <c r="R158" s="122" t="str">
        <f t="shared" si="104"/>
        <v/>
      </c>
      <c r="S158" s="122">
        <f t="shared" si="105"/>
        <v>0.25</v>
      </c>
      <c r="T158" s="122">
        <f t="shared" si="106"/>
        <v>0.25</v>
      </c>
      <c r="U158" s="122">
        <f t="shared" si="107"/>
        <v>0.5</v>
      </c>
      <c r="V158" s="122">
        <f t="shared" si="108"/>
        <v>1.5</v>
      </c>
      <c r="W158" s="123">
        <f t="shared" si="109"/>
        <v>0.25</v>
      </c>
      <c r="X158" s="122" t="b">
        <f t="shared" si="110"/>
        <v>0</v>
      </c>
      <c r="Y158" s="124" t="str">
        <f t="shared" si="111"/>
        <v>0</v>
      </c>
      <c r="Z158" s="261" t="str">
        <f t="shared" si="112"/>
        <v/>
      </c>
      <c r="AA158" s="261" t="str">
        <f t="shared" si="113"/>
        <v/>
      </c>
      <c r="AB158" s="262" t="str">
        <f t="shared" si="114"/>
        <v/>
      </c>
      <c r="AC158" s="252"/>
      <c r="AD158" s="252"/>
      <c r="AE158" s="252"/>
      <c r="AF158" s="415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spans="1:41" ht="12" customHeight="1">
      <c r="A159" s="283"/>
      <c r="B159" s="127"/>
      <c r="C159" s="127"/>
      <c r="D159" s="128"/>
      <c r="E159" s="129"/>
      <c r="F159" s="281"/>
      <c r="G159" s="281"/>
      <c r="H159" s="233"/>
      <c r="I159" s="234"/>
      <c r="J159" s="117"/>
      <c r="K159" s="118"/>
      <c r="L159" s="119">
        <f t="shared" si="100"/>
        <v>0</v>
      </c>
      <c r="M159" s="118"/>
      <c r="N159" s="120"/>
      <c r="O159" s="104">
        <f t="shared" si="101"/>
        <v>0</v>
      </c>
      <c r="P159" s="104">
        <f t="shared" si="102"/>
        <v>0</v>
      </c>
      <c r="Q159" s="121" t="str">
        <f t="shared" si="103"/>
        <v/>
      </c>
      <c r="R159" s="122" t="str">
        <f t="shared" si="104"/>
        <v/>
      </c>
      <c r="S159" s="122">
        <f t="shared" si="105"/>
        <v>0.25</v>
      </c>
      <c r="T159" s="122">
        <f t="shared" si="106"/>
        <v>0.25</v>
      </c>
      <c r="U159" s="122">
        <f t="shared" si="107"/>
        <v>0.5</v>
      </c>
      <c r="V159" s="122">
        <f t="shared" si="108"/>
        <v>1.5</v>
      </c>
      <c r="W159" s="123">
        <f t="shared" si="109"/>
        <v>0.25</v>
      </c>
      <c r="X159" s="122" t="b">
        <f t="shared" si="110"/>
        <v>0</v>
      </c>
      <c r="Y159" s="124" t="str">
        <f t="shared" si="111"/>
        <v>0</v>
      </c>
      <c r="Z159" s="261" t="str">
        <f t="shared" si="112"/>
        <v/>
      </c>
      <c r="AA159" s="261" t="str">
        <f t="shared" si="113"/>
        <v/>
      </c>
      <c r="AB159" s="262" t="str">
        <f t="shared" si="114"/>
        <v/>
      </c>
      <c r="AC159" s="158"/>
      <c r="AD159" s="159"/>
      <c r="AE159" s="263"/>
      <c r="AF159" s="415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spans="1:41" ht="12" customHeight="1">
      <c r="A160" s="283"/>
      <c r="B160" s="127"/>
      <c r="C160" s="127"/>
      <c r="D160" s="128"/>
      <c r="E160" s="129"/>
      <c r="F160" s="259"/>
      <c r="G160" s="259"/>
      <c r="H160" s="233"/>
      <c r="I160" s="234"/>
      <c r="J160" s="117"/>
      <c r="K160" s="118"/>
      <c r="L160" s="119">
        <f t="shared" si="100"/>
        <v>0</v>
      </c>
      <c r="M160" s="118"/>
      <c r="N160" s="120"/>
      <c r="O160" s="104">
        <f t="shared" si="101"/>
        <v>0</v>
      </c>
      <c r="P160" s="104">
        <f t="shared" si="102"/>
        <v>0</v>
      </c>
      <c r="Q160" s="121" t="str">
        <f t="shared" si="103"/>
        <v/>
      </c>
      <c r="R160" s="122" t="str">
        <f t="shared" si="104"/>
        <v/>
      </c>
      <c r="S160" s="122">
        <f t="shared" si="105"/>
        <v>0.25</v>
      </c>
      <c r="T160" s="122">
        <f t="shared" si="106"/>
        <v>0.25</v>
      </c>
      <c r="U160" s="122">
        <f t="shared" si="107"/>
        <v>0.5</v>
      </c>
      <c r="V160" s="122">
        <f t="shared" si="108"/>
        <v>1.5</v>
      </c>
      <c r="W160" s="123">
        <f t="shared" si="109"/>
        <v>0.25</v>
      </c>
      <c r="X160" s="122" t="b">
        <f t="shared" si="110"/>
        <v>0</v>
      </c>
      <c r="Y160" s="124" t="str">
        <f t="shared" si="111"/>
        <v>0</v>
      </c>
      <c r="Z160" s="261" t="str">
        <f t="shared" si="112"/>
        <v/>
      </c>
      <c r="AA160" s="261" t="str">
        <f t="shared" si="113"/>
        <v/>
      </c>
      <c r="AB160" s="262" t="str">
        <f t="shared" si="114"/>
        <v/>
      </c>
      <c r="AC160" s="158"/>
      <c r="AD160" s="159"/>
      <c r="AE160" s="263"/>
      <c r="AF160" s="415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spans="1:41" ht="12" customHeight="1">
      <c r="A161" s="258"/>
      <c r="B161" s="127"/>
      <c r="C161" s="127"/>
      <c r="D161" s="128"/>
      <c r="E161" s="129"/>
      <c r="F161" s="259"/>
      <c r="G161" s="259"/>
      <c r="H161" s="233"/>
      <c r="I161" s="234"/>
      <c r="J161" s="117"/>
      <c r="K161" s="118"/>
      <c r="L161" s="119">
        <f t="shared" si="100"/>
        <v>0</v>
      </c>
      <c r="M161" s="118"/>
      <c r="N161" s="120"/>
      <c r="O161" s="104">
        <f t="shared" si="101"/>
        <v>0</v>
      </c>
      <c r="P161" s="104">
        <f t="shared" si="102"/>
        <v>0</v>
      </c>
      <c r="Q161" s="121" t="str">
        <f t="shared" si="103"/>
        <v/>
      </c>
      <c r="R161" s="122" t="str">
        <f t="shared" si="104"/>
        <v/>
      </c>
      <c r="S161" s="122">
        <f t="shared" si="105"/>
        <v>0.25</v>
      </c>
      <c r="T161" s="122">
        <f t="shared" si="106"/>
        <v>0.25</v>
      </c>
      <c r="U161" s="122">
        <f t="shared" si="107"/>
        <v>0.5</v>
      </c>
      <c r="V161" s="122">
        <f t="shared" si="108"/>
        <v>1.5</v>
      </c>
      <c r="W161" s="123">
        <f t="shared" si="109"/>
        <v>0.25</v>
      </c>
      <c r="X161" s="122" t="b">
        <f t="shared" si="110"/>
        <v>0</v>
      </c>
      <c r="Y161" s="124" t="str">
        <f t="shared" si="111"/>
        <v>0</v>
      </c>
      <c r="Z161" s="261" t="str">
        <f t="shared" si="112"/>
        <v/>
      </c>
      <c r="AA161" s="261" t="str">
        <f t="shared" si="113"/>
        <v/>
      </c>
      <c r="AB161" s="262" t="str">
        <f t="shared" si="114"/>
        <v/>
      </c>
      <c r="AC161" s="158"/>
      <c r="AD161" s="159"/>
      <c r="AE161" s="263"/>
      <c r="AF161" s="415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spans="1:41" ht="12" customHeight="1">
      <c r="A162" s="283"/>
      <c r="B162" s="127"/>
      <c r="C162" s="127"/>
      <c r="D162" s="128"/>
      <c r="E162" s="129"/>
      <c r="F162" s="281"/>
      <c r="G162" s="281"/>
      <c r="H162" s="233"/>
      <c r="I162" s="234"/>
      <c r="J162" s="117"/>
      <c r="K162" s="118"/>
      <c r="L162" s="119">
        <f t="shared" si="100"/>
        <v>0</v>
      </c>
      <c r="M162" s="118"/>
      <c r="N162" s="120"/>
      <c r="O162" s="104">
        <f t="shared" si="101"/>
        <v>0</v>
      </c>
      <c r="P162" s="104">
        <f t="shared" si="102"/>
        <v>0</v>
      </c>
      <c r="Q162" s="121" t="str">
        <f t="shared" si="103"/>
        <v/>
      </c>
      <c r="R162" s="122" t="str">
        <f t="shared" si="104"/>
        <v/>
      </c>
      <c r="S162" s="122">
        <f t="shared" si="105"/>
        <v>0.25</v>
      </c>
      <c r="T162" s="122">
        <f t="shared" si="106"/>
        <v>0.25</v>
      </c>
      <c r="U162" s="122">
        <f t="shared" si="107"/>
        <v>0.5</v>
      </c>
      <c r="V162" s="122">
        <f t="shared" si="108"/>
        <v>1.5</v>
      </c>
      <c r="W162" s="123">
        <f t="shared" si="109"/>
        <v>0.25</v>
      </c>
      <c r="X162" s="122" t="b">
        <f t="shared" si="110"/>
        <v>0</v>
      </c>
      <c r="Y162" s="124" t="str">
        <f t="shared" si="111"/>
        <v>0</v>
      </c>
      <c r="Z162" s="261" t="str">
        <f t="shared" si="112"/>
        <v/>
      </c>
      <c r="AA162" s="261" t="str">
        <f t="shared" si="113"/>
        <v/>
      </c>
      <c r="AB162" s="262" t="str">
        <f t="shared" si="114"/>
        <v/>
      </c>
      <c r="AC162" s="158"/>
      <c r="AD162" s="159"/>
      <c r="AE162" s="263"/>
      <c r="AF162" s="415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spans="1:41" ht="12" customHeight="1">
      <c r="A163" s="283"/>
      <c r="B163" s="127"/>
      <c r="C163" s="127"/>
      <c r="D163" s="128"/>
      <c r="E163" s="129"/>
      <c r="F163" s="281"/>
      <c r="G163" s="281"/>
      <c r="H163" s="233"/>
      <c r="I163" s="234"/>
      <c r="J163" s="117"/>
      <c r="K163" s="118"/>
      <c r="L163" s="119">
        <f t="shared" si="100"/>
        <v>0</v>
      </c>
      <c r="M163" s="118"/>
      <c r="N163" s="120"/>
      <c r="O163" s="104">
        <f t="shared" si="101"/>
        <v>0</v>
      </c>
      <c r="P163" s="104">
        <f t="shared" si="102"/>
        <v>0</v>
      </c>
      <c r="Q163" s="121" t="str">
        <f t="shared" si="103"/>
        <v/>
      </c>
      <c r="R163" s="122" t="str">
        <f t="shared" si="104"/>
        <v/>
      </c>
      <c r="S163" s="122">
        <f t="shared" si="105"/>
        <v>0.25</v>
      </c>
      <c r="T163" s="122">
        <f t="shared" si="106"/>
        <v>0.25</v>
      </c>
      <c r="U163" s="122">
        <f t="shared" si="107"/>
        <v>0.5</v>
      </c>
      <c r="V163" s="122">
        <f t="shared" si="108"/>
        <v>1.5</v>
      </c>
      <c r="W163" s="123">
        <f t="shared" si="109"/>
        <v>0.25</v>
      </c>
      <c r="X163" s="122" t="b">
        <f t="shared" si="110"/>
        <v>0</v>
      </c>
      <c r="Y163" s="124" t="str">
        <f t="shared" si="111"/>
        <v>0</v>
      </c>
      <c r="Z163" s="261" t="str">
        <f t="shared" si="112"/>
        <v/>
      </c>
      <c r="AA163" s="261" t="str">
        <f t="shared" si="113"/>
        <v/>
      </c>
      <c r="AB163" s="262" t="str">
        <f t="shared" si="114"/>
        <v/>
      </c>
      <c r="AC163" s="158"/>
      <c r="AD163" s="159"/>
      <c r="AE163" s="263"/>
      <c r="AF163" s="415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spans="1:41" ht="12" customHeight="1">
      <c r="A164" s="283"/>
      <c r="B164" s="127"/>
      <c r="C164" s="127"/>
      <c r="D164" s="128"/>
      <c r="E164" s="129"/>
      <c r="F164" s="281"/>
      <c r="G164" s="281"/>
      <c r="H164" s="233"/>
      <c r="I164" s="234"/>
      <c r="J164" s="117"/>
      <c r="K164" s="118"/>
      <c r="L164" s="119">
        <f t="shared" si="100"/>
        <v>0</v>
      </c>
      <c r="M164" s="118"/>
      <c r="N164" s="120"/>
      <c r="O164" s="104">
        <f t="shared" si="101"/>
        <v>0</v>
      </c>
      <c r="P164" s="104">
        <f t="shared" si="102"/>
        <v>0</v>
      </c>
      <c r="Q164" s="121" t="str">
        <f t="shared" si="103"/>
        <v/>
      </c>
      <c r="R164" s="122" t="str">
        <f t="shared" si="104"/>
        <v/>
      </c>
      <c r="S164" s="122">
        <f t="shared" si="105"/>
        <v>0.25</v>
      </c>
      <c r="T164" s="122">
        <f t="shared" si="106"/>
        <v>0.25</v>
      </c>
      <c r="U164" s="122">
        <f t="shared" si="107"/>
        <v>0.5</v>
      </c>
      <c r="V164" s="122">
        <f t="shared" si="108"/>
        <v>1.5</v>
      </c>
      <c r="W164" s="123">
        <f t="shared" si="109"/>
        <v>0.25</v>
      </c>
      <c r="X164" s="122" t="b">
        <f t="shared" si="110"/>
        <v>0</v>
      </c>
      <c r="Y164" s="124" t="str">
        <f t="shared" si="111"/>
        <v>0</v>
      </c>
      <c r="Z164" s="261" t="str">
        <f t="shared" si="112"/>
        <v/>
      </c>
      <c r="AA164" s="261" t="str">
        <f t="shared" si="113"/>
        <v/>
      </c>
      <c r="AB164" s="262" t="str">
        <f t="shared" si="114"/>
        <v/>
      </c>
      <c r="AC164" s="158"/>
      <c r="AD164" s="159"/>
      <c r="AE164" s="263"/>
      <c r="AF164" s="415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spans="1:41" ht="12" customHeight="1">
      <c r="A165" s="268"/>
      <c r="B165" s="127"/>
      <c r="C165" s="127"/>
      <c r="D165" s="128"/>
      <c r="E165" s="129"/>
      <c r="F165" s="136"/>
      <c r="G165" s="136"/>
      <c r="H165" s="233"/>
      <c r="I165" s="234"/>
      <c r="J165" s="117"/>
      <c r="K165" s="118"/>
      <c r="L165" s="119">
        <f t="shared" si="100"/>
        <v>0</v>
      </c>
      <c r="M165" s="118"/>
      <c r="N165" s="120"/>
      <c r="O165" s="104">
        <f t="shared" si="101"/>
        <v>0</v>
      </c>
      <c r="P165" s="104">
        <f t="shared" si="102"/>
        <v>0</v>
      </c>
      <c r="Q165" s="121" t="str">
        <f t="shared" si="103"/>
        <v/>
      </c>
      <c r="R165" s="122" t="str">
        <f t="shared" si="104"/>
        <v/>
      </c>
      <c r="S165" s="122">
        <f t="shared" si="105"/>
        <v>0.25</v>
      </c>
      <c r="T165" s="122">
        <f t="shared" si="106"/>
        <v>0.25</v>
      </c>
      <c r="U165" s="122">
        <f t="shared" si="107"/>
        <v>0.5</v>
      </c>
      <c r="V165" s="122">
        <f t="shared" si="108"/>
        <v>1.5</v>
      </c>
      <c r="W165" s="123">
        <f t="shared" si="109"/>
        <v>0.25</v>
      </c>
      <c r="X165" s="122" t="b">
        <f t="shared" si="110"/>
        <v>0</v>
      </c>
      <c r="Y165" s="124" t="str">
        <f t="shared" si="111"/>
        <v>0</v>
      </c>
      <c r="Z165" s="261" t="str">
        <f t="shared" si="112"/>
        <v/>
      </c>
      <c r="AA165" s="261" t="str">
        <f t="shared" si="113"/>
        <v/>
      </c>
      <c r="AB165" s="262" t="str">
        <f t="shared" si="114"/>
        <v/>
      </c>
      <c r="AC165" s="158"/>
      <c r="AD165" s="159"/>
      <c r="AE165" s="263"/>
      <c r="AF165" s="415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spans="1:41" ht="12" customHeight="1">
      <c r="A166" s="269"/>
      <c r="B166" s="249"/>
      <c r="C166" s="249"/>
      <c r="D166" s="250"/>
      <c r="E166" s="251"/>
      <c r="F166" s="252"/>
      <c r="G166" s="252"/>
      <c r="H166" s="233"/>
      <c r="I166" s="234"/>
      <c r="J166" s="117"/>
      <c r="K166" s="118"/>
      <c r="L166" s="119">
        <f t="shared" si="100"/>
        <v>0</v>
      </c>
      <c r="M166" s="118"/>
      <c r="N166" s="120"/>
      <c r="O166" s="104">
        <f t="shared" si="101"/>
        <v>0</v>
      </c>
      <c r="P166" s="104">
        <f t="shared" si="102"/>
        <v>0</v>
      </c>
      <c r="Q166" s="121" t="str">
        <f t="shared" si="103"/>
        <v/>
      </c>
      <c r="R166" s="122" t="str">
        <f t="shared" si="104"/>
        <v/>
      </c>
      <c r="S166" s="122">
        <f t="shared" si="105"/>
        <v>0.25</v>
      </c>
      <c r="T166" s="122">
        <f t="shared" si="106"/>
        <v>0.25</v>
      </c>
      <c r="U166" s="122">
        <f t="shared" si="107"/>
        <v>0.5</v>
      </c>
      <c r="V166" s="122">
        <f t="shared" si="108"/>
        <v>1.5</v>
      </c>
      <c r="W166" s="123">
        <f t="shared" si="109"/>
        <v>0.25</v>
      </c>
      <c r="X166" s="122" t="b">
        <f t="shared" si="110"/>
        <v>0</v>
      </c>
      <c r="Y166" s="124" t="str">
        <f t="shared" si="111"/>
        <v>0</v>
      </c>
      <c r="Z166" s="261" t="str">
        <f t="shared" si="112"/>
        <v/>
      </c>
      <c r="AA166" s="261" t="str">
        <f t="shared" si="113"/>
        <v/>
      </c>
      <c r="AB166" s="262" t="str">
        <f t="shared" si="114"/>
        <v/>
      </c>
      <c r="AC166" s="158"/>
      <c r="AD166" s="159"/>
      <c r="AE166" s="263"/>
      <c r="AF166" s="415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spans="1:41" ht="12" customHeight="1">
      <c r="A167" s="283"/>
      <c r="B167" s="127"/>
      <c r="C167" s="127"/>
      <c r="D167" s="128"/>
      <c r="E167" s="129"/>
      <c r="F167" s="281"/>
      <c r="G167" s="281"/>
      <c r="H167" s="233"/>
      <c r="I167" s="234"/>
      <c r="J167" s="117"/>
      <c r="K167" s="118"/>
      <c r="L167" s="119">
        <f t="shared" si="100"/>
        <v>0</v>
      </c>
      <c r="M167" s="118"/>
      <c r="N167" s="120"/>
      <c r="O167" s="104">
        <f t="shared" si="101"/>
        <v>0</v>
      </c>
      <c r="P167" s="104">
        <f t="shared" si="102"/>
        <v>0</v>
      </c>
      <c r="Q167" s="121" t="str">
        <f t="shared" si="103"/>
        <v/>
      </c>
      <c r="R167" s="122" t="str">
        <f t="shared" si="104"/>
        <v/>
      </c>
      <c r="S167" s="122">
        <f t="shared" si="105"/>
        <v>0.25</v>
      </c>
      <c r="T167" s="122">
        <f t="shared" si="106"/>
        <v>0.25</v>
      </c>
      <c r="U167" s="122">
        <f t="shared" si="107"/>
        <v>0.5</v>
      </c>
      <c r="V167" s="122">
        <f t="shared" si="108"/>
        <v>1.5</v>
      </c>
      <c r="W167" s="123">
        <f t="shared" si="109"/>
        <v>0.25</v>
      </c>
      <c r="X167" s="122" t="b">
        <f t="shared" si="110"/>
        <v>0</v>
      </c>
      <c r="Y167" s="124" t="str">
        <f t="shared" si="111"/>
        <v>0</v>
      </c>
      <c r="Z167" s="261" t="str">
        <f t="shared" si="112"/>
        <v/>
      </c>
      <c r="AA167" s="261" t="str">
        <f t="shared" si="113"/>
        <v/>
      </c>
      <c r="AB167" s="262" t="str">
        <f t="shared" si="114"/>
        <v/>
      </c>
      <c r="AC167" s="158"/>
      <c r="AD167" s="159"/>
      <c r="AE167" s="263"/>
      <c r="AF167" s="415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spans="1:41" ht="12" customHeight="1">
      <c r="A168" s="283"/>
      <c r="B168" s="127"/>
      <c r="C168" s="127"/>
      <c r="D168" s="128"/>
      <c r="E168" s="129"/>
      <c r="F168" s="259"/>
      <c r="G168" s="259"/>
      <c r="H168" s="233"/>
      <c r="I168" s="234"/>
      <c r="J168" s="117"/>
      <c r="K168" s="118"/>
      <c r="L168" s="119">
        <f t="shared" si="100"/>
        <v>0</v>
      </c>
      <c r="M168" s="118"/>
      <c r="N168" s="120"/>
      <c r="O168" s="104">
        <f t="shared" si="101"/>
        <v>0</v>
      </c>
      <c r="P168" s="104">
        <f t="shared" si="102"/>
        <v>0</v>
      </c>
      <c r="Q168" s="121" t="str">
        <f t="shared" si="103"/>
        <v/>
      </c>
      <c r="R168" s="122" t="str">
        <f t="shared" si="104"/>
        <v/>
      </c>
      <c r="S168" s="122">
        <f t="shared" si="105"/>
        <v>0.25</v>
      </c>
      <c r="T168" s="122">
        <f t="shared" si="106"/>
        <v>0.25</v>
      </c>
      <c r="U168" s="122">
        <f t="shared" si="107"/>
        <v>0.5</v>
      </c>
      <c r="V168" s="122">
        <f t="shared" si="108"/>
        <v>1.5</v>
      </c>
      <c r="W168" s="123">
        <f t="shared" si="109"/>
        <v>0.25</v>
      </c>
      <c r="X168" s="122" t="b">
        <f t="shared" si="110"/>
        <v>0</v>
      </c>
      <c r="Y168" s="124" t="str">
        <f t="shared" si="111"/>
        <v>0</v>
      </c>
      <c r="Z168" s="261" t="str">
        <f t="shared" si="112"/>
        <v/>
      </c>
      <c r="AA168" s="261" t="str">
        <f t="shared" si="113"/>
        <v/>
      </c>
      <c r="AB168" s="262" t="str">
        <f t="shared" si="114"/>
        <v/>
      </c>
      <c r="AC168" s="158"/>
      <c r="AD168" s="159"/>
      <c r="AE168" s="263"/>
      <c r="AF168" s="415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spans="1:41" ht="12" customHeight="1">
      <c r="A169" s="258"/>
      <c r="B169" s="127"/>
      <c r="C169" s="127"/>
      <c r="D169" s="128"/>
      <c r="E169" s="129"/>
      <c r="F169" s="259"/>
      <c r="G169" s="259"/>
      <c r="H169" s="233"/>
      <c r="I169" s="234"/>
      <c r="J169" s="117"/>
      <c r="K169" s="118"/>
      <c r="L169" s="119">
        <f t="shared" si="100"/>
        <v>0</v>
      </c>
      <c r="M169" s="118"/>
      <c r="N169" s="120"/>
      <c r="O169" s="104">
        <f t="shared" si="101"/>
        <v>0</v>
      </c>
      <c r="P169" s="104">
        <f t="shared" si="102"/>
        <v>0</v>
      </c>
      <c r="Q169" s="121" t="str">
        <f t="shared" si="103"/>
        <v/>
      </c>
      <c r="R169" s="122" t="str">
        <f t="shared" si="104"/>
        <v/>
      </c>
      <c r="S169" s="122">
        <f t="shared" si="105"/>
        <v>0.25</v>
      </c>
      <c r="T169" s="122">
        <f t="shared" si="106"/>
        <v>0.25</v>
      </c>
      <c r="U169" s="122">
        <f t="shared" si="107"/>
        <v>0.5</v>
      </c>
      <c r="V169" s="122">
        <f t="shared" si="108"/>
        <v>1.5</v>
      </c>
      <c r="W169" s="123">
        <f t="shared" si="109"/>
        <v>0.25</v>
      </c>
      <c r="X169" s="122" t="b">
        <f t="shared" si="110"/>
        <v>0</v>
      </c>
      <c r="Y169" s="124" t="str">
        <f t="shared" si="111"/>
        <v>0</v>
      </c>
      <c r="Z169" s="261" t="str">
        <f t="shared" si="112"/>
        <v/>
      </c>
      <c r="AA169" s="261" t="str">
        <f t="shared" si="113"/>
        <v/>
      </c>
      <c r="AB169" s="262" t="str">
        <f t="shared" si="114"/>
        <v/>
      </c>
      <c r="AC169" s="158"/>
      <c r="AD169" s="159"/>
      <c r="AE169" s="263"/>
      <c r="AF169" s="415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spans="1:41" ht="12" customHeight="1">
      <c r="A170" s="283"/>
      <c r="B170" s="127"/>
      <c r="C170" s="127"/>
      <c r="D170" s="128"/>
      <c r="E170" s="129"/>
      <c r="F170" s="281"/>
      <c r="G170" s="281"/>
      <c r="H170" s="233"/>
      <c r="I170" s="234"/>
      <c r="J170" s="117"/>
      <c r="K170" s="118"/>
      <c r="L170" s="119">
        <f t="shared" si="100"/>
        <v>0</v>
      </c>
      <c r="M170" s="118"/>
      <c r="N170" s="120"/>
      <c r="O170" s="104">
        <f t="shared" si="101"/>
        <v>0</v>
      </c>
      <c r="P170" s="104">
        <f t="shared" si="102"/>
        <v>0</v>
      </c>
      <c r="Q170" s="121" t="str">
        <f t="shared" si="103"/>
        <v/>
      </c>
      <c r="R170" s="122" t="str">
        <f t="shared" si="104"/>
        <v/>
      </c>
      <c r="S170" s="122">
        <f t="shared" si="105"/>
        <v>0.25</v>
      </c>
      <c r="T170" s="122">
        <f t="shared" si="106"/>
        <v>0.25</v>
      </c>
      <c r="U170" s="122">
        <f t="shared" si="107"/>
        <v>0.5</v>
      </c>
      <c r="V170" s="122">
        <f t="shared" si="108"/>
        <v>1.5</v>
      </c>
      <c r="W170" s="123">
        <f t="shared" si="109"/>
        <v>0.25</v>
      </c>
      <c r="X170" s="122" t="b">
        <f t="shared" si="110"/>
        <v>0</v>
      </c>
      <c r="Y170" s="124" t="str">
        <f t="shared" si="111"/>
        <v>0</v>
      </c>
      <c r="Z170" s="261" t="str">
        <f t="shared" si="112"/>
        <v/>
      </c>
      <c r="AA170" s="261" t="str">
        <f t="shared" si="113"/>
        <v/>
      </c>
      <c r="AB170" s="262" t="str">
        <f t="shared" si="114"/>
        <v/>
      </c>
      <c r="AC170" s="158"/>
      <c r="AD170" s="159"/>
      <c r="AE170" s="263"/>
      <c r="AF170" s="415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spans="1:41" ht="12" customHeight="1">
      <c r="A171" s="283"/>
      <c r="B171" s="127"/>
      <c r="C171" s="127"/>
      <c r="D171" s="128"/>
      <c r="E171" s="129"/>
      <c r="F171" s="281"/>
      <c r="G171" s="281"/>
      <c r="H171" s="233"/>
      <c r="I171" s="234"/>
      <c r="J171" s="117"/>
      <c r="K171" s="118"/>
      <c r="L171" s="119">
        <f t="shared" si="100"/>
        <v>0</v>
      </c>
      <c r="M171" s="118"/>
      <c r="N171" s="120"/>
      <c r="O171" s="104">
        <f t="shared" si="101"/>
        <v>0</v>
      </c>
      <c r="P171" s="104">
        <f t="shared" si="102"/>
        <v>0</v>
      </c>
      <c r="Q171" s="121" t="str">
        <f t="shared" si="103"/>
        <v/>
      </c>
      <c r="R171" s="122" t="str">
        <f t="shared" si="104"/>
        <v/>
      </c>
      <c r="S171" s="122">
        <f t="shared" si="105"/>
        <v>0.25</v>
      </c>
      <c r="T171" s="122">
        <f t="shared" si="106"/>
        <v>0.25</v>
      </c>
      <c r="U171" s="122">
        <f t="shared" si="107"/>
        <v>0.5</v>
      </c>
      <c r="V171" s="122">
        <f t="shared" si="108"/>
        <v>1.5</v>
      </c>
      <c r="W171" s="123">
        <f t="shared" si="109"/>
        <v>0.25</v>
      </c>
      <c r="X171" s="122" t="b">
        <f t="shared" si="110"/>
        <v>0</v>
      </c>
      <c r="Y171" s="124" t="str">
        <f t="shared" si="111"/>
        <v>0</v>
      </c>
      <c r="Z171" s="261" t="str">
        <f t="shared" si="112"/>
        <v/>
      </c>
      <c r="AA171" s="261" t="str">
        <f t="shared" si="113"/>
        <v/>
      </c>
      <c r="AB171" s="262" t="str">
        <f t="shared" si="114"/>
        <v/>
      </c>
      <c r="AC171" s="158"/>
      <c r="AD171" s="159"/>
      <c r="AE171" s="263"/>
      <c r="AF171" s="415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spans="1:41" ht="12" customHeight="1">
      <c r="A172" s="283"/>
      <c r="B172" s="127"/>
      <c r="C172" s="127"/>
      <c r="D172" s="128"/>
      <c r="E172" s="129"/>
      <c r="F172" s="281"/>
      <c r="G172" s="281"/>
      <c r="H172" s="233"/>
      <c r="I172" s="234"/>
      <c r="J172" s="117"/>
      <c r="K172" s="118"/>
      <c r="L172" s="119">
        <f t="shared" si="100"/>
        <v>0</v>
      </c>
      <c r="M172" s="118"/>
      <c r="N172" s="120"/>
      <c r="O172" s="104">
        <f t="shared" si="101"/>
        <v>0</v>
      </c>
      <c r="P172" s="104">
        <f t="shared" si="102"/>
        <v>0</v>
      </c>
      <c r="Q172" s="121" t="str">
        <f t="shared" si="103"/>
        <v/>
      </c>
      <c r="R172" s="122" t="str">
        <f t="shared" si="104"/>
        <v/>
      </c>
      <c r="S172" s="122">
        <f t="shared" si="105"/>
        <v>0.25</v>
      </c>
      <c r="T172" s="122">
        <f t="shared" si="106"/>
        <v>0.25</v>
      </c>
      <c r="U172" s="122">
        <f t="shared" si="107"/>
        <v>0.5</v>
      </c>
      <c r="V172" s="122">
        <f t="shared" si="108"/>
        <v>1.5</v>
      </c>
      <c r="W172" s="123">
        <f t="shared" si="109"/>
        <v>0.25</v>
      </c>
      <c r="X172" s="122" t="b">
        <f t="shared" si="110"/>
        <v>0</v>
      </c>
      <c r="Y172" s="124" t="str">
        <f t="shared" si="111"/>
        <v>0</v>
      </c>
      <c r="Z172" s="261" t="str">
        <f t="shared" si="112"/>
        <v/>
      </c>
      <c r="AA172" s="261" t="str">
        <f t="shared" si="113"/>
        <v/>
      </c>
      <c r="AB172" s="262" t="str">
        <f t="shared" si="114"/>
        <v/>
      </c>
      <c r="AC172" s="158"/>
      <c r="AD172" s="159"/>
      <c r="AE172" s="263"/>
      <c r="AF172" s="415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spans="1:41" ht="12" customHeight="1">
      <c r="A173" s="268"/>
      <c r="B173" s="127"/>
      <c r="C173" s="127"/>
      <c r="D173" s="128"/>
      <c r="E173" s="129"/>
      <c r="F173" s="136"/>
      <c r="G173" s="136"/>
      <c r="H173" s="233"/>
      <c r="I173" s="234"/>
      <c r="J173" s="117"/>
      <c r="K173" s="118"/>
      <c r="L173" s="119">
        <f t="shared" si="100"/>
        <v>0</v>
      </c>
      <c r="M173" s="118"/>
      <c r="N173" s="120"/>
      <c r="O173" s="104">
        <f t="shared" si="101"/>
        <v>0</v>
      </c>
      <c r="P173" s="104">
        <f t="shared" si="102"/>
        <v>0</v>
      </c>
      <c r="Q173" s="121" t="str">
        <f t="shared" si="103"/>
        <v/>
      </c>
      <c r="R173" s="122" t="str">
        <f t="shared" si="104"/>
        <v/>
      </c>
      <c r="S173" s="122">
        <f t="shared" si="105"/>
        <v>0.25</v>
      </c>
      <c r="T173" s="122">
        <f t="shared" si="106"/>
        <v>0.25</v>
      </c>
      <c r="U173" s="122">
        <f t="shared" si="107"/>
        <v>0.5</v>
      </c>
      <c r="V173" s="122">
        <f t="shared" si="108"/>
        <v>1.5</v>
      </c>
      <c r="W173" s="123">
        <f t="shared" si="109"/>
        <v>0.25</v>
      </c>
      <c r="X173" s="122" t="b">
        <f t="shared" si="110"/>
        <v>0</v>
      </c>
      <c r="Y173" s="124" t="str">
        <f t="shared" si="111"/>
        <v>0</v>
      </c>
      <c r="Z173" s="124" t="str">
        <f t="shared" si="112"/>
        <v/>
      </c>
      <c r="AA173" s="124" t="str">
        <f t="shared" si="113"/>
        <v/>
      </c>
      <c r="AB173" s="125" t="str">
        <f t="shared" si="114"/>
        <v/>
      </c>
      <c r="AC173" s="158"/>
      <c r="AD173" s="159"/>
      <c r="AE173" s="263"/>
      <c r="AF173" s="415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spans="1:41" ht="12" customHeight="1">
      <c r="A174" s="269"/>
      <c r="B174" s="249"/>
      <c r="C174" s="249"/>
      <c r="D174" s="250"/>
      <c r="E174" s="251"/>
      <c r="F174" s="252"/>
      <c r="G174" s="252"/>
      <c r="H174" s="233"/>
      <c r="I174" s="234"/>
      <c r="J174" s="117"/>
      <c r="K174" s="118"/>
      <c r="L174" s="119">
        <f t="shared" si="100"/>
        <v>0</v>
      </c>
      <c r="M174" s="118"/>
      <c r="N174" s="120"/>
      <c r="O174" s="104">
        <f t="shared" si="101"/>
        <v>0</v>
      </c>
      <c r="P174" s="104">
        <f t="shared" si="102"/>
        <v>0</v>
      </c>
      <c r="Q174" s="121" t="str">
        <f t="shared" si="103"/>
        <v/>
      </c>
      <c r="R174" s="122" t="str">
        <f t="shared" si="104"/>
        <v/>
      </c>
      <c r="S174" s="122">
        <f t="shared" si="105"/>
        <v>0.25</v>
      </c>
      <c r="T174" s="122">
        <f t="shared" si="106"/>
        <v>0.25</v>
      </c>
      <c r="U174" s="122">
        <f t="shared" si="107"/>
        <v>0.5</v>
      </c>
      <c r="V174" s="122">
        <f t="shared" si="108"/>
        <v>1.5</v>
      </c>
      <c r="W174" s="123">
        <f t="shared" si="109"/>
        <v>0.25</v>
      </c>
      <c r="X174" s="122" t="b">
        <f t="shared" si="110"/>
        <v>0</v>
      </c>
      <c r="Y174" s="124" t="str">
        <f t="shared" si="111"/>
        <v>0</v>
      </c>
      <c r="Z174" s="124" t="str">
        <f t="shared" si="112"/>
        <v/>
      </c>
      <c r="AA174" s="124" t="str">
        <f t="shared" si="113"/>
        <v/>
      </c>
      <c r="AB174" s="125" t="str">
        <f t="shared" si="114"/>
        <v/>
      </c>
      <c r="AC174" s="158"/>
      <c r="AD174" s="159"/>
      <c r="AE174" s="263"/>
      <c r="AF174" s="415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spans="1:41" ht="12" customHeight="1">
      <c r="A175" s="283"/>
      <c r="B175" s="127"/>
      <c r="C175" s="127"/>
      <c r="D175" s="128"/>
      <c r="E175" s="129"/>
      <c r="F175" s="281"/>
      <c r="G175" s="281"/>
      <c r="H175" s="233"/>
      <c r="I175" s="234"/>
      <c r="J175" s="117"/>
      <c r="K175" s="118"/>
      <c r="L175" s="119">
        <f t="shared" si="100"/>
        <v>0</v>
      </c>
      <c r="M175" s="118"/>
      <c r="N175" s="120"/>
      <c r="O175" s="104">
        <f t="shared" si="101"/>
        <v>0</v>
      </c>
      <c r="P175" s="104">
        <f t="shared" si="102"/>
        <v>0</v>
      </c>
      <c r="Q175" s="121" t="str">
        <f t="shared" si="103"/>
        <v/>
      </c>
      <c r="R175" s="122" t="str">
        <f t="shared" si="104"/>
        <v/>
      </c>
      <c r="S175" s="122">
        <f t="shared" si="105"/>
        <v>0.25</v>
      </c>
      <c r="T175" s="122">
        <f t="shared" si="106"/>
        <v>0.25</v>
      </c>
      <c r="U175" s="122">
        <f t="shared" si="107"/>
        <v>0.5</v>
      </c>
      <c r="V175" s="122">
        <f t="shared" si="108"/>
        <v>1.5</v>
      </c>
      <c r="W175" s="123">
        <f t="shared" si="109"/>
        <v>0.25</v>
      </c>
      <c r="X175" s="122" t="b">
        <f t="shared" si="110"/>
        <v>0</v>
      </c>
      <c r="Y175" s="124" t="str">
        <f t="shared" si="111"/>
        <v>0</v>
      </c>
      <c r="Z175" s="124" t="str">
        <f t="shared" si="112"/>
        <v/>
      </c>
      <c r="AA175" s="124" t="str">
        <f t="shared" si="113"/>
        <v/>
      </c>
      <c r="AB175" s="125" t="str">
        <f t="shared" si="114"/>
        <v/>
      </c>
      <c r="AC175" s="158"/>
      <c r="AD175" s="159"/>
      <c r="AE175" s="263"/>
      <c r="AF175" s="415"/>
      <c r="AG175" s="47"/>
      <c r="AH175" s="47"/>
      <c r="AI175" s="47"/>
      <c r="AJ175" s="47"/>
      <c r="AK175" s="47"/>
      <c r="AL175" s="47"/>
      <c r="AM175" s="47"/>
      <c r="AN175" s="47"/>
      <c r="AO175" s="47"/>
    </row>
    <row r="176" spans="1:41" ht="12" customHeight="1">
      <c r="A176" s="283"/>
      <c r="B176" s="127"/>
      <c r="C176" s="127"/>
      <c r="D176" s="128"/>
      <c r="E176" s="129"/>
      <c r="F176" s="259"/>
      <c r="G176" s="259"/>
      <c r="H176" s="233"/>
      <c r="I176" s="234"/>
      <c r="J176" s="117"/>
      <c r="K176" s="118"/>
      <c r="L176" s="119">
        <f t="shared" si="100"/>
        <v>0</v>
      </c>
      <c r="M176" s="118"/>
      <c r="N176" s="120"/>
      <c r="O176" s="104">
        <f t="shared" si="101"/>
        <v>0</v>
      </c>
      <c r="P176" s="104">
        <f t="shared" si="102"/>
        <v>0</v>
      </c>
      <c r="Q176" s="121" t="str">
        <f t="shared" si="103"/>
        <v/>
      </c>
      <c r="R176" s="122" t="str">
        <f t="shared" si="104"/>
        <v/>
      </c>
      <c r="S176" s="122">
        <f t="shared" si="105"/>
        <v>0.25</v>
      </c>
      <c r="T176" s="122">
        <f t="shared" si="106"/>
        <v>0.25</v>
      </c>
      <c r="U176" s="122">
        <f t="shared" si="107"/>
        <v>0.5</v>
      </c>
      <c r="V176" s="122">
        <f t="shared" si="108"/>
        <v>1.5</v>
      </c>
      <c r="W176" s="123">
        <f t="shared" si="109"/>
        <v>0.25</v>
      </c>
      <c r="X176" s="122" t="b">
        <f t="shared" si="110"/>
        <v>0</v>
      </c>
      <c r="Y176" s="124" t="str">
        <f t="shared" si="111"/>
        <v>0</v>
      </c>
      <c r="Z176" s="124" t="str">
        <f t="shared" si="112"/>
        <v/>
      </c>
      <c r="AA176" s="124" t="str">
        <f t="shared" si="113"/>
        <v/>
      </c>
      <c r="AB176" s="125" t="str">
        <f t="shared" si="114"/>
        <v/>
      </c>
      <c r="AC176" s="158"/>
      <c r="AD176" s="159"/>
      <c r="AE176" s="263"/>
      <c r="AF176" s="415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spans="1:41" ht="12" customHeight="1">
      <c r="A177" s="283"/>
      <c r="B177" s="127"/>
      <c r="C177" s="127"/>
      <c r="D177" s="128"/>
      <c r="E177" s="129"/>
      <c r="F177" s="281"/>
      <c r="G177" s="281"/>
      <c r="H177" s="233"/>
      <c r="I177" s="234"/>
      <c r="J177" s="117"/>
      <c r="K177" s="118"/>
      <c r="L177" s="119">
        <f t="shared" si="100"/>
        <v>0</v>
      </c>
      <c r="M177" s="118"/>
      <c r="N177" s="120"/>
      <c r="O177" s="104">
        <f t="shared" si="101"/>
        <v>0</v>
      </c>
      <c r="P177" s="104">
        <f t="shared" si="102"/>
        <v>0</v>
      </c>
      <c r="Q177" s="121" t="str">
        <f t="shared" si="103"/>
        <v/>
      </c>
      <c r="R177" s="122" t="str">
        <f t="shared" si="104"/>
        <v/>
      </c>
      <c r="S177" s="122">
        <f t="shared" si="105"/>
        <v>0.25</v>
      </c>
      <c r="T177" s="122">
        <f t="shared" si="106"/>
        <v>0.25</v>
      </c>
      <c r="U177" s="122">
        <f t="shared" si="107"/>
        <v>0.5</v>
      </c>
      <c r="V177" s="122">
        <f t="shared" si="108"/>
        <v>1.5</v>
      </c>
      <c r="W177" s="123">
        <f t="shared" si="109"/>
        <v>0.25</v>
      </c>
      <c r="X177" s="122" t="b">
        <f t="shared" si="110"/>
        <v>0</v>
      </c>
      <c r="Y177" s="124" t="str">
        <f t="shared" si="111"/>
        <v>0</v>
      </c>
      <c r="Z177" s="124" t="str">
        <f t="shared" si="112"/>
        <v/>
      </c>
      <c r="AA177" s="124" t="str">
        <f t="shared" si="113"/>
        <v/>
      </c>
      <c r="AB177" s="125" t="str">
        <f t="shared" si="114"/>
        <v/>
      </c>
      <c r="AC177" s="158"/>
      <c r="AD177" s="159"/>
      <c r="AE177" s="263"/>
      <c r="AF177" s="415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spans="1:41" ht="12" customHeight="1">
      <c r="A178" s="283"/>
      <c r="B178" s="127"/>
      <c r="C178" s="127"/>
      <c r="D178" s="128"/>
      <c r="E178" s="129"/>
      <c r="F178" s="281"/>
      <c r="G178" s="281"/>
      <c r="H178" s="233"/>
      <c r="I178" s="234"/>
      <c r="J178" s="117"/>
      <c r="K178" s="118"/>
      <c r="L178" s="119">
        <f t="shared" si="100"/>
        <v>0</v>
      </c>
      <c r="M178" s="118"/>
      <c r="N178" s="120"/>
      <c r="O178" s="104">
        <f t="shared" si="101"/>
        <v>0</v>
      </c>
      <c r="P178" s="104">
        <f t="shared" si="102"/>
        <v>0</v>
      </c>
      <c r="Q178" s="121" t="str">
        <f t="shared" si="103"/>
        <v/>
      </c>
      <c r="R178" s="122" t="str">
        <f t="shared" si="104"/>
        <v/>
      </c>
      <c r="S178" s="122">
        <f t="shared" si="105"/>
        <v>0.25</v>
      </c>
      <c r="T178" s="122">
        <f t="shared" si="106"/>
        <v>0.25</v>
      </c>
      <c r="U178" s="122">
        <f t="shared" si="107"/>
        <v>0.5</v>
      </c>
      <c r="V178" s="122">
        <f t="shared" si="108"/>
        <v>1.5</v>
      </c>
      <c r="W178" s="123">
        <f t="shared" si="109"/>
        <v>0.25</v>
      </c>
      <c r="X178" s="122" t="b">
        <f t="shared" si="110"/>
        <v>0</v>
      </c>
      <c r="Y178" s="124" t="str">
        <f t="shared" si="111"/>
        <v>0</v>
      </c>
      <c r="Z178" s="124" t="str">
        <f t="shared" si="112"/>
        <v/>
      </c>
      <c r="AA178" s="124" t="str">
        <f t="shared" si="113"/>
        <v/>
      </c>
      <c r="AB178" s="125" t="str">
        <f t="shared" si="114"/>
        <v/>
      </c>
      <c r="AC178" s="158"/>
      <c r="AD178" s="159"/>
      <c r="AE178" s="263"/>
      <c r="AF178" s="415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spans="1:41" ht="12" customHeight="1">
      <c r="A179" s="283"/>
      <c r="B179" s="127"/>
      <c r="C179" s="127"/>
      <c r="D179" s="128"/>
      <c r="E179" s="129"/>
      <c r="F179" s="281"/>
      <c r="G179" s="281"/>
      <c r="H179" s="233"/>
      <c r="I179" s="234"/>
      <c r="J179" s="117"/>
      <c r="K179" s="118"/>
      <c r="L179" s="119">
        <f t="shared" si="100"/>
        <v>0</v>
      </c>
      <c r="M179" s="118"/>
      <c r="N179" s="120"/>
      <c r="O179" s="104">
        <f t="shared" si="101"/>
        <v>0</v>
      </c>
      <c r="P179" s="104">
        <f t="shared" si="102"/>
        <v>0</v>
      </c>
      <c r="Q179" s="121" t="str">
        <f t="shared" si="103"/>
        <v/>
      </c>
      <c r="R179" s="122" t="str">
        <f t="shared" si="104"/>
        <v/>
      </c>
      <c r="S179" s="122">
        <f t="shared" si="105"/>
        <v>0.25</v>
      </c>
      <c r="T179" s="122">
        <f t="shared" si="106"/>
        <v>0.25</v>
      </c>
      <c r="U179" s="122">
        <f t="shared" si="107"/>
        <v>0.5</v>
      </c>
      <c r="V179" s="122">
        <f t="shared" si="108"/>
        <v>1.5</v>
      </c>
      <c r="W179" s="123">
        <f t="shared" si="109"/>
        <v>0.25</v>
      </c>
      <c r="X179" s="122" t="b">
        <f t="shared" si="110"/>
        <v>0</v>
      </c>
      <c r="Y179" s="124" t="str">
        <f t="shared" si="111"/>
        <v>0</v>
      </c>
      <c r="Z179" s="124" t="str">
        <f t="shared" si="112"/>
        <v/>
      </c>
      <c r="AA179" s="124" t="str">
        <f t="shared" si="113"/>
        <v/>
      </c>
      <c r="AB179" s="125" t="str">
        <f t="shared" si="114"/>
        <v/>
      </c>
      <c r="AC179" s="158"/>
      <c r="AD179" s="159"/>
      <c r="AE179" s="263"/>
      <c r="AF179" s="415"/>
      <c r="AG179" s="47"/>
      <c r="AH179" s="47"/>
      <c r="AI179" s="47"/>
      <c r="AJ179" s="47"/>
      <c r="AK179" s="47"/>
      <c r="AL179" s="47"/>
      <c r="AM179" s="47"/>
      <c r="AN179" s="47"/>
      <c r="AO179" s="47"/>
    </row>
    <row r="180" spans="1:41" ht="12" customHeight="1">
      <c r="A180" s="283"/>
      <c r="B180" s="127"/>
      <c r="C180" s="127"/>
      <c r="D180" s="128"/>
      <c r="E180" s="129"/>
      <c r="F180" s="281"/>
      <c r="G180" s="281"/>
      <c r="H180" s="233"/>
      <c r="I180" s="234"/>
      <c r="J180" s="117"/>
      <c r="K180" s="118"/>
      <c r="L180" s="119">
        <f t="shared" si="100"/>
        <v>0</v>
      </c>
      <c r="M180" s="118"/>
      <c r="N180" s="120"/>
      <c r="O180" s="104">
        <f t="shared" si="101"/>
        <v>0</v>
      </c>
      <c r="P180" s="104">
        <f t="shared" si="102"/>
        <v>0</v>
      </c>
      <c r="Q180" s="121" t="str">
        <f t="shared" si="103"/>
        <v/>
      </c>
      <c r="R180" s="122" t="str">
        <f t="shared" si="104"/>
        <v/>
      </c>
      <c r="S180" s="122">
        <f t="shared" si="105"/>
        <v>0.25</v>
      </c>
      <c r="T180" s="122">
        <f t="shared" si="106"/>
        <v>0.25</v>
      </c>
      <c r="U180" s="122">
        <f t="shared" si="107"/>
        <v>0.5</v>
      </c>
      <c r="V180" s="122">
        <f t="shared" si="108"/>
        <v>1.5</v>
      </c>
      <c r="W180" s="123">
        <f t="shared" si="109"/>
        <v>0.25</v>
      </c>
      <c r="X180" s="122" t="b">
        <f t="shared" si="110"/>
        <v>0</v>
      </c>
      <c r="Y180" s="124" t="str">
        <f t="shared" si="111"/>
        <v>0</v>
      </c>
      <c r="Z180" s="124" t="str">
        <f t="shared" si="112"/>
        <v/>
      </c>
      <c r="AA180" s="124" t="str">
        <f t="shared" si="113"/>
        <v/>
      </c>
      <c r="AB180" s="125" t="str">
        <f t="shared" si="114"/>
        <v/>
      </c>
      <c r="AC180" s="158"/>
      <c r="AD180" s="159"/>
      <c r="AE180" s="263"/>
      <c r="AF180" s="415"/>
      <c r="AG180" s="47"/>
      <c r="AH180" s="47"/>
      <c r="AI180" s="47"/>
      <c r="AJ180" s="47"/>
      <c r="AK180" s="47"/>
      <c r="AL180" s="47"/>
      <c r="AM180" s="47"/>
      <c r="AN180" s="47"/>
      <c r="AO180" s="47"/>
    </row>
    <row r="181" spans="1:41" ht="12" customHeight="1">
      <c r="A181" s="268"/>
      <c r="B181" s="127"/>
      <c r="C181" s="127"/>
      <c r="D181" s="128"/>
      <c r="E181" s="129"/>
      <c r="F181" s="136"/>
      <c r="G181" s="136"/>
      <c r="H181" s="233"/>
      <c r="I181" s="234"/>
      <c r="J181" s="117"/>
      <c r="K181" s="118"/>
      <c r="L181" s="119">
        <f t="shared" si="100"/>
        <v>0</v>
      </c>
      <c r="M181" s="118"/>
      <c r="N181" s="120"/>
      <c r="O181" s="104">
        <f t="shared" si="101"/>
        <v>0</v>
      </c>
      <c r="P181" s="104">
        <f t="shared" si="102"/>
        <v>0</v>
      </c>
      <c r="Q181" s="121" t="str">
        <f t="shared" si="103"/>
        <v/>
      </c>
      <c r="R181" s="122" t="str">
        <f t="shared" si="104"/>
        <v/>
      </c>
      <c r="S181" s="122">
        <f t="shared" si="105"/>
        <v>0.25</v>
      </c>
      <c r="T181" s="122">
        <f t="shared" si="106"/>
        <v>0.25</v>
      </c>
      <c r="U181" s="122">
        <f t="shared" si="107"/>
        <v>0.5</v>
      </c>
      <c r="V181" s="122">
        <f t="shared" si="108"/>
        <v>1.5</v>
      </c>
      <c r="W181" s="123">
        <f t="shared" si="109"/>
        <v>0.25</v>
      </c>
      <c r="X181" s="122" t="b">
        <f t="shared" si="110"/>
        <v>0</v>
      </c>
      <c r="Y181" s="124" t="str">
        <f t="shared" si="111"/>
        <v>0</v>
      </c>
      <c r="Z181" s="124" t="str">
        <f t="shared" si="112"/>
        <v/>
      </c>
      <c r="AA181" s="124" t="str">
        <f t="shared" si="113"/>
        <v/>
      </c>
      <c r="AB181" s="125" t="str">
        <f t="shared" si="114"/>
        <v/>
      </c>
      <c r="AC181" s="158"/>
      <c r="AD181" s="159"/>
      <c r="AE181" s="263"/>
      <c r="AF181" s="415"/>
      <c r="AG181" s="47"/>
      <c r="AH181" s="47"/>
      <c r="AI181" s="47"/>
      <c r="AJ181" s="47"/>
      <c r="AK181" s="47"/>
      <c r="AL181" s="47"/>
      <c r="AM181" s="47"/>
      <c r="AN181" s="47"/>
      <c r="AO181" s="47"/>
    </row>
    <row r="182" spans="1:41" ht="12" customHeight="1">
      <c r="A182" s="268"/>
      <c r="B182" s="127"/>
      <c r="C182" s="127"/>
      <c r="D182" s="128"/>
      <c r="E182" s="129"/>
      <c r="F182" s="136"/>
      <c r="G182" s="136"/>
      <c r="H182" s="233"/>
      <c r="I182" s="234"/>
      <c r="J182" s="117"/>
      <c r="K182" s="118"/>
      <c r="L182" s="119">
        <f t="shared" si="100"/>
        <v>0</v>
      </c>
      <c r="M182" s="118"/>
      <c r="N182" s="120"/>
      <c r="O182" s="104">
        <f t="shared" si="101"/>
        <v>0</v>
      </c>
      <c r="P182" s="104">
        <f t="shared" si="102"/>
        <v>0</v>
      </c>
      <c r="Q182" s="121" t="str">
        <f t="shared" si="103"/>
        <v/>
      </c>
      <c r="R182" s="122" t="str">
        <f t="shared" si="104"/>
        <v/>
      </c>
      <c r="S182" s="122">
        <f t="shared" si="105"/>
        <v>0.25</v>
      </c>
      <c r="T182" s="122">
        <f t="shared" si="106"/>
        <v>0.25</v>
      </c>
      <c r="U182" s="122">
        <f t="shared" si="107"/>
        <v>0.5</v>
      </c>
      <c r="V182" s="122">
        <f t="shared" si="108"/>
        <v>1.5</v>
      </c>
      <c r="W182" s="123">
        <f t="shared" si="109"/>
        <v>0.25</v>
      </c>
      <c r="X182" s="122" t="b">
        <f t="shared" si="110"/>
        <v>0</v>
      </c>
      <c r="Y182" s="124" t="str">
        <f t="shared" si="111"/>
        <v>0</v>
      </c>
      <c r="Z182" s="124" t="str">
        <f t="shared" si="112"/>
        <v/>
      </c>
      <c r="AA182" s="124" t="str">
        <f t="shared" si="113"/>
        <v/>
      </c>
      <c r="AB182" s="125" t="str">
        <f t="shared" si="114"/>
        <v/>
      </c>
      <c r="AC182" s="158"/>
      <c r="AD182" s="159"/>
      <c r="AE182" s="263"/>
      <c r="AF182" s="415"/>
      <c r="AG182" s="47"/>
      <c r="AH182" s="47"/>
      <c r="AI182" s="47"/>
      <c r="AJ182" s="47"/>
      <c r="AK182" s="47"/>
      <c r="AL182" s="47"/>
      <c r="AM182" s="47"/>
      <c r="AN182" s="47"/>
      <c r="AO182" s="47"/>
    </row>
    <row r="183" spans="1:41" ht="12" customHeight="1">
      <c r="A183" s="268"/>
      <c r="B183" s="127"/>
      <c r="C183" s="127"/>
      <c r="D183" s="128"/>
      <c r="E183" s="129"/>
      <c r="F183" s="136"/>
      <c r="G183" s="136"/>
      <c r="H183" s="233"/>
      <c r="I183" s="234"/>
      <c r="J183" s="117"/>
      <c r="K183" s="118"/>
      <c r="L183" s="119">
        <f t="shared" si="100"/>
        <v>0</v>
      </c>
      <c r="M183" s="118"/>
      <c r="N183" s="120"/>
      <c r="O183" s="104">
        <f t="shared" si="101"/>
        <v>0</v>
      </c>
      <c r="P183" s="104">
        <f t="shared" si="102"/>
        <v>0</v>
      </c>
      <c r="Q183" s="121" t="str">
        <f t="shared" si="103"/>
        <v/>
      </c>
      <c r="R183" s="122" t="str">
        <f t="shared" si="104"/>
        <v/>
      </c>
      <c r="S183" s="122">
        <f t="shared" si="105"/>
        <v>0.25</v>
      </c>
      <c r="T183" s="122">
        <f t="shared" si="106"/>
        <v>0.25</v>
      </c>
      <c r="U183" s="122">
        <f t="shared" si="107"/>
        <v>0.5</v>
      </c>
      <c r="V183" s="122">
        <f t="shared" si="108"/>
        <v>1.5</v>
      </c>
      <c r="W183" s="123">
        <f t="shared" si="109"/>
        <v>0.25</v>
      </c>
      <c r="X183" s="122" t="b">
        <f t="shared" si="110"/>
        <v>0</v>
      </c>
      <c r="Y183" s="124" t="str">
        <f t="shared" si="111"/>
        <v>0</v>
      </c>
      <c r="Z183" s="124" t="str">
        <f t="shared" si="112"/>
        <v/>
      </c>
      <c r="AA183" s="124" t="str">
        <f t="shared" si="113"/>
        <v/>
      </c>
      <c r="AB183" s="125" t="str">
        <f t="shared" si="114"/>
        <v/>
      </c>
      <c r="AC183" s="158"/>
      <c r="AD183" s="159"/>
      <c r="AE183" s="263"/>
      <c r="AF183" s="415"/>
      <c r="AG183" s="47"/>
      <c r="AH183" s="47"/>
      <c r="AI183" s="47"/>
      <c r="AJ183" s="47"/>
      <c r="AK183" s="47"/>
      <c r="AL183" s="47"/>
      <c r="AM183" s="47"/>
      <c r="AN183" s="47"/>
      <c r="AO183" s="47"/>
    </row>
    <row r="184" spans="1:41" ht="12" customHeight="1">
      <c r="A184" s="268"/>
      <c r="B184" s="127"/>
      <c r="C184" s="127"/>
      <c r="D184" s="128"/>
      <c r="E184" s="129"/>
      <c r="F184" s="136"/>
      <c r="G184" s="136"/>
      <c r="H184" s="233"/>
      <c r="I184" s="234"/>
      <c r="J184" s="117"/>
      <c r="K184" s="118"/>
      <c r="L184" s="119">
        <f t="shared" si="100"/>
        <v>0</v>
      </c>
      <c r="M184" s="118"/>
      <c r="N184" s="120"/>
      <c r="O184" s="104">
        <f t="shared" si="101"/>
        <v>0</v>
      </c>
      <c r="P184" s="104">
        <f t="shared" si="102"/>
        <v>0</v>
      </c>
      <c r="Q184" s="121" t="str">
        <f t="shared" si="103"/>
        <v/>
      </c>
      <c r="R184" s="122" t="str">
        <f t="shared" si="104"/>
        <v/>
      </c>
      <c r="S184" s="122">
        <f t="shared" si="105"/>
        <v>0.25</v>
      </c>
      <c r="T184" s="122">
        <f t="shared" si="106"/>
        <v>0.25</v>
      </c>
      <c r="U184" s="122">
        <f t="shared" si="107"/>
        <v>0.5</v>
      </c>
      <c r="V184" s="122">
        <f t="shared" si="108"/>
        <v>1.5</v>
      </c>
      <c r="W184" s="123">
        <f t="shared" si="109"/>
        <v>0.25</v>
      </c>
      <c r="X184" s="122" t="b">
        <f t="shared" si="110"/>
        <v>0</v>
      </c>
      <c r="Y184" s="124" t="str">
        <f t="shared" si="111"/>
        <v>0</v>
      </c>
      <c r="Z184" s="124" t="str">
        <f t="shared" si="112"/>
        <v/>
      </c>
      <c r="AA184" s="124" t="str">
        <f t="shared" si="113"/>
        <v/>
      </c>
      <c r="AB184" s="125" t="str">
        <f t="shared" si="114"/>
        <v/>
      </c>
      <c r="AC184" s="158"/>
      <c r="AD184" s="159"/>
      <c r="AE184" s="263"/>
      <c r="AF184" s="415"/>
      <c r="AG184" s="47"/>
      <c r="AH184" s="47"/>
      <c r="AI184" s="47"/>
      <c r="AJ184" s="47"/>
      <c r="AK184" s="47"/>
      <c r="AL184" s="47"/>
      <c r="AM184" s="47"/>
      <c r="AN184" s="47"/>
      <c r="AO184" s="47"/>
    </row>
    <row r="185" spans="1:41" ht="12" customHeight="1">
      <c r="A185" s="268"/>
      <c r="B185" s="127"/>
      <c r="C185" s="127"/>
      <c r="D185" s="128"/>
      <c r="E185" s="129"/>
      <c r="F185" s="136"/>
      <c r="G185" s="136"/>
      <c r="H185" s="233"/>
      <c r="I185" s="234"/>
      <c r="J185" s="117"/>
      <c r="K185" s="118"/>
      <c r="L185" s="119">
        <f t="shared" si="100"/>
        <v>0</v>
      </c>
      <c r="M185" s="118"/>
      <c r="N185" s="120"/>
      <c r="O185" s="104">
        <f t="shared" si="101"/>
        <v>0</v>
      </c>
      <c r="P185" s="104">
        <f t="shared" si="102"/>
        <v>0</v>
      </c>
      <c r="Q185" s="121" t="str">
        <f t="shared" si="103"/>
        <v/>
      </c>
      <c r="R185" s="122" t="str">
        <f t="shared" si="104"/>
        <v/>
      </c>
      <c r="S185" s="122">
        <f t="shared" si="105"/>
        <v>0.25</v>
      </c>
      <c r="T185" s="122">
        <f t="shared" si="106"/>
        <v>0.25</v>
      </c>
      <c r="U185" s="122">
        <f t="shared" si="107"/>
        <v>0.5</v>
      </c>
      <c r="V185" s="122">
        <f t="shared" si="108"/>
        <v>1.5</v>
      </c>
      <c r="W185" s="123">
        <f t="shared" si="109"/>
        <v>0.25</v>
      </c>
      <c r="X185" s="122" t="b">
        <f t="shared" si="110"/>
        <v>0</v>
      </c>
      <c r="Y185" s="124" t="str">
        <f t="shared" si="111"/>
        <v>0</v>
      </c>
      <c r="Z185" s="124" t="str">
        <f t="shared" si="112"/>
        <v/>
      </c>
      <c r="AA185" s="124" t="str">
        <f t="shared" si="113"/>
        <v/>
      </c>
      <c r="AB185" s="125" t="str">
        <f t="shared" si="114"/>
        <v/>
      </c>
      <c r="AC185" s="158"/>
      <c r="AD185" s="159"/>
      <c r="AE185" s="263"/>
      <c r="AF185" s="415"/>
      <c r="AG185" s="47"/>
      <c r="AH185" s="47"/>
      <c r="AI185" s="47"/>
      <c r="AJ185" s="47"/>
      <c r="AK185" s="47"/>
      <c r="AL185" s="47"/>
      <c r="AM185" s="47"/>
      <c r="AN185" s="47"/>
      <c r="AO185" s="47"/>
    </row>
    <row r="186" spans="1:41" ht="12" customHeight="1">
      <c r="A186" s="268"/>
      <c r="B186" s="127"/>
      <c r="C186" s="127"/>
      <c r="D186" s="128"/>
      <c r="E186" s="129"/>
      <c r="F186" s="136"/>
      <c r="G186" s="136"/>
      <c r="H186" s="233"/>
      <c r="I186" s="234"/>
      <c r="J186" s="117"/>
      <c r="K186" s="118"/>
      <c r="L186" s="119">
        <f t="shared" si="100"/>
        <v>0</v>
      </c>
      <c r="M186" s="118"/>
      <c r="N186" s="120"/>
      <c r="O186" s="104">
        <f t="shared" si="101"/>
        <v>0</v>
      </c>
      <c r="P186" s="104">
        <f t="shared" si="102"/>
        <v>0</v>
      </c>
      <c r="Q186" s="121" t="str">
        <f t="shared" si="103"/>
        <v/>
      </c>
      <c r="R186" s="122" t="str">
        <f t="shared" si="104"/>
        <v/>
      </c>
      <c r="S186" s="122">
        <f t="shared" si="105"/>
        <v>0.25</v>
      </c>
      <c r="T186" s="122">
        <f t="shared" si="106"/>
        <v>0.25</v>
      </c>
      <c r="U186" s="122">
        <f t="shared" si="107"/>
        <v>0.5</v>
      </c>
      <c r="V186" s="122">
        <f t="shared" si="108"/>
        <v>1.5</v>
      </c>
      <c r="W186" s="123">
        <f t="shared" si="109"/>
        <v>0.25</v>
      </c>
      <c r="X186" s="122" t="b">
        <f t="shared" si="110"/>
        <v>0</v>
      </c>
      <c r="Y186" s="124" t="str">
        <f t="shared" si="111"/>
        <v>0</v>
      </c>
      <c r="Z186" s="124" t="str">
        <f t="shared" si="112"/>
        <v/>
      </c>
      <c r="AA186" s="124" t="str">
        <f t="shared" si="113"/>
        <v/>
      </c>
      <c r="AB186" s="125" t="str">
        <f t="shared" si="114"/>
        <v/>
      </c>
      <c r="AC186" s="158"/>
      <c r="AD186" s="159"/>
      <c r="AE186" s="263"/>
      <c r="AF186" s="415"/>
      <c r="AG186" s="47"/>
      <c r="AH186" s="47"/>
      <c r="AI186" s="47"/>
      <c r="AJ186" s="47"/>
      <c r="AK186" s="47"/>
      <c r="AL186" s="47"/>
      <c r="AM186" s="47"/>
      <c r="AN186" s="47"/>
      <c r="AO186" s="47"/>
    </row>
    <row r="187" spans="1:41" ht="12" customHeight="1">
      <c r="A187" s="268"/>
      <c r="B187" s="127"/>
      <c r="C187" s="127"/>
      <c r="D187" s="128"/>
      <c r="E187" s="129"/>
      <c r="F187" s="136"/>
      <c r="G187" s="136"/>
      <c r="H187" s="233"/>
      <c r="I187" s="234"/>
      <c r="J187" s="117"/>
      <c r="K187" s="118"/>
      <c r="L187" s="119">
        <f t="shared" si="100"/>
        <v>0</v>
      </c>
      <c r="M187" s="118"/>
      <c r="N187" s="120"/>
      <c r="O187" s="104">
        <f t="shared" si="101"/>
        <v>0</v>
      </c>
      <c r="P187" s="104">
        <f t="shared" si="102"/>
        <v>0</v>
      </c>
      <c r="Q187" s="121" t="str">
        <f t="shared" si="103"/>
        <v/>
      </c>
      <c r="R187" s="122" t="str">
        <f t="shared" si="104"/>
        <v/>
      </c>
      <c r="S187" s="122">
        <f t="shared" si="105"/>
        <v>0.25</v>
      </c>
      <c r="T187" s="122">
        <f t="shared" si="106"/>
        <v>0.25</v>
      </c>
      <c r="U187" s="122">
        <f t="shared" si="107"/>
        <v>0.5</v>
      </c>
      <c r="V187" s="122">
        <f t="shared" si="108"/>
        <v>1.5</v>
      </c>
      <c r="W187" s="123">
        <f t="shared" si="109"/>
        <v>0.25</v>
      </c>
      <c r="X187" s="122" t="b">
        <f t="shared" si="110"/>
        <v>0</v>
      </c>
      <c r="Y187" s="124" t="str">
        <f t="shared" si="111"/>
        <v>0</v>
      </c>
      <c r="Z187" s="124" t="str">
        <f t="shared" si="112"/>
        <v/>
      </c>
      <c r="AA187" s="124" t="str">
        <f t="shared" si="113"/>
        <v/>
      </c>
      <c r="AB187" s="125" t="str">
        <f t="shared" si="114"/>
        <v/>
      </c>
      <c r="AC187" s="158"/>
      <c r="AD187" s="159"/>
      <c r="AE187" s="263"/>
      <c r="AF187" s="415"/>
      <c r="AG187" s="47"/>
      <c r="AH187" s="47"/>
      <c r="AI187" s="47"/>
      <c r="AJ187" s="47"/>
      <c r="AK187" s="47"/>
      <c r="AL187" s="47"/>
      <c r="AM187" s="47"/>
      <c r="AN187" s="47"/>
      <c r="AO187" s="47"/>
    </row>
    <row r="188" spans="1:41" ht="12" customHeight="1">
      <c r="A188" s="268"/>
      <c r="B188" s="127"/>
      <c r="C188" s="127"/>
      <c r="D188" s="128"/>
      <c r="E188" s="129"/>
      <c r="F188" s="136"/>
      <c r="G188" s="136"/>
      <c r="H188" s="233"/>
      <c r="I188" s="234"/>
      <c r="J188" s="117"/>
      <c r="K188" s="118"/>
      <c r="L188" s="119">
        <f t="shared" si="100"/>
        <v>0</v>
      </c>
      <c r="M188" s="118"/>
      <c r="N188" s="120"/>
      <c r="O188" s="104">
        <f t="shared" si="101"/>
        <v>0</v>
      </c>
      <c r="P188" s="104">
        <f t="shared" si="102"/>
        <v>0</v>
      </c>
      <c r="Q188" s="121" t="str">
        <f t="shared" si="103"/>
        <v/>
      </c>
      <c r="R188" s="122" t="str">
        <f t="shared" si="104"/>
        <v/>
      </c>
      <c r="S188" s="122">
        <f t="shared" si="105"/>
        <v>0.25</v>
      </c>
      <c r="T188" s="122">
        <f t="shared" si="106"/>
        <v>0.25</v>
      </c>
      <c r="U188" s="122">
        <f t="shared" si="107"/>
        <v>0.5</v>
      </c>
      <c r="V188" s="122">
        <f t="shared" si="108"/>
        <v>1.5</v>
      </c>
      <c r="W188" s="123">
        <f t="shared" si="109"/>
        <v>0.25</v>
      </c>
      <c r="X188" s="122" t="b">
        <f t="shared" si="110"/>
        <v>0</v>
      </c>
      <c r="Y188" s="124" t="str">
        <f t="shared" si="111"/>
        <v>0</v>
      </c>
      <c r="Z188" s="124" t="str">
        <f t="shared" si="112"/>
        <v/>
      </c>
      <c r="AA188" s="124" t="str">
        <f t="shared" si="113"/>
        <v/>
      </c>
      <c r="AB188" s="125" t="str">
        <f t="shared" si="114"/>
        <v/>
      </c>
      <c r="AC188" s="158"/>
      <c r="AD188" s="159"/>
      <c r="AE188" s="263"/>
      <c r="AF188" s="415"/>
      <c r="AG188" s="47"/>
      <c r="AH188" s="47"/>
      <c r="AI188" s="47"/>
      <c r="AJ188" s="47"/>
      <c r="AK188" s="47"/>
      <c r="AL188" s="47"/>
      <c r="AM188" s="47"/>
      <c r="AN188" s="47"/>
      <c r="AO188" s="47"/>
    </row>
    <row r="189" spans="1:41" ht="12" customHeight="1">
      <c r="A189" s="268"/>
      <c r="B189" s="127"/>
      <c r="C189" s="127"/>
      <c r="D189" s="128"/>
      <c r="E189" s="129"/>
      <c r="F189" s="136"/>
      <c r="G189" s="136"/>
      <c r="H189" s="233"/>
      <c r="I189" s="234"/>
      <c r="J189" s="117"/>
      <c r="K189" s="118"/>
      <c r="L189" s="119">
        <f t="shared" si="100"/>
        <v>0</v>
      </c>
      <c r="M189" s="118"/>
      <c r="N189" s="120"/>
      <c r="O189" s="104">
        <f t="shared" si="101"/>
        <v>0</v>
      </c>
      <c r="P189" s="104">
        <f t="shared" si="102"/>
        <v>0</v>
      </c>
      <c r="Q189" s="121" t="str">
        <f t="shared" si="103"/>
        <v/>
      </c>
      <c r="R189" s="122" t="str">
        <f t="shared" si="104"/>
        <v/>
      </c>
      <c r="S189" s="122">
        <f t="shared" si="105"/>
        <v>0.25</v>
      </c>
      <c r="T189" s="122">
        <f t="shared" si="106"/>
        <v>0.25</v>
      </c>
      <c r="U189" s="122">
        <f t="shared" si="107"/>
        <v>0.5</v>
      </c>
      <c r="V189" s="122">
        <f t="shared" si="108"/>
        <v>1.5</v>
      </c>
      <c r="W189" s="123">
        <f t="shared" si="109"/>
        <v>0.25</v>
      </c>
      <c r="X189" s="122" t="b">
        <f t="shared" si="110"/>
        <v>0</v>
      </c>
      <c r="Y189" s="124" t="str">
        <f t="shared" si="111"/>
        <v>0</v>
      </c>
      <c r="Z189" s="124" t="str">
        <f t="shared" si="112"/>
        <v/>
      </c>
      <c r="AA189" s="124" t="str">
        <f t="shared" si="113"/>
        <v/>
      </c>
      <c r="AB189" s="125" t="str">
        <f t="shared" si="114"/>
        <v/>
      </c>
      <c r="AC189" s="158"/>
      <c r="AD189" s="159"/>
      <c r="AE189" s="263"/>
      <c r="AF189" s="415"/>
      <c r="AG189" s="47"/>
      <c r="AH189" s="47"/>
      <c r="AI189" s="47"/>
      <c r="AJ189" s="47"/>
      <c r="AK189" s="47"/>
      <c r="AL189" s="47"/>
      <c r="AM189" s="47"/>
      <c r="AN189" s="47"/>
      <c r="AO189" s="47"/>
    </row>
    <row r="190" spans="1:41" ht="12" customHeight="1">
      <c r="A190" s="268"/>
      <c r="B190" s="127"/>
      <c r="C190" s="127"/>
      <c r="D190" s="128"/>
      <c r="E190" s="129"/>
      <c r="F190" s="136"/>
      <c r="G190" s="136"/>
      <c r="H190" s="233"/>
      <c r="I190" s="234"/>
      <c r="J190" s="117"/>
      <c r="K190" s="118"/>
      <c r="L190" s="119">
        <f t="shared" si="100"/>
        <v>0</v>
      </c>
      <c r="M190" s="118"/>
      <c r="N190" s="120"/>
      <c r="O190" s="104">
        <f t="shared" si="101"/>
        <v>0</v>
      </c>
      <c r="P190" s="104">
        <f t="shared" si="102"/>
        <v>0</v>
      </c>
      <c r="Q190" s="121" t="str">
        <f t="shared" si="103"/>
        <v/>
      </c>
      <c r="R190" s="122" t="str">
        <f t="shared" si="104"/>
        <v/>
      </c>
      <c r="S190" s="122">
        <f t="shared" si="105"/>
        <v>0.25</v>
      </c>
      <c r="T190" s="122">
        <f t="shared" si="106"/>
        <v>0.25</v>
      </c>
      <c r="U190" s="122">
        <f t="shared" si="107"/>
        <v>0.5</v>
      </c>
      <c r="V190" s="122">
        <f t="shared" si="108"/>
        <v>1.5</v>
      </c>
      <c r="W190" s="123">
        <f t="shared" si="109"/>
        <v>0.25</v>
      </c>
      <c r="X190" s="122" t="b">
        <f t="shared" si="110"/>
        <v>0</v>
      </c>
      <c r="Y190" s="124" t="str">
        <f t="shared" si="111"/>
        <v>0</v>
      </c>
      <c r="Z190" s="124" t="str">
        <f t="shared" si="112"/>
        <v/>
      </c>
      <c r="AA190" s="124" t="str">
        <f t="shared" si="113"/>
        <v/>
      </c>
      <c r="AB190" s="125" t="str">
        <f t="shared" si="114"/>
        <v/>
      </c>
      <c r="AC190" s="158"/>
      <c r="AD190" s="159"/>
      <c r="AE190" s="263"/>
      <c r="AF190" s="415"/>
      <c r="AG190" s="47"/>
      <c r="AH190" s="47"/>
      <c r="AI190" s="47"/>
      <c r="AJ190" s="47"/>
      <c r="AK190" s="47"/>
      <c r="AL190" s="47"/>
      <c r="AM190" s="47"/>
      <c r="AN190" s="47"/>
      <c r="AO190" s="47"/>
    </row>
    <row r="191" spans="1:41" ht="12" customHeight="1">
      <c r="A191" s="268"/>
      <c r="B191" s="127"/>
      <c r="C191" s="127"/>
      <c r="D191" s="128"/>
      <c r="E191" s="129"/>
      <c r="F191" s="136"/>
      <c r="G191" s="136"/>
      <c r="H191" s="233"/>
      <c r="I191" s="234"/>
      <c r="J191" s="117"/>
      <c r="K191" s="118"/>
      <c r="L191" s="119">
        <f t="shared" si="100"/>
        <v>0</v>
      </c>
      <c r="M191" s="118"/>
      <c r="N191" s="120"/>
      <c r="O191" s="104">
        <f t="shared" si="101"/>
        <v>0</v>
      </c>
      <c r="P191" s="104">
        <f t="shared" si="102"/>
        <v>0</v>
      </c>
      <c r="Q191" s="121" t="str">
        <f t="shared" si="103"/>
        <v/>
      </c>
      <c r="R191" s="122" t="str">
        <f t="shared" si="104"/>
        <v/>
      </c>
      <c r="S191" s="122">
        <f t="shared" si="105"/>
        <v>0.25</v>
      </c>
      <c r="T191" s="122">
        <f t="shared" si="106"/>
        <v>0.25</v>
      </c>
      <c r="U191" s="122">
        <f t="shared" si="107"/>
        <v>0.5</v>
      </c>
      <c r="V191" s="122">
        <f t="shared" si="108"/>
        <v>1.5</v>
      </c>
      <c r="W191" s="123">
        <f t="shared" si="109"/>
        <v>0.25</v>
      </c>
      <c r="X191" s="122" t="b">
        <f t="shared" si="110"/>
        <v>0</v>
      </c>
      <c r="Y191" s="124" t="str">
        <f t="shared" si="111"/>
        <v>0</v>
      </c>
      <c r="Z191" s="124" t="str">
        <f t="shared" si="112"/>
        <v/>
      </c>
      <c r="AA191" s="124" t="str">
        <f t="shared" si="113"/>
        <v/>
      </c>
      <c r="AB191" s="125" t="str">
        <f t="shared" si="114"/>
        <v/>
      </c>
      <c r="AC191" s="158"/>
      <c r="AD191" s="159"/>
      <c r="AE191" s="263"/>
      <c r="AF191" s="415"/>
      <c r="AG191" s="47"/>
      <c r="AH191" s="47"/>
      <c r="AI191" s="47"/>
      <c r="AJ191" s="47"/>
      <c r="AK191" s="47"/>
      <c r="AL191" s="47"/>
      <c r="AM191" s="47"/>
      <c r="AN191" s="47"/>
      <c r="AO191" s="47"/>
    </row>
    <row r="192" spans="1:41" ht="12" customHeight="1">
      <c r="A192" s="268"/>
      <c r="B192" s="127"/>
      <c r="C192" s="127"/>
      <c r="D192" s="128"/>
      <c r="E192" s="129"/>
      <c r="F192" s="136"/>
      <c r="G192" s="136"/>
      <c r="H192" s="233"/>
      <c r="I192" s="234"/>
      <c r="J192" s="117"/>
      <c r="K192" s="118"/>
      <c r="L192" s="119">
        <f t="shared" si="100"/>
        <v>0</v>
      </c>
      <c r="M192" s="118"/>
      <c r="N192" s="120"/>
      <c r="O192" s="104">
        <f t="shared" si="101"/>
        <v>0</v>
      </c>
      <c r="P192" s="104">
        <f t="shared" si="102"/>
        <v>0</v>
      </c>
      <c r="Q192" s="121" t="str">
        <f t="shared" si="103"/>
        <v/>
      </c>
      <c r="R192" s="122" t="str">
        <f t="shared" si="104"/>
        <v/>
      </c>
      <c r="S192" s="122">
        <f t="shared" si="105"/>
        <v>0.25</v>
      </c>
      <c r="T192" s="122">
        <f t="shared" si="106"/>
        <v>0.25</v>
      </c>
      <c r="U192" s="122">
        <f t="shared" si="107"/>
        <v>0.5</v>
      </c>
      <c r="V192" s="122">
        <f t="shared" si="108"/>
        <v>1.5</v>
      </c>
      <c r="W192" s="123">
        <f t="shared" si="109"/>
        <v>0.25</v>
      </c>
      <c r="X192" s="122" t="b">
        <f t="shared" si="110"/>
        <v>0</v>
      </c>
      <c r="Y192" s="124" t="str">
        <f t="shared" si="111"/>
        <v>0</v>
      </c>
      <c r="Z192" s="124" t="str">
        <f t="shared" si="112"/>
        <v/>
      </c>
      <c r="AA192" s="124" t="str">
        <f t="shared" si="113"/>
        <v/>
      </c>
      <c r="AB192" s="125" t="str">
        <f t="shared" si="114"/>
        <v/>
      </c>
      <c r="AC192" s="158"/>
      <c r="AD192" s="159"/>
      <c r="AE192" s="263"/>
      <c r="AF192" s="415"/>
      <c r="AG192" s="47"/>
      <c r="AH192" s="47"/>
      <c r="AI192" s="47"/>
      <c r="AJ192" s="47"/>
      <c r="AK192" s="47"/>
      <c r="AL192" s="47"/>
      <c r="AM192" s="47"/>
      <c r="AN192" s="47"/>
      <c r="AO192" s="47"/>
    </row>
    <row r="193" spans="1:41" ht="12" customHeight="1">
      <c r="A193" s="268"/>
      <c r="B193" s="127"/>
      <c r="C193" s="127"/>
      <c r="D193" s="128"/>
      <c r="E193" s="129"/>
      <c r="F193" s="136"/>
      <c r="G193" s="136"/>
      <c r="H193" s="233"/>
      <c r="I193" s="234"/>
      <c r="J193" s="117"/>
      <c r="K193" s="118"/>
      <c r="L193" s="119">
        <f t="shared" si="100"/>
        <v>0</v>
      </c>
      <c r="M193" s="118"/>
      <c r="N193" s="120"/>
      <c r="O193" s="104">
        <f t="shared" si="101"/>
        <v>0</v>
      </c>
      <c r="P193" s="104">
        <f t="shared" si="102"/>
        <v>0</v>
      </c>
      <c r="Q193" s="121" t="str">
        <f t="shared" si="103"/>
        <v/>
      </c>
      <c r="R193" s="122" t="str">
        <f t="shared" si="104"/>
        <v/>
      </c>
      <c r="S193" s="122">
        <f t="shared" si="105"/>
        <v>0.25</v>
      </c>
      <c r="T193" s="122">
        <f t="shared" si="106"/>
        <v>0.25</v>
      </c>
      <c r="U193" s="122">
        <f t="shared" si="107"/>
        <v>0.5</v>
      </c>
      <c r="V193" s="122">
        <f t="shared" si="108"/>
        <v>1.5</v>
      </c>
      <c r="W193" s="123">
        <f t="shared" si="109"/>
        <v>0.25</v>
      </c>
      <c r="X193" s="122" t="b">
        <f t="shared" si="110"/>
        <v>0</v>
      </c>
      <c r="Y193" s="124" t="str">
        <f t="shared" si="111"/>
        <v>0</v>
      </c>
      <c r="Z193" s="124" t="str">
        <f t="shared" si="112"/>
        <v/>
      </c>
      <c r="AA193" s="124" t="str">
        <f t="shared" si="113"/>
        <v/>
      </c>
      <c r="AB193" s="125" t="str">
        <f t="shared" si="114"/>
        <v/>
      </c>
      <c r="AC193" s="158"/>
      <c r="AD193" s="159"/>
      <c r="AE193" s="263"/>
      <c r="AF193" s="415"/>
      <c r="AG193" s="47"/>
      <c r="AH193" s="47"/>
      <c r="AI193" s="47"/>
      <c r="AJ193" s="47"/>
      <c r="AK193" s="47"/>
      <c r="AL193" s="47"/>
      <c r="AM193" s="47"/>
      <c r="AN193" s="47"/>
      <c r="AO193" s="47"/>
    </row>
    <row r="194" spans="1:41" ht="12" customHeight="1">
      <c r="A194" s="268"/>
      <c r="B194" s="127"/>
      <c r="C194" s="127"/>
      <c r="D194" s="128"/>
      <c r="E194" s="129"/>
      <c r="F194" s="136"/>
      <c r="G194" s="136"/>
      <c r="H194" s="233"/>
      <c r="I194" s="234"/>
      <c r="J194" s="117"/>
      <c r="K194" s="118"/>
      <c r="L194" s="119">
        <f t="shared" si="100"/>
        <v>0</v>
      </c>
      <c r="M194" s="118"/>
      <c r="N194" s="120"/>
      <c r="O194" s="104">
        <f t="shared" si="101"/>
        <v>0</v>
      </c>
      <c r="P194" s="104">
        <f t="shared" si="102"/>
        <v>0</v>
      </c>
      <c r="Q194" s="121" t="str">
        <f t="shared" si="103"/>
        <v/>
      </c>
      <c r="R194" s="122" t="str">
        <f t="shared" si="104"/>
        <v/>
      </c>
      <c r="S194" s="122">
        <f t="shared" si="105"/>
        <v>0.25</v>
      </c>
      <c r="T194" s="122">
        <f t="shared" si="106"/>
        <v>0.25</v>
      </c>
      <c r="U194" s="122">
        <f t="shared" si="107"/>
        <v>0.5</v>
      </c>
      <c r="V194" s="122">
        <f t="shared" si="108"/>
        <v>1.5</v>
      </c>
      <c r="W194" s="123">
        <f t="shared" si="109"/>
        <v>0.25</v>
      </c>
      <c r="X194" s="122" t="b">
        <f t="shared" si="110"/>
        <v>0</v>
      </c>
      <c r="Y194" s="124" t="str">
        <f t="shared" si="111"/>
        <v>0</v>
      </c>
      <c r="Z194" s="124" t="str">
        <f t="shared" si="112"/>
        <v/>
      </c>
      <c r="AA194" s="124" t="str">
        <f t="shared" si="113"/>
        <v/>
      </c>
      <c r="AB194" s="125" t="str">
        <f t="shared" si="114"/>
        <v/>
      </c>
      <c r="AC194" s="158"/>
      <c r="AD194" s="159"/>
      <c r="AE194" s="263"/>
      <c r="AF194" s="415"/>
      <c r="AG194" s="47"/>
      <c r="AH194" s="47"/>
      <c r="AI194" s="47"/>
      <c r="AJ194" s="47"/>
      <c r="AK194" s="47"/>
      <c r="AL194" s="47"/>
      <c r="AM194" s="47"/>
      <c r="AN194" s="47"/>
      <c r="AO194" s="47"/>
    </row>
    <row r="195" spans="1:41" ht="12" customHeight="1">
      <c r="A195" s="268"/>
      <c r="B195" s="127"/>
      <c r="C195" s="127"/>
      <c r="D195" s="128"/>
      <c r="E195" s="129"/>
      <c r="F195" s="136"/>
      <c r="G195" s="136"/>
      <c r="H195" s="233"/>
      <c r="I195" s="234"/>
      <c r="J195" s="117"/>
      <c r="K195" s="118"/>
      <c r="L195" s="119">
        <f t="shared" si="100"/>
        <v>0</v>
      </c>
      <c r="M195" s="118"/>
      <c r="N195" s="120"/>
      <c r="O195" s="104">
        <f t="shared" si="101"/>
        <v>0</v>
      </c>
      <c r="P195" s="104">
        <f t="shared" si="102"/>
        <v>0</v>
      </c>
      <c r="Q195" s="121" t="str">
        <f t="shared" si="103"/>
        <v/>
      </c>
      <c r="R195" s="122" t="str">
        <f t="shared" si="104"/>
        <v/>
      </c>
      <c r="S195" s="122">
        <f t="shared" si="105"/>
        <v>0.25</v>
      </c>
      <c r="T195" s="122">
        <f t="shared" si="106"/>
        <v>0.25</v>
      </c>
      <c r="U195" s="122">
        <f t="shared" si="107"/>
        <v>0.5</v>
      </c>
      <c r="V195" s="122">
        <f t="shared" si="108"/>
        <v>1.5</v>
      </c>
      <c r="W195" s="123">
        <f t="shared" si="109"/>
        <v>0.25</v>
      </c>
      <c r="X195" s="122" t="b">
        <f t="shared" si="110"/>
        <v>0</v>
      </c>
      <c r="Y195" s="124" t="str">
        <f t="shared" si="111"/>
        <v>0</v>
      </c>
      <c r="Z195" s="124" t="str">
        <f t="shared" si="112"/>
        <v/>
      </c>
      <c r="AA195" s="124" t="str">
        <f t="shared" si="113"/>
        <v/>
      </c>
      <c r="AB195" s="125" t="str">
        <f t="shared" si="114"/>
        <v/>
      </c>
      <c r="AC195" s="158"/>
      <c r="AD195" s="159"/>
      <c r="AE195" s="263"/>
      <c r="AF195" s="415"/>
      <c r="AG195" s="47"/>
      <c r="AH195" s="47"/>
      <c r="AI195" s="47"/>
      <c r="AJ195" s="47"/>
      <c r="AK195" s="47"/>
      <c r="AL195" s="47"/>
      <c r="AM195" s="47"/>
      <c r="AN195" s="47"/>
      <c r="AO195" s="47"/>
    </row>
    <row r="196" spans="1:41" ht="12" customHeight="1">
      <c r="A196" s="268"/>
      <c r="B196" s="127"/>
      <c r="C196" s="127"/>
      <c r="D196" s="128"/>
      <c r="E196" s="129"/>
      <c r="F196" s="136"/>
      <c r="G196" s="136"/>
      <c r="H196" s="233"/>
      <c r="I196" s="234"/>
      <c r="J196" s="117"/>
      <c r="K196" s="118"/>
      <c r="L196" s="119">
        <f t="shared" si="100"/>
        <v>0</v>
      </c>
      <c r="M196" s="118"/>
      <c r="N196" s="120"/>
      <c r="O196" s="104">
        <f t="shared" si="101"/>
        <v>0</v>
      </c>
      <c r="P196" s="104">
        <f t="shared" si="102"/>
        <v>0</v>
      </c>
      <c r="Q196" s="121" t="str">
        <f t="shared" si="103"/>
        <v/>
      </c>
      <c r="R196" s="122" t="str">
        <f t="shared" si="104"/>
        <v/>
      </c>
      <c r="S196" s="122">
        <f t="shared" si="105"/>
        <v>0.25</v>
      </c>
      <c r="T196" s="122">
        <f t="shared" si="106"/>
        <v>0.25</v>
      </c>
      <c r="U196" s="122">
        <f t="shared" si="107"/>
        <v>0.5</v>
      </c>
      <c r="V196" s="122">
        <f t="shared" si="108"/>
        <v>1.5</v>
      </c>
      <c r="W196" s="123">
        <f t="shared" si="109"/>
        <v>0.25</v>
      </c>
      <c r="X196" s="122" t="b">
        <f t="shared" si="110"/>
        <v>0</v>
      </c>
      <c r="Y196" s="124" t="str">
        <f t="shared" si="111"/>
        <v>0</v>
      </c>
      <c r="Z196" s="124" t="str">
        <f t="shared" si="112"/>
        <v/>
      </c>
      <c r="AA196" s="124" t="str">
        <f t="shared" si="113"/>
        <v/>
      </c>
      <c r="AB196" s="125" t="str">
        <f t="shared" si="114"/>
        <v/>
      </c>
      <c r="AC196" s="158"/>
      <c r="AD196" s="159"/>
      <c r="AE196" s="263"/>
      <c r="AF196" s="415"/>
      <c r="AG196" s="47"/>
      <c r="AH196" s="47"/>
      <c r="AI196" s="47"/>
      <c r="AJ196" s="47"/>
      <c r="AK196" s="47"/>
      <c r="AL196" s="47"/>
      <c r="AM196" s="47"/>
      <c r="AN196" s="47"/>
      <c r="AO196" s="47"/>
    </row>
    <row r="197" spans="1:41" ht="12" customHeight="1">
      <c r="A197" s="268"/>
      <c r="B197" s="127"/>
      <c r="C197" s="127"/>
      <c r="D197" s="128"/>
      <c r="E197" s="129"/>
      <c r="F197" s="136"/>
      <c r="G197" s="136"/>
      <c r="H197" s="233"/>
      <c r="I197" s="234"/>
      <c r="J197" s="117"/>
      <c r="K197" s="118"/>
      <c r="L197" s="119">
        <f t="shared" si="100"/>
        <v>0</v>
      </c>
      <c r="M197" s="118"/>
      <c r="N197" s="120"/>
      <c r="O197" s="104">
        <f t="shared" si="101"/>
        <v>0</v>
      </c>
      <c r="P197" s="104">
        <f t="shared" si="102"/>
        <v>0</v>
      </c>
      <c r="Q197" s="121" t="str">
        <f t="shared" si="103"/>
        <v/>
      </c>
      <c r="R197" s="122" t="str">
        <f t="shared" si="104"/>
        <v/>
      </c>
      <c r="S197" s="122">
        <f t="shared" si="105"/>
        <v>0.25</v>
      </c>
      <c r="T197" s="122">
        <f t="shared" si="106"/>
        <v>0.25</v>
      </c>
      <c r="U197" s="122">
        <f t="shared" si="107"/>
        <v>0.5</v>
      </c>
      <c r="V197" s="122">
        <f t="shared" si="108"/>
        <v>1.5</v>
      </c>
      <c r="W197" s="123">
        <f t="shared" si="109"/>
        <v>0.25</v>
      </c>
      <c r="X197" s="122" t="b">
        <f t="shared" si="110"/>
        <v>0</v>
      </c>
      <c r="Y197" s="124" t="str">
        <f t="shared" si="111"/>
        <v>0</v>
      </c>
      <c r="Z197" s="124" t="str">
        <f t="shared" si="112"/>
        <v/>
      </c>
      <c r="AA197" s="124" t="str">
        <f t="shared" si="113"/>
        <v/>
      </c>
      <c r="AB197" s="125" t="str">
        <f t="shared" si="114"/>
        <v/>
      </c>
      <c r="AC197" s="158"/>
      <c r="AD197" s="159"/>
      <c r="AE197" s="263"/>
      <c r="AF197" s="415"/>
      <c r="AG197" s="47"/>
      <c r="AH197" s="47"/>
      <c r="AI197" s="47"/>
      <c r="AJ197" s="47"/>
      <c r="AK197" s="47"/>
      <c r="AL197" s="47"/>
      <c r="AM197" s="47"/>
      <c r="AN197" s="47"/>
      <c r="AO197" s="47"/>
    </row>
    <row r="198" spans="1:41" ht="12" customHeight="1">
      <c r="A198" s="268"/>
      <c r="B198" s="127"/>
      <c r="C198" s="127"/>
      <c r="D198" s="128"/>
      <c r="E198" s="129"/>
      <c r="F198" s="136"/>
      <c r="G198" s="136"/>
      <c r="H198" s="233"/>
      <c r="I198" s="234"/>
      <c r="J198" s="117"/>
      <c r="K198" s="118"/>
      <c r="L198" s="119">
        <f t="shared" si="100"/>
        <v>0</v>
      </c>
      <c r="M198" s="118"/>
      <c r="N198" s="120"/>
      <c r="O198" s="104">
        <f t="shared" si="101"/>
        <v>0</v>
      </c>
      <c r="P198" s="104">
        <f t="shared" si="102"/>
        <v>0</v>
      </c>
      <c r="Q198" s="121" t="str">
        <f t="shared" si="103"/>
        <v/>
      </c>
      <c r="R198" s="122" t="str">
        <f t="shared" si="104"/>
        <v/>
      </c>
      <c r="S198" s="122">
        <f t="shared" si="105"/>
        <v>0.25</v>
      </c>
      <c r="T198" s="122">
        <f t="shared" si="106"/>
        <v>0.25</v>
      </c>
      <c r="U198" s="122">
        <f t="shared" si="107"/>
        <v>0.5</v>
      </c>
      <c r="V198" s="122">
        <f t="shared" si="108"/>
        <v>1.5</v>
      </c>
      <c r="W198" s="123">
        <f t="shared" si="109"/>
        <v>0.25</v>
      </c>
      <c r="X198" s="122" t="b">
        <f t="shared" si="110"/>
        <v>0</v>
      </c>
      <c r="Y198" s="124" t="str">
        <f t="shared" si="111"/>
        <v>0</v>
      </c>
      <c r="Z198" s="124" t="str">
        <f t="shared" si="112"/>
        <v/>
      </c>
      <c r="AA198" s="124" t="str">
        <f t="shared" si="113"/>
        <v/>
      </c>
      <c r="AB198" s="125" t="str">
        <f t="shared" si="114"/>
        <v/>
      </c>
      <c r="AC198" s="158"/>
      <c r="AD198" s="159"/>
      <c r="AE198" s="263"/>
      <c r="AF198" s="415"/>
      <c r="AG198" s="47"/>
      <c r="AH198" s="47"/>
      <c r="AI198" s="47"/>
      <c r="AJ198" s="47"/>
      <c r="AK198" s="47"/>
      <c r="AL198" s="47"/>
      <c r="AM198" s="47"/>
      <c r="AN198" s="47"/>
      <c r="AO198" s="47"/>
    </row>
    <row r="199" spans="1:41" ht="12" customHeight="1">
      <c r="A199" s="268"/>
      <c r="B199" s="127"/>
      <c r="C199" s="127"/>
      <c r="D199" s="128"/>
      <c r="E199" s="129"/>
      <c r="F199" s="136"/>
      <c r="G199" s="136"/>
      <c r="H199" s="233"/>
      <c r="I199" s="234"/>
      <c r="J199" s="117"/>
      <c r="K199" s="118"/>
      <c r="L199" s="119">
        <f t="shared" si="100"/>
        <v>0</v>
      </c>
      <c r="M199" s="118"/>
      <c r="N199" s="120"/>
      <c r="O199" s="104">
        <f t="shared" si="101"/>
        <v>0</v>
      </c>
      <c r="P199" s="104">
        <f t="shared" si="102"/>
        <v>0</v>
      </c>
      <c r="Q199" s="121" t="str">
        <f t="shared" si="103"/>
        <v/>
      </c>
      <c r="R199" s="122" t="str">
        <f t="shared" si="104"/>
        <v/>
      </c>
      <c r="S199" s="122">
        <f t="shared" si="105"/>
        <v>0.25</v>
      </c>
      <c r="T199" s="122">
        <f t="shared" si="106"/>
        <v>0.25</v>
      </c>
      <c r="U199" s="122">
        <f t="shared" si="107"/>
        <v>0.5</v>
      </c>
      <c r="V199" s="122">
        <f t="shared" si="108"/>
        <v>1.5</v>
      </c>
      <c r="W199" s="123">
        <f t="shared" si="109"/>
        <v>0.25</v>
      </c>
      <c r="X199" s="122" t="b">
        <f t="shared" si="110"/>
        <v>0</v>
      </c>
      <c r="Y199" s="124" t="str">
        <f t="shared" si="111"/>
        <v>0</v>
      </c>
      <c r="Z199" s="124" t="str">
        <f t="shared" si="112"/>
        <v/>
      </c>
      <c r="AA199" s="124" t="str">
        <f t="shared" si="113"/>
        <v/>
      </c>
      <c r="AB199" s="125" t="str">
        <f t="shared" si="114"/>
        <v/>
      </c>
      <c r="AC199" s="158"/>
      <c r="AD199" s="159"/>
      <c r="AE199" s="263"/>
      <c r="AF199" s="415"/>
      <c r="AG199" s="47"/>
      <c r="AH199" s="47"/>
      <c r="AI199" s="47"/>
      <c r="AJ199" s="47"/>
      <c r="AK199" s="47"/>
      <c r="AL199" s="47"/>
      <c r="AM199" s="47"/>
      <c r="AN199" s="47"/>
      <c r="AO199" s="47"/>
    </row>
    <row r="200" spans="1:41" ht="12" customHeight="1">
      <c r="A200" s="268"/>
      <c r="B200" s="127"/>
      <c r="C200" s="127"/>
      <c r="D200" s="128"/>
      <c r="E200" s="129"/>
      <c r="F200" s="136"/>
      <c r="G200" s="136"/>
      <c r="H200" s="233"/>
      <c r="I200" s="234"/>
      <c r="J200" s="117"/>
      <c r="K200" s="118"/>
      <c r="L200" s="119">
        <f t="shared" si="100"/>
        <v>0</v>
      </c>
      <c r="M200" s="118"/>
      <c r="N200" s="120"/>
      <c r="O200" s="104">
        <f t="shared" si="101"/>
        <v>0</v>
      </c>
      <c r="P200" s="104">
        <f t="shared" si="102"/>
        <v>0</v>
      </c>
      <c r="Q200" s="121" t="str">
        <f t="shared" si="103"/>
        <v/>
      </c>
      <c r="R200" s="122" t="str">
        <f t="shared" si="104"/>
        <v/>
      </c>
      <c r="S200" s="122">
        <f t="shared" si="105"/>
        <v>0.25</v>
      </c>
      <c r="T200" s="122">
        <f t="shared" si="106"/>
        <v>0.25</v>
      </c>
      <c r="U200" s="122">
        <f t="shared" si="107"/>
        <v>0.5</v>
      </c>
      <c r="V200" s="122">
        <f t="shared" si="108"/>
        <v>1.5</v>
      </c>
      <c r="W200" s="123">
        <f t="shared" si="109"/>
        <v>0.25</v>
      </c>
      <c r="X200" s="122" t="b">
        <f t="shared" si="110"/>
        <v>0</v>
      </c>
      <c r="Y200" s="124" t="str">
        <f t="shared" si="111"/>
        <v>0</v>
      </c>
      <c r="Z200" s="124" t="str">
        <f t="shared" si="112"/>
        <v/>
      </c>
      <c r="AA200" s="124" t="str">
        <f t="shared" si="113"/>
        <v/>
      </c>
      <c r="AB200" s="125" t="str">
        <f t="shared" si="114"/>
        <v/>
      </c>
      <c r="AC200" s="158"/>
      <c r="AD200" s="159"/>
      <c r="AE200" s="263"/>
      <c r="AF200" s="415"/>
      <c r="AG200" s="47"/>
      <c r="AH200" s="47"/>
      <c r="AI200" s="47"/>
      <c r="AJ200" s="47"/>
      <c r="AK200" s="47"/>
      <c r="AL200" s="47"/>
      <c r="AM200" s="47"/>
      <c r="AN200" s="47"/>
      <c r="AO200" s="47"/>
    </row>
    <row r="201" spans="1:41" ht="12" customHeight="1">
      <c r="A201" s="268"/>
      <c r="B201" s="127"/>
      <c r="C201" s="127"/>
      <c r="D201" s="128"/>
      <c r="E201" s="129"/>
      <c r="F201" s="136"/>
      <c r="G201" s="136"/>
      <c r="H201" s="233"/>
      <c r="I201" s="234"/>
      <c r="J201" s="117"/>
      <c r="K201" s="118"/>
      <c r="L201" s="119">
        <f t="shared" si="100"/>
        <v>0</v>
      </c>
      <c r="M201" s="118"/>
      <c r="N201" s="120"/>
      <c r="O201" s="104">
        <f t="shared" si="101"/>
        <v>0</v>
      </c>
      <c r="P201" s="104">
        <f t="shared" si="102"/>
        <v>0</v>
      </c>
      <c r="Q201" s="121" t="str">
        <f t="shared" si="103"/>
        <v/>
      </c>
      <c r="R201" s="122" t="str">
        <f t="shared" si="104"/>
        <v/>
      </c>
      <c r="S201" s="122">
        <f t="shared" si="105"/>
        <v>0.25</v>
      </c>
      <c r="T201" s="122">
        <f t="shared" si="106"/>
        <v>0.25</v>
      </c>
      <c r="U201" s="122">
        <f t="shared" si="107"/>
        <v>0.5</v>
      </c>
      <c r="V201" s="122">
        <f t="shared" si="108"/>
        <v>1.5</v>
      </c>
      <c r="W201" s="123">
        <f t="shared" si="109"/>
        <v>0.25</v>
      </c>
      <c r="X201" s="122" t="b">
        <f t="shared" si="110"/>
        <v>0</v>
      </c>
      <c r="Y201" s="124" t="str">
        <f t="shared" si="111"/>
        <v>0</v>
      </c>
      <c r="Z201" s="124" t="str">
        <f t="shared" si="112"/>
        <v/>
      </c>
      <c r="AA201" s="124" t="str">
        <f t="shared" si="113"/>
        <v/>
      </c>
      <c r="AB201" s="125" t="str">
        <f t="shared" si="114"/>
        <v/>
      </c>
      <c r="AC201" s="158"/>
      <c r="AD201" s="159"/>
      <c r="AE201" s="263"/>
      <c r="AF201" s="415"/>
      <c r="AG201" s="47"/>
      <c r="AH201" s="47"/>
      <c r="AI201" s="47"/>
      <c r="AJ201" s="47"/>
      <c r="AK201" s="47"/>
      <c r="AL201" s="47"/>
      <c r="AM201" s="47"/>
      <c r="AN201" s="47"/>
      <c r="AO201" s="47"/>
    </row>
    <row r="202" spans="1:41" ht="12" customHeight="1">
      <c r="A202" s="268"/>
      <c r="B202" s="127"/>
      <c r="C202" s="127"/>
      <c r="D202" s="128"/>
      <c r="E202" s="129"/>
      <c r="F202" s="136"/>
      <c r="G202" s="136"/>
      <c r="H202" s="233"/>
      <c r="I202" s="234"/>
      <c r="J202" s="117"/>
      <c r="K202" s="118"/>
      <c r="L202" s="119">
        <f t="shared" si="100"/>
        <v>0</v>
      </c>
      <c r="M202" s="118"/>
      <c r="N202" s="120"/>
      <c r="O202" s="104">
        <f t="shared" si="101"/>
        <v>0</v>
      </c>
      <c r="P202" s="104">
        <f t="shared" si="102"/>
        <v>0</v>
      </c>
      <c r="Q202" s="121" t="str">
        <f t="shared" si="103"/>
        <v/>
      </c>
      <c r="R202" s="122" t="str">
        <f t="shared" si="104"/>
        <v/>
      </c>
      <c r="S202" s="122">
        <f t="shared" si="105"/>
        <v>0.25</v>
      </c>
      <c r="T202" s="122">
        <f t="shared" si="106"/>
        <v>0.25</v>
      </c>
      <c r="U202" s="122">
        <f t="shared" si="107"/>
        <v>0.5</v>
      </c>
      <c r="V202" s="122">
        <f t="shared" si="108"/>
        <v>1.5</v>
      </c>
      <c r="W202" s="123">
        <f t="shared" si="109"/>
        <v>0.25</v>
      </c>
      <c r="X202" s="122" t="b">
        <f t="shared" si="110"/>
        <v>0</v>
      </c>
      <c r="Y202" s="124" t="str">
        <f t="shared" si="111"/>
        <v>0</v>
      </c>
      <c r="Z202" s="124" t="str">
        <f t="shared" si="112"/>
        <v/>
      </c>
      <c r="AA202" s="124" t="str">
        <f t="shared" si="113"/>
        <v/>
      </c>
      <c r="AB202" s="125" t="str">
        <f t="shared" si="114"/>
        <v/>
      </c>
      <c r="AC202" s="158"/>
      <c r="AD202" s="159"/>
      <c r="AE202" s="263"/>
      <c r="AF202" s="415"/>
      <c r="AG202" s="47"/>
      <c r="AH202" s="47"/>
      <c r="AI202" s="47"/>
      <c r="AJ202" s="47"/>
      <c r="AK202" s="47"/>
      <c r="AL202" s="47"/>
      <c r="AM202" s="47"/>
      <c r="AN202" s="47"/>
      <c r="AO202" s="47"/>
    </row>
    <row r="203" spans="1:41" ht="12" customHeight="1">
      <c r="A203" s="268"/>
      <c r="B203" s="127"/>
      <c r="C203" s="127"/>
      <c r="D203" s="128"/>
      <c r="E203" s="129"/>
      <c r="F203" s="136"/>
      <c r="G203" s="136"/>
      <c r="H203" s="233"/>
      <c r="I203" s="234"/>
      <c r="J203" s="117"/>
      <c r="K203" s="118"/>
      <c r="L203" s="119">
        <f t="shared" si="100"/>
        <v>0</v>
      </c>
      <c r="M203" s="118"/>
      <c r="N203" s="120"/>
      <c r="O203" s="104">
        <f t="shared" si="101"/>
        <v>0</v>
      </c>
      <c r="P203" s="104">
        <f t="shared" si="102"/>
        <v>0</v>
      </c>
      <c r="Q203" s="121" t="str">
        <f t="shared" si="103"/>
        <v/>
      </c>
      <c r="R203" s="122" t="str">
        <f t="shared" si="104"/>
        <v/>
      </c>
      <c r="S203" s="122">
        <f t="shared" si="105"/>
        <v>0.25</v>
      </c>
      <c r="T203" s="122">
        <f t="shared" si="106"/>
        <v>0.25</v>
      </c>
      <c r="U203" s="122">
        <f t="shared" si="107"/>
        <v>0.5</v>
      </c>
      <c r="V203" s="122">
        <f t="shared" si="108"/>
        <v>1.5</v>
      </c>
      <c r="W203" s="123">
        <f t="shared" si="109"/>
        <v>0.25</v>
      </c>
      <c r="X203" s="122" t="b">
        <f t="shared" si="110"/>
        <v>0</v>
      </c>
      <c r="Y203" s="124" t="str">
        <f t="shared" si="111"/>
        <v>0</v>
      </c>
      <c r="Z203" s="124" t="str">
        <f t="shared" si="112"/>
        <v/>
      </c>
      <c r="AA203" s="124" t="str">
        <f t="shared" si="113"/>
        <v/>
      </c>
      <c r="AB203" s="125" t="str">
        <f t="shared" si="114"/>
        <v/>
      </c>
      <c r="AC203" s="158"/>
      <c r="AD203" s="159"/>
      <c r="AE203" s="263"/>
      <c r="AF203" s="415"/>
      <c r="AG203" s="47"/>
      <c r="AH203" s="47"/>
      <c r="AI203" s="47"/>
      <c r="AJ203" s="47"/>
      <c r="AK203" s="47"/>
      <c r="AL203" s="47"/>
      <c r="AM203" s="47"/>
      <c r="AN203" s="47"/>
      <c r="AO203" s="47"/>
    </row>
    <row r="204" spans="1:41" ht="12" customHeight="1">
      <c r="A204" s="268"/>
      <c r="B204" s="127"/>
      <c r="C204" s="127"/>
      <c r="D204" s="128"/>
      <c r="E204" s="129"/>
      <c r="F204" s="136"/>
      <c r="G204" s="136"/>
      <c r="H204" s="233"/>
      <c r="I204" s="234"/>
      <c r="J204" s="117"/>
      <c r="K204" s="118"/>
      <c r="L204" s="119">
        <f t="shared" si="100"/>
        <v>0</v>
      </c>
      <c r="M204" s="118"/>
      <c r="N204" s="120"/>
      <c r="O204" s="104">
        <f t="shared" si="101"/>
        <v>0</v>
      </c>
      <c r="P204" s="104">
        <f t="shared" si="102"/>
        <v>0</v>
      </c>
      <c r="Q204" s="121" t="str">
        <f t="shared" si="103"/>
        <v/>
      </c>
      <c r="R204" s="122" t="str">
        <f t="shared" si="104"/>
        <v/>
      </c>
      <c r="S204" s="122">
        <f t="shared" si="105"/>
        <v>0.25</v>
      </c>
      <c r="T204" s="122">
        <f t="shared" si="106"/>
        <v>0.25</v>
      </c>
      <c r="U204" s="122">
        <f t="shared" si="107"/>
        <v>0.5</v>
      </c>
      <c r="V204" s="122">
        <f t="shared" si="108"/>
        <v>1.5</v>
      </c>
      <c r="W204" s="123">
        <f t="shared" si="109"/>
        <v>0.25</v>
      </c>
      <c r="X204" s="122" t="b">
        <f t="shared" si="110"/>
        <v>0</v>
      </c>
      <c r="Y204" s="124" t="str">
        <f t="shared" si="111"/>
        <v>0</v>
      </c>
      <c r="Z204" s="124" t="str">
        <f t="shared" si="112"/>
        <v/>
      </c>
      <c r="AA204" s="124" t="str">
        <f t="shared" si="113"/>
        <v/>
      </c>
      <c r="AB204" s="125" t="str">
        <f t="shared" si="114"/>
        <v/>
      </c>
      <c r="AC204" s="158"/>
      <c r="AD204" s="159"/>
      <c r="AE204" s="263"/>
      <c r="AF204" s="415"/>
      <c r="AG204" s="47"/>
      <c r="AH204" s="47"/>
      <c r="AI204" s="47"/>
      <c r="AJ204" s="47"/>
      <c r="AK204" s="47"/>
      <c r="AL204" s="47"/>
      <c r="AM204" s="47"/>
      <c r="AN204" s="47"/>
      <c r="AO204" s="47"/>
    </row>
    <row r="205" spans="1:41" ht="12" customHeight="1">
      <c r="A205" s="268"/>
      <c r="B205" s="127"/>
      <c r="C205" s="127"/>
      <c r="D205" s="128"/>
      <c r="E205" s="129"/>
      <c r="F205" s="136"/>
      <c r="G205" s="136"/>
      <c r="H205" s="233"/>
      <c r="I205" s="234"/>
      <c r="J205" s="117"/>
      <c r="K205" s="118"/>
      <c r="L205" s="119">
        <f t="shared" si="100"/>
        <v>0</v>
      </c>
      <c r="M205" s="118"/>
      <c r="N205" s="120"/>
      <c r="O205" s="104">
        <f t="shared" si="101"/>
        <v>0</v>
      </c>
      <c r="P205" s="104">
        <f t="shared" si="102"/>
        <v>0</v>
      </c>
      <c r="Q205" s="121" t="str">
        <f t="shared" si="103"/>
        <v/>
      </c>
      <c r="R205" s="122" t="str">
        <f t="shared" si="104"/>
        <v/>
      </c>
      <c r="S205" s="122">
        <f t="shared" si="105"/>
        <v>0.25</v>
      </c>
      <c r="T205" s="122">
        <f t="shared" si="106"/>
        <v>0.25</v>
      </c>
      <c r="U205" s="122">
        <f t="shared" si="107"/>
        <v>0.5</v>
      </c>
      <c r="V205" s="122">
        <f t="shared" si="108"/>
        <v>1.5</v>
      </c>
      <c r="W205" s="123">
        <f t="shared" si="109"/>
        <v>0.25</v>
      </c>
      <c r="X205" s="122" t="b">
        <f t="shared" si="110"/>
        <v>0</v>
      </c>
      <c r="Y205" s="124" t="str">
        <f t="shared" si="111"/>
        <v>0</v>
      </c>
      <c r="Z205" s="124" t="str">
        <f t="shared" si="112"/>
        <v/>
      </c>
      <c r="AA205" s="124" t="str">
        <f t="shared" si="113"/>
        <v/>
      </c>
      <c r="AB205" s="125" t="str">
        <f t="shared" si="114"/>
        <v/>
      </c>
      <c r="AC205" s="158"/>
      <c r="AD205" s="159"/>
      <c r="AE205" s="263"/>
      <c r="AF205" s="415"/>
      <c r="AG205" s="47"/>
      <c r="AH205" s="47"/>
      <c r="AI205" s="47"/>
      <c r="AJ205" s="47"/>
      <c r="AK205" s="47"/>
      <c r="AL205" s="47"/>
      <c r="AM205" s="47"/>
      <c r="AN205" s="47"/>
      <c r="AO205" s="47"/>
    </row>
    <row r="206" spans="1:41" ht="12" customHeight="1">
      <c r="A206" s="268"/>
      <c r="B206" s="127"/>
      <c r="C206" s="127"/>
      <c r="D206" s="128"/>
      <c r="E206" s="129"/>
      <c r="F206" s="136"/>
      <c r="G206" s="136"/>
      <c r="H206" s="233"/>
      <c r="I206" s="234"/>
      <c r="J206" s="117"/>
      <c r="K206" s="118"/>
      <c r="L206" s="119">
        <f t="shared" si="100"/>
        <v>0</v>
      </c>
      <c r="M206" s="118"/>
      <c r="N206" s="120"/>
      <c r="O206" s="104">
        <f t="shared" si="101"/>
        <v>0</v>
      </c>
      <c r="P206" s="104">
        <f t="shared" si="102"/>
        <v>0</v>
      </c>
      <c r="Q206" s="121" t="str">
        <f t="shared" si="103"/>
        <v/>
      </c>
      <c r="R206" s="122" t="str">
        <f t="shared" si="104"/>
        <v/>
      </c>
      <c r="S206" s="122">
        <f t="shared" si="105"/>
        <v>0.25</v>
      </c>
      <c r="T206" s="122">
        <f t="shared" si="106"/>
        <v>0.25</v>
      </c>
      <c r="U206" s="122">
        <f t="shared" si="107"/>
        <v>0.5</v>
      </c>
      <c r="V206" s="122">
        <f t="shared" si="108"/>
        <v>1.5</v>
      </c>
      <c r="W206" s="123">
        <f t="shared" si="109"/>
        <v>0.25</v>
      </c>
      <c r="X206" s="122" t="b">
        <f t="shared" si="110"/>
        <v>0</v>
      </c>
      <c r="Y206" s="124" t="str">
        <f t="shared" si="111"/>
        <v>0</v>
      </c>
      <c r="Z206" s="124" t="str">
        <f t="shared" si="112"/>
        <v/>
      </c>
      <c r="AA206" s="124" t="str">
        <f t="shared" si="113"/>
        <v/>
      </c>
      <c r="AB206" s="125" t="str">
        <f t="shared" si="114"/>
        <v/>
      </c>
      <c r="AC206" s="158"/>
      <c r="AD206" s="159"/>
      <c r="AE206" s="263"/>
      <c r="AF206" s="415"/>
      <c r="AG206" s="47"/>
      <c r="AH206" s="47"/>
      <c r="AI206" s="47"/>
      <c r="AJ206" s="47"/>
      <c r="AK206" s="47"/>
      <c r="AL206" s="47"/>
      <c r="AM206" s="47"/>
      <c r="AN206" s="47"/>
      <c r="AO206" s="47"/>
    </row>
    <row r="207" spans="1:41" ht="12" customHeight="1">
      <c r="A207" s="268"/>
      <c r="B207" s="127"/>
      <c r="C207" s="127"/>
      <c r="D207" s="128"/>
      <c r="E207" s="129"/>
      <c r="F207" s="136"/>
      <c r="G207" s="136"/>
      <c r="H207" s="233"/>
      <c r="I207" s="234"/>
      <c r="J207" s="117"/>
      <c r="K207" s="118"/>
      <c r="L207" s="119">
        <f t="shared" si="100"/>
        <v>0</v>
      </c>
      <c r="M207" s="118"/>
      <c r="N207" s="120"/>
      <c r="O207" s="104">
        <f t="shared" si="101"/>
        <v>0</v>
      </c>
      <c r="P207" s="104">
        <f t="shared" si="102"/>
        <v>0</v>
      </c>
      <c r="Q207" s="121" t="str">
        <f t="shared" si="103"/>
        <v/>
      </c>
      <c r="R207" s="122" t="str">
        <f t="shared" si="104"/>
        <v/>
      </c>
      <c r="S207" s="122">
        <f t="shared" si="105"/>
        <v>0.25</v>
      </c>
      <c r="T207" s="122">
        <f t="shared" si="106"/>
        <v>0.25</v>
      </c>
      <c r="U207" s="122">
        <f t="shared" si="107"/>
        <v>0.5</v>
      </c>
      <c r="V207" s="122">
        <f t="shared" si="108"/>
        <v>1.5</v>
      </c>
      <c r="W207" s="123">
        <f t="shared" si="109"/>
        <v>0.25</v>
      </c>
      <c r="X207" s="122" t="b">
        <f t="shared" si="110"/>
        <v>0</v>
      </c>
      <c r="Y207" s="124" t="str">
        <f t="shared" si="111"/>
        <v>0</v>
      </c>
      <c r="Z207" s="124" t="str">
        <f t="shared" si="112"/>
        <v/>
      </c>
      <c r="AA207" s="124" t="str">
        <f t="shared" si="113"/>
        <v/>
      </c>
      <c r="AB207" s="125" t="str">
        <f t="shared" si="114"/>
        <v/>
      </c>
      <c r="AC207" s="158"/>
      <c r="AD207" s="159"/>
      <c r="AE207" s="263"/>
      <c r="AF207" s="415"/>
      <c r="AG207" s="47"/>
      <c r="AH207" s="47"/>
      <c r="AI207" s="47"/>
      <c r="AJ207" s="47"/>
      <c r="AK207" s="47"/>
      <c r="AL207" s="47"/>
      <c r="AM207" s="47"/>
      <c r="AN207" s="47"/>
      <c r="AO207" s="47"/>
    </row>
    <row r="208" spans="1:41" ht="12" customHeight="1">
      <c r="A208" s="268"/>
      <c r="B208" s="127"/>
      <c r="C208" s="127"/>
      <c r="D208" s="128"/>
      <c r="E208" s="129"/>
      <c r="F208" s="136"/>
      <c r="G208" s="136"/>
      <c r="H208" s="233"/>
      <c r="I208" s="234"/>
      <c r="J208" s="117"/>
      <c r="K208" s="118"/>
      <c r="L208" s="119">
        <f t="shared" si="100"/>
        <v>0</v>
      </c>
      <c r="M208" s="118"/>
      <c r="N208" s="120"/>
      <c r="O208" s="104">
        <f t="shared" si="101"/>
        <v>0</v>
      </c>
      <c r="P208" s="104">
        <f t="shared" si="102"/>
        <v>0</v>
      </c>
      <c r="Q208" s="121" t="str">
        <f t="shared" si="103"/>
        <v/>
      </c>
      <c r="R208" s="122" t="str">
        <f t="shared" si="104"/>
        <v/>
      </c>
      <c r="S208" s="122">
        <f t="shared" si="105"/>
        <v>0.25</v>
      </c>
      <c r="T208" s="122">
        <f t="shared" si="106"/>
        <v>0.25</v>
      </c>
      <c r="U208" s="122">
        <f t="shared" si="107"/>
        <v>0.5</v>
      </c>
      <c r="V208" s="122">
        <f t="shared" si="108"/>
        <v>1.5</v>
      </c>
      <c r="W208" s="123">
        <f t="shared" si="109"/>
        <v>0.25</v>
      </c>
      <c r="X208" s="122" t="b">
        <f t="shared" si="110"/>
        <v>0</v>
      </c>
      <c r="Y208" s="124" t="str">
        <f t="shared" si="111"/>
        <v>0</v>
      </c>
      <c r="Z208" s="124" t="str">
        <f t="shared" si="112"/>
        <v/>
      </c>
      <c r="AA208" s="124" t="str">
        <f t="shared" si="113"/>
        <v/>
      </c>
      <c r="AB208" s="125" t="str">
        <f t="shared" si="114"/>
        <v/>
      </c>
      <c r="AC208" s="158"/>
      <c r="AD208" s="159"/>
      <c r="AE208" s="263"/>
      <c r="AF208" s="415"/>
      <c r="AG208" s="47"/>
      <c r="AH208" s="47"/>
      <c r="AI208" s="47"/>
      <c r="AJ208" s="47"/>
      <c r="AK208" s="47"/>
      <c r="AL208" s="47"/>
      <c r="AM208" s="47"/>
      <c r="AN208" s="47"/>
      <c r="AO208" s="47"/>
    </row>
    <row r="209" spans="1:41" ht="12" customHeight="1">
      <c r="A209" s="268"/>
      <c r="B209" s="127"/>
      <c r="C209" s="127"/>
      <c r="D209" s="128"/>
      <c r="E209" s="129"/>
      <c r="F209" s="136"/>
      <c r="G209" s="136"/>
      <c r="H209" s="233"/>
      <c r="I209" s="234"/>
      <c r="J209" s="117"/>
      <c r="K209" s="118"/>
      <c r="L209" s="119">
        <f t="shared" si="100"/>
        <v>0</v>
      </c>
      <c r="M209" s="118"/>
      <c r="N209" s="120"/>
      <c r="O209" s="104">
        <f t="shared" si="101"/>
        <v>0</v>
      </c>
      <c r="P209" s="104">
        <f t="shared" si="102"/>
        <v>0</v>
      </c>
      <c r="Q209" s="121" t="str">
        <f t="shared" si="103"/>
        <v/>
      </c>
      <c r="R209" s="122" t="str">
        <f t="shared" si="104"/>
        <v/>
      </c>
      <c r="S209" s="122">
        <f t="shared" si="105"/>
        <v>0.25</v>
      </c>
      <c r="T209" s="122">
        <f t="shared" si="106"/>
        <v>0.25</v>
      </c>
      <c r="U209" s="122">
        <f t="shared" si="107"/>
        <v>0.5</v>
      </c>
      <c r="V209" s="122">
        <f t="shared" si="108"/>
        <v>1.5</v>
      </c>
      <c r="W209" s="123">
        <f t="shared" si="109"/>
        <v>0.25</v>
      </c>
      <c r="X209" s="122" t="b">
        <f t="shared" si="110"/>
        <v>0</v>
      </c>
      <c r="Y209" s="124" t="str">
        <f t="shared" si="111"/>
        <v>0</v>
      </c>
      <c r="Z209" s="124" t="str">
        <f t="shared" si="112"/>
        <v/>
      </c>
      <c r="AA209" s="124" t="str">
        <f t="shared" si="113"/>
        <v/>
      </c>
      <c r="AB209" s="125" t="str">
        <f t="shared" si="114"/>
        <v/>
      </c>
      <c r="AC209" s="158"/>
      <c r="AD209" s="159"/>
      <c r="AE209" s="263"/>
      <c r="AF209" s="415"/>
      <c r="AG209" s="47"/>
      <c r="AH209" s="47"/>
      <c r="AI209" s="47"/>
      <c r="AJ209" s="47"/>
      <c r="AK209" s="47"/>
      <c r="AL209" s="47"/>
      <c r="AM209" s="47"/>
      <c r="AN209" s="47"/>
      <c r="AO209" s="47"/>
    </row>
    <row r="210" spans="1:41" ht="12" customHeight="1">
      <c r="A210" s="268"/>
      <c r="B210" s="127"/>
      <c r="C210" s="127"/>
      <c r="D210" s="128"/>
      <c r="E210" s="129"/>
      <c r="F210" s="136"/>
      <c r="G210" s="136"/>
      <c r="H210" s="233"/>
      <c r="I210" s="234"/>
      <c r="J210" s="117"/>
      <c r="K210" s="118"/>
      <c r="L210" s="119">
        <f t="shared" si="100"/>
        <v>0</v>
      </c>
      <c r="M210" s="118"/>
      <c r="N210" s="120"/>
      <c r="O210" s="104">
        <f t="shared" si="101"/>
        <v>0</v>
      </c>
      <c r="P210" s="104">
        <f t="shared" si="102"/>
        <v>0</v>
      </c>
      <c r="Q210" s="121" t="str">
        <f t="shared" si="103"/>
        <v/>
      </c>
      <c r="R210" s="122" t="str">
        <f t="shared" si="104"/>
        <v/>
      </c>
      <c r="S210" s="122">
        <f t="shared" si="105"/>
        <v>0.25</v>
      </c>
      <c r="T210" s="122">
        <f t="shared" si="106"/>
        <v>0.25</v>
      </c>
      <c r="U210" s="122">
        <f t="shared" si="107"/>
        <v>0.5</v>
      </c>
      <c r="V210" s="122">
        <f t="shared" si="108"/>
        <v>1.5</v>
      </c>
      <c r="W210" s="123">
        <f t="shared" si="109"/>
        <v>0.25</v>
      </c>
      <c r="X210" s="122" t="b">
        <f t="shared" si="110"/>
        <v>0</v>
      </c>
      <c r="Y210" s="124" t="str">
        <f t="shared" si="111"/>
        <v>0</v>
      </c>
      <c r="Z210" s="124" t="str">
        <f t="shared" si="112"/>
        <v/>
      </c>
      <c r="AA210" s="124" t="str">
        <f t="shared" si="113"/>
        <v/>
      </c>
      <c r="AB210" s="125" t="str">
        <f t="shared" si="114"/>
        <v/>
      </c>
      <c r="AC210" s="158"/>
      <c r="AD210" s="159"/>
      <c r="AE210" s="263"/>
      <c r="AF210" s="415"/>
      <c r="AG210" s="47"/>
      <c r="AH210" s="47"/>
      <c r="AI210" s="47"/>
      <c r="AJ210" s="47"/>
      <c r="AK210" s="47"/>
      <c r="AL210" s="47"/>
      <c r="AM210" s="47"/>
      <c r="AN210" s="47"/>
      <c r="AO210" s="47"/>
    </row>
    <row r="211" spans="1:41" ht="12" customHeight="1">
      <c r="A211" s="268"/>
      <c r="B211" s="127"/>
      <c r="C211" s="127"/>
      <c r="D211" s="128"/>
      <c r="E211" s="129"/>
      <c r="F211" s="136"/>
      <c r="G211" s="136"/>
      <c r="H211" s="233"/>
      <c r="I211" s="234"/>
      <c r="J211" s="117"/>
      <c r="K211" s="118"/>
      <c r="L211" s="119">
        <f t="shared" si="100"/>
        <v>0</v>
      </c>
      <c r="M211" s="118"/>
      <c r="N211" s="120"/>
      <c r="O211" s="104">
        <f t="shared" si="101"/>
        <v>0</v>
      </c>
      <c r="P211" s="104">
        <f t="shared" si="102"/>
        <v>0</v>
      </c>
      <c r="Q211" s="121" t="str">
        <f t="shared" si="103"/>
        <v/>
      </c>
      <c r="R211" s="122" t="str">
        <f t="shared" si="104"/>
        <v/>
      </c>
      <c r="S211" s="122">
        <f t="shared" si="105"/>
        <v>0.25</v>
      </c>
      <c r="T211" s="122">
        <f t="shared" si="106"/>
        <v>0.25</v>
      </c>
      <c r="U211" s="122">
        <f t="shared" si="107"/>
        <v>0.5</v>
      </c>
      <c r="V211" s="122">
        <f t="shared" si="108"/>
        <v>1.5</v>
      </c>
      <c r="W211" s="123">
        <f t="shared" si="109"/>
        <v>0.25</v>
      </c>
      <c r="X211" s="122" t="b">
        <f t="shared" si="110"/>
        <v>0</v>
      </c>
      <c r="Y211" s="124" t="str">
        <f t="shared" si="111"/>
        <v>0</v>
      </c>
      <c r="Z211" s="124" t="str">
        <f t="shared" si="112"/>
        <v/>
      </c>
      <c r="AA211" s="124" t="str">
        <f t="shared" si="113"/>
        <v/>
      </c>
      <c r="AB211" s="125" t="str">
        <f t="shared" si="114"/>
        <v/>
      </c>
      <c r="AC211" s="158"/>
      <c r="AD211" s="159"/>
      <c r="AE211" s="263"/>
      <c r="AF211" s="415"/>
      <c r="AG211" s="47"/>
      <c r="AH211" s="47"/>
      <c r="AI211" s="47"/>
      <c r="AJ211" s="47"/>
      <c r="AK211" s="47"/>
      <c r="AL211" s="47"/>
      <c r="AM211" s="47"/>
      <c r="AN211" s="47"/>
      <c r="AO211" s="47"/>
    </row>
    <row r="212" spans="1:41" ht="12" customHeight="1">
      <c r="A212" s="268"/>
      <c r="B212" s="127"/>
      <c r="C212" s="127"/>
      <c r="D212" s="128"/>
      <c r="E212" s="129"/>
      <c r="F212" s="136"/>
      <c r="G212" s="136"/>
      <c r="H212" s="233"/>
      <c r="I212" s="234"/>
      <c r="J212" s="117"/>
      <c r="K212" s="118"/>
      <c r="L212" s="119">
        <f t="shared" si="100"/>
        <v>0</v>
      </c>
      <c r="M212" s="118"/>
      <c r="N212" s="120"/>
      <c r="O212" s="104">
        <f t="shared" si="101"/>
        <v>0</v>
      </c>
      <c r="P212" s="104">
        <f t="shared" si="102"/>
        <v>0</v>
      </c>
      <c r="Q212" s="121" t="str">
        <f t="shared" si="103"/>
        <v/>
      </c>
      <c r="R212" s="122" t="str">
        <f t="shared" si="104"/>
        <v/>
      </c>
      <c r="S212" s="122">
        <f t="shared" si="105"/>
        <v>0.25</v>
      </c>
      <c r="T212" s="122">
        <f t="shared" si="106"/>
        <v>0.25</v>
      </c>
      <c r="U212" s="122">
        <f t="shared" si="107"/>
        <v>0.5</v>
      </c>
      <c r="V212" s="122">
        <f t="shared" si="108"/>
        <v>1.5</v>
      </c>
      <c r="W212" s="123">
        <f t="shared" si="109"/>
        <v>0.25</v>
      </c>
      <c r="X212" s="122" t="b">
        <f t="shared" si="110"/>
        <v>0</v>
      </c>
      <c r="Y212" s="124" t="str">
        <f t="shared" si="111"/>
        <v>0</v>
      </c>
      <c r="Z212" s="124" t="str">
        <f t="shared" si="112"/>
        <v/>
      </c>
      <c r="AA212" s="124" t="str">
        <f t="shared" si="113"/>
        <v/>
      </c>
      <c r="AB212" s="125" t="str">
        <f t="shared" si="114"/>
        <v/>
      </c>
      <c r="AC212" s="158"/>
      <c r="AD212" s="159"/>
      <c r="AE212" s="263"/>
      <c r="AF212" s="415"/>
      <c r="AG212" s="47"/>
      <c r="AH212" s="47"/>
      <c r="AI212" s="47"/>
      <c r="AJ212" s="47"/>
      <c r="AK212" s="47"/>
      <c r="AL212" s="47"/>
      <c r="AM212" s="47"/>
      <c r="AN212" s="47"/>
      <c r="AO212" s="47"/>
    </row>
    <row r="213" spans="1:41" ht="12" customHeight="1">
      <c r="A213" s="268"/>
      <c r="B213" s="127"/>
      <c r="C213" s="127"/>
      <c r="D213" s="128"/>
      <c r="E213" s="129"/>
      <c r="F213" s="136"/>
      <c r="G213" s="136"/>
      <c r="H213" s="233"/>
      <c r="I213" s="234"/>
      <c r="J213" s="117"/>
      <c r="K213" s="118"/>
      <c r="L213" s="119">
        <f t="shared" si="100"/>
        <v>0</v>
      </c>
      <c r="M213" s="118"/>
      <c r="N213" s="120"/>
      <c r="O213" s="104">
        <f t="shared" si="101"/>
        <v>0</v>
      </c>
      <c r="P213" s="104">
        <f t="shared" si="102"/>
        <v>0</v>
      </c>
      <c r="Q213" s="121" t="str">
        <f t="shared" si="103"/>
        <v/>
      </c>
      <c r="R213" s="122" t="str">
        <f t="shared" si="104"/>
        <v/>
      </c>
      <c r="S213" s="122">
        <f t="shared" si="105"/>
        <v>0.25</v>
      </c>
      <c r="T213" s="122">
        <f t="shared" si="106"/>
        <v>0.25</v>
      </c>
      <c r="U213" s="122">
        <f t="shared" si="107"/>
        <v>0.5</v>
      </c>
      <c r="V213" s="122">
        <f t="shared" si="108"/>
        <v>1.5</v>
      </c>
      <c r="W213" s="123">
        <f t="shared" si="109"/>
        <v>0.25</v>
      </c>
      <c r="X213" s="122" t="b">
        <f t="shared" si="110"/>
        <v>0</v>
      </c>
      <c r="Y213" s="124" t="str">
        <f t="shared" si="111"/>
        <v>0</v>
      </c>
      <c r="Z213" s="124" t="str">
        <f t="shared" si="112"/>
        <v/>
      </c>
      <c r="AA213" s="124" t="str">
        <f t="shared" si="113"/>
        <v/>
      </c>
      <c r="AB213" s="125" t="str">
        <f t="shared" si="114"/>
        <v/>
      </c>
      <c r="AC213" s="158"/>
      <c r="AD213" s="159"/>
      <c r="AE213" s="263"/>
      <c r="AF213" s="415"/>
      <c r="AG213" s="47"/>
      <c r="AH213" s="47"/>
      <c r="AI213" s="47"/>
      <c r="AJ213" s="47"/>
      <c r="AK213" s="47"/>
      <c r="AL213" s="47"/>
      <c r="AM213" s="47"/>
      <c r="AN213" s="47"/>
      <c r="AO213" s="47"/>
    </row>
    <row r="214" spans="1:41" ht="12" customHeight="1">
      <c r="A214" s="268"/>
      <c r="B214" s="127"/>
      <c r="C214" s="127"/>
      <c r="D214" s="128"/>
      <c r="E214" s="129"/>
      <c r="F214" s="136"/>
      <c r="G214" s="136"/>
      <c r="H214" s="233"/>
      <c r="I214" s="234"/>
      <c r="J214" s="117"/>
      <c r="K214" s="118"/>
      <c r="L214" s="119">
        <f t="shared" si="100"/>
        <v>0</v>
      </c>
      <c r="M214" s="118"/>
      <c r="N214" s="120"/>
      <c r="O214" s="104">
        <f t="shared" si="101"/>
        <v>0</v>
      </c>
      <c r="P214" s="104">
        <f t="shared" si="102"/>
        <v>0</v>
      </c>
      <c r="Q214" s="121" t="str">
        <f t="shared" si="103"/>
        <v/>
      </c>
      <c r="R214" s="122" t="str">
        <f t="shared" si="104"/>
        <v/>
      </c>
      <c r="S214" s="122">
        <f t="shared" si="105"/>
        <v>0.25</v>
      </c>
      <c r="T214" s="122">
        <f t="shared" si="106"/>
        <v>0.25</v>
      </c>
      <c r="U214" s="122">
        <f t="shared" si="107"/>
        <v>0.5</v>
      </c>
      <c r="V214" s="122">
        <f t="shared" si="108"/>
        <v>1.5</v>
      </c>
      <c r="W214" s="123">
        <f t="shared" si="109"/>
        <v>0.25</v>
      </c>
      <c r="X214" s="122" t="b">
        <f t="shared" si="110"/>
        <v>0</v>
      </c>
      <c r="Y214" s="124" t="str">
        <f t="shared" si="111"/>
        <v>0</v>
      </c>
      <c r="Z214" s="124" t="str">
        <f t="shared" si="112"/>
        <v/>
      </c>
      <c r="AA214" s="124" t="str">
        <f t="shared" si="113"/>
        <v/>
      </c>
      <c r="AB214" s="125" t="str">
        <f t="shared" si="114"/>
        <v/>
      </c>
      <c r="AC214" s="158"/>
      <c r="AD214" s="159"/>
      <c r="AE214" s="263"/>
      <c r="AF214" s="415"/>
      <c r="AG214" s="47"/>
      <c r="AH214" s="47"/>
      <c r="AI214" s="47"/>
      <c r="AJ214" s="47"/>
      <c r="AK214" s="47"/>
      <c r="AL214" s="47"/>
      <c r="AM214" s="47"/>
      <c r="AN214" s="47"/>
      <c r="AO214" s="47"/>
    </row>
    <row r="215" spans="1:41" ht="12" customHeight="1">
      <c r="A215" s="268"/>
      <c r="B215" s="127"/>
      <c r="C215" s="127"/>
      <c r="D215" s="128"/>
      <c r="E215" s="129"/>
      <c r="F215" s="136"/>
      <c r="G215" s="136"/>
      <c r="H215" s="233"/>
      <c r="I215" s="234"/>
      <c r="J215" s="117"/>
      <c r="K215" s="118"/>
      <c r="L215" s="119">
        <f t="shared" si="100"/>
        <v>0</v>
      </c>
      <c r="M215" s="118"/>
      <c r="N215" s="120"/>
      <c r="O215" s="104">
        <f t="shared" si="101"/>
        <v>0</v>
      </c>
      <c r="P215" s="104">
        <f t="shared" si="102"/>
        <v>0</v>
      </c>
      <c r="Q215" s="121" t="str">
        <f t="shared" si="103"/>
        <v/>
      </c>
      <c r="R215" s="122" t="str">
        <f t="shared" si="104"/>
        <v/>
      </c>
      <c r="S215" s="122">
        <f t="shared" si="105"/>
        <v>0.25</v>
      </c>
      <c r="T215" s="122">
        <f t="shared" si="106"/>
        <v>0.25</v>
      </c>
      <c r="U215" s="122">
        <f t="shared" si="107"/>
        <v>0.5</v>
      </c>
      <c r="V215" s="122">
        <f t="shared" si="108"/>
        <v>1.5</v>
      </c>
      <c r="W215" s="123">
        <f t="shared" si="109"/>
        <v>0.25</v>
      </c>
      <c r="X215" s="122" t="b">
        <f t="shared" si="110"/>
        <v>0</v>
      </c>
      <c r="Y215" s="124" t="str">
        <f t="shared" si="111"/>
        <v>0</v>
      </c>
      <c r="Z215" s="124" t="str">
        <f t="shared" si="112"/>
        <v/>
      </c>
      <c r="AA215" s="124" t="str">
        <f t="shared" si="113"/>
        <v/>
      </c>
      <c r="AB215" s="125" t="str">
        <f t="shared" si="114"/>
        <v/>
      </c>
      <c r="AC215" s="158"/>
      <c r="AD215" s="159"/>
      <c r="AE215" s="263"/>
      <c r="AF215" s="415"/>
      <c r="AG215" s="47"/>
      <c r="AH215" s="47"/>
      <c r="AI215" s="47"/>
      <c r="AJ215" s="47"/>
      <c r="AK215" s="47"/>
      <c r="AL215" s="47"/>
      <c r="AM215" s="47"/>
      <c r="AN215" s="47"/>
      <c r="AO215" s="47"/>
    </row>
    <row r="216" spans="1:41" ht="12" customHeight="1">
      <c r="A216" s="268"/>
      <c r="B216" s="127"/>
      <c r="C216" s="127"/>
      <c r="D216" s="128"/>
      <c r="E216" s="129"/>
      <c r="F216" s="136"/>
      <c r="G216" s="136"/>
      <c r="H216" s="233"/>
      <c r="I216" s="234"/>
      <c r="J216" s="117"/>
      <c r="K216" s="118"/>
      <c r="L216" s="119">
        <f t="shared" si="100"/>
        <v>0</v>
      </c>
      <c r="M216" s="118"/>
      <c r="N216" s="120"/>
      <c r="O216" s="104">
        <f t="shared" si="101"/>
        <v>0</v>
      </c>
      <c r="P216" s="104">
        <f t="shared" si="102"/>
        <v>0</v>
      </c>
      <c r="Q216" s="121" t="str">
        <f t="shared" si="103"/>
        <v/>
      </c>
      <c r="R216" s="122" t="str">
        <f t="shared" si="104"/>
        <v/>
      </c>
      <c r="S216" s="122">
        <f t="shared" si="105"/>
        <v>0.25</v>
      </c>
      <c r="T216" s="122">
        <f t="shared" si="106"/>
        <v>0.25</v>
      </c>
      <c r="U216" s="122">
        <f t="shared" si="107"/>
        <v>0.5</v>
      </c>
      <c r="V216" s="122">
        <f t="shared" si="108"/>
        <v>1.5</v>
      </c>
      <c r="W216" s="123">
        <f t="shared" si="109"/>
        <v>0.25</v>
      </c>
      <c r="X216" s="122" t="b">
        <f t="shared" si="110"/>
        <v>0</v>
      </c>
      <c r="Y216" s="124" t="str">
        <f t="shared" si="111"/>
        <v>0</v>
      </c>
      <c r="Z216" s="124" t="str">
        <f t="shared" si="112"/>
        <v/>
      </c>
      <c r="AA216" s="124" t="str">
        <f t="shared" si="113"/>
        <v/>
      </c>
      <c r="AB216" s="125" t="str">
        <f t="shared" si="114"/>
        <v/>
      </c>
      <c r="AC216" s="158"/>
      <c r="AD216" s="159"/>
      <c r="AE216" s="263"/>
      <c r="AF216" s="415"/>
      <c r="AG216" s="47"/>
      <c r="AH216" s="47"/>
      <c r="AI216" s="47"/>
      <c r="AJ216" s="47"/>
      <c r="AK216" s="47"/>
      <c r="AL216" s="47"/>
      <c r="AM216" s="47"/>
      <c r="AN216" s="47"/>
      <c r="AO216" s="47"/>
    </row>
    <row r="217" spans="1:41" ht="12" customHeight="1">
      <c r="A217" s="268"/>
      <c r="B217" s="127"/>
      <c r="C217" s="127"/>
      <c r="D217" s="128"/>
      <c r="E217" s="129"/>
      <c r="F217" s="136"/>
      <c r="G217" s="136"/>
      <c r="H217" s="233"/>
      <c r="I217" s="234"/>
      <c r="J217" s="117"/>
      <c r="K217" s="118"/>
      <c r="L217" s="119">
        <f t="shared" si="100"/>
        <v>0</v>
      </c>
      <c r="M217" s="118"/>
      <c r="N217" s="120"/>
      <c r="O217" s="104">
        <f t="shared" si="101"/>
        <v>0</v>
      </c>
      <c r="P217" s="104">
        <f t="shared" si="102"/>
        <v>0</v>
      </c>
      <c r="Q217" s="121" t="str">
        <f t="shared" si="103"/>
        <v/>
      </c>
      <c r="R217" s="122" t="str">
        <f t="shared" si="104"/>
        <v/>
      </c>
      <c r="S217" s="122">
        <f t="shared" si="105"/>
        <v>0.25</v>
      </c>
      <c r="T217" s="122">
        <f t="shared" si="106"/>
        <v>0.25</v>
      </c>
      <c r="U217" s="122">
        <f t="shared" si="107"/>
        <v>0.5</v>
      </c>
      <c r="V217" s="122">
        <f t="shared" si="108"/>
        <v>1.5</v>
      </c>
      <c r="W217" s="123">
        <f t="shared" si="109"/>
        <v>0.25</v>
      </c>
      <c r="X217" s="122" t="b">
        <f t="shared" si="110"/>
        <v>0</v>
      </c>
      <c r="Y217" s="124" t="str">
        <f t="shared" si="111"/>
        <v>0</v>
      </c>
      <c r="Z217" s="124" t="str">
        <f t="shared" si="112"/>
        <v/>
      </c>
      <c r="AA217" s="124" t="str">
        <f t="shared" si="113"/>
        <v/>
      </c>
      <c r="AB217" s="125" t="str">
        <f t="shared" si="114"/>
        <v/>
      </c>
      <c r="AC217" s="158"/>
      <c r="AD217" s="159"/>
      <c r="AE217" s="263"/>
      <c r="AF217" s="415"/>
      <c r="AG217" s="47"/>
      <c r="AH217" s="47"/>
      <c r="AI217" s="47"/>
      <c r="AJ217" s="47"/>
      <c r="AK217" s="47"/>
      <c r="AL217" s="47"/>
      <c r="AM217" s="47"/>
      <c r="AN217" s="47"/>
      <c r="AO217" s="47"/>
    </row>
    <row r="218" spans="1:41" ht="12" customHeight="1">
      <c r="A218" s="268"/>
      <c r="B218" s="127"/>
      <c r="C218" s="127"/>
      <c r="D218" s="128"/>
      <c r="E218" s="129"/>
      <c r="F218" s="136"/>
      <c r="G218" s="136"/>
      <c r="H218" s="233"/>
      <c r="I218" s="234"/>
      <c r="J218" s="117"/>
      <c r="K218" s="118"/>
      <c r="L218" s="119">
        <f t="shared" si="100"/>
        <v>0</v>
      </c>
      <c r="M218" s="118"/>
      <c r="N218" s="120"/>
      <c r="O218" s="104">
        <f t="shared" si="101"/>
        <v>0</v>
      </c>
      <c r="P218" s="104">
        <f t="shared" si="102"/>
        <v>0</v>
      </c>
      <c r="Q218" s="121" t="str">
        <f t="shared" si="103"/>
        <v/>
      </c>
      <c r="R218" s="122" t="str">
        <f t="shared" si="104"/>
        <v/>
      </c>
      <c r="S218" s="122">
        <f t="shared" si="105"/>
        <v>0.25</v>
      </c>
      <c r="T218" s="122">
        <f t="shared" si="106"/>
        <v>0.25</v>
      </c>
      <c r="U218" s="122">
        <f t="shared" si="107"/>
        <v>0.5</v>
      </c>
      <c r="V218" s="122">
        <f t="shared" si="108"/>
        <v>1.5</v>
      </c>
      <c r="W218" s="123">
        <f t="shared" si="109"/>
        <v>0.25</v>
      </c>
      <c r="X218" s="122" t="b">
        <f t="shared" si="110"/>
        <v>0</v>
      </c>
      <c r="Y218" s="124" t="str">
        <f t="shared" si="111"/>
        <v>0</v>
      </c>
      <c r="Z218" s="124" t="str">
        <f t="shared" si="112"/>
        <v/>
      </c>
      <c r="AA218" s="124" t="str">
        <f t="shared" si="113"/>
        <v/>
      </c>
      <c r="AB218" s="125" t="str">
        <f t="shared" si="114"/>
        <v/>
      </c>
      <c r="AC218" s="158"/>
      <c r="AD218" s="159"/>
      <c r="AE218" s="263"/>
      <c r="AF218" s="415"/>
      <c r="AG218" s="47"/>
      <c r="AH218" s="47"/>
      <c r="AI218" s="47"/>
      <c r="AJ218" s="47"/>
      <c r="AK218" s="47"/>
      <c r="AL218" s="47"/>
      <c r="AM218" s="47"/>
      <c r="AN218" s="47"/>
      <c r="AO218" s="47"/>
    </row>
    <row r="219" spans="1:41" ht="12" customHeight="1">
      <c r="A219" s="268"/>
      <c r="B219" s="127"/>
      <c r="C219" s="127"/>
      <c r="D219" s="128"/>
      <c r="E219" s="129"/>
      <c r="F219" s="136"/>
      <c r="G219" s="136"/>
      <c r="H219" s="233"/>
      <c r="I219" s="234"/>
      <c r="J219" s="117"/>
      <c r="K219" s="118"/>
      <c r="L219" s="119">
        <f t="shared" si="100"/>
        <v>0</v>
      </c>
      <c r="M219" s="118"/>
      <c r="N219" s="120"/>
      <c r="O219" s="104">
        <f t="shared" si="101"/>
        <v>0</v>
      </c>
      <c r="P219" s="104">
        <f t="shared" si="102"/>
        <v>0</v>
      </c>
      <c r="Q219" s="121" t="str">
        <f t="shared" si="103"/>
        <v/>
      </c>
      <c r="R219" s="122" t="str">
        <f t="shared" si="104"/>
        <v/>
      </c>
      <c r="S219" s="122">
        <f t="shared" si="105"/>
        <v>0.25</v>
      </c>
      <c r="T219" s="122">
        <f t="shared" si="106"/>
        <v>0.25</v>
      </c>
      <c r="U219" s="122">
        <f t="shared" si="107"/>
        <v>0.5</v>
      </c>
      <c r="V219" s="122">
        <f t="shared" si="108"/>
        <v>1.5</v>
      </c>
      <c r="W219" s="123">
        <f t="shared" si="109"/>
        <v>0.25</v>
      </c>
      <c r="X219" s="122" t="b">
        <f t="shared" si="110"/>
        <v>0</v>
      </c>
      <c r="Y219" s="124" t="str">
        <f t="shared" si="111"/>
        <v>0</v>
      </c>
      <c r="Z219" s="124" t="str">
        <f t="shared" si="112"/>
        <v/>
      </c>
      <c r="AA219" s="124" t="str">
        <f t="shared" si="113"/>
        <v/>
      </c>
      <c r="AB219" s="125" t="str">
        <f t="shared" si="114"/>
        <v/>
      </c>
      <c r="AC219" s="158"/>
      <c r="AD219" s="159"/>
      <c r="AE219" s="263"/>
      <c r="AF219" s="415"/>
      <c r="AG219" s="47"/>
      <c r="AH219" s="47"/>
      <c r="AI219" s="47"/>
      <c r="AJ219" s="47"/>
      <c r="AK219" s="47"/>
      <c r="AL219" s="47"/>
      <c r="AM219" s="47"/>
      <c r="AN219" s="47"/>
      <c r="AO219" s="47"/>
    </row>
    <row r="220" spans="1:41" ht="12" customHeight="1">
      <c r="A220" s="268"/>
      <c r="B220" s="127"/>
      <c r="C220" s="127"/>
      <c r="D220" s="128"/>
      <c r="E220" s="129"/>
      <c r="F220" s="136"/>
      <c r="G220" s="136"/>
      <c r="H220" s="233"/>
      <c r="I220" s="234"/>
      <c r="J220" s="117"/>
      <c r="K220" s="118"/>
      <c r="L220" s="119">
        <f t="shared" si="100"/>
        <v>0</v>
      </c>
      <c r="M220" s="118"/>
      <c r="N220" s="120"/>
      <c r="O220" s="104">
        <f t="shared" si="101"/>
        <v>0</v>
      </c>
      <c r="P220" s="104">
        <f t="shared" si="102"/>
        <v>0</v>
      </c>
      <c r="Q220" s="121" t="str">
        <f t="shared" si="103"/>
        <v/>
      </c>
      <c r="R220" s="122" t="str">
        <f t="shared" si="104"/>
        <v/>
      </c>
      <c r="S220" s="122">
        <f t="shared" si="105"/>
        <v>0.25</v>
      </c>
      <c r="T220" s="122">
        <f t="shared" si="106"/>
        <v>0.25</v>
      </c>
      <c r="U220" s="122">
        <f t="shared" si="107"/>
        <v>0.5</v>
      </c>
      <c r="V220" s="122">
        <f t="shared" si="108"/>
        <v>1.5</v>
      </c>
      <c r="W220" s="123">
        <f t="shared" si="109"/>
        <v>0.25</v>
      </c>
      <c r="X220" s="122" t="b">
        <f t="shared" si="110"/>
        <v>0</v>
      </c>
      <c r="Y220" s="124" t="str">
        <f t="shared" si="111"/>
        <v>0</v>
      </c>
      <c r="Z220" s="124" t="str">
        <f t="shared" si="112"/>
        <v/>
      </c>
      <c r="AA220" s="124" t="str">
        <f t="shared" si="113"/>
        <v/>
      </c>
      <c r="AB220" s="125" t="str">
        <f t="shared" si="114"/>
        <v/>
      </c>
      <c r="AC220" s="158"/>
      <c r="AD220" s="159"/>
      <c r="AE220" s="263"/>
      <c r="AF220" s="415"/>
      <c r="AG220" s="47"/>
      <c r="AH220" s="47"/>
      <c r="AI220" s="47"/>
      <c r="AJ220" s="47"/>
      <c r="AK220" s="47"/>
      <c r="AL220" s="47"/>
      <c r="AM220" s="47"/>
      <c r="AN220" s="47"/>
      <c r="AO220" s="47"/>
    </row>
    <row r="221" spans="1:41" ht="12" customHeight="1">
      <c r="A221" s="268"/>
      <c r="B221" s="127"/>
      <c r="C221" s="127"/>
      <c r="D221" s="128"/>
      <c r="E221" s="129"/>
      <c r="F221" s="136"/>
      <c r="G221" s="136"/>
      <c r="H221" s="233"/>
      <c r="I221" s="234"/>
      <c r="J221" s="117"/>
      <c r="K221" s="118"/>
      <c r="L221" s="119">
        <f t="shared" si="100"/>
        <v>0</v>
      </c>
      <c r="M221" s="118"/>
      <c r="N221" s="120"/>
      <c r="O221" s="104">
        <f t="shared" si="101"/>
        <v>0</v>
      </c>
      <c r="P221" s="104">
        <f t="shared" si="102"/>
        <v>0</v>
      </c>
      <c r="Q221" s="121" t="str">
        <f t="shared" si="103"/>
        <v/>
      </c>
      <c r="R221" s="122" t="str">
        <f t="shared" si="104"/>
        <v/>
      </c>
      <c r="S221" s="122">
        <f t="shared" si="105"/>
        <v>0.25</v>
      </c>
      <c r="T221" s="122">
        <f t="shared" si="106"/>
        <v>0.25</v>
      </c>
      <c r="U221" s="122">
        <f t="shared" si="107"/>
        <v>0.5</v>
      </c>
      <c r="V221" s="122">
        <f t="shared" si="108"/>
        <v>1.5</v>
      </c>
      <c r="W221" s="123">
        <f t="shared" si="109"/>
        <v>0.25</v>
      </c>
      <c r="X221" s="122" t="b">
        <f t="shared" si="110"/>
        <v>0</v>
      </c>
      <c r="Y221" s="124" t="str">
        <f t="shared" si="111"/>
        <v>0</v>
      </c>
      <c r="Z221" s="124" t="str">
        <f t="shared" si="112"/>
        <v/>
      </c>
      <c r="AA221" s="124" t="str">
        <f t="shared" si="113"/>
        <v/>
      </c>
      <c r="AB221" s="125" t="str">
        <f t="shared" si="114"/>
        <v/>
      </c>
      <c r="AC221" s="158"/>
      <c r="AD221" s="159"/>
      <c r="AE221" s="263"/>
      <c r="AF221" s="415"/>
      <c r="AG221" s="47"/>
      <c r="AH221" s="47"/>
      <c r="AI221" s="47"/>
      <c r="AJ221" s="47"/>
      <c r="AK221" s="47"/>
      <c r="AL221" s="47"/>
      <c r="AM221" s="47"/>
      <c r="AN221" s="47"/>
      <c r="AO221" s="47"/>
    </row>
    <row r="222" spans="1:41" ht="12" customHeight="1">
      <c r="A222" s="268"/>
      <c r="B222" s="127"/>
      <c r="C222" s="127"/>
      <c r="D222" s="128"/>
      <c r="E222" s="129"/>
      <c r="F222" s="136"/>
      <c r="G222" s="136"/>
      <c r="H222" s="233"/>
      <c r="I222" s="234"/>
      <c r="J222" s="117"/>
      <c r="K222" s="118"/>
      <c r="L222" s="119">
        <f t="shared" si="100"/>
        <v>0</v>
      </c>
      <c r="M222" s="118"/>
      <c r="N222" s="120"/>
      <c r="O222" s="104">
        <f t="shared" si="101"/>
        <v>0</v>
      </c>
      <c r="P222" s="104">
        <f t="shared" si="102"/>
        <v>0</v>
      </c>
      <c r="Q222" s="121" t="str">
        <f t="shared" si="103"/>
        <v/>
      </c>
      <c r="R222" s="122" t="str">
        <f t="shared" si="104"/>
        <v/>
      </c>
      <c r="S222" s="122">
        <f t="shared" si="105"/>
        <v>0.25</v>
      </c>
      <c r="T222" s="122">
        <f t="shared" si="106"/>
        <v>0.25</v>
      </c>
      <c r="U222" s="122">
        <f t="shared" si="107"/>
        <v>0.5</v>
      </c>
      <c r="V222" s="122">
        <f t="shared" si="108"/>
        <v>1.5</v>
      </c>
      <c r="W222" s="123">
        <f t="shared" si="109"/>
        <v>0.25</v>
      </c>
      <c r="X222" s="122" t="b">
        <f t="shared" si="110"/>
        <v>0</v>
      </c>
      <c r="Y222" s="124" t="str">
        <f t="shared" si="111"/>
        <v>0</v>
      </c>
      <c r="Z222" s="124" t="str">
        <f t="shared" si="112"/>
        <v/>
      </c>
      <c r="AA222" s="124" t="str">
        <f t="shared" si="113"/>
        <v/>
      </c>
      <c r="AB222" s="125" t="str">
        <f t="shared" si="114"/>
        <v/>
      </c>
      <c r="AC222" s="158"/>
      <c r="AD222" s="159"/>
      <c r="AE222" s="263"/>
      <c r="AF222" s="415"/>
      <c r="AG222" s="47"/>
      <c r="AH222" s="47"/>
      <c r="AI222" s="47"/>
      <c r="AJ222" s="47"/>
      <c r="AK222" s="47"/>
      <c r="AL222" s="47"/>
      <c r="AM222" s="47"/>
      <c r="AN222" s="47"/>
      <c r="AO222" s="47"/>
    </row>
    <row r="223" spans="1:41" ht="12" customHeight="1">
      <c r="A223" s="268"/>
      <c r="B223" s="127"/>
      <c r="C223" s="127"/>
      <c r="D223" s="128"/>
      <c r="E223" s="129"/>
      <c r="F223" s="136"/>
      <c r="G223" s="136"/>
      <c r="H223" s="233"/>
      <c r="I223" s="234"/>
      <c r="J223" s="117"/>
      <c r="K223" s="118"/>
      <c r="L223" s="119">
        <f t="shared" si="100"/>
        <v>0</v>
      </c>
      <c r="M223" s="118"/>
      <c r="N223" s="120"/>
      <c r="O223" s="104">
        <f t="shared" si="101"/>
        <v>0</v>
      </c>
      <c r="P223" s="104">
        <f t="shared" si="102"/>
        <v>0</v>
      </c>
      <c r="Q223" s="121" t="str">
        <f t="shared" si="103"/>
        <v/>
      </c>
      <c r="R223" s="122" t="str">
        <f t="shared" si="104"/>
        <v/>
      </c>
      <c r="S223" s="122">
        <f t="shared" si="105"/>
        <v>0.25</v>
      </c>
      <c r="T223" s="122">
        <f t="shared" si="106"/>
        <v>0.25</v>
      </c>
      <c r="U223" s="122">
        <f t="shared" si="107"/>
        <v>0.5</v>
      </c>
      <c r="V223" s="122">
        <f t="shared" si="108"/>
        <v>1.5</v>
      </c>
      <c r="W223" s="123">
        <f t="shared" si="109"/>
        <v>0.25</v>
      </c>
      <c r="X223" s="122" t="b">
        <f t="shared" si="110"/>
        <v>0</v>
      </c>
      <c r="Y223" s="124" t="str">
        <f t="shared" si="111"/>
        <v>0</v>
      </c>
      <c r="Z223" s="124" t="str">
        <f t="shared" si="112"/>
        <v/>
      </c>
      <c r="AA223" s="124" t="str">
        <f t="shared" si="113"/>
        <v/>
      </c>
      <c r="AB223" s="125" t="str">
        <f t="shared" si="114"/>
        <v/>
      </c>
      <c r="AC223" s="158"/>
      <c r="AD223" s="159"/>
      <c r="AE223" s="263"/>
      <c r="AF223" s="415"/>
      <c r="AG223" s="47"/>
      <c r="AH223" s="47"/>
      <c r="AI223" s="47"/>
      <c r="AJ223" s="47"/>
      <c r="AK223" s="47"/>
      <c r="AL223" s="47"/>
      <c r="AM223" s="47"/>
      <c r="AN223" s="47"/>
      <c r="AO223" s="47"/>
    </row>
    <row r="224" spans="1:41" ht="12" customHeight="1">
      <c r="A224" s="268"/>
      <c r="B224" s="127"/>
      <c r="C224" s="127"/>
      <c r="D224" s="128"/>
      <c r="E224" s="129"/>
      <c r="F224" s="136"/>
      <c r="G224" s="136"/>
      <c r="H224" s="233"/>
      <c r="I224" s="234"/>
      <c r="J224" s="117"/>
      <c r="K224" s="118"/>
      <c r="L224" s="119">
        <f t="shared" si="100"/>
        <v>0</v>
      </c>
      <c r="M224" s="118"/>
      <c r="N224" s="120"/>
      <c r="O224" s="104">
        <f t="shared" si="101"/>
        <v>0</v>
      </c>
      <c r="P224" s="104">
        <f t="shared" si="102"/>
        <v>0</v>
      </c>
      <c r="Q224" s="121" t="str">
        <f t="shared" si="103"/>
        <v/>
      </c>
      <c r="R224" s="122" t="str">
        <f t="shared" si="104"/>
        <v/>
      </c>
      <c r="S224" s="122">
        <f t="shared" si="105"/>
        <v>0.25</v>
      </c>
      <c r="T224" s="122">
        <f t="shared" si="106"/>
        <v>0.25</v>
      </c>
      <c r="U224" s="122">
        <f t="shared" si="107"/>
        <v>0.5</v>
      </c>
      <c r="V224" s="122">
        <f t="shared" si="108"/>
        <v>1.5</v>
      </c>
      <c r="W224" s="123">
        <f t="shared" si="109"/>
        <v>0.25</v>
      </c>
      <c r="X224" s="122" t="b">
        <f t="shared" si="110"/>
        <v>0</v>
      </c>
      <c r="Y224" s="124" t="str">
        <f t="shared" si="111"/>
        <v>0</v>
      </c>
      <c r="Z224" s="124" t="str">
        <f t="shared" si="112"/>
        <v/>
      </c>
      <c r="AA224" s="124" t="str">
        <f t="shared" si="113"/>
        <v/>
      </c>
      <c r="AB224" s="125" t="str">
        <f t="shared" si="114"/>
        <v/>
      </c>
      <c r="AC224" s="158"/>
      <c r="AD224" s="159"/>
      <c r="AE224" s="263"/>
      <c r="AF224" s="415"/>
      <c r="AG224" s="47"/>
      <c r="AH224" s="47"/>
      <c r="AI224" s="47"/>
      <c r="AJ224" s="47"/>
      <c r="AK224" s="47"/>
      <c r="AL224" s="47"/>
      <c r="AM224" s="47"/>
      <c r="AN224" s="47"/>
      <c r="AO224" s="47"/>
    </row>
    <row r="225" spans="1:41" ht="12" customHeight="1">
      <c r="A225" s="268"/>
      <c r="B225" s="127"/>
      <c r="C225" s="127"/>
      <c r="D225" s="128"/>
      <c r="E225" s="129"/>
      <c r="F225" s="136"/>
      <c r="G225" s="136"/>
      <c r="H225" s="233"/>
      <c r="I225" s="234"/>
      <c r="J225" s="117"/>
      <c r="K225" s="118"/>
      <c r="L225" s="119">
        <f t="shared" si="100"/>
        <v>0</v>
      </c>
      <c r="M225" s="118"/>
      <c r="N225" s="120"/>
      <c r="O225" s="104">
        <f t="shared" si="101"/>
        <v>0</v>
      </c>
      <c r="P225" s="104">
        <f t="shared" si="102"/>
        <v>0</v>
      </c>
      <c r="Q225" s="121" t="str">
        <f t="shared" si="103"/>
        <v/>
      </c>
      <c r="R225" s="122" t="str">
        <f t="shared" si="104"/>
        <v/>
      </c>
      <c r="S225" s="122">
        <f t="shared" si="105"/>
        <v>0.25</v>
      </c>
      <c r="T225" s="122">
        <f t="shared" si="106"/>
        <v>0.25</v>
      </c>
      <c r="U225" s="122">
        <f t="shared" si="107"/>
        <v>0.5</v>
      </c>
      <c r="V225" s="122">
        <f t="shared" si="108"/>
        <v>1.5</v>
      </c>
      <c r="W225" s="123">
        <f t="shared" si="109"/>
        <v>0.25</v>
      </c>
      <c r="X225" s="122" t="b">
        <f t="shared" si="110"/>
        <v>0</v>
      </c>
      <c r="Y225" s="124" t="str">
        <f t="shared" si="111"/>
        <v>0</v>
      </c>
      <c r="Z225" s="124" t="str">
        <f t="shared" si="112"/>
        <v/>
      </c>
      <c r="AA225" s="124" t="str">
        <f t="shared" si="113"/>
        <v/>
      </c>
      <c r="AB225" s="125" t="str">
        <f t="shared" si="114"/>
        <v/>
      </c>
      <c r="AC225" s="158"/>
      <c r="AD225" s="159"/>
      <c r="AE225" s="263"/>
      <c r="AF225" s="415"/>
      <c r="AG225" s="47"/>
      <c r="AH225" s="47"/>
      <c r="AI225" s="47"/>
      <c r="AJ225" s="47"/>
      <c r="AK225" s="47"/>
      <c r="AL225" s="47"/>
      <c r="AM225" s="47"/>
      <c r="AN225" s="47"/>
      <c r="AO225" s="47"/>
    </row>
    <row r="226" spans="1:41" ht="12" customHeight="1">
      <c r="A226" s="268"/>
      <c r="B226" s="127"/>
      <c r="C226" s="127"/>
      <c r="D226" s="128"/>
      <c r="E226" s="129"/>
      <c r="F226" s="136"/>
      <c r="G226" s="136"/>
      <c r="H226" s="233"/>
      <c r="I226" s="234"/>
      <c r="J226" s="117"/>
      <c r="K226" s="118"/>
      <c r="L226" s="119">
        <f t="shared" si="100"/>
        <v>0</v>
      </c>
      <c r="M226" s="118"/>
      <c r="N226" s="120"/>
      <c r="O226" s="104">
        <f t="shared" si="101"/>
        <v>0</v>
      </c>
      <c r="P226" s="104">
        <f t="shared" si="102"/>
        <v>0</v>
      </c>
      <c r="Q226" s="121" t="str">
        <f t="shared" si="103"/>
        <v/>
      </c>
      <c r="R226" s="122" t="str">
        <f t="shared" si="104"/>
        <v/>
      </c>
      <c r="S226" s="122">
        <f t="shared" si="105"/>
        <v>0.25</v>
      </c>
      <c r="T226" s="122">
        <f t="shared" si="106"/>
        <v>0.25</v>
      </c>
      <c r="U226" s="122">
        <f t="shared" si="107"/>
        <v>0.5</v>
      </c>
      <c r="V226" s="122">
        <f t="shared" si="108"/>
        <v>1.5</v>
      </c>
      <c r="W226" s="123">
        <f t="shared" si="109"/>
        <v>0.25</v>
      </c>
      <c r="X226" s="122" t="b">
        <f t="shared" si="110"/>
        <v>0</v>
      </c>
      <c r="Y226" s="124" t="str">
        <f t="shared" si="111"/>
        <v>0</v>
      </c>
      <c r="Z226" s="124" t="str">
        <f t="shared" si="112"/>
        <v/>
      </c>
      <c r="AA226" s="124" t="str">
        <f t="shared" si="113"/>
        <v/>
      </c>
      <c r="AB226" s="125" t="str">
        <f t="shared" si="114"/>
        <v/>
      </c>
      <c r="AC226" s="158"/>
      <c r="AD226" s="159"/>
      <c r="AE226" s="263"/>
      <c r="AF226" s="415"/>
      <c r="AG226" s="47"/>
      <c r="AH226" s="47"/>
      <c r="AI226" s="47"/>
      <c r="AJ226" s="47"/>
      <c r="AK226" s="47"/>
      <c r="AL226" s="47"/>
      <c r="AM226" s="47"/>
      <c r="AN226" s="47"/>
      <c r="AO226" s="47"/>
    </row>
    <row r="227" spans="1:41" ht="12" customHeight="1">
      <c r="A227" s="268"/>
      <c r="B227" s="127"/>
      <c r="C227" s="127"/>
      <c r="D227" s="128"/>
      <c r="E227" s="129"/>
      <c r="F227" s="136"/>
      <c r="G227" s="136"/>
      <c r="H227" s="233"/>
      <c r="I227" s="234"/>
      <c r="J227" s="117"/>
      <c r="K227" s="118"/>
      <c r="L227" s="119">
        <f t="shared" si="100"/>
        <v>0</v>
      </c>
      <c r="M227" s="118"/>
      <c r="N227" s="120"/>
      <c r="O227" s="104">
        <f t="shared" si="101"/>
        <v>0</v>
      </c>
      <c r="P227" s="104">
        <f t="shared" si="102"/>
        <v>0</v>
      </c>
      <c r="Q227" s="121" t="str">
        <f t="shared" si="103"/>
        <v/>
      </c>
      <c r="R227" s="122" t="str">
        <f t="shared" si="104"/>
        <v/>
      </c>
      <c r="S227" s="122">
        <f t="shared" si="105"/>
        <v>0.25</v>
      </c>
      <c r="T227" s="122">
        <f t="shared" si="106"/>
        <v>0.25</v>
      </c>
      <c r="U227" s="122">
        <f t="shared" si="107"/>
        <v>0.5</v>
      </c>
      <c r="V227" s="122">
        <f t="shared" si="108"/>
        <v>1.5</v>
      </c>
      <c r="W227" s="123">
        <f t="shared" si="109"/>
        <v>0.25</v>
      </c>
      <c r="X227" s="122" t="b">
        <f t="shared" si="110"/>
        <v>0</v>
      </c>
      <c r="Y227" s="124" t="str">
        <f t="shared" si="111"/>
        <v>0</v>
      </c>
      <c r="Z227" s="124" t="str">
        <f t="shared" si="112"/>
        <v/>
      </c>
      <c r="AA227" s="124" t="str">
        <f t="shared" si="113"/>
        <v/>
      </c>
      <c r="AB227" s="125" t="str">
        <f t="shared" si="114"/>
        <v/>
      </c>
      <c r="AC227" s="158"/>
      <c r="AD227" s="159"/>
      <c r="AE227" s="263"/>
      <c r="AF227" s="415"/>
      <c r="AG227" s="47"/>
      <c r="AH227" s="47"/>
      <c r="AI227" s="47"/>
      <c r="AJ227" s="47"/>
      <c r="AK227" s="47"/>
      <c r="AL227" s="47"/>
      <c r="AM227" s="47"/>
      <c r="AN227" s="47"/>
      <c r="AO227" s="47"/>
    </row>
    <row r="228" spans="1:41" ht="12" customHeight="1">
      <c r="A228" s="268"/>
      <c r="B228" s="127"/>
      <c r="C228" s="127"/>
      <c r="D228" s="128"/>
      <c r="E228" s="129"/>
      <c r="F228" s="136"/>
      <c r="G228" s="136"/>
      <c r="H228" s="233"/>
      <c r="I228" s="234"/>
      <c r="J228" s="117"/>
      <c r="K228" s="118"/>
      <c r="L228" s="119">
        <f t="shared" si="100"/>
        <v>0</v>
      </c>
      <c r="M228" s="118"/>
      <c r="N228" s="120"/>
      <c r="O228" s="104">
        <f t="shared" si="101"/>
        <v>0</v>
      </c>
      <c r="P228" s="104">
        <f t="shared" si="102"/>
        <v>0</v>
      </c>
      <c r="Q228" s="121" t="str">
        <f t="shared" si="103"/>
        <v/>
      </c>
      <c r="R228" s="122" t="str">
        <f t="shared" si="104"/>
        <v/>
      </c>
      <c r="S228" s="122">
        <f t="shared" si="105"/>
        <v>0.25</v>
      </c>
      <c r="T228" s="122">
        <f t="shared" si="106"/>
        <v>0.25</v>
      </c>
      <c r="U228" s="122">
        <f t="shared" si="107"/>
        <v>0.5</v>
      </c>
      <c r="V228" s="122">
        <f t="shared" si="108"/>
        <v>1.5</v>
      </c>
      <c r="W228" s="123">
        <f t="shared" si="109"/>
        <v>0.25</v>
      </c>
      <c r="X228" s="122" t="b">
        <f t="shared" si="110"/>
        <v>0</v>
      </c>
      <c r="Y228" s="124" t="str">
        <f t="shared" si="111"/>
        <v>0</v>
      </c>
      <c r="Z228" s="124" t="str">
        <f t="shared" si="112"/>
        <v/>
      </c>
      <c r="AA228" s="124" t="str">
        <f t="shared" si="113"/>
        <v/>
      </c>
      <c r="AB228" s="125" t="str">
        <f t="shared" si="114"/>
        <v/>
      </c>
      <c r="AC228" s="158"/>
      <c r="AD228" s="159"/>
      <c r="AE228" s="263"/>
      <c r="AF228" s="415"/>
      <c r="AG228" s="47"/>
      <c r="AH228" s="47"/>
      <c r="AI228" s="47"/>
      <c r="AJ228" s="47"/>
      <c r="AK228" s="47"/>
      <c r="AL228" s="47"/>
      <c r="AM228" s="47"/>
      <c r="AN228" s="47"/>
      <c r="AO228" s="47"/>
    </row>
    <row r="229" spans="1:41" ht="12" customHeight="1">
      <c r="A229" s="268"/>
      <c r="B229" s="127"/>
      <c r="C229" s="127"/>
      <c r="D229" s="128"/>
      <c r="E229" s="129"/>
      <c r="F229" s="136"/>
      <c r="G229" s="136"/>
      <c r="H229" s="233"/>
      <c r="I229" s="234"/>
      <c r="J229" s="117"/>
      <c r="K229" s="118"/>
      <c r="L229" s="119">
        <f t="shared" si="100"/>
        <v>0</v>
      </c>
      <c r="M229" s="118"/>
      <c r="N229" s="120"/>
      <c r="O229" s="104">
        <f t="shared" si="101"/>
        <v>0</v>
      </c>
      <c r="P229" s="104">
        <f t="shared" si="102"/>
        <v>0</v>
      </c>
      <c r="Q229" s="121" t="str">
        <f t="shared" si="103"/>
        <v/>
      </c>
      <c r="R229" s="122" t="str">
        <f t="shared" si="104"/>
        <v/>
      </c>
      <c r="S229" s="122">
        <f t="shared" si="105"/>
        <v>0.25</v>
      </c>
      <c r="T229" s="122">
        <f t="shared" si="106"/>
        <v>0.25</v>
      </c>
      <c r="U229" s="122">
        <f t="shared" si="107"/>
        <v>0.5</v>
      </c>
      <c r="V229" s="122">
        <f t="shared" si="108"/>
        <v>1.5</v>
      </c>
      <c r="W229" s="123">
        <f t="shared" si="109"/>
        <v>0.25</v>
      </c>
      <c r="X229" s="122" t="b">
        <f t="shared" si="110"/>
        <v>0</v>
      </c>
      <c r="Y229" s="124" t="str">
        <f t="shared" si="111"/>
        <v>0</v>
      </c>
      <c r="Z229" s="124" t="str">
        <f t="shared" si="112"/>
        <v/>
      </c>
      <c r="AA229" s="124" t="str">
        <f t="shared" si="113"/>
        <v/>
      </c>
      <c r="AB229" s="125" t="str">
        <f t="shared" si="114"/>
        <v/>
      </c>
      <c r="AC229" s="158"/>
      <c r="AD229" s="159"/>
      <c r="AE229" s="263"/>
      <c r="AF229" s="415"/>
      <c r="AG229" s="47"/>
      <c r="AH229" s="47"/>
      <c r="AI229" s="47"/>
      <c r="AJ229" s="47"/>
      <c r="AK229" s="47"/>
      <c r="AL229" s="47"/>
      <c r="AM229" s="47"/>
      <c r="AN229" s="47"/>
      <c r="AO229" s="47"/>
    </row>
    <row r="230" spans="1:41" ht="12" customHeight="1">
      <c r="A230" s="268"/>
      <c r="B230" s="127"/>
      <c r="C230" s="127"/>
      <c r="D230" s="128"/>
      <c r="E230" s="129"/>
      <c r="F230" s="136"/>
      <c r="G230" s="136"/>
      <c r="H230" s="233"/>
      <c r="I230" s="234"/>
      <c r="J230" s="117"/>
      <c r="K230" s="118"/>
      <c r="L230" s="119">
        <f t="shared" si="100"/>
        <v>0</v>
      </c>
      <c r="M230" s="118"/>
      <c r="N230" s="120"/>
      <c r="O230" s="104">
        <f t="shared" si="101"/>
        <v>0</v>
      </c>
      <c r="P230" s="104">
        <f t="shared" si="102"/>
        <v>0</v>
      </c>
      <c r="Q230" s="121" t="str">
        <f t="shared" si="103"/>
        <v/>
      </c>
      <c r="R230" s="122" t="str">
        <f t="shared" si="104"/>
        <v/>
      </c>
      <c r="S230" s="122">
        <f t="shared" si="105"/>
        <v>0.25</v>
      </c>
      <c r="T230" s="122">
        <f t="shared" si="106"/>
        <v>0.25</v>
      </c>
      <c r="U230" s="122">
        <f t="shared" si="107"/>
        <v>0.5</v>
      </c>
      <c r="V230" s="122">
        <f t="shared" si="108"/>
        <v>1.5</v>
      </c>
      <c r="W230" s="123">
        <f t="shared" si="109"/>
        <v>0.25</v>
      </c>
      <c r="X230" s="122" t="b">
        <f t="shared" si="110"/>
        <v>0</v>
      </c>
      <c r="Y230" s="124" t="str">
        <f t="shared" si="111"/>
        <v>0</v>
      </c>
      <c r="Z230" s="124" t="str">
        <f t="shared" si="112"/>
        <v/>
      </c>
      <c r="AA230" s="124" t="str">
        <f t="shared" si="113"/>
        <v/>
      </c>
      <c r="AB230" s="125" t="str">
        <f t="shared" si="114"/>
        <v/>
      </c>
      <c r="AC230" s="158"/>
      <c r="AD230" s="159"/>
      <c r="AE230" s="263"/>
      <c r="AF230" s="415"/>
      <c r="AG230" s="47"/>
      <c r="AH230" s="47"/>
      <c r="AI230" s="47"/>
      <c r="AJ230" s="47"/>
      <c r="AK230" s="47"/>
      <c r="AL230" s="47"/>
      <c r="AM230" s="47"/>
      <c r="AN230" s="47"/>
      <c r="AO230" s="47"/>
    </row>
    <row r="231" spans="1:41" ht="12" customHeight="1">
      <c r="A231" s="268"/>
      <c r="B231" s="127"/>
      <c r="C231" s="127"/>
      <c r="D231" s="128"/>
      <c r="E231" s="129"/>
      <c r="F231" s="136"/>
      <c r="G231" s="136"/>
      <c r="H231" s="233"/>
      <c r="I231" s="234"/>
      <c r="J231" s="117"/>
      <c r="K231" s="118"/>
      <c r="L231" s="119">
        <f t="shared" si="100"/>
        <v>0</v>
      </c>
      <c r="M231" s="118"/>
      <c r="N231" s="120"/>
      <c r="O231" s="104">
        <f t="shared" si="101"/>
        <v>0</v>
      </c>
      <c r="P231" s="104">
        <f t="shared" si="102"/>
        <v>0</v>
      </c>
      <c r="Q231" s="121" t="str">
        <f t="shared" si="103"/>
        <v/>
      </c>
      <c r="R231" s="122" t="str">
        <f t="shared" si="104"/>
        <v/>
      </c>
      <c r="S231" s="122">
        <f t="shared" si="105"/>
        <v>0.25</v>
      </c>
      <c r="T231" s="122">
        <f t="shared" si="106"/>
        <v>0.25</v>
      </c>
      <c r="U231" s="122">
        <f t="shared" si="107"/>
        <v>0.5</v>
      </c>
      <c r="V231" s="122">
        <f t="shared" si="108"/>
        <v>1.5</v>
      </c>
      <c r="W231" s="123">
        <f t="shared" si="109"/>
        <v>0.25</v>
      </c>
      <c r="X231" s="122" t="b">
        <f t="shared" si="110"/>
        <v>0</v>
      </c>
      <c r="Y231" s="124" t="str">
        <f t="shared" si="111"/>
        <v>0</v>
      </c>
      <c r="Z231" s="124" t="str">
        <f t="shared" si="112"/>
        <v/>
      </c>
      <c r="AA231" s="124" t="str">
        <f t="shared" si="113"/>
        <v/>
      </c>
      <c r="AB231" s="125" t="str">
        <f t="shared" si="114"/>
        <v/>
      </c>
      <c r="AC231" s="158"/>
      <c r="AD231" s="159"/>
      <c r="AE231" s="263"/>
      <c r="AF231" s="415"/>
      <c r="AG231" s="47"/>
      <c r="AH231" s="47"/>
      <c r="AI231" s="47"/>
      <c r="AJ231" s="47"/>
      <c r="AK231" s="47"/>
      <c r="AL231" s="47"/>
      <c r="AM231" s="47"/>
      <c r="AN231" s="47"/>
      <c r="AO231" s="47"/>
    </row>
    <row r="232" spans="1:41" ht="12" customHeight="1">
      <c r="A232" s="268"/>
      <c r="B232" s="127"/>
      <c r="C232" s="127"/>
      <c r="D232" s="128"/>
      <c r="E232" s="129"/>
      <c r="F232" s="136"/>
      <c r="G232" s="136"/>
      <c r="H232" s="233"/>
      <c r="I232" s="234"/>
      <c r="J232" s="117"/>
      <c r="K232" s="118"/>
      <c r="L232" s="119">
        <f t="shared" si="100"/>
        <v>0</v>
      </c>
      <c r="M232" s="118"/>
      <c r="N232" s="120"/>
      <c r="O232" s="104">
        <f t="shared" si="101"/>
        <v>0</v>
      </c>
      <c r="P232" s="104">
        <f t="shared" si="102"/>
        <v>0</v>
      </c>
      <c r="Q232" s="121" t="str">
        <f t="shared" si="103"/>
        <v/>
      </c>
      <c r="R232" s="122" t="str">
        <f t="shared" si="104"/>
        <v/>
      </c>
      <c r="S232" s="122">
        <f t="shared" si="105"/>
        <v>0.25</v>
      </c>
      <c r="T232" s="122">
        <f t="shared" si="106"/>
        <v>0.25</v>
      </c>
      <c r="U232" s="122">
        <f t="shared" si="107"/>
        <v>0.5</v>
      </c>
      <c r="V232" s="122">
        <f t="shared" si="108"/>
        <v>1.5</v>
      </c>
      <c r="W232" s="123">
        <f t="shared" si="109"/>
        <v>0.25</v>
      </c>
      <c r="X232" s="122" t="b">
        <f t="shared" si="110"/>
        <v>0</v>
      </c>
      <c r="Y232" s="124" t="str">
        <f t="shared" si="111"/>
        <v>0</v>
      </c>
      <c r="Z232" s="124" t="str">
        <f t="shared" si="112"/>
        <v/>
      </c>
      <c r="AA232" s="124" t="str">
        <f t="shared" si="113"/>
        <v/>
      </c>
      <c r="AB232" s="125" t="str">
        <f t="shared" si="114"/>
        <v/>
      </c>
      <c r="AC232" s="158"/>
      <c r="AD232" s="159"/>
      <c r="AE232" s="263"/>
      <c r="AF232" s="415"/>
      <c r="AG232" s="47"/>
      <c r="AH232" s="47"/>
      <c r="AI232" s="47"/>
      <c r="AJ232" s="47"/>
      <c r="AK232" s="47"/>
      <c r="AL232" s="47"/>
      <c r="AM232" s="47"/>
      <c r="AN232" s="47"/>
      <c r="AO232" s="47"/>
    </row>
    <row r="233" spans="1:41" ht="12" customHeight="1">
      <c r="A233" s="268"/>
      <c r="B233" s="127"/>
      <c r="C233" s="127"/>
      <c r="D233" s="128"/>
      <c r="E233" s="129"/>
      <c r="F233" s="136"/>
      <c r="G233" s="136"/>
      <c r="H233" s="233"/>
      <c r="I233" s="234"/>
      <c r="J233" s="117"/>
      <c r="K233" s="118"/>
      <c r="L233" s="119">
        <f t="shared" si="100"/>
        <v>0</v>
      </c>
      <c r="M233" s="118"/>
      <c r="N233" s="120"/>
      <c r="O233" s="104">
        <f t="shared" si="101"/>
        <v>0</v>
      </c>
      <c r="P233" s="104">
        <f t="shared" si="102"/>
        <v>0</v>
      </c>
      <c r="Q233" s="121" t="str">
        <f t="shared" si="103"/>
        <v/>
      </c>
      <c r="R233" s="122" t="str">
        <f t="shared" si="104"/>
        <v/>
      </c>
      <c r="S233" s="122">
        <f t="shared" si="105"/>
        <v>0.25</v>
      </c>
      <c r="T233" s="122">
        <f t="shared" si="106"/>
        <v>0.25</v>
      </c>
      <c r="U233" s="122">
        <f t="shared" si="107"/>
        <v>0.5</v>
      </c>
      <c r="V233" s="122">
        <f t="shared" si="108"/>
        <v>1.5</v>
      </c>
      <c r="W233" s="123">
        <f t="shared" si="109"/>
        <v>0.25</v>
      </c>
      <c r="X233" s="122" t="b">
        <f t="shared" si="110"/>
        <v>0</v>
      </c>
      <c r="Y233" s="124" t="str">
        <f t="shared" si="111"/>
        <v>0</v>
      </c>
      <c r="Z233" s="124" t="str">
        <f t="shared" si="112"/>
        <v/>
      </c>
      <c r="AA233" s="124" t="str">
        <f t="shared" si="113"/>
        <v/>
      </c>
      <c r="AB233" s="125" t="str">
        <f t="shared" si="114"/>
        <v/>
      </c>
      <c r="AC233" s="158"/>
      <c r="AD233" s="159"/>
      <c r="AE233" s="263"/>
      <c r="AF233" s="415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spans="1:41" ht="12" customHeight="1">
      <c r="A234" s="268"/>
      <c r="B234" s="127"/>
      <c r="C234" s="127"/>
      <c r="D234" s="128"/>
      <c r="E234" s="129"/>
      <c r="F234" s="136"/>
      <c r="G234" s="136"/>
      <c r="H234" s="233"/>
      <c r="I234" s="234"/>
      <c r="J234" s="117"/>
      <c r="K234" s="118"/>
      <c r="L234" s="119">
        <f t="shared" si="100"/>
        <v>0</v>
      </c>
      <c r="M234" s="118"/>
      <c r="N234" s="120"/>
      <c r="O234" s="104">
        <f t="shared" si="101"/>
        <v>0</v>
      </c>
      <c r="P234" s="104">
        <f t="shared" si="102"/>
        <v>0</v>
      </c>
      <c r="Q234" s="121" t="str">
        <f t="shared" si="103"/>
        <v/>
      </c>
      <c r="R234" s="122" t="str">
        <f t="shared" si="104"/>
        <v/>
      </c>
      <c r="S234" s="122">
        <f t="shared" si="105"/>
        <v>0.25</v>
      </c>
      <c r="T234" s="122">
        <f t="shared" si="106"/>
        <v>0.25</v>
      </c>
      <c r="U234" s="122">
        <f t="shared" si="107"/>
        <v>0.5</v>
      </c>
      <c r="V234" s="122">
        <f t="shared" si="108"/>
        <v>1.5</v>
      </c>
      <c r="W234" s="123">
        <f t="shared" si="109"/>
        <v>0.25</v>
      </c>
      <c r="X234" s="122" t="b">
        <f t="shared" si="110"/>
        <v>0</v>
      </c>
      <c r="Y234" s="124" t="str">
        <f t="shared" si="111"/>
        <v>0</v>
      </c>
      <c r="Z234" s="124" t="str">
        <f t="shared" si="112"/>
        <v/>
      </c>
      <c r="AA234" s="124" t="str">
        <f t="shared" si="113"/>
        <v/>
      </c>
      <c r="AB234" s="125" t="str">
        <f t="shared" si="114"/>
        <v/>
      </c>
      <c r="AC234" s="158"/>
      <c r="AD234" s="159"/>
      <c r="AE234" s="263"/>
      <c r="AF234" s="415"/>
      <c r="AG234" s="47"/>
      <c r="AH234" s="47"/>
      <c r="AI234" s="47"/>
      <c r="AJ234" s="47"/>
      <c r="AK234" s="47"/>
      <c r="AL234" s="47"/>
      <c r="AM234" s="47"/>
      <c r="AN234" s="47"/>
      <c r="AO234" s="47"/>
    </row>
    <row r="235" spans="1:41" ht="12" customHeight="1">
      <c r="A235" s="268"/>
      <c r="B235" s="127"/>
      <c r="C235" s="127"/>
      <c r="D235" s="128"/>
      <c r="E235" s="129"/>
      <c r="F235" s="136"/>
      <c r="G235" s="136"/>
      <c r="H235" s="233"/>
      <c r="I235" s="234"/>
      <c r="J235" s="117"/>
      <c r="K235" s="118"/>
      <c r="L235" s="119">
        <f t="shared" si="100"/>
        <v>0</v>
      </c>
      <c r="M235" s="118"/>
      <c r="N235" s="120"/>
      <c r="O235" s="104">
        <f t="shared" si="101"/>
        <v>0</v>
      </c>
      <c r="P235" s="104">
        <f t="shared" si="102"/>
        <v>0</v>
      </c>
      <c r="Q235" s="121" t="str">
        <f t="shared" si="103"/>
        <v/>
      </c>
      <c r="R235" s="122" t="str">
        <f t="shared" si="104"/>
        <v/>
      </c>
      <c r="S235" s="122">
        <f t="shared" si="105"/>
        <v>0.25</v>
      </c>
      <c r="T235" s="122">
        <f t="shared" si="106"/>
        <v>0.25</v>
      </c>
      <c r="U235" s="122">
        <f t="shared" si="107"/>
        <v>0.5</v>
      </c>
      <c r="V235" s="122">
        <f t="shared" si="108"/>
        <v>1.5</v>
      </c>
      <c r="W235" s="123">
        <f t="shared" si="109"/>
        <v>0.25</v>
      </c>
      <c r="X235" s="122" t="b">
        <f t="shared" si="110"/>
        <v>0</v>
      </c>
      <c r="Y235" s="124" t="str">
        <f t="shared" si="111"/>
        <v>0</v>
      </c>
      <c r="Z235" s="124" t="str">
        <f t="shared" si="112"/>
        <v/>
      </c>
      <c r="AA235" s="124" t="str">
        <f t="shared" si="113"/>
        <v/>
      </c>
      <c r="AB235" s="125" t="str">
        <f t="shared" si="114"/>
        <v/>
      </c>
      <c r="AC235" s="158"/>
      <c r="AD235" s="159"/>
      <c r="AE235" s="263"/>
      <c r="AF235" s="415"/>
      <c r="AG235" s="47"/>
      <c r="AH235" s="47"/>
      <c r="AI235" s="47"/>
      <c r="AJ235" s="47"/>
      <c r="AK235" s="47"/>
      <c r="AL235" s="47"/>
      <c r="AM235" s="47"/>
      <c r="AN235" s="47"/>
      <c r="AO235" s="47"/>
    </row>
    <row r="236" spans="1:41" ht="12" customHeight="1">
      <c r="A236" s="268"/>
      <c r="B236" s="127"/>
      <c r="C236" s="127"/>
      <c r="D236" s="128"/>
      <c r="E236" s="129"/>
      <c r="F236" s="136"/>
      <c r="G236" s="136"/>
      <c r="H236" s="233"/>
      <c r="I236" s="234"/>
      <c r="J236" s="117"/>
      <c r="K236" s="118"/>
      <c r="L236" s="119">
        <f t="shared" si="100"/>
        <v>0</v>
      </c>
      <c r="M236" s="118"/>
      <c r="N236" s="120"/>
      <c r="O236" s="104">
        <f t="shared" si="101"/>
        <v>0</v>
      </c>
      <c r="P236" s="104">
        <f t="shared" si="102"/>
        <v>0</v>
      </c>
      <c r="Q236" s="121" t="str">
        <f t="shared" si="103"/>
        <v/>
      </c>
      <c r="R236" s="122" t="str">
        <f t="shared" si="104"/>
        <v/>
      </c>
      <c r="S236" s="122">
        <f t="shared" si="105"/>
        <v>0.25</v>
      </c>
      <c r="T236" s="122">
        <f t="shared" si="106"/>
        <v>0.25</v>
      </c>
      <c r="U236" s="122">
        <f t="shared" si="107"/>
        <v>0.5</v>
      </c>
      <c r="V236" s="122">
        <f t="shared" si="108"/>
        <v>1.5</v>
      </c>
      <c r="W236" s="123">
        <f t="shared" si="109"/>
        <v>0.25</v>
      </c>
      <c r="X236" s="122" t="b">
        <f t="shared" si="110"/>
        <v>0</v>
      </c>
      <c r="Y236" s="124" t="str">
        <f t="shared" si="111"/>
        <v>0</v>
      </c>
      <c r="Z236" s="124" t="str">
        <f t="shared" si="112"/>
        <v/>
      </c>
      <c r="AA236" s="124" t="str">
        <f t="shared" si="113"/>
        <v/>
      </c>
      <c r="AB236" s="125" t="str">
        <f t="shared" si="114"/>
        <v/>
      </c>
      <c r="AC236" s="158"/>
      <c r="AD236" s="159"/>
      <c r="AE236" s="263"/>
      <c r="AF236" s="415"/>
      <c r="AG236" s="47"/>
      <c r="AH236" s="47"/>
      <c r="AI236" s="47"/>
      <c r="AJ236" s="47"/>
      <c r="AK236" s="47"/>
      <c r="AL236" s="47"/>
      <c r="AM236" s="47"/>
      <c r="AN236" s="47"/>
      <c r="AO236" s="47"/>
    </row>
    <row r="237" spans="1:41" ht="12" customHeight="1">
      <c r="A237" s="268"/>
      <c r="B237" s="127"/>
      <c r="C237" s="127"/>
      <c r="D237" s="128"/>
      <c r="E237" s="129"/>
      <c r="F237" s="136"/>
      <c r="G237" s="136"/>
      <c r="H237" s="233"/>
      <c r="I237" s="234"/>
      <c r="J237" s="117"/>
      <c r="K237" s="118"/>
      <c r="L237" s="119">
        <f t="shared" si="100"/>
        <v>0</v>
      </c>
      <c r="M237" s="118"/>
      <c r="N237" s="120"/>
      <c r="O237" s="104">
        <f t="shared" si="101"/>
        <v>0</v>
      </c>
      <c r="P237" s="104">
        <f t="shared" si="102"/>
        <v>0</v>
      </c>
      <c r="Q237" s="121" t="str">
        <f t="shared" si="103"/>
        <v/>
      </c>
      <c r="R237" s="122" t="str">
        <f t="shared" si="104"/>
        <v/>
      </c>
      <c r="S237" s="122">
        <f t="shared" si="105"/>
        <v>0.25</v>
      </c>
      <c r="T237" s="122">
        <f t="shared" si="106"/>
        <v>0.25</v>
      </c>
      <c r="U237" s="122">
        <f t="shared" si="107"/>
        <v>0.5</v>
      </c>
      <c r="V237" s="122">
        <f t="shared" si="108"/>
        <v>1.5</v>
      </c>
      <c r="W237" s="123">
        <f t="shared" si="109"/>
        <v>0.25</v>
      </c>
      <c r="X237" s="122" t="b">
        <f t="shared" si="110"/>
        <v>0</v>
      </c>
      <c r="Y237" s="124" t="str">
        <f t="shared" si="111"/>
        <v>0</v>
      </c>
      <c r="Z237" s="124" t="str">
        <f t="shared" si="112"/>
        <v/>
      </c>
      <c r="AA237" s="124" t="str">
        <f t="shared" si="113"/>
        <v/>
      </c>
      <c r="AB237" s="125" t="str">
        <f t="shared" si="114"/>
        <v/>
      </c>
      <c r="AC237" s="158"/>
      <c r="AD237" s="159"/>
      <c r="AE237" s="263"/>
      <c r="AF237" s="415"/>
      <c r="AG237" s="47"/>
      <c r="AH237" s="47"/>
      <c r="AI237" s="47"/>
      <c r="AJ237" s="47"/>
      <c r="AK237" s="47"/>
      <c r="AL237" s="47"/>
      <c r="AM237" s="47"/>
      <c r="AN237" s="47"/>
      <c r="AO237" s="47"/>
    </row>
    <row r="238" spans="1:41" ht="12" customHeight="1">
      <c r="A238" s="268"/>
      <c r="B238" s="127"/>
      <c r="C238" s="127"/>
      <c r="D238" s="128"/>
      <c r="E238" s="129"/>
      <c r="F238" s="136"/>
      <c r="G238" s="136"/>
      <c r="H238" s="233"/>
      <c r="I238" s="234"/>
      <c r="J238" s="117"/>
      <c r="K238" s="118"/>
      <c r="L238" s="119">
        <f t="shared" si="100"/>
        <v>0</v>
      </c>
      <c r="M238" s="118"/>
      <c r="N238" s="120"/>
      <c r="O238" s="104">
        <f t="shared" si="101"/>
        <v>0</v>
      </c>
      <c r="P238" s="104">
        <f t="shared" si="102"/>
        <v>0</v>
      </c>
      <c r="Q238" s="121" t="str">
        <f t="shared" si="103"/>
        <v/>
      </c>
      <c r="R238" s="122" t="str">
        <f t="shared" si="104"/>
        <v/>
      </c>
      <c r="S238" s="122">
        <f t="shared" si="105"/>
        <v>0.25</v>
      </c>
      <c r="T238" s="122">
        <f t="shared" si="106"/>
        <v>0.25</v>
      </c>
      <c r="U238" s="122">
        <f t="shared" si="107"/>
        <v>0.5</v>
      </c>
      <c r="V238" s="122">
        <f t="shared" si="108"/>
        <v>1.5</v>
      </c>
      <c r="W238" s="123">
        <f t="shared" si="109"/>
        <v>0.25</v>
      </c>
      <c r="X238" s="122" t="b">
        <f t="shared" si="110"/>
        <v>0</v>
      </c>
      <c r="Y238" s="124" t="str">
        <f t="shared" si="111"/>
        <v>0</v>
      </c>
      <c r="Z238" s="124" t="str">
        <f t="shared" si="112"/>
        <v/>
      </c>
      <c r="AA238" s="124" t="str">
        <f t="shared" si="113"/>
        <v/>
      </c>
      <c r="AB238" s="125" t="str">
        <f t="shared" si="114"/>
        <v/>
      </c>
      <c r="AC238" s="158"/>
      <c r="AD238" s="159"/>
      <c r="AE238" s="263"/>
      <c r="AF238" s="415"/>
      <c r="AG238" s="47"/>
      <c r="AH238" s="47"/>
      <c r="AI238" s="47"/>
      <c r="AJ238" s="47"/>
      <c r="AK238" s="47"/>
      <c r="AL238" s="47"/>
      <c r="AM238" s="47"/>
      <c r="AN238" s="47"/>
      <c r="AO238" s="47"/>
    </row>
    <row r="239" spans="1:41" ht="12" customHeight="1">
      <c r="A239" s="268"/>
      <c r="B239" s="127"/>
      <c r="C239" s="127"/>
      <c r="D239" s="128"/>
      <c r="E239" s="129"/>
      <c r="F239" s="136"/>
      <c r="G239" s="136"/>
      <c r="H239" s="233"/>
      <c r="I239" s="234"/>
      <c r="J239" s="117"/>
      <c r="K239" s="118"/>
      <c r="L239" s="119">
        <f t="shared" si="100"/>
        <v>0</v>
      </c>
      <c r="M239" s="118"/>
      <c r="N239" s="120"/>
      <c r="O239" s="104">
        <f t="shared" si="101"/>
        <v>0</v>
      </c>
      <c r="P239" s="104">
        <f t="shared" si="102"/>
        <v>0</v>
      </c>
      <c r="Q239" s="121" t="str">
        <f t="shared" si="103"/>
        <v/>
      </c>
      <c r="R239" s="122" t="str">
        <f t="shared" si="104"/>
        <v/>
      </c>
      <c r="S239" s="122">
        <f t="shared" si="105"/>
        <v>0.25</v>
      </c>
      <c r="T239" s="122">
        <f t="shared" si="106"/>
        <v>0.25</v>
      </c>
      <c r="U239" s="122">
        <f t="shared" si="107"/>
        <v>0.5</v>
      </c>
      <c r="V239" s="122">
        <f t="shared" si="108"/>
        <v>1.5</v>
      </c>
      <c r="W239" s="123">
        <f t="shared" si="109"/>
        <v>0.25</v>
      </c>
      <c r="X239" s="122" t="b">
        <f t="shared" si="110"/>
        <v>0</v>
      </c>
      <c r="Y239" s="124" t="str">
        <f t="shared" si="111"/>
        <v>0</v>
      </c>
      <c r="Z239" s="124" t="str">
        <f t="shared" si="112"/>
        <v/>
      </c>
      <c r="AA239" s="124" t="str">
        <f t="shared" si="113"/>
        <v/>
      </c>
      <c r="AB239" s="125" t="str">
        <f t="shared" si="114"/>
        <v/>
      </c>
      <c r="AC239" s="158"/>
      <c r="AD239" s="159"/>
      <c r="AE239" s="263"/>
      <c r="AF239" s="415"/>
      <c r="AG239" s="47"/>
      <c r="AH239" s="47"/>
      <c r="AI239" s="47"/>
      <c r="AJ239" s="47"/>
      <c r="AK239" s="47"/>
      <c r="AL239" s="47"/>
      <c r="AM239" s="47"/>
      <c r="AN239" s="47"/>
      <c r="AO239" s="47"/>
    </row>
    <row r="240" spans="1:41" ht="12" customHeight="1">
      <c r="A240" s="268"/>
      <c r="B240" s="127"/>
      <c r="C240" s="127"/>
      <c r="D240" s="128"/>
      <c r="E240" s="129"/>
      <c r="F240" s="136"/>
      <c r="G240" s="136"/>
      <c r="H240" s="233"/>
      <c r="I240" s="234"/>
      <c r="J240" s="117"/>
      <c r="K240" s="118"/>
      <c r="L240" s="119">
        <f t="shared" si="100"/>
        <v>0</v>
      </c>
      <c r="M240" s="118"/>
      <c r="N240" s="120"/>
      <c r="O240" s="104">
        <f t="shared" si="101"/>
        <v>0</v>
      </c>
      <c r="P240" s="104">
        <f t="shared" si="102"/>
        <v>0</v>
      </c>
      <c r="Q240" s="121" t="str">
        <f t="shared" si="103"/>
        <v/>
      </c>
      <c r="R240" s="122" t="str">
        <f t="shared" si="104"/>
        <v/>
      </c>
      <c r="S240" s="122">
        <f t="shared" si="105"/>
        <v>0.25</v>
      </c>
      <c r="T240" s="122">
        <f t="shared" si="106"/>
        <v>0.25</v>
      </c>
      <c r="U240" s="122">
        <f t="shared" si="107"/>
        <v>0.5</v>
      </c>
      <c r="V240" s="122">
        <f t="shared" si="108"/>
        <v>1.5</v>
      </c>
      <c r="W240" s="123">
        <f t="shared" si="109"/>
        <v>0.25</v>
      </c>
      <c r="X240" s="122" t="b">
        <f t="shared" si="110"/>
        <v>0</v>
      </c>
      <c r="Y240" s="124" t="str">
        <f t="shared" si="111"/>
        <v>0</v>
      </c>
      <c r="Z240" s="124" t="str">
        <f t="shared" si="112"/>
        <v/>
      </c>
      <c r="AA240" s="124" t="str">
        <f t="shared" si="113"/>
        <v/>
      </c>
      <c r="AB240" s="125" t="str">
        <f t="shared" si="114"/>
        <v/>
      </c>
      <c r="AC240" s="158"/>
      <c r="AD240" s="159"/>
      <c r="AE240" s="263"/>
      <c r="AF240" s="415"/>
      <c r="AG240" s="47"/>
      <c r="AH240" s="47"/>
      <c r="AI240" s="47"/>
      <c r="AJ240" s="47"/>
      <c r="AK240" s="47"/>
      <c r="AL240" s="47"/>
      <c r="AM240" s="47"/>
      <c r="AN240" s="47"/>
      <c r="AO240" s="47"/>
    </row>
    <row r="241" spans="1:41" ht="12" customHeight="1">
      <c r="A241" s="268"/>
      <c r="B241" s="127"/>
      <c r="C241" s="127"/>
      <c r="D241" s="128"/>
      <c r="E241" s="129"/>
      <c r="F241" s="136"/>
      <c r="G241" s="136"/>
      <c r="H241" s="233"/>
      <c r="I241" s="234"/>
      <c r="J241" s="117"/>
      <c r="K241" s="118"/>
      <c r="L241" s="119">
        <f t="shared" si="100"/>
        <v>0</v>
      </c>
      <c r="M241" s="118"/>
      <c r="N241" s="120"/>
      <c r="O241" s="104">
        <f t="shared" si="101"/>
        <v>0</v>
      </c>
      <c r="P241" s="104">
        <f t="shared" si="102"/>
        <v>0</v>
      </c>
      <c r="Q241" s="121" t="str">
        <f t="shared" si="103"/>
        <v/>
      </c>
      <c r="R241" s="122" t="str">
        <f t="shared" si="104"/>
        <v/>
      </c>
      <c r="S241" s="122">
        <f t="shared" si="105"/>
        <v>0.25</v>
      </c>
      <c r="T241" s="122">
        <f t="shared" si="106"/>
        <v>0.25</v>
      </c>
      <c r="U241" s="122">
        <f t="shared" si="107"/>
        <v>0.5</v>
      </c>
      <c r="V241" s="122">
        <f t="shared" si="108"/>
        <v>1.5</v>
      </c>
      <c r="W241" s="123">
        <f t="shared" si="109"/>
        <v>0.25</v>
      </c>
      <c r="X241" s="122" t="b">
        <f t="shared" si="110"/>
        <v>0</v>
      </c>
      <c r="Y241" s="124" t="str">
        <f t="shared" si="111"/>
        <v>0</v>
      </c>
      <c r="Z241" s="124" t="str">
        <f t="shared" si="112"/>
        <v/>
      </c>
      <c r="AA241" s="124" t="str">
        <f t="shared" si="113"/>
        <v/>
      </c>
      <c r="AB241" s="125" t="str">
        <f t="shared" si="114"/>
        <v/>
      </c>
      <c r="AC241" s="158"/>
      <c r="AD241" s="159"/>
      <c r="AE241" s="263"/>
      <c r="AF241" s="415"/>
      <c r="AG241" s="47"/>
      <c r="AH241" s="47"/>
      <c r="AI241" s="47"/>
      <c r="AJ241" s="47"/>
      <c r="AK241" s="47"/>
      <c r="AL241" s="47"/>
      <c r="AM241" s="47"/>
      <c r="AN241" s="47"/>
      <c r="AO241" s="47"/>
    </row>
    <row r="242" spans="1:41" ht="12" customHeight="1">
      <c r="A242" s="268"/>
      <c r="B242" s="127"/>
      <c r="C242" s="127"/>
      <c r="D242" s="128"/>
      <c r="E242" s="129"/>
      <c r="F242" s="136"/>
      <c r="G242" s="136"/>
      <c r="H242" s="233"/>
      <c r="I242" s="234"/>
      <c r="J242" s="117"/>
      <c r="K242" s="118"/>
      <c r="L242" s="119">
        <f t="shared" si="100"/>
        <v>0</v>
      </c>
      <c r="M242" s="118"/>
      <c r="N242" s="120"/>
      <c r="O242" s="104">
        <f t="shared" si="101"/>
        <v>0</v>
      </c>
      <c r="P242" s="104">
        <f t="shared" si="102"/>
        <v>0</v>
      </c>
      <c r="Q242" s="121" t="str">
        <f t="shared" si="103"/>
        <v/>
      </c>
      <c r="R242" s="122" t="str">
        <f t="shared" si="104"/>
        <v/>
      </c>
      <c r="S242" s="122">
        <f t="shared" si="105"/>
        <v>0.25</v>
      </c>
      <c r="T242" s="122">
        <f t="shared" si="106"/>
        <v>0.25</v>
      </c>
      <c r="U242" s="122">
        <f t="shared" si="107"/>
        <v>0.5</v>
      </c>
      <c r="V242" s="122">
        <f t="shared" si="108"/>
        <v>1.5</v>
      </c>
      <c r="W242" s="123">
        <f t="shared" si="109"/>
        <v>0.25</v>
      </c>
      <c r="X242" s="122" t="b">
        <f t="shared" si="110"/>
        <v>0</v>
      </c>
      <c r="Y242" s="124" t="str">
        <f t="shared" si="111"/>
        <v>0</v>
      </c>
      <c r="Z242" s="124" t="str">
        <f t="shared" si="112"/>
        <v/>
      </c>
      <c r="AA242" s="124" t="str">
        <f t="shared" si="113"/>
        <v/>
      </c>
      <c r="AB242" s="125" t="str">
        <f t="shared" si="114"/>
        <v/>
      </c>
      <c r="AC242" s="158"/>
      <c r="AD242" s="159"/>
      <c r="AE242" s="263"/>
      <c r="AF242" s="415"/>
      <c r="AG242" s="47"/>
      <c r="AH242" s="47"/>
      <c r="AI242" s="47"/>
      <c r="AJ242" s="47"/>
      <c r="AK242" s="47"/>
      <c r="AL242" s="47"/>
      <c r="AM242" s="47"/>
      <c r="AN242" s="47"/>
      <c r="AO242" s="47"/>
    </row>
    <row r="243" spans="1:41" ht="12" customHeight="1">
      <c r="A243" s="268"/>
      <c r="B243" s="127"/>
      <c r="C243" s="127"/>
      <c r="D243" s="128"/>
      <c r="E243" s="129"/>
      <c r="F243" s="136"/>
      <c r="G243" s="136"/>
      <c r="H243" s="233"/>
      <c r="I243" s="234"/>
      <c r="J243" s="117"/>
      <c r="K243" s="118"/>
      <c r="L243" s="119">
        <f t="shared" si="100"/>
        <v>0</v>
      </c>
      <c r="M243" s="118"/>
      <c r="N243" s="120"/>
      <c r="O243" s="104">
        <f t="shared" si="101"/>
        <v>0</v>
      </c>
      <c r="P243" s="104">
        <f t="shared" si="102"/>
        <v>0</v>
      </c>
      <c r="Q243" s="121" t="str">
        <f t="shared" si="103"/>
        <v/>
      </c>
      <c r="R243" s="122" t="str">
        <f t="shared" si="104"/>
        <v/>
      </c>
      <c r="S243" s="122">
        <f t="shared" si="105"/>
        <v>0.25</v>
      </c>
      <c r="T243" s="122">
        <f t="shared" si="106"/>
        <v>0.25</v>
      </c>
      <c r="U243" s="122">
        <f t="shared" si="107"/>
        <v>0.5</v>
      </c>
      <c r="V243" s="122">
        <f t="shared" si="108"/>
        <v>1.5</v>
      </c>
      <c r="W243" s="123">
        <f t="shared" si="109"/>
        <v>0.25</v>
      </c>
      <c r="X243" s="122" t="b">
        <f t="shared" si="110"/>
        <v>0</v>
      </c>
      <c r="Y243" s="124" t="str">
        <f t="shared" si="111"/>
        <v>0</v>
      </c>
      <c r="Z243" s="124" t="str">
        <f t="shared" si="112"/>
        <v/>
      </c>
      <c r="AA243" s="124" t="str">
        <f t="shared" si="113"/>
        <v/>
      </c>
      <c r="AB243" s="125" t="str">
        <f t="shared" si="114"/>
        <v/>
      </c>
      <c r="AC243" s="158"/>
      <c r="AD243" s="159"/>
      <c r="AE243" s="263"/>
      <c r="AF243" s="415"/>
      <c r="AG243" s="47"/>
      <c r="AH243" s="47"/>
      <c r="AI243" s="47"/>
      <c r="AJ243" s="47"/>
      <c r="AK243" s="47"/>
      <c r="AL243" s="47"/>
      <c r="AM243" s="47"/>
      <c r="AN243" s="47"/>
      <c r="AO243" s="47"/>
    </row>
    <row r="244" spans="1:41" ht="12" customHeight="1">
      <c r="A244" s="268"/>
      <c r="B244" s="127"/>
      <c r="C244" s="127"/>
      <c r="D244" s="128"/>
      <c r="E244" s="129"/>
      <c r="F244" s="136"/>
      <c r="G244" s="136"/>
      <c r="H244" s="233"/>
      <c r="I244" s="234"/>
      <c r="J244" s="117"/>
      <c r="K244" s="118"/>
      <c r="L244" s="119">
        <f t="shared" si="100"/>
        <v>0</v>
      </c>
      <c r="M244" s="118"/>
      <c r="N244" s="120"/>
      <c r="O244" s="104">
        <f t="shared" si="101"/>
        <v>0</v>
      </c>
      <c r="P244" s="104">
        <f t="shared" si="102"/>
        <v>0</v>
      </c>
      <c r="Q244" s="121" t="str">
        <f t="shared" si="103"/>
        <v/>
      </c>
      <c r="R244" s="122" t="str">
        <f t="shared" si="104"/>
        <v/>
      </c>
      <c r="S244" s="122">
        <f t="shared" si="105"/>
        <v>0.25</v>
      </c>
      <c r="T244" s="122">
        <f t="shared" si="106"/>
        <v>0.25</v>
      </c>
      <c r="U244" s="122">
        <f t="shared" si="107"/>
        <v>0.5</v>
      </c>
      <c r="V244" s="122">
        <f t="shared" si="108"/>
        <v>1.5</v>
      </c>
      <c r="W244" s="123">
        <f t="shared" si="109"/>
        <v>0.25</v>
      </c>
      <c r="X244" s="122" t="b">
        <f t="shared" si="110"/>
        <v>0</v>
      </c>
      <c r="Y244" s="124" t="str">
        <f t="shared" si="111"/>
        <v>0</v>
      </c>
      <c r="Z244" s="124" t="str">
        <f t="shared" si="112"/>
        <v/>
      </c>
      <c r="AA244" s="124" t="str">
        <f t="shared" si="113"/>
        <v/>
      </c>
      <c r="AB244" s="125" t="str">
        <f t="shared" si="114"/>
        <v/>
      </c>
      <c r="AC244" s="158"/>
      <c r="AD244" s="159"/>
      <c r="AE244" s="263"/>
      <c r="AF244" s="415"/>
      <c r="AG244" s="47"/>
      <c r="AH244" s="47"/>
      <c r="AI244" s="47"/>
      <c r="AJ244" s="47"/>
      <c r="AK244" s="47"/>
      <c r="AL244" s="47"/>
      <c r="AM244" s="47"/>
      <c r="AN244" s="47"/>
      <c r="AO244" s="47"/>
    </row>
    <row r="245" spans="1:41" ht="12" customHeight="1">
      <c r="A245" s="268"/>
      <c r="B245" s="127"/>
      <c r="C245" s="127"/>
      <c r="D245" s="128"/>
      <c r="E245" s="129"/>
      <c r="F245" s="136"/>
      <c r="G245" s="136"/>
      <c r="H245" s="233"/>
      <c r="I245" s="234"/>
      <c r="J245" s="117"/>
      <c r="K245" s="118"/>
      <c r="L245" s="119">
        <f t="shared" si="100"/>
        <v>0</v>
      </c>
      <c r="M245" s="118"/>
      <c r="N245" s="120"/>
      <c r="O245" s="104">
        <f t="shared" si="101"/>
        <v>0</v>
      </c>
      <c r="P245" s="104">
        <f t="shared" si="102"/>
        <v>0</v>
      </c>
      <c r="Q245" s="121" t="str">
        <f t="shared" si="103"/>
        <v/>
      </c>
      <c r="R245" s="122" t="str">
        <f t="shared" si="104"/>
        <v/>
      </c>
      <c r="S245" s="122">
        <f t="shared" si="105"/>
        <v>0.25</v>
      </c>
      <c r="T245" s="122">
        <f t="shared" si="106"/>
        <v>0.25</v>
      </c>
      <c r="U245" s="122">
        <f t="shared" si="107"/>
        <v>0.5</v>
      </c>
      <c r="V245" s="122">
        <f t="shared" si="108"/>
        <v>1.5</v>
      </c>
      <c r="W245" s="123">
        <f t="shared" si="109"/>
        <v>0.25</v>
      </c>
      <c r="X245" s="122" t="b">
        <f t="shared" si="110"/>
        <v>0</v>
      </c>
      <c r="Y245" s="124" t="str">
        <f t="shared" si="111"/>
        <v>0</v>
      </c>
      <c r="Z245" s="124" t="str">
        <f t="shared" si="112"/>
        <v/>
      </c>
      <c r="AA245" s="124" t="str">
        <f t="shared" si="113"/>
        <v/>
      </c>
      <c r="AB245" s="125" t="str">
        <f t="shared" si="114"/>
        <v/>
      </c>
      <c r="AC245" s="158"/>
      <c r="AD245" s="159"/>
      <c r="AE245" s="263"/>
      <c r="AF245" s="415"/>
      <c r="AG245" s="47"/>
      <c r="AH245" s="47"/>
      <c r="AI245" s="47"/>
      <c r="AJ245" s="47"/>
      <c r="AK245" s="47"/>
      <c r="AL245" s="47"/>
      <c r="AM245" s="47"/>
      <c r="AN245" s="47"/>
      <c r="AO245" s="47"/>
    </row>
    <row r="246" spans="1:41" ht="12" customHeight="1">
      <c r="A246" s="268"/>
      <c r="B246" s="127"/>
      <c r="C246" s="127"/>
      <c r="D246" s="128"/>
      <c r="E246" s="129"/>
      <c r="F246" s="136"/>
      <c r="G246" s="136"/>
      <c r="H246" s="233"/>
      <c r="I246" s="234"/>
      <c r="J246" s="117"/>
      <c r="K246" s="118"/>
      <c r="L246" s="119">
        <f t="shared" si="100"/>
        <v>0</v>
      </c>
      <c r="M246" s="118"/>
      <c r="N246" s="120"/>
      <c r="O246" s="104">
        <f t="shared" si="101"/>
        <v>0</v>
      </c>
      <c r="P246" s="104">
        <f t="shared" si="102"/>
        <v>0</v>
      </c>
      <c r="Q246" s="121" t="str">
        <f t="shared" si="103"/>
        <v/>
      </c>
      <c r="R246" s="122" t="str">
        <f t="shared" si="104"/>
        <v/>
      </c>
      <c r="S246" s="122">
        <f t="shared" si="105"/>
        <v>0.25</v>
      </c>
      <c r="T246" s="122">
        <f t="shared" si="106"/>
        <v>0.25</v>
      </c>
      <c r="U246" s="122">
        <f t="shared" si="107"/>
        <v>0.5</v>
      </c>
      <c r="V246" s="122">
        <f t="shared" si="108"/>
        <v>1.5</v>
      </c>
      <c r="W246" s="123">
        <f t="shared" si="109"/>
        <v>0.25</v>
      </c>
      <c r="X246" s="122" t="b">
        <f t="shared" si="110"/>
        <v>0</v>
      </c>
      <c r="Y246" s="124" t="str">
        <f t="shared" si="111"/>
        <v>0</v>
      </c>
      <c r="Z246" s="124" t="str">
        <f t="shared" si="112"/>
        <v/>
      </c>
      <c r="AA246" s="124" t="str">
        <f t="shared" si="113"/>
        <v/>
      </c>
      <c r="AB246" s="125" t="str">
        <f t="shared" si="114"/>
        <v/>
      </c>
      <c r="AC246" s="158"/>
      <c r="AD246" s="159"/>
      <c r="AE246" s="263"/>
      <c r="AF246" s="415"/>
      <c r="AG246" s="47"/>
      <c r="AH246" s="47"/>
      <c r="AI246" s="47"/>
      <c r="AJ246" s="47"/>
      <c r="AK246" s="47"/>
      <c r="AL246" s="47"/>
      <c r="AM246" s="47"/>
      <c r="AN246" s="47"/>
      <c r="AO246" s="47"/>
    </row>
    <row r="247" spans="1:41" ht="12" customHeight="1">
      <c r="A247" s="268"/>
      <c r="B247" s="127"/>
      <c r="C247" s="127"/>
      <c r="D247" s="128"/>
      <c r="E247" s="129"/>
      <c r="F247" s="136"/>
      <c r="G247" s="136"/>
      <c r="H247" s="233"/>
      <c r="I247" s="234"/>
      <c r="J247" s="117"/>
      <c r="K247" s="118"/>
      <c r="L247" s="119">
        <f t="shared" si="100"/>
        <v>0</v>
      </c>
      <c r="M247" s="118"/>
      <c r="N247" s="120"/>
      <c r="O247" s="104">
        <f t="shared" si="101"/>
        <v>0</v>
      </c>
      <c r="P247" s="104">
        <f t="shared" si="102"/>
        <v>0</v>
      </c>
      <c r="Q247" s="121" t="str">
        <f t="shared" si="103"/>
        <v/>
      </c>
      <c r="R247" s="122" t="str">
        <f t="shared" si="104"/>
        <v/>
      </c>
      <c r="S247" s="122">
        <f t="shared" si="105"/>
        <v>0.25</v>
      </c>
      <c r="T247" s="122">
        <f t="shared" si="106"/>
        <v>0.25</v>
      </c>
      <c r="U247" s="122">
        <f t="shared" si="107"/>
        <v>0.5</v>
      </c>
      <c r="V247" s="122">
        <f t="shared" si="108"/>
        <v>1.5</v>
      </c>
      <c r="W247" s="123">
        <f t="shared" si="109"/>
        <v>0.25</v>
      </c>
      <c r="X247" s="122" t="b">
        <f t="shared" si="110"/>
        <v>0</v>
      </c>
      <c r="Y247" s="124" t="str">
        <f t="shared" si="111"/>
        <v>0</v>
      </c>
      <c r="Z247" s="124" t="str">
        <f t="shared" si="112"/>
        <v/>
      </c>
      <c r="AA247" s="124" t="str">
        <f t="shared" si="113"/>
        <v/>
      </c>
      <c r="AB247" s="125" t="str">
        <f t="shared" si="114"/>
        <v/>
      </c>
      <c r="AC247" s="158"/>
      <c r="AD247" s="159"/>
      <c r="AE247" s="263"/>
      <c r="AF247" s="415"/>
      <c r="AG247" s="47"/>
      <c r="AH247" s="47"/>
      <c r="AI247" s="47"/>
      <c r="AJ247" s="47"/>
      <c r="AK247" s="47"/>
      <c r="AL247" s="47"/>
      <c r="AM247" s="47"/>
      <c r="AN247" s="47"/>
      <c r="AO247" s="47"/>
    </row>
    <row r="248" spans="1:41" ht="12" customHeight="1">
      <c r="A248" s="268"/>
      <c r="B248" s="127"/>
      <c r="C248" s="127"/>
      <c r="D248" s="128"/>
      <c r="E248" s="129"/>
      <c r="F248" s="136"/>
      <c r="G248" s="136"/>
      <c r="H248" s="233"/>
      <c r="I248" s="234"/>
      <c r="J248" s="117"/>
      <c r="K248" s="118"/>
      <c r="L248" s="119">
        <f t="shared" si="100"/>
        <v>0</v>
      </c>
      <c r="M248" s="118"/>
      <c r="N248" s="120"/>
      <c r="O248" s="104">
        <f t="shared" si="101"/>
        <v>0</v>
      </c>
      <c r="P248" s="104">
        <f t="shared" si="102"/>
        <v>0</v>
      </c>
      <c r="Q248" s="121" t="str">
        <f t="shared" si="103"/>
        <v/>
      </c>
      <c r="R248" s="122" t="str">
        <f t="shared" si="104"/>
        <v/>
      </c>
      <c r="S248" s="122">
        <f t="shared" si="105"/>
        <v>0.25</v>
      </c>
      <c r="T248" s="122">
        <f t="shared" si="106"/>
        <v>0.25</v>
      </c>
      <c r="U248" s="122">
        <f t="shared" si="107"/>
        <v>0.5</v>
      </c>
      <c r="V248" s="122">
        <f t="shared" si="108"/>
        <v>1.5</v>
      </c>
      <c r="W248" s="123">
        <f t="shared" si="109"/>
        <v>0.25</v>
      </c>
      <c r="X248" s="122" t="b">
        <f t="shared" si="110"/>
        <v>0</v>
      </c>
      <c r="Y248" s="124" t="str">
        <f t="shared" si="111"/>
        <v>0</v>
      </c>
      <c r="Z248" s="124" t="str">
        <f t="shared" si="112"/>
        <v/>
      </c>
      <c r="AA248" s="124" t="str">
        <f t="shared" si="113"/>
        <v/>
      </c>
      <c r="AB248" s="125" t="str">
        <f t="shared" si="114"/>
        <v/>
      </c>
      <c r="AC248" s="158"/>
      <c r="AD248" s="159"/>
      <c r="AE248" s="263"/>
      <c r="AF248" s="415"/>
      <c r="AG248" s="47"/>
      <c r="AH248" s="47"/>
      <c r="AI248" s="47"/>
      <c r="AJ248" s="47"/>
      <c r="AK248" s="47"/>
      <c r="AL248" s="47"/>
      <c r="AM248" s="47"/>
      <c r="AN248" s="47"/>
      <c r="AO248" s="47"/>
    </row>
    <row r="249" spans="1:41" ht="12" customHeight="1">
      <c r="A249" s="268"/>
      <c r="B249" s="127"/>
      <c r="C249" s="127"/>
      <c r="D249" s="128"/>
      <c r="E249" s="129"/>
      <c r="F249" s="136"/>
      <c r="G249" s="136"/>
      <c r="H249" s="233"/>
      <c r="I249" s="234"/>
      <c r="J249" s="117"/>
      <c r="K249" s="118"/>
      <c r="L249" s="119">
        <f t="shared" si="100"/>
        <v>0</v>
      </c>
      <c r="M249" s="118"/>
      <c r="N249" s="120"/>
      <c r="O249" s="104">
        <f t="shared" si="101"/>
        <v>0</v>
      </c>
      <c r="P249" s="104">
        <f t="shared" si="102"/>
        <v>0</v>
      </c>
      <c r="Q249" s="121" t="str">
        <f t="shared" si="103"/>
        <v/>
      </c>
      <c r="R249" s="122" t="str">
        <f t="shared" si="104"/>
        <v/>
      </c>
      <c r="S249" s="122">
        <f t="shared" si="105"/>
        <v>0.25</v>
      </c>
      <c r="T249" s="122">
        <f t="shared" si="106"/>
        <v>0.25</v>
      </c>
      <c r="U249" s="122">
        <f t="shared" si="107"/>
        <v>0.5</v>
      </c>
      <c r="V249" s="122">
        <f t="shared" si="108"/>
        <v>1.5</v>
      </c>
      <c r="W249" s="123">
        <f t="shared" si="109"/>
        <v>0.25</v>
      </c>
      <c r="X249" s="122" t="b">
        <f t="shared" si="110"/>
        <v>0</v>
      </c>
      <c r="Y249" s="124" t="str">
        <f t="shared" si="111"/>
        <v>0</v>
      </c>
      <c r="Z249" s="124" t="str">
        <f t="shared" si="112"/>
        <v/>
      </c>
      <c r="AA249" s="124" t="str">
        <f t="shared" si="113"/>
        <v/>
      </c>
      <c r="AB249" s="125" t="str">
        <f t="shared" si="114"/>
        <v/>
      </c>
      <c r="AC249" s="158"/>
      <c r="AD249" s="159"/>
      <c r="AE249" s="263"/>
      <c r="AF249" s="415"/>
      <c r="AG249" s="47"/>
      <c r="AH249" s="47"/>
      <c r="AI249" s="47"/>
      <c r="AJ249" s="47"/>
      <c r="AK249" s="47"/>
      <c r="AL249" s="47"/>
      <c r="AM249" s="47"/>
      <c r="AN249" s="47"/>
      <c r="AO249" s="47"/>
    </row>
    <row r="250" spans="1:41" ht="12" customHeight="1">
      <c r="A250" s="268"/>
      <c r="B250" s="127"/>
      <c r="C250" s="127"/>
      <c r="D250" s="128"/>
      <c r="E250" s="129"/>
      <c r="F250" s="136"/>
      <c r="G250" s="136"/>
      <c r="H250" s="233"/>
      <c r="I250" s="234"/>
      <c r="J250" s="117"/>
      <c r="K250" s="118"/>
      <c r="L250" s="119">
        <f t="shared" si="100"/>
        <v>0</v>
      </c>
      <c r="M250" s="118"/>
      <c r="N250" s="120"/>
      <c r="O250" s="104">
        <f t="shared" si="101"/>
        <v>0</v>
      </c>
      <c r="P250" s="104">
        <f t="shared" si="102"/>
        <v>0</v>
      </c>
      <c r="Q250" s="121" t="str">
        <f t="shared" si="103"/>
        <v/>
      </c>
      <c r="R250" s="122" t="str">
        <f t="shared" si="104"/>
        <v/>
      </c>
      <c r="S250" s="122">
        <f t="shared" si="105"/>
        <v>0.25</v>
      </c>
      <c r="T250" s="122">
        <f t="shared" si="106"/>
        <v>0.25</v>
      </c>
      <c r="U250" s="122">
        <f t="shared" si="107"/>
        <v>0.5</v>
      </c>
      <c r="V250" s="122">
        <f t="shared" si="108"/>
        <v>1.5</v>
      </c>
      <c r="W250" s="123">
        <f t="shared" si="109"/>
        <v>0.25</v>
      </c>
      <c r="X250" s="122" t="b">
        <f t="shared" si="110"/>
        <v>0</v>
      </c>
      <c r="Y250" s="124" t="str">
        <f t="shared" si="111"/>
        <v>0</v>
      </c>
      <c r="Z250" s="124" t="str">
        <f t="shared" si="112"/>
        <v/>
      </c>
      <c r="AA250" s="124" t="str">
        <f t="shared" si="113"/>
        <v/>
      </c>
      <c r="AB250" s="125" t="str">
        <f t="shared" si="114"/>
        <v/>
      </c>
      <c r="AC250" s="158"/>
      <c r="AD250" s="159"/>
      <c r="AE250" s="263"/>
      <c r="AF250" s="415"/>
      <c r="AG250" s="47"/>
      <c r="AH250" s="47"/>
      <c r="AI250" s="47"/>
      <c r="AJ250" s="47"/>
      <c r="AK250" s="47"/>
      <c r="AL250" s="47"/>
      <c r="AM250" s="47"/>
      <c r="AN250" s="47"/>
      <c r="AO250" s="47"/>
    </row>
    <row r="251" spans="1:41" ht="12" customHeight="1">
      <c r="A251" s="268"/>
      <c r="B251" s="127"/>
      <c r="C251" s="127"/>
      <c r="D251" s="128"/>
      <c r="E251" s="129"/>
      <c r="F251" s="136"/>
      <c r="G251" s="136"/>
      <c r="H251" s="233"/>
      <c r="I251" s="234"/>
      <c r="J251" s="117"/>
      <c r="K251" s="118"/>
      <c r="L251" s="119">
        <f t="shared" si="100"/>
        <v>0</v>
      </c>
      <c r="M251" s="118"/>
      <c r="N251" s="120"/>
      <c r="O251" s="104">
        <f t="shared" si="101"/>
        <v>0</v>
      </c>
      <c r="P251" s="104">
        <f t="shared" si="102"/>
        <v>0</v>
      </c>
      <c r="Q251" s="121" t="str">
        <f t="shared" si="103"/>
        <v/>
      </c>
      <c r="R251" s="122" t="str">
        <f t="shared" si="104"/>
        <v/>
      </c>
      <c r="S251" s="122">
        <f t="shared" si="105"/>
        <v>0.25</v>
      </c>
      <c r="T251" s="122">
        <f t="shared" si="106"/>
        <v>0.25</v>
      </c>
      <c r="U251" s="122">
        <f t="shared" si="107"/>
        <v>0.5</v>
      </c>
      <c r="V251" s="122">
        <f t="shared" si="108"/>
        <v>1.5</v>
      </c>
      <c r="W251" s="123">
        <f t="shared" si="109"/>
        <v>0.25</v>
      </c>
      <c r="X251" s="122" t="b">
        <f t="shared" si="110"/>
        <v>0</v>
      </c>
      <c r="Y251" s="124" t="str">
        <f t="shared" si="111"/>
        <v>0</v>
      </c>
      <c r="Z251" s="124" t="str">
        <f t="shared" si="112"/>
        <v/>
      </c>
      <c r="AA251" s="124" t="str">
        <f t="shared" si="113"/>
        <v/>
      </c>
      <c r="AB251" s="125" t="str">
        <f t="shared" si="114"/>
        <v/>
      </c>
      <c r="AC251" s="158"/>
      <c r="AD251" s="159"/>
      <c r="AE251" s="263"/>
      <c r="AF251" s="415"/>
      <c r="AG251" s="47"/>
      <c r="AH251" s="47"/>
      <c r="AI251" s="47"/>
      <c r="AJ251" s="47"/>
      <c r="AK251" s="47"/>
      <c r="AL251" s="47"/>
      <c r="AM251" s="47"/>
      <c r="AN251" s="47"/>
      <c r="AO251" s="47"/>
    </row>
    <row r="252" spans="1:41" ht="12" customHeight="1">
      <c r="A252" s="268"/>
      <c r="B252" s="127"/>
      <c r="C252" s="127"/>
      <c r="D252" s="128"/>
      <c r="E252" s="129"/>
      <c r="F252" s="136"/>
      <c r="G252" s="136"/>
      <c r="H252" s="233"/>
      <c r="I252" s="234"/>
      <c r="J252" s="117"/>
      <c r="K252" s="118"/>
      <c r="L252" s="119">
        <f t="shared" si="100"/>
        <v>0</v>
      </c>
      <c r="M252" s="118"/>
      <c r="N252" s="120"/>
      <c r="O252" s="104">
        <f t="shared" si="101"/>
        <v>0</v>
      </c>
      <c r="P252" s="104">
        <f t="shared" si="102"/>
        <v>0</v>
      </c>
      <c r="Q252" s="121" t="str">
        <f t="shared" si="103"/>
        <v/>
      </c>
      <c r="R252" s="122" t="str">
        <f t="shared" si="104"/>
        <v/>
      </c>
      <c r="S252" s="122">
        <f t="shared" si="105"/>
        <v>0.25</v>
      </c>
      <c r="T252" s="122">
        <f t="shared" si="106"/>
        <v>0.25</v>
      </c>
      <c r="U252" s="122">
        <f t="shared" si="107"/>
        <v>0.5</v>
      </c>
      <c r="V252" s="122">
        <f t="shared" si="108"/>
        <v>1.5</v>
      </c>
      <c r="W252" s="123">
        <f t="shared" si="109"/>
        <v>0.25</v>
      </c>
      <c r="X252" s="122" t="b">
        <f t="shared" si="110"/>
        <v>0</v>
      </c>
      <c r="Y252" s="124" t="str">
        <f t="shared" si="111"/>
        <v>0</v>
      </c>
      <c r="Z252" s="124" t="str">
        <f t="shared" si="112"/>
        <v/>
      </c>
      <c r="AA252" s="124" t="str">
        <f t="shared" si="113"/>
        <v/>
      </c>
      <c r="AB252" s="125" t="str">
        <f t="shared" si="114"/>
        <v/>
      </c>
      <c r="AC252" s="158"/>
      <c r="AD252" s="159"/>
      <c r="AE252" s="263"/>
      <c r="AF252" s="415"/>
      <c r="AG252" s="47"/>
      <c r="AH252" s="47"/>
      <c r="AI252" s="47"/>
      <c r="AJ252" s="47"/>
      <c r="AK252" s="47"/>
      <c r="AL252" s="47"/>
      <c r="AM252" s="47"/>
      <c r="AN252" s="47"/>
      <c r="AO252" s="47"/>
    </row>
    <row r="253" spans="1:41" ht="12" customHeight="1">
      <c r="A253" s="268"/>
      <c r="B253" s="127"/>
      <c r="C253" s="127"/>
      <c r="D253" s="128"/>
      <c r="E253" s="129"/>
      <c r="F253" s="136"/>
      <c r="G253" s="136"/>
      <c r="H253" s="233"/>
      <c r="I253" s="234"/>
      <c r="J253" s="117"/>
      <c r="K253" s="118"/>
      <c r="L253" s="119">
        <f t="shared" si="100"/>
        <v>0</v>
      </c>
      <c r="M253" s="118"/>
      <c r="N253" s="120"/>
      <c r="O253" s="104">
        <f t="shared" si="101"/>
        <v>0</v>
      </c>
      <c r="P253" s="104">
        <f t="shared" si="102"/>
        <v>0</v>
      </c>
      <c r="Q253" s="121" t="str">
        <f t="shared" si="103"/>
        <v/>
      </c>
      <c r="R253" s="122" t="str">
        <f t="shared" si="104"/>
        <v/>
      </c>
      <c r="S253" s="122">
        <f t="shared" si="105"/>
        <v>0.25</v>
      </c>
      <c r="T253" s="122">
        <f t="shared" si="106"/>
        <v>0.25</v>
      </c>
      <c r="U253" s="122">
        <f t="shared" si="107"/>
        <v>0.5</v>
      </c>
      <c r="V253" s="122">
        <f t="shared" si="108"/>
        <v>1.5</v>
      </c>
      <c r="W253" s="123">
        <f t="shared" si="109"/>
        <v>0.25</v>
      </c>
      <c r="X253" s="122" t="b">
        <f t="shared" si="110"/>
        <v>0</v>
      </c>
      <c r="Y253" s="124" t="str">
        <f t="shared" si="111"/>
        <v>0</v>
      </c>
      <c r="Z253" s="124" t="str">
        <f t="shared" si="112"/>
        <v/>
      </c>
      <c r="AA253" s="124" t="str">
        <f t="shared" si="113"/>
        <v/>
      </c>
      <c r="AB253" s="125" t="str">
        <f t="shared" si="114"/>
        <v/>
      </c>
      <c r="AC253" s="158"/>
      <c r="AD253" s="159"/>
      <c r="AE253" s="263"/>
      <c r="AF253" s="415"/>
      <c r="AG253" s="47"/>
      <c r="AH253" s="47"/>
      <c r="AI253" s="47"/>
      <c r="AJ253" s="47"/>
      <c r="AK253" s="47"/>
      <c r="AL253" s="47"/>
      <c r="AM253" s="47"/>
      <c r="AN253" s="47"/>
      <c r="AO253" s="47"/>
    </row>
    <row r="254" spans="1:41" ht="12" customHeight="1">
      <c r="A254" s="268"/>
      <c r="B254" s="127"/>
      <c r="C254" s="127"/>
      <c r="D254" s="128"/>
      <c r="E254" s="129"/>
      <c r="F254" s="136"/>
      <c r="G254" s="136"/>
      <c r="H254" s="233"/>
      <c r="I254" s="234"/>
      <c r="J254" s="117"/>
      <c r="K254" s="118"/>
      <c r="L254" s="119">
        <f t="shared" si="100"/>
        <v>0</v>
      </c>
      <c r="M254" s="118"/>
      <c r="N254" s="120"/>
      <c r="O254" s="104">
        <f t="shared" si="101"/>
        <v>0</v>
      </c>
      <c r="P254" s="104">
        <f t="shared" si="102"/>
        <v>0</v>
      </c>
      <c r="Q254" s="121" t="str">
        <f t="shared" si="103"/>
        <v/>
      </c>
      <c r="R254" s="122" t="str">
        <f t="shared" si="104"/>
        <v/>
      </c>
      <c r="S254" s="122">
        <f t="shared" si="105"/>
        <v>0.25</v>
      </c>
      <c r="T254" s="122">
        <f t="shared" si="106"/>
        <v>0.25</v>
      </c>
      <c r="U254" s="122">
        <f t="shared" si="107"/>
        <v>0.5</v>
      </c>
      <c r="V254" s="122">
        <f t="shared" si="108"/>
        <v>1.5</v>
      </c>
      <c r="W254" s="123">
        <f t="shared" si="109"/>
        <v>0.25</v>
      </c>
      <c r="X254" s="122" t="b">
        <f t="shared" si="110"/>
        <v>0</v>
      </c>
      <c r="Y254" s="124" t="str">
        <f t="shared" si="111"/>
        <v>0</v>
      </c>
      <c r="Z254" s="124" t="str">
        <f t="shared" si="112"/>
        <v/>
      </c>
      <c r="AA254" s="124" t="str">
        <f t="shared" si="113"/>
        <v/>
      </c>
      <c r="AB254" s="125" t="str">
        <f t="shared" si="114"/>
        <v/>
      </c>
      <c r="AC254" s="158"/>
      <c r="AD254" s="159"/>
      <c r="AE254" s="263"/>
      <c r="AF254" s="415"/>
      <c r="AG254" s="47"/>
      <c r="AH254" s="47"/>
      <c r="AI254" s="47"/>
      <c r="AJ254" s="47"/>
      <c r="AK254" s="47"/>
      <c r="AL254" s="47"/>
      <c r="AM254" s="47"/>
      <c r="AN254" s="47"/>
      <c r="AO254" s="47"/>
    </row>
    <row r="255" spans="1:41" ht="12" customHeight="1">
      <c r="A255" s="268"/>
      <c r="B255" s="127"/>
      <c r="C255" s="127"/>
      <c r="D255" s="128"/>
      <c r="E255" s="129"/>
      <c r="F255" s="136"/>
      <c r="G255" s="136"/>
      <c r="H255" s="233"/>
      <c r="I255" s="234"/>
      <c r="J255" s="117"/>
      <c r="K255" s="118"/>
      <c r="L255" s="119">
        <f t="shared" si="100"/>
        <v>0</v>
      </c>
      <c r="M255" s="118"/>
      <c r="N255" s="120"/>
      <c r="O255" s="104">
        <f t="shared" si="101"/>
        <v>0</v>
      </c>
      <c r="P255" s="104">
        <f t="shared" si="102"/>
        <v>0</v>
      </c>
      <c r="Q255" s="121" t="str">
        <f t="shared" si="103"/>
        <v/>
      </c>
      <c r="R255" s="122" t="str">
        <f t="shared" si="104"/>
        <v/>
      </c>
      <c r="S255" s="122">
        <f t="shared" si="105"/>
        <v>0.25</v>
      </c>
      <c r="T255" s="122">
        <f t="shared" si="106"/>
        <v>0.25</v>
      </c>
      <c r="U255" s="122">
        <f t="shared" si="107"/>
        <v>0.5</v>
      </c>
      <c r="V255" s="122">
        <f t="shared" si="108"/>
        <v>1.5</v>
      </c>
      <c r="W255" s="123">
        <f t="shared" si="109"/>
        <v>0.25</v>
      </c>
      <c r="X255" s="122" t="b">
        <f t="shared" si="110"/>
        <v>0</v>
      </c>
      <c r="Y255" s="124" t="str">
        <f t="shared" si="111"/>
        <v>0</v>
      </c>
      <c r="Z255" s="124" t="str">
        <f t="shared" si="112"/>
        <v/>
      </c>
      <c r="AA255" s="124" t="str">
        <f t="shared" si="113"/>
        <v/>
      </c>
      <c r="AB255" s="125" t="str">
        <f t="shared" si="114"/>
        <v/>
      </c>
      <c r="AC255" s="158"/>
      <c r="AD255" s="159"/>
      <c r="AE255" s="263"/>
      <c r="AF255" s="415"/>
      <c r="AG255" s="47"/>
      <c r="AH255" s="47"/>
      <c r="AI255" s="47"/>
      <c r="AJ255" s="47"/>
      <c r="AK255" s="47"/>
      <c r="AL255" s="47"/>
      <c r="AM255" s="47"/>
      <c r="AN255" s="47"/>
      <c r="AO255" s="47"/>
    </row>
    <row r="256" spans="1:41" ht="12" customHeight="1">
      <c r="A256" s="268"/>
      <c r="B256" s="127"/>
      <c r="C256" s="127"/>
      <c r="D256" s="128"/>
      <c r="E256" s="129"/>
      <c r="F256" s="136"/>
      <c r="G256" s="136"/>
      <c r="H256" s="233"/>
      <c r="I256" s="234"/>
      <c r="J256" s="117"/>
      <c r="K256" s="118"/>
      <c r="L256" s="119">
        <f t="shared" si="100"/>
        <v>0</v>
      </c>
      <c r="M256" s="118"/>
      <c r="N256" s="120"/>
      <c r="O256" s="104">
        <f t="shared" si="101"/>
        <v>0</v>
      </c>
      <c r="P256" s="104">
        <f t="shared" si="102"/>
        <v>0</v>
      </c>
      <c r="Q256" s="121" t="str">
        <f t="shared" si="103"/>
        <v/>
      </c>
      <c r="R256" s="122" t="str">
        <f t="shared" si="104"/>
        <v/>
      </c>
      <c r="S256" s="122">
        <f t="shared" si="105"/>
        <v>0.25</v>
      </c>
      <c r="T256" s="122">
        <f t="shared" si="106"/>
        <v>0.25</v>
      </c>
      <c r="U256" s="122">
        <f t="shared" si="107"/>
        <v>0.5</v>
      </c>
      <c r="V256" s="122">
        <f t="shared" si="108"/>
        <v>1.5</v>
      </c>
      <c r="W256" s="123">
        <f t="shared" si="109"/>
        <v>0.25</v>
      </c>
      <c r="X256" s="122" t="b">
        <f t="shared" si="110"/>
        <v>0</v>
      </c>
      <c r="Y256" s="124" t="str">
        <f t="shared" si="111"/>
        <v>0</v>
      </c>
      <c r="Z256" s="124" t="str">
        <f t="shared" si="112"/>
        <v/>
      </c>
      <c r="AA256" s="124" t="str">
        <f t="shared" si="113"/>
        <v/>
      </c>
      <c r="AB256" s="125" t="str">
        <f t="shared" si="114"/>
        <v/>
      </c>
      <c r="AC256" s="158"/>
      <c r="AD256" s="159"/>
      <c r="AE256" s="263"/>
      <c r="AF256" s="415"/>
      <c r="AG256" s="47"/>
      <c r="AH256" s="47"/>
      <c r="AI256" s="47"/>
      <c r="AJ256" s="47"/>
      <c r="AK256" s="47"/>
      <c r="AL256" s="47"/>
      <c r="AM256" s="47"/>
      <c r="AN256" s="47"/>
      <c r="AO256" s="47"/>
    </row>
    <row r="257" spans="1:41" ht="12" customHeight="1">
      <c r="A257" s="268"/>
      <c r="B257" s="127"/>
      <c r="C257" s="127"/>
      <c r="D257" s="128"/>
      <c r="E257" s="129"/>
      <c r="F257" s="136"/>
      <c r="G257" s="136"/>
      <c r="H257" s="233"/>
      <c r="I257" s="234"/>
      <c r="J257" s="117"/>
      <c r="K257" s="118"/>
      <c r="L257" s="119">
        <f t="shared" si="100"/>
        <v>0</v>
      </c>
      <c r="M257" s="118"/>
      <c r="N257" s="120"/>
      <c r="O257" s="104">
        <f t="shared" si="101"/>
        <v>0</v>
      </c>
      <c r="P257" s="104">
        <f t="shared" si="102"/>
        <v>0</v>
      </c>
      <c r="Q257" s="121" t="str">
        <f t="shared" si="103"/>
        <v/>
      </c>
      <c r="R257" s="122" t="str">
        <f t="shared" si="104"/>
        <v/>
      </c>
      <c r="S257" s="122">
        <f t="shared" si="105"/>
        <v>0.25</v>
      </c>
      <c r="T257" s="122">
        <f t="shared" si="106"/>
        <v>0.25</v>
      </c>
      <c r="U257" s="122">
        <f t="shared" si="107"/>
        <v>0.5</v>
      </c>
      <c r="V257" s="122">
        <f t="shared" si="108"/>
        <v>1.5</v>
      </c>
      <c r="W257" s="123">
        <f t="shared" si="109"/>
        <v>0.25</v>
      </c>
      <c r="X257" s="122" t="b">
        <f t="shared" si="110"/>
        <v>0</v>
      </c>
      <c r="Y257" s="124" t="str">
        <f t="shared" si="111"/>
        <v>0</v>
      </c>
      <c r="Z257" s="124" t="str">
        <f t="shared" si="112"/>
        <v/>
      </c>
      <c r="AA257" s="124" t="str">
        <f t="shared" si="113"/>
        <v/>
      </c>
      <c r="AB257" s="125" t="str">
        <f t="shared" si="114"/>
        <v/>
      </c>
      <c r="AC257" s="158"/>
      <c r="AD257" s="159"/>
      <c r="AE257" s="263"/>
      <c r="AF257" s="415"/>
      <c r="AG257" s="47"/>
      <c r="AH257" s="47"/>
      <c r="AI257" s="47"/>
      <c r="AJ257" s="47"/>
      <c r="AK257" s="47"/>
      <c r="AL257" s="47"/>
      <c r="AM257" s="47"/>
      <c r="AN257" s="47"/>
      <c r="AO257" s="47"/>
    </row>
    <row r="258" spans="1:41" ht="12" customHeight="1">
      <c r="A258" s="268"/>
      <c r="B258" s="127"/>
      <c r="C258" s="127"/>
      <c r="D258" s="128"/>
      <c r="E258" s="129"/>
      <c r="F258" s="136"/>
      <c r="G258" s="136"/>
      <c r="H258" s="233"/>
      <c r="I258" s="234"/>
      <c r="J258" s="117"/>
      <c r="K258" s="118"/>
      <c r="L258" s="119">
        <f t="shared" si="100"/>
        <v>0</v>
      </c>
      <c r="M258" s="118"/>
      <c r="N258" s="120"/>
      <c r="O258" s="104">
        <f t="shared" si="101"/>
        <v>0</v>
      </c>
      <c r="P258" s="104">
        <f t="shared" si="102"/>
        <v>0</v>
      </c>
      <c r="Q258" s="121" t="str">
        <f t="shared" si="103"/>
        <v/>
      </c>
      <c r="R258" s="122" t="str">
        <f t="shared" si="104"/>
        <v/>
      </c>
      <c r="S258" s="122">
        <f t="shared" si="105"/>
        <v>0.25</v>
      </c>
      <c r="T258" s="122">
        <f t="shared" si="106"/>
        <v>0.25</v>
      </c>
      <c r="U258" s="122">
        <f t="shared" si="107"/>
        <v>0.5</v>
      </c>
      <c r="V258" s="122">
        <f t="shared" si="108"/>
        <v>1.5</v>
      </c>
      <c r="W258" s="123">
        <f t="shared" si="109"/>
        <v>0.25</v>
      </c>
      <c r="X258" s="122" t="b">
        <f t="shared" si="110"/>
        <v>0</v>
      </c>
      <c r="Y258" s="124" t="str">
        <f t="shared" si="111"/>
        <v>0</v>
      </c>
      <c r="Z258" s="124" t="str">
        <f t="shared" si="112"/>
        <v/>
      </c>
      <c r="AA258" s="124" t="str">
        <f t="shared" si="113"/>
        <v/>
      </c>
      <c r="AB258" s="125" t="str">
        <f t="shared" si="114"/>
        <v/>
      </c>
      <c r="AC258" s="158"/>
      <c r="AD258" s="159"/>
      <c r="AE258" s="263"/>
      <c r="AF258" s="415"/>
      <c r="AG258" s="47"/>
      <c r="AH258" s="47"/>
      <c r="AI258" s="47"/>
      <c r="AJ258" s="47"/>
      <c r="AK258" s="47"/>
      <c r="AL258" s="47"/>
      <c r="AM258" s="47"/>
      <c r="AN258" s="47"/>
      <c r="AO258" s="47"/>
    </row>
    <row r="259" spans="1:41" ht="12" customHeight="1">
      <c r="A259" s="268"/>
      <c r="B259" s="127"/>
      <c r="C259" s="127"/>
      <c r="D259" s="128"/>
      <c r="E259" s="129"/>
      <c r="F259" s="136"/>
      <c r="G259" s="136"/>
      <c r="H259" s="233"/>
      <c r="I259" s="234"/>
      <c r="J259" s="117"/>
      <c r="K259" s="118"/>
      <c r="L259" s="119">
        <f t="shared" si="100"/>
        <v>0</v>
      </c>
      <c r="M259" s="118"/>
      <c r="N259" s="120"/>
      <c r="O259" s="104">
        <f t="shared" si="101"/>
        <v>0</v>
      </c>
      <c r="P259" s="104">
        <f t="shared" si="102"/>
        <v>0</v>
      </c>
      <c r="Q259" s="121" t="str">
        <f t="shared" si="103"/>
        <v/>
      </c>
      <c r="R259" s="122" t="str">
        <f t="shared" si="104"/>
        <v/>
      </c>
      <c r="S259" s="122">
        <f t="shared" si="105"/>
        <v>0.25</v>
      </c>
      <c r="T259" s="122">
        <f t="shared" si="106"/>
        <v>0.25</v>
      </c>
      <c r="U259" s="122">
        <f t="shared" si="107"/>
        <v>0.5</v>
      </c>
      <c r="V259" s="122">
        <f t="shared" si="108"/>
        <v>1.5</v>
      </c>
      <c r="W259" s="123">
        <f t="shared" si="109"/>
        <v>0.25</v>
      </c>
      <c r="X259" s="122" t="b">
        <f t="shared" si="110"/>
        <v>0</v>
      </c>
      <c r="Y259" s="124" t="str">
        <f t="shared" si="111"/>
        <v>0</v>
      </c>
      <c r="Z259" s="124" t="str">
        <f t="shared" si="112"/>
        <v/>
      </c>
      <c r="AA259" s="124" t="str">
        <f t="shared" si="113"/>
        <v/>
      </c>
      <c r="AB259" s="125" t="str">
        <f t="shared" si="114"/>
        <v/>
      </c>
      <c r="AC259" s="158"/>
      <c r="AD259" s="159"/>
      <c r="AE259" s="263"/>
      <c r="AF259" s="415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spans="1:41" ht="12" customHeight="1">
      <c r="A260" s="268"/>
      <c r="B260" s="127"/>
      <c r="C260" s="127"/>
      <c r="D260" s="128"/>
      <c r="E260" s="129"/>
      <c r="F260" s="136"/>
      <c r="G260" s="136"/>
      <c r="H260" s="233"/>
      <c r="I260" s="234"/>
      <c r="J260" s="117"/>
      <c r="K260" s="118"/>
      <c r="L260" s="119">
        <f t="shared" si="100"/>
        <v>0</v>
      </c>
      <c r="M260" s="118"/>
      <c r="N260" s="120"/>
      <c r="O260" s="104">
        <f t="shared" si="101"/>
        <v>0</v>
      </c>
      <c r="P260" s="104">
        <f t="shared" si="102"/>
        <v>0</v>
      </c>
      <c r="Q260" s="121" t="str">
        <f t="shared" si="103"/>
        <v/>
      </c>
      <c r="R260" s="122" t="str">
        <f t="shared" si="104"/>
        <v/>
      </c>
      <c r="S260" s="122">
        <f t="shared" si="105"/>
        <v>0.25</v>
      </c>
      <c r="T260" s="122">
        <f t="shared" si="106"/>
        <v>0.25</v>
      </c>
      <c r="U260" s="122">
        <f t="shared" si="107"/>
        <v>0.5</v>
      </c>
      <c r="V260" s="122">
        <f t="shared" si="108"/>
        <v>1.5</v>
      </c>
      <c r="W260" s="123">
        <f t="shared" si="109"/>
        <v>0.25</v>
      </c>
      <c r="X260" s="122" t="b">
        <f t="shared" si="110"/>
        <v>0</v>
      </c>
      <c r="Y260" s="124" t="str">
        <f t="shared" si="111"/>
        <v>0</v>
      </c>
      <c r="Z260" s="124" t="str">
        <f t="shared" si="112"/>
        <v/>
      </c>
      <c r="AA260" s="124" t="str">
        <f t="shared" si="113"/>
        <v/>
      </c>
      <c r="AB260" s="125" t="str">
        <f t="shared" si="114"/>
        <v/>
      </c>
      <c r="AC260" s="158"/>
      <c r="AD260" s="159"/>
      <c r="AE260" s="263"/>
      <c r="AF260" s="415"/>
      <c r="AG260" s="47"/>
      <c r="AH260" s="47"/>
      <c r="AI260" s="47"/>
      <c r="AJ260" s="47"/>
      <c r="AK260" s="47"/>
      <c r="AL260" s="47"/>
      <c r="AM260" s="47"/>
      <c r="AN260" s="47"/>
      <c r="AO260" s="47"/>
    </row>
    <row r="261" spans="1:41" ht="12" customHeight="1">
      <c r="A261" s="268"/>
      <c r="B261" s="127"/>
      <c r="C261" s="127"/>
      <c r="D261" s="128"/>
      <c r="E261" s="129"/>
      <c r="F261" s="136"/>
      <c r="G261" s="136"/>
      <c r="H261" s="233"/>
      <c r="I261" s="234"/>
      <c r="J261" s="117"/>
      <c r="K261" s="118"/>
      <c r="L261" s="119">
        <f t="shared" si="100"/>
        <v>0</v>
      </c>
      <c r="M261" s="118"/>
      <c r="N261" s="120"/>
      <c r="O261" s="104">
        <f t="shared" si="101"/>
        <v>0</v>
      </c>
      <c r="P261" s="104">
        <f t="shared" si="102"/>
        <v>0</v>
      </c>
      <c r="Q261" s="121" t="str">
        <f t="shared" si="103"/>
        <v/>
      </c>
      <c r="R261" s="122" t="str">
        <f t="shared" si="104"/>
        <v/>
      </c>
      <c r="S261" s="122">
        <f t="shared" si="105"/>
        <v>0.25</v>
      </c>
      <c r="T261" s="122">
        <f t="shared" si="106"/>
        <v>0.25</v>
      </c>
      <c r="U261" s="122">
        <f t="shared" si="107"/>
        <v>0.5</v>
      </c>
      <c r="V261" s="122">
        <f t="shared" si="108"/>
        <v>1.5</v>
      </c>
      <c r="W261" s="123">
        <f t="shared" si="109"/>
        <v>0.25</v>
      </c>
      <c r="X261" s="122" t="b">
        <f t="shared" si="110"/>
        <v>0</v>
      </c>
      <c r="Y261" s="124" t="str">
        <f t="shared" si="111"/>
        <v>0</v>
      </c>
      <c r="Z261" s="124" t="str">
        <f t="shared" si="112"/>
        <v/>
      </c>
      <c r="AA261" s="124" t="str">
        <f t="shared" si="113"/>
        <v/>
      </c>
      <c r="AB261" s="125" t="str">
        <f t="shared" si="114"/>
        <v/>
      </c>
      <c r="AC261" s="158"/>
      <c r="AD261" s="159"/>
      <c r="AE261" s="263"/>
      <c r="AF261" s="415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spans="1:41" ht="12" customHeight="1">
      <c r="A262" s="268"/>
      <c r="B262" s="127"/>
      <c r="C262" s="127"/>
      <c r="D262" s="128"/>
      <c r="E262" s="129"/>
      <c r="F262" s="136"/>
      <c r="G262" s="136"/>
      <c r="H262" s="233"/>
      <c r="I262" s="234"/>
      <c r="J262" s="117"/>
      <c r="K262" s="118"/>
      <c r="L262" s="119">
        <f t="shared" si="100"/>
        <v>0</v>
      </c>
      <c r="M262" s="118"/>
      <c r="N262" s="120"/>
      <c r="O262" s="104">
        <f t="shared" si="101"/>
        <v>0</v>
      </c>
      <c r="P262" s="104">
        <f t="shared" si="102"/>
        <v>0</v>
      </c>
      <c r="Q262" s="121" t="str">
        <f t="shared" si="103"/>
        <v/>
      </c>
      <c r="R262" s="122" t="str">
        <f t="shared" si="104"/>
        <v/>
      </c>
      <c r="S262" s="122">
        <f t="shared" si="105"/>
        <v>0.25</v>
      </c>
      <c r="T262" s="122">
        <f t="shared" si="106"/>
        <v>0.25</v>
      </c>
      <c r="U262" s="122">
        <f t="shared" si="107"/>
        <v>0.5</v>
      </c>
      <c r="V262" s="122">
        <f t="shared" si="108"/>
        <v>1.5</v>
      </c>
      <c r="W262" s="123">
        <f t="shared" si="109"/>
        <v>0.25</v>
      </c>
      <c r="X262" s="122" t="b">
        <f t="shared" si="110"/>
        <v>0</v>
      </c>
      <c r="Y262" s="124" t="str">
        <f t="shared" si="111"/>
        <v>0</v>
      </c>
      <c r="Z262" s="124" t="str">
        <f t="shared" si="112"/>
        <v/>
      </c>
      <c r="AA262" s="124" t="str">
        <f t="shared" si="113"/>
        <v/>
      </c>
      <c r="AB262" s="125" t="str">
        <f t="shared" si="114"/>
        <v/>
      </c>
      <c r="AC262" s="158"/>
      <c r="AD262" s="159"/>
      <c r="AE262" s="263"/>
      <c r="AF262" s="415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spans="1:41" ht="12" customHeight="1">
      <c r="A263" s="268"/>
      <c r="B263" s="127"/>
      <c r="C263" s="127"/>
      <c r="D263" s="128"/>
      <c r="E263" s="129"/>
      <c r="F263" s="136"/>
      <c r="G263" s="136"/>
      <c r="H263" s="233"/>
      <c r="I263" s="234"/>
      <c r="J263" s="117"/>
      <c r="K263" s="118"/>
      <c r="L263" s="119">
        <f t="shared" si="100"/>
        <v>0</v>
      </c>
      <c r="M263" s="118"/>
      <c r="N263" s="120"/>
      <c r="O263" s="104">
        <f t="shared" si="101"/>
        <v>0</v>
      </c>
      <c r="P263" s="104">
        <f t="shared" si="102"/>
        <v>0</v>
      </c>
      <c r="Q263" s="121" t="str">
        <f t="shared" si="103"/>
        <v/>
      </c>
      <c r="R263" s="122" t="str">
        <f t="shared" si="104"/>
        <v/>
      </c>
      <c r="S263" s="122">
        <f t="shared" si="105"/>
        <v>0.25</v>
      </c>
      <c r="T263" s="122">
        <f t="shared" si="106"/>
        <v>0.25</v>
      </c>
      <c r="U263" s="122">
        <f t="shared" si="107"/>
        <v>0.5</v>
      </c>
      <c r="V263" s="122">
        <f t="shared" si="108"/>
        <v>1.5</v>
      </c>
      <c r="W263" s="123">
        <f t="shared" si="109"/>
        <v>0.25</v>
      </c>
      <c r="X263" s="122" t="b">
        <f t="shared" si="110"/>
        <v>0</v>
      </c>
      <c r="Y263" s="124" t="str">
        <f t="shared" si="111"/>
        <v>0</v>
      </c>
      <c r="Z263" s="124" t="str">
        <f t="shared" si="112"/>
        <v/>
      </c>
      <c r="AA263" s="124" t="str">
        <f t="shared" si="113"/>
        <v/>
      </c>
      <c r="AB263" s="125" t="str">
        <f t="shared" si="114"/>
        <v/>
      </c>
      <c r="AC263" s="158"/>
      <c r="AD263" s="159"/>
      <c r="AE263" s="263"/>
      <c r="AF263" s="415"/>
      <c r="AG263" s="47"/>
      <c r="AH263" s="47"/>
      <c r="AI263" s="47"/>
      <c r="AJ263" s="47"/>
      <c r="AK263" s="47"/>
      <c r="AL263" s="47"/>
      <c r="AM263" s="47"/>
      <c r="AN263" s="47"/>
      <c r="AO263" s="47"/>
    </row>
    <row r="264" spans="1:41" ht="12" customHeight="1">
      <c r="A264" s="268"/>
      <c r="B264" s="127"/>
      <c r="C264" s="127"/>
      <c r="D264" s="128"/>
      <c r="E264" s="129"/>
      <c r="F264" s="136"/>
      <c r="G264" s="136"/>
      <c r="H264" s="233"/>
      <c r="I264" s="234"/>
      <c r="J264" s="117"/>
      <c r="K264" s="118"/>
      <c r="L264" s="119">
        <f t="shared" si="100"/>
        <v>0</v>
      </c>
      <c r="M264" s="118"/>
      <c r="N264" s="120"/>
      <c r="O264" s="104">
        <f t="shared" si="101"/>
        <v>0</v>
      </c>
      <c r="P264" s="104">
        <f t="shared" si="102"/>
        <v>0</v>
      </c>
      <c r="Q264" s="121" t="str">
        <f t="shared" si="103"/>
        <v/>
      </c>
      <c r="R264" s="122" t="str">
        <f t="shared" si="104"/>
        <v/>
      </c>
      <c r="S264" s="122">
        <f t="shared" si="105"/>
        <v>0.25</v>
      </c>
      <c r="T264" s="122">
        <f t="shared" si="106"/>
        <v>0.25</v>
      </c>
      <c r="U264" s="122">
        <f t="shared" si="107"/>
        <v>0.5</v>
      </c>
      <c r="V264" s="122">
        <f t="shared" si="108"/>
        <v>1.5</v>
      </c>
      <c r="W264" s="123">
        <f t="shared" si="109"/>
        <v>0.25</v>
      </c>
      <c r="X264" s="122" t="b">
        <f t="shared" si="110"/>
        <v>0</v>
      </c>
      <c r="Y264" s="124" t="str">
        <f t="shared" si="111"/>
        <v>0</v>
      </c>
      <c r="Z264" s="124" t="str">
        <f t="shared" si="112"/>
        <v/>
      </c>
      <c r="AA264" s="124" t="str">
        <f t="shared" si="113"/>
        <v/>
      </c>
      <c r="AB264" s="125" t="str">
        <f t="shared" si="114"/>
        <v/>
      </c>
      <c r="AC264" s="158"/>
      <c r="AD264" s="159"/>
      <c r="AE264" s="263"/>
      <c r="AF264" s="415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spans="1:41" ht="12" customHeight="1">
      <c r="A265" s="268"/>
      <c r="B265" s="127"/>
      <c r="C265" s="127"/>
      <c r="D265" s="128"/>
      <c r="E265" s="129"/>
      <c r="F265" s="136"/>
      <c r="G265" s="136"/>
      <c r="H265" s="233"/>
      <c r="I265" s="234"/>
      <c r="J265" s="117"/>
      <c r="K265" s="118"/>
      <c r="L265" s="119">
        <f t="shared" si="100"/>
        <v>0</v>
      </c>
      <c r="M265" s="118"/>
      <c r="N265" s="120"/>
      <c r="O265" s="104">
        <f t="shared" si="101"/>
        <v>0</v>
      </c>
      <c r="P265" s="104">
        <f t="shared" si="102"/>
        <v>0</v>
      </c>
      <c r="Q265" s="121" t="str">
        <f t="shared" si="103"/>
        <v/>
      </c>
      <c r="R265" s="122" t="str">
        <f t="shared" si="104"/>
        <v/>
      </c>
      <c r="S265" s="122">
        <f t="shared" si="105"/>
        <v>0.25</v>
      </c>
      <c r="T265" s="122">
        <f t="shared" si="106"/>
        <v>0.25</v>
      </c>
      <c r="U265" s="122">
        <f t="shared" si="107"/>
        <v>0.5</v>
      </c>
      <c r="V265" s="122">
        <f t="shared" si="108"/>
        <v>1.5</v>
      </c>
      <c r="W265" s="123">
        <f t="shared" si="109"/>
        <v>0.25</v>
      </c>
      <c r="X265" s="122" t="b">
        <f t="shared" si="110"/>
        <v>0</v>
      </c>
      <c r="Y265" s="124" t="str">
        <f t="shared" si="111"/>
        <v>0</v>
      </c>
      <c r="Z265" s="124" t="str">
        <f t="shared" si="112"/>
        <v/>
      </c>
      <c r="AA265" s="124" t="str">
        <f t="shared" si="113"/>
        <v/>
      </c>
      <c r="AB265" s="125" t="str">
        <f t="shared" si="114"/>
        <v/>
      </c>
      <c r="AC265" s="158"/>
      <c r="AD265" s="159"/>
      <c r="AE265" s="263"/>
      <c r="AF265" s="415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spans="1:41" ht="12" customHeight="1">
      <c r="A266" s="268"/>
      <c r="B266" s="127"/>
      <c r="C266" s="127"/>
      <c r="D266" s="128"/>
      <c r="E266" s="129"/>
      <c r="F266" s="136"/>
      <c r="G266" s="136"/>
      <c r="H266" s="233"/>
      <c r="I266" s="234"/>
      <c r="J266" s="117"/>
      <c r="K266" s="118"/>
      <c r="L266" s="119">
        <f t="shared" si="100"/>
        <v>0</v>
      </c>
      <c r="M266" s="118"/>
      <c r="N266" s="120"/>
      <c r="O266" s="104">
        <f t="shared" si="101"/>
        <v>0</v>
      </c>
      <c r="P266" s="104">
        <f t="shared" si="102"/>
        <v>0</v>
      </c>
      <c r="Q266" s="121" t="str">
        <f t="shared" si="103"/>
        <v/>
      </c>
      <c r="R266" s="122" t="str">
        <f t="shared" si="104"/>
        <v/>
      </c>
      <c r="S266" s="122">
        <f t="shared" si="105"/>
        <v>0.25</v>
      </c>
      <c r="T266" s="122">
        <f t="shared" si="106"/>
        <v>0.25</v>
      </c>
      <c r="U266" s="122">
        <f t="shared" si="107"/>
        <v>0.5</v>
      </c>
      <c r="V266" s="122">
        <f t="shared" si="108"/>
        <v>1.5</v>
      </c>
      <c r="W266" s="123">
        <f t="shared" si="109"/>
        <v>0.25</v>
      </c>
      <c r="X266" s="122" t="b">
        <f t="shared" si="110"/>
        <v>0</v>
      </c>
      <c r="Y266" s="124" t="str">
        <f t="shared" si="111"/>
        <v>0</v>
      </c>
      <c r="Z266" s="124" t="str">
        <f t="shared" si="112"/>
        <v/>
      </c>
      <c r="AA266" s="124" t="str">
        <f t="shared" si="113"/>
        <v/>
      </c>
      <c r="AB266" s="125" t="str">
        <f t="shared" si="114"/>
        <v/>
      </c>
      <c r="AC266" s="158"/>
      <c r="AD266" s="159"/>
      <c r="AE266" s="263"/>
      <c r="AF266" s="415"/>
      <c r="AG266" s="47"/>
      <c r="AH266" s="47"/>
      <c r="AI266" s="47"/>
      <c r="AJ266" s="47"/>
      <c r="AK266" s="47"/>
      <c r="AL266" s="47"/>
      <c r="AM266" s="47"/>
      <c r="AN266" s="47"/>
      <c r="AO266" s="47"/>
    </row>
    <row r="267" spans="1:41" ht="12" customHeight="1">
      <c r="A267" s="268"/>
      <c r="B267" s="127"/>
      <c r="C267" s="127"/>
      <c r="D267" s="128"/>
      <c r="E267" s="129"/>
      <c r="F267" s="136"/>
      <c r="G267" s="136"/>
      <c r="H267" s="233"/>
      <c r="I267" s="234"/>
      <c r="J267" s="117"/>
      <c r="K267" s="118"/>
      <c r="L267" s="119">
        <f t="shared" si="100"/>
        <v>0</v>
      </c>
      <c r="M267" s="118"/>
      <c r="N267" s="120"/>
      <c r="O267" s="104">
        <f t="shared" si="101"/>
        <v>0</v>
      </c>
      <c r="P267" s="104">
        <f t="shared" si="102"/>
        <v>0</v>
      </c>
      <c r="Q267" s="121" t="str">
        <f t="shared" si="103"/>
        <v/>
      </c>
      <c r="R267" s="122" t="str">
        <f t="shared" si="104"/>
        <v/>
      </c>
      <c r="S267" s="122">
        <f t="shared" si="105"/>
        <v>0.25</v>
      </c>
      <c r="T267" s="122">
        <f t="shared" si="106"/>
        <v>0.25</v>
      </c>
      <c r="U267" s="122">
        <f t="shared" si="107"/>
        <v>0.5</v>
      </c>
      <c r="V267" s="122">
        <f t="shared" si="108"/>
        <v>1.5</v>
      </c>
      <c r="W267" s="123">
        <f t="shared" si="109"/>
        <v>0.25</v>
      </c>
      <c r="X267" s="122" t="b">
        <f t="shared" si="110"/>
        <v>0</v>
      </c>
      <c r="Y267" s="124" t="str">
        <f t="shared" si="111"/>
        <v>0</v>
      </c>
      <c r="Z267" s="124" t="str">
        <f t="shared" si="112"/>
        <v/>
      </c>
      <c r="AA267" s="124" t="str">
        <f t="shared" si="113"/>
        <v/>
      </c>
      <c r="AB267" s="125" t="str">
        <f t="shared" si="114"/>
        <v/>
      </c>
      <c r="AC267" s="158"/>
      <c r="AD267" s="159"/>
      <c r="AE267" s="263"/>
      <c r="AF267" s="415"/>
      <c r="AG267" s="47"/>
      <c r="AH267" s="47"/>
      <c r="AI267" s="47"/>
      <c r="AJ267" s="47"/>
      <c r="AK267" s="47"/>
      <c r="AL267" s="47"/>
      <c r="AM267" s="47"/>
      <c r="AN267" s="47"/>
      <c r="AO267" s="47"/>
    </row>
    <row r="268" spans="1:41" ht="12" customHeight="1">
      <c r="A268" s="268"/>
      <c r="B268" s="127"/>
      <c r="C268" s="127"/>
      <c r="D268" s="128"/>
      <c r="E268" s="129"/>
      <c r="F268" s="136"/>
      <c r="G268" s="136"/>
      <c r="H268" s="233"/>
      <c r="I268" s="234"/>
      <c r="J268" s="117"/>
      <c r="K268" s="118"/>
      <c r="L268" s="119">
        <f t="shared" si="100"/>
        <v>0</v>
      </c>
      <c r="M268" s="118"/>
      <c r="N268" s="120"/>
      <c r="O268" s="104">
        <f t="shared" si="101"/>
        <v>0</v>
      </c>
      <c r="P268" s="104">
        <f t="shared" si="102"/>
        <v>0</v>
      </c>
      <c r="Q268" s="121" t="str">
        <f t="shared" si="103"/>
        <v/>
      </c>
      <c r="R268" s="122" t="str">
        <f t="shared" si="104"/>
        <v/>
      </c>
      <c r="S268" s="122">
        <f t="shared" si="105"/>
        <v>0.25</v>
      </c>
      <c r="T268" s="122">
        <f t="shared" si="106"/>
        <v>0.25</v>
      </c>
      <c r="U268" s="122">
        <f t="shared" si="107"/>
        <v>0.5</v>
      </c>
      <c r="V268" s="122">
        <f t="shared" si="108"/>
        <v>1.5</v>
      </c>
      <c r="W268" s="123">
        <f t="shared" si="109"/>
        <v>0.25</v>
      </c>
      <c r="X268" s="122" t="b">
        <f t="shared" si="110"/>
        <v>0</v>
      </c>
      <c r="Y268" s="124" t="str">
        <f t="shared" si="111"/>
        <v>0</v>
      </c>
      <c r="Z268" s="124" t="str">
        <f t="shared" si="112"/>
        <v/>
      </c>
      <c r="AA268" s="124" t="str">
        <f t="shared" si="113"/>
        <v/>
      </c>
      <c r="AB268" s="125" t="str">
        <f t="shared" si="114"/>
        <v/>
      </c>
      <c r="AC268" s="158"/>
      <c r="AD268" s="159"/>
      <c r="AE268" s="263"/>
      <c r="AF268" s="415"/>
      <c r="AG268" s="47"/>
      <c r="AH268" s="47"/>
      <c r="AI268" s="47"/>
      <c r="AJ268" s="47"/>
      <c r="AK268" s="47"/>
      <c r="AL268" s="47"/>
      <c r="AM268" s="47"/>
      <c r="AN268" s="47"/>
      <c r="AO268" s="47"/>
    </row>
    <row r="269" spans="1:41" ht="12" customHeight="1">
      <c r="A269" s="268"/>
      <c r="B269" s="127"/>
      <c r="C269" s="127"/>
      <c r="D269" s="128"/>
      <c r="E269" s="129"/>
      <c r="F269" s="136"/>
      <c r="G269" s="136"/>
      <c r="H269" s="233"/>
      <c r="I269" s="234"/>
      <c r="J269" s="117"/>
      <c r="K269" s="118"/>
      <c r="L269" s="119">
        <f t="shared" si="100"/>
        <v>0</v>
      </c>
      <c r="M269" s="118"/>
      <c r="N269" s="120"/>
      <c r="O269" s="104">
        <f t="shared" si="101"/>
        <v>0</v>
      </c>
      <c r="P269" s="104">
        <f t="shared" si="102"/>
        <v>0</v>
      </c>
      <c r="Q269" s="121" t="str">
        <f t="shared" si="103"/>
        <v/>
      </c>
      <c r="R269" s="122" t="str">
        <f t="shared" si="104"/>
        <v/>
      </c>
      <c r="S269" s="122">
        <f t="shared" si="105"/>
        <v>0.25</v>
      </c>
      <c r="T269" s="122">
        <f t="shared" si="106"/>
        <v>0.25</v>
      </c>
      <c r="U269" s="122">
        <f t="shared" si="107"/>
        <v>0.5</v>
      </c>
      <c r="V269" s="122">
        <f t="shared" si="108"/>
        <v>1.5</v>
      </c>
      <c r="W269" s="123">
        <f t="shared" si="109"/>
        <v>0.25</v>
      </c>
      <c r="X269" s="122" t="b">
        <f t="shared" si="110"/>
        <v>0</v>
      </c>
      <c r="Y269" s="124" t="str">
        <f t="shared" si="111"/>
        <v>0</v>
      </c>
      <c r="Z269" s="124" t="str">
        <f t="shared" si="112"/>
        <v/>
      </c>
      <c r="AA269" s="124" t="str">
        <f t="shared" si="113"/>
        <v/>
      </c>
      <c r="AB269" s="125" t="str">
        <f t="shared" si="114"/>
        <v/>
      </c>
      <c r="AC269" s="158"/>
      <c r="AD269" s="159"/>
      <c r="AE269" s="263"/>
      <c r="AF269" s="415"/>
      <c r="AG269" s="47"/>
      <c r="AH269" s="47"/>
      <c r="AI269" s="47"/>
      <c r="AJ269" s="47"/>
      <c r="AK269" s="47"/>
      <c r="AL269" s="47"/>
      <c r="AM269" s="47"/>
      <c r="AN269" s="47"/>
      <c r="AO269" s="47"/>
    </row>
    <row r="270" spans="1:41" ht="12" customHeight="1">
      <c r="A270" s="268"/>
      <c r="B270" s="127"/>
      <c r="C270" s="127"/>
      <c r="D270" s="128"/>
      <c r="E270" s="129"/>
      <c r="F270" s="136"/>
      <c r="G270" s="136"/>
      <c r="H270" s="233"/>
      <c r="I270" s="234"/>
      <c r="J270" s="117"/>
      <c r="K270" s="118"/>
      <c r="L270" s="119">
        <f t="shared" si="100"/>
        <v>0</v>
      </c>
      <c r="M270" s="118"/>
      <c r="N270" s="120"/>
      <c r="O270" s="104">
        <f t="shared" si="101"/>
        <v>0</v>
      </c>
      <c r="P270" s="104">
        <f t="shared" si="102"/>
        <v>0</v>
      </c>
      <c r="Q270" s="121" t="str">
        <f t="shared" si="103"/>
        <v/>
      </c>
      <c r="R270" s="122" t="str">
        <f t="shared" si="104"/>
        <v/>
      </c>
      <c r="S270" s="122">
        <f t="shared" si="105"/>
        <v>0.25</v>
      </c>
      <c r="T270" s="122">
        <f t="shared" si="106"/>
        <v>0.25</v>
      </c>
      <c r="U270" s="122">
        <f t="shared" si="107"/>
        <v>0.5</v>
      </c>
      <c r="V270" s="122">
        <f t="shared" si="108"/>
        <v>1.5</v>
      </c>
      <c r="W270" s="123">
        <f t="shared" si="109"/>
        <v>0.25</v>
      </c>
      <c r="X270" s="122" t="b">
        <f t="shared" si="110"/>
        <v>0</v>
      </c>
      <c r="Y270" s="124" t="str">
        <f t="shared" si="111"/>
        <v>0</v>
      </c>
      <c r="Z270" s="124" t="str">
        <f t="shared" si="112"/>
        <v/>
      </c>
      <c r="AA270" s="124" t="str">
        <f t="shared" si="113"/>
        <v/>
      </c>
      <c r="AB270" s="125" t="str">
        <f t="shared" si="114"/>
        <v/>
      </c>
      <c r="AC270" s="158"/>
      <c r="AD270" s="159"/>
      <c r="AE270" s="263"/>
      <c r="AF270" s="415"/>
      <c r="AG270" s="47"/>
      <c r="AH270" s="47"/>
      <c r="AI270" s="47"/>
      <c r="AJ270" s="47"/>
      <c r="AK270" s="47"/>
      <c r="AL270" s="47"/>
      <c r="AM270" s="47"/>
      <c r="AN270" s="47"/>
      <c r="AO270" s="47"/>
    </row>
    <row r="271" spans="1:41" ht="12" customHeight="1">
      <c r="A271" s="268"/>
      <c r="B271" s="127"/>
      <c r="C271" s="127"/>
      <c r="D271" s="128"/>
      <c r="E271" s="129"/>
      <c r="F271" s="136"/>
      <c r="G271" s="136"/>
      <c r="H271" s="233"/>
      <c r="I271" s="234"/>
      <c r="J271" s="117"/>
      <c r="K271" s="118"/>
      <c r="L271" s="119">
        <f t="shared" si="100"/>
        <v>0</v>
      </c>
      <c r="M271" s="118"/>
      <c r="N271" s="120"/>
      <c r="O271" s="104">
        <f t="shared" si="101"/>
        <v>0</v>
      </c>
      <c r="P271" s="104">
        <f t="shared" si="102"/>
        <v>0</v>
      </c>
      <c r="Q271" s="121" t="str">
        <f t="shared" si="103"/>
        <v/>
      </c>
      <c r="R271" s="122" t="str">
        <f t="shared" si="104"/>
        <v/>
      </c>
      <c r="S271" s="122">
        <f t="shared" si="105"/>
        <v>0.25</v>
      </c>
      <c r="T271" s="122">
        <f t="shared" si="106"/>
        <v>0.25</v>
      </c>
      <c r="U271" s="122">
        <f t="shared" si="107"/>
        <v>0.5</v>
      </c>
      <c r="V271" s="122">
        <f t="shared" si="108"/>
        <v>1.5</v>
      </c>
      <c r="W271" s="123">
        <f t="shared" si="109"/>
        <v>0.25</v>
      </c>
      <c r="X271" s="122" t="b">
        <f t="shared" si="110"/>
        <v>0</v>
      </c>
      <c r="Y271" s="124" t="str">
        <f t="shared" si="111"/>
        <v>0</v>
      </c>
      <c r="Z271" s="124" t="str">
        <f t="shared" si="112"/>
        <v/>
      </c>
      <c r="AA271" s="124" t="str">
        <f t="shared" si="113"/>
        <v/>
      </c>
      <c r="AB271" s="125" t="str">
        <f t="shared" si="114"/>
        <v/>
      </c>
      <c r="AC271" s="158"/>
      <c r="AD271" s="159"/>
      <c r="AE271" s="263"/>
      <c r="AF271" s="415"/>
      <c r="AG271" s="47"/>
      <c r="AH271" s="47"/>
      <c r="AI271" s="47"/>
      <c r="AJ271" s="47"/>
      <c r="AK271" s="47"/>
      <c r="AL271" s="47"/>
      <c r="AM271" s="47"/>
      <c r="AN271" s="47"/>
      <c r="AO271" s="47"/>
    </row>
    <row r="272" spans="1:41" ht="12" customHeight="1">
      <c r="A272" s="268"/>
      <c r="B272" s="127"/>
      <c r="C272" s="127"/>
      <c r="D272" s="128"/>
      <c r="E272" s="129"/>
      <c r="F272" s="136"/>
      <c r="G272" s="136"/>
      <c r="H272" s="233"/>
      <c r="I272" s="234"/>
      <c r="J272" s="117"/>
      <c r="K272" s="118"/>
      <c r="L272" s="119">
        <f t="shared" si="100"/>
        <v>0</v>
      </c>
      <c r="M272" s="118"/>
      <c r="N272" s="120"/>
      <c r="O272" s="104">
        <f t="shared" si="101"/>
        <v>0</v>
      </c>
      <c r="P272" s="104">
        <f t="shared" si="102"/>
        <v>0</v>
      </c>
      <c r="Q272" s="121" t="str">
        <f t="shared" si="103"/>
        <v/>
      </c>
      <c r="R272" s="122" t="str">
        <f t="shared" si="104"/>
        <v/>
      </c>
      <c r="S272" s="122">
        <f t="shared" si="105"/>
        <v>0.25</v>
      </c>
      <c r="T272" s="122">
        <f t="shared" si="106"/>
        <v>0.25</v>
      </c>
      <c r="U272" s="122">
        <f t="shared" si="107"/>
        <v>0.5</v>
      </c>
      <c r="V272" s="122">
        <f t="shared" si="108"/>
        <v>1.5</v>
      </c>
      <c r="W272" s="123">
        <f t="shared" si="109"/>
        <v>0.25</v>
      </c>
      <c r="X272" s="122" t="b">
        <f t="shared" si="110"/>
        <v>0</v>
      </c>
      <c r="Y272" s="124" t="str">
        <f t="shared" si="111"/>
        <v>0</v>
      </c>
      <c r="Z272" s="124" t="str">
        <f t="shared" si="112"/>
        <v/>
      </c>
      <c r="AA272" s="124" t="str">
        <f t="shared" si="113"/>
        <v/>
      </c>
      <c r="AB272" s="125" t="str">
        <f t="shared" si="114"/>
        <v/>
      </c>
      <c r="AC272" s="158"/>
      <c r="AD272" s="159"/>
      <c r="AE272" s="263"/>
      <c r="AF272" s="415"/>
      <c r="AG272" s="47"/>
      <c r="AH272" s="47"/>
      <c r="AI272" s="47"/>
      <c r="AJ272" s="47"/>
      <c r="AK272" s="47"/>
      <c r="AL272" s="47"/>
      <c r="AM272" s="47"/>
      <c r="AN272" s="47"/>
      <c r="AO272" s="47"/>
    </row>
    <row r="273" spans="1:41" ht="12" customHeight="1">
      <c r="A273" s="268"/>
      <c r="B273" s="127"/>
      <c r="C273" s="127"/>
      <c r="D273" s="128"/>
      <c r="E273" s="129"/>
      <c r="F273" s="136"/>
      <c r="G273" s="136"/>
      <c r="H273" s="233"/>
      <c r="I273" s="234"/>
      <c r="J273" s="117"/>
      <c r="K273" s="118"/>
      <c r="L273" s="119">
        <f t="shared" si="100"/>
        <v>0</v>
      </c>
      <c r="M273" s="118"/>
      <c r="N273" s="120"/>
      <c r="O273" s="104">
        <f t="shared" si="101"/>
        <v>0</v>
      </c>
      <c r="P273" s="104">
        <f t="shared" si="102"/>
        <v>0</v>
      </c>
      <c r="Q273" s="121" t="str">
        <f t="shared" si="103"/>
        <v/>
      </c>
      <c r="R273" s="122" t="str">
        <f t="shared" si="104"/>
        <v/>
      </c>
      <c r="S273" s="122">
        <f t="shared" si="105"/>
        <v>0.25</v>
      </c>
      <c r="T273" s="122">
        <f t="shared" si="106"/>
        <v>0.25</v>
      </c>
      <c r="U273" s="122">
        <f t="shared" si="107"/>
        <v>0.5</v>
      </c>
      <c r="V273" s="122">
        <f t="shared" si="108"/>
        <v>1.5</v>
      </c>
      <c r="W273" s="123">
        <f t="shared" si="109"/>
        <v>0.25</v>
      </c>
      <c r="X273" s="122" t="b">
        <f t="shared" si="110"/>
        <v>0</v>
      </c>
      <c r="Y273" s="124" t="str">
        <f t="shared" si="111"/>
        <v>0</v>
      </c>
      <c r="Z273" s="124" t="str">
        <f t="shared" si="112"/>
        <v/>
      </c>
      <c r="AA273" s="124" t="str">
        <f t="shared" si="113"/>
        <v/>
      </c>
      <c r="AB273" s="125" t="str">
        <f t="shared" si="114"/>
        <v/>
      </c>
      <c r="AC273" s="158"/>
      <c r="AD273" s="159"/>
      <c r="AE273" s="263"/>
      <c r="AF273" s="415"/>
      <c r="AG273" s="47"/>
      <c r="AH273" s="47"/>
      <c r="AI273" s="47"/>
      <c r="AJ273" s="47"/>
      <c r="AK273" s="47"/>
      <c r="AL273" s="47"/>
      <c r="AM273" s="47"/>
      <c r="AN273" s="47"/>
      <c r="AO273" s="47"/>
    </row>
    <row r="274" spans="1:41" ht="12" customHeight="1">
      <c r="A274" s="268"/>
      <c r="B274" s="127"/>
      <c r="C274" s="127"/>
      <c r="D274" s="128"/>
      <c r="E274" s="129"/>
      <c r="F274" s="136"/>
      <c r="G274" s="136"/>
      <c r="H274" s="233"/>
      <c r="I274" s="234"/>
      <c r="J274" s="117"/>
      <c r="K274" s="118"/>
      <c r="L274" s="119">
        <f t="shared" si="100"/>
        <v>0</v>
      </c>
      <c r="M274" s="118"/>
      <c r="N274" s="120"/>
      <c r="O274" s="104">
        <f t="shared" si="101"/>
        <v>0</v>
      </c>
      <c r="P274" s="104">
        <f t="shared" si="102"/>
        <v>0</v>
      </c>
      <c r="Q274" s="121" t="str">
        <f t="shared" si="103"/>
        <v/>
      </c>
      <c r="R274" s="122" t="str">
        <f t="shared" si="104"/>
        <v/>
      </c>
      <c r="S274" s="122">
        <f t="shared" si="105"/>
        <v>0.25</v>
      </c>
      <c r="T274" s="122">
        <f t="shared" si="106"/>
        <v>0.25</v>
      </c>
      <c r="U274" s="122">
        <f t="shared" si="107"/>
        <v>0.5</v>
      </c>
      <c r="V274" s="122">
        <f t="shared" si="108"/>
        <v>1.5</v>
      </c>
      <c r="W274" s="123">
        <f t="shared" si="109"/>
        <v>0.25</v>
      </c>
      <c r="X274" s="122" t="b">
        <f t="shared" si="110"/>
        <v>0</v>
      </c>
      <c r="Y274" s="124" t="str">
        <f t="shared" si="111"/>
        <v>0</v>
      </c>
      <c r="Z274" s="124" t="str">
        <f t="shared" si="112"/>
        <v/>
      </c>
      <c r="AA274" s="124" t="str">
        <f t="shared" si="113"/>
        <v/>
      </c>
      <c r="AB274" s="125" t="str">
        <f t="shared" si="114"/>
        <v/>
      </c>
      <c r="AC274" s="158"/>
      <c r="AD274" s="159"/>
      <c r="AE274" s="263"/>
      <c r="AF274" s="415"/>
      <c r="AG274" s="47"/>
      <c r="AH274" s="47"/>
      <c r="AI274" s="47"/>
      <c r="AJ274" s="47"/>
      <c r="AK274" s="47"/>
      <c r="AL274" s="47"/>
      <c r="AM274" s="47"/>
      <c r="AN274" s="47"/>
      <c r="AO274" s="47"/>
    </row>
    <row r="275" spans="1:41" ht="12" customHeight="1">
      <c r="A275" s="268"/>
      <c r="B275" s="127"/>
      <c r="C275" s="127"/>
      <c r="D275" s="128"/>
      <c r="E275" s="129"/>
      <c r="F275" s="136"/>
      <c r="G275" s="136"/>
      <c r="H275" s="233"/>
      <c r="I275" s="234"/>
      <c r="J275" s="117"/>
      <c r="K275" s="118"/>
      <c r="L275" s="119">
        <f t="shared" si="100"/>
        <v>0</v>
      </c>
      <c r="M275" s="118"/>
      <c r="N275" s="120"/>
      <c r="O275" s="104">
        <f t="shared" si="101"/>
        <v>0</v>
      </c>
      <c r="P275" s="104">
        <f t="shared" si="102"/>
        <v>0</v>
      </c>
      <c r="Q275" s="121" t="str">
        <f t="shared" si="103"/>
        <v/>
      </c>
      <c r="R275" s="122" t="str">
        <f t="shared" si="104"/>
        <v/>
      </c>
      <c r="S275" s="122">
        <f t="shared" si="105"/>
        <v>0.25</v>
      </c>
      <c r="T275" s="122">
        <f t="shared" si="106"/>
        <v>0.25</v>
      </c>
      <c r="U275" s="122">
        <f t="shared" si="107"/>
        <v>0.5</v>
      </c>
      <c r="V275" s="122">
        <f t="shared" si="108"/>
        <v>1.5</v>
      </c>
      <c r="W275" s="123">
        <f t="shared" si="109"/>
        <v>0.25</v>
      </c>
      <c r="X275" s="122" t="b">
        <f t="shared" si="110"/>
        <v>0</v>
      </c>
      <c r="Y275" s="124" t="str">
        <f t="shared" si="111"/>
        <v>0</v>
      </c>
      <c r="Z275" s="124" t="str">
        <f t="shared" si="112"/>
        <v/>
      </c>
      <c r="AA275" s="124" t="str">
        <f t="shared" si="113"/>
        <v/>
      </c>
      <c r="AB275" s="125" t="str">
        <f t="shared" si="114"/>
        <v/>
      </c>
      <c r="AC275" s="158"/>
      <c r="AD275" s="159"/>
      <c r="AE275" s="263"/>
      <c r="AF275" s="415"/>
      <c r="AG275" s="47"/>
      <c r="AH275" s="47"/>
      <c r="AI275" s="47"/>
      <c r="AJ275" s="47"/>
      <c r="AK275" s="47"/>
      <c r="AL275" s="47"/>
      <c r="AM275" s="47"/>
      <c r="AN275" s="47"/>
      <c r="AO275" s="47"/>
    </row>
    <row r="276" spans="1:41" ht="12" customHeight="1">
      <c r="A276" s="268"/>
      <c r="B276" s="127"/>
      <c r="C276" s="127"/>
      <c r="D276" s="128"/>
      <c r="E276" s="129"/>
      <c r="F276" s="136"/>
      <c r="G276" s="136"/>
      <c r="H276" s="233"/>
      <c r="I276" s="234"/>
      <c r="J276" s="117"/>
      <c r="K276" s="118"/>
      <c r="L276" s="119">
        <f t="shared" si="100"/>
        <v>0</v>
      </c>
      <c r="M276" s="118"/>
      <c r="N276" s="120"/>
      <c r="O276" s="104">
        <f t="shared" si="101"/>
        <v>0</v>
      </c>
      <c r="P276" s="104">
        <f t="shared" si="102"/>
        <v>0</v>
      </c>
      <c r="Q276" s="121" t="str">
        <f t="shared" si="103"/>
        <v/>
      </c>
      <c r="R276" s="122" t="str">
        <f t="shared" si="104"/>
        <v/>
      </c>
      <c r="S276" s="122">
        <f t="shared" si="105"/>
        <v>0.25</v>
      </c>
      <c r="T276" s="122">
        <f t="shared" si="106"/>
        <v>0.25</v>
      </c>
      <c r="U276" s="122">
        <f t="shared" si="107"/>
        <v>0.5</v>
      </c>
      <c r="V276" s="122">
        <f t="shared" si="108"/>
        <v>1.5</v>
      </c>
      <c r="W276" s="123">
        <f t="shared" si="109"/>
        <v>0.25</v>
      </c>
      <c r="X276" s="122" t="b">
        <f t="shared" si="110"/>
        <v>0</v>
      </c>
      <c r="Y276" s="124" t="str">
        <f t="shared" si="111"/>
        <v>0</v>
      </c>
      <c r="Z276" s="124" t="str">
        <f t="shared" si="112"/>
        <v/>
      </c>
      <c r="AA276" s="124" t="str">
        <f t="shared" si="113"/>
        <v/>
      </c>
      <c r="AB276" s="125" t="str">
        <f t="shared" si="114"/>
        <v/>
      </c>
      <c r="AC276" s="158"/>
      <c r="AD276" s="159"/>
      <c r="AE276" s="263"/>
      <c r="AF276" s="415"/>
      <c r="AG276" s="47"/>
      <c r="AH276" s="47"/>
      <c r="AI276" s="47"/>
      <c r="AJ276" s="47"/>
      <c r="AK276" s="47"/>
      <c r="AL276" s="47"/>
      <c r="AM276" s="47"/>
      <c r="AN276" s="47"/>
      <c r="AO276" s="47"/>
    </row>
    <row r="277" spans="1:41" ht="12" customHeight="1">
      <c r="A277" s="268"/>
      <c r="B277" s="127"/>
      <c r="C277" s="127"/>
      <c r="D277" s="128"/>
      <c r="E277" s="129"/>
      <c r="F277" s="136"/>
      <c r="G277" s="136"/>
      <c r="H277" s="233"/>
      <c r="I277" s="234"/>
      <c r="J277" s="117"/>
      <c r="K277" s="118"/>
      <c r="L277" s="119">
        <f t="shared" si="100"/>
        <v>0</v>
      </c>
      <c r="M277" s="118"/>
      <c r="N277" s="120"/>
      <c r="O277" s="104">
        <f t="shared" si="101"/>
        <v>0</v>
      </c>
      <c r="P277" s="104">
        <f t="shared" si="102"/>
        <v>0</v>
      </c>
      <c r="Q277" s="121" t="str">
        <f t="shared" si="103"/>
        <v/>
      </c>
      <c r="R277" s="122" t="str">
        <f t="shared" si="104"/>
        <v/>
      </c>
      <c r="S277" s="122">
        <f t="shared" si="105"/>
        <v>0.25</v>
      </c>
      <c r="T277" s="122">
        <f t="shared" si="106"/>
        <v>0.25</v>
      </c>
      <c r="U277" s="122">
        <f t="shared" si="107"/>
        <v>0.5</v>
      </c>
      <c r="V277" s="122">
        <f t="shared" si="108"/>
        <v>1.5</v>
      </c>
      <c r="W277" s="123">
        <f t="shared" si="109"/>
        <v>0.25</v>
      </c>
      <c r="X277" s="122" t="b">
        <f t="shared" si="110"/>
        <v>0</v>
      </c>
      <c r="Y277" s="124" t="str">
        <f t="shared" si="111"/>
        <v>0</v>
      </c>
      <c r="Z277" s="124" t="str">
        <f t="shared" si="112"/>
        <v/>
      </c>
      <c r="AA277" s="124" t="str">
        <f t="shared" si="113"/>
        <v/>
      </c>
      <c r="AB277" s="125" t="str">
        <f t="shared" si="114"/>
        <v/>
      </c>
      <c r="AC277" s="158"/>
      <c r="AD277" s="159"/>
      <c r="AE277" s="263"/>
      <c r="AF277" s="415"/>
      <c r="AG277" s="47"/>
      <c r="AH277" s="47"/>
      <c r="AI277" s="47"/>
      <c r="AJ277" s="47"/>
      <c r="AK277" s="47"/>
      <c r="AL277" s="47"/>
      <c r="AM277" s="47"/>
      <c r="AN277" s="47"/>
      <c r="AO277" s="47"/>
    </row>
    <row r="278" spans="1:41" ht="12" customHeight="1">
      <c r="A278" s="268"/>
      <c r="B278" s="127"/>
      <c r="C278" s="127"/>
      <c r="D278" s="128"/>
      <c r="E278" s="129"/>
      <c r="F278" s="136"/>
      <c r="G278" s="136"/>
      <c r="H278" s="233"/>
      <c r="I278" s="234"/>
      <c r="J278" s="117"/>
      <c r="K278" s="118"/>
      <c r="L278" s="119">
        <f t="shared" si="100"/>
        <v>0</v>
      </c>
      <c r="M278" s="118"/>
      <c r="N278" s="120"/>
      <c r="O278" s="104">
        <f t="shared" si="101"/>
        <v>0</v>
      </c>
      <c r="P278" s="104">
        <f t="shared" si="102"/>
        <v>0</v>
      </c>
      <c r="Q278" s="121" t="str">
        <f t="shared" si="103"/>
        <v/>
      </c>
      <c r="R278" s="122" t="str">
        <f t="shared" si="104"/>
        <v/>
      </c>
      <c r="S278" s="122">
        <f t="shared" si="105"/>
        <v>0.25</v>
      </c>
      <c r="T278" s="122">
        <f t="shared" si="106"/>
        <v>0.25</v>
      </c>
      <c r="U278" s="122">
        <f t="shared" si="107"/>
        <v>0.5</v>
      </c>
      <c r="V278" s="122">
        <f t="shared" si="108"/>
        <v>1.5</v>
      </c>
      <c r="W278" s="123">
        <f t="shared" si="109"/>
        <v>0.25</v>
      </c>
      <c r="X278" s="122" t="b">
        <f t="shared" si="110"/>
        <v>0</v>
      </c>
      <c r="Y278" s="124" t="str">
        <f t="shared" si="111"/>
        <v>0</v>
      </c>
      <c r="Z278" s="124" t="str">
        <f t="shared" si="112"/>
        <v/>
      </c>
      <c r="AA278" s="124" t="str">
        <f t="shared" si="113"/>
        <v/>
      </c>
      <c r="AB278" s="125" t="str">
        <f t="shared" si="114"/>
        <v/>
      </c>
      <c r="AC278" s="158"/>
      <c r="AD278" s="159"/>
      <c r="AE278" s="263"/>
      <c r="AF278" s="415"/>
      <c r="AG278" s="47"/>
      <c r="AH278" s="47"/>
      <c r="AI278" s="47"/>
      <c r="AJ278" s="47"/>
      <c r="AK278" s="47"/>
      <c r="AL278" s="47"/>
      <c r="AM278" s="47"/>
      <c r="AN278" s="47"/>
      <c r="AO278" s="47"/>
    </row>
    <row r="279" spans="1:41" ht="12" customHeight="1">
      <c r="A279" s="268"/>
      <c r="B279" s="127"/>
      <c r="C279" s="127"/>
      <c r="D279" s="128"/>
      <c r="E279" s="129"/>
      <c r="F279" s="136"/>
      <c r="G279" s="136"/>
      <c r="H279" s="233"/>
      <c r="I279" s="234"/>
      <c r="J279" s="117"/>
      <c r="K279" s="118"/>
      <c r="L279" s="119">
        <f t="shared" si="100"/>
        <v>0</v>
      </c>
      <c r="M279" s="118"/>
      <c r="N279" s="120"/>
      <c r="O279" s="104">
        <f t="shared" si="101"/>
        <v>0</v>
      </c>
      <c r="P279" s="104">
        <f t="shared" si="102"/>
        <v>0</v>
      </c>
      <c r="Q279" s="121" t="str">
        <f t="shared" si="103"/>
        <v/>
      </c>
      <c r="R279" s="122" t="str">
        <f t="shared" si="104"/>
        <v/>
      </c>
      <c r="S279" s="122">
        <f t="shared" si="105"/>
        <v>0.25</v>
      </c>
      <c r="T279" s="122">
        <f t="shared" si="106"/>
        <v>0.25</v>
      </c>
      <c r="U279" s="122">
        <f t="shared" si="107"/>
        <v>0.5</v>
      </c>
      <c r="V279" s="122">
        <f t="shared" si="108"/>
        <v>1.5</v>
      </c>
      <c r="W279" s="123">
        <f t="shared" si="109"/>
        <v>0.25</v>
      </c>
      <c r="X279" s="122" t="b">
        <f t="shared" si="110"/>
        <v>0</v>
      </c>
      <c r="Y279" s="124" t="str">
        <f t="shared" si="111"/>
        <v>0</v>
      </c>
      <c r="Z279" s="124" t="str">
        <f t="shared" si="112"/>
        <v/>
      </c>
      <c r="AA279" s="124" t="str">
        <f t="shared" si="113"/>
        <v/>
      </c>
      <c r="AB279" s="125" t="str">
        <f t="shared" si="114"/>
        <v/>
      </c>
      <c r="AC279" s="158"/>
      <c r="AD279" s="159"/>
      <c r="AE279" s="263"/>
      <c r="AF279" s="415"/>
      <c r="AG279" s="47"/>
      <c r="AH279" s="47"/>
      <c r="AI279" s="47"/>
      <c r="AJ279" s="47"/>
      <c r="AK279" s="47"/>
      <c r="AL279" s="47"/>
      <c r="AM279" s="47"/>
      <c r="AN279" s="47"/>
      <c r="AO279" s="47"/>
    </row>
    <row r="280" spans="1:41" ht="12" customHeight="1">
      <c r="A280" s="268"/>
      <c r="B280" s="127"/>
      <c r="C280" s="127"/>
      <c r="D280" s="128"/>
      <c r="E280" s="129"/>
      <c r="F280" s="136"/>
      <c r="G280" s="136"/>
      <c r="H280" s="233"/>
      <c r="I280" s="234"/>
      <c r="J280" s="117"/>
      <c r="K280" s="118"/>
      <c r="L280" s="119">
        <f t="shared" si="100"/>
        <v>0</v>
      </c>
      <c r="M280" s="118"/>
      <c r="N280" s="120"/>
      <c r="O280" s="104">
        <f t="shared" si="101"/>
        <v>0</v>
      </c>
      <c r="P280" s="104">
        <f t="shared" si="102"/>
        <v>0</v>
      </c>
      <c r="Q280" s="121" t="str">
        <f t="shared" si="103"/>
        <v/>
      </c>
      <c r="R280" s="122" t="str">
        <f t="shared" si="104"/>
        <v/>
      </c>
      <c r="S280" s="122">
        <f t="shared" si="105"/>
        <v>0.25</v>
      </c>
      <c r="T280" s="122">
        <f t="shared" si="106"/>
        <v>0.25</v>
      </c>
      <c r="U280" s="122">
        <f t="shared" si="107"/>
        <v>0.5</v>
      </c>
      <c r="V280" s="122">
        <f t="shared" si="108"/>
        <v>1.5</v>
      </c>
      <c r="W280" s="123">
        <f t="shared" si="109"/>
        <v>0.25</v>
      </c>
      <c r="X280" s="122" t="b">
        <f t="shared" si="110"/>
        <v>0</v>
      </c>
      <c r="Y280" s="124" t="str">
        <f t="shared" si="111"/>
        <v>0</v>
      </c>
      <c r="Z280" s="124" t="str">
        <f t="shared" si="112"/>
        <v/>
      </c>
      <c r="AA280" s="124" t="str">
        <f t="shared" si="113"/>
        <v/>
      </c>
      <c r="AB280" s="125" t="str">
        <f t="shared" si="114"/>
        <v/>
      </c>
      <c r="AC280" s="158"/>
      <c r="AD280" s="159"/>
      <c r="AE280" s="263"/>
      <c r="AF280" s="415"/>
      <c r="AG280" s="47"/>
      <c r="AH280" s="47"/>
      <c r="AI280" s="47"/>
      <c r="AJ280" s="47"/>
      <c r="AK280" s="47"/>
      <c r="AL280" s="47"/>
      <c r="AM280" s="47"/>
      <c r="AN280" s="47"/>
      <c r="AO280" s="47"/>
    </row>
    <row r="281" spans="1:41" ht="12" customHeight="1">
      <c r="A281" s="268"/>
      <c r="B281" s="127"/>
      <c r="C281" s="127"/>
      <c r="D281" s="128"/>
      <c r="E281" s="129"/>
      <c r="F281" s="136"/>
      <c r="G281" s="136"/>
      <c r="H281" s="233"/>
      <c r="I281" s="234"/>
      <c r="J281" s="117"/>
      <c r="K281" s="118"/>
      <c r="L281" s="119">
        <f t="shared" si="100"/>
        <v>0</v>
      </c>
      <c r="M281" s="118"/>
      <c r="N281" s="120"/>
      <c r="O281" s="104">
        <f t="shared" si="101"/>
        <v>0</v>
      </c>
      <c r="P281" s="104">
        <f t="shared" si="102"/>
        <v>0</v>
      </c>
      <c r="Q281" s="121" t="str">
        <f t="shared" si="103"/>
        <v/>
      </c>
      <c r="R281" s="122" t="str">
        <f t="shared" si="104"/>
        <v/>
      </c>
      <c r="S281" s="122">
        <f t="shared" si="105"/>
        <v>0.25</v>
      </c>
      <c r="T281" s="122">
        <f t="shared" si="106"/>
        <v>0.25</v>
      </c>
      <c r="U281" s="122">
        <f t="shared" si="107"/>
        <v>0.5</v>
      </c>
      <c r="V281" s="122">
        <f t="shared" si="108"/>
        <v>1.5</v>
      </c>
      <c r="W281" s="123">
        <f t="shared" si="109"/>
        <v>0.25</v>
      </c>
      <c r="X281" s="122" t="b">
        <f t="shared" si="110"/>
        <v>0</v>
      </c>
      <c r="Y281" s="124" t="str">
        <f t="shared" si="111"/>
        <v>0</v>
      </c>
      <c r="Z281" s="124" t="str">
        <f t="shared" si="112"/>
        <v/>
      </c>
      <c r="AA281" s="124" t="str">
        <f t="shared" si="113"/>
        <v/>
      </c>
      <c r="AB281" s="125" t="str">
        <f t="shared" si="114"/>
        <v/>
      </c>
      <c r="AC281" s="158"/>
      <c r="AD281" s="159"/>
      <c r="AE281" s="263"/>
      <c r="AF281" s="415"/>
      <c r="AG281" s="47"/>
      <c r="AH281" s="47"/>
      <c r="AI281" s="47"/>
      <c r="AJ281" s="47"/>
      <c r="AK281" s="47"/>
      <c r="AL281" s="47"/>
      <c r="AM281" s="47"/>
      <c r="AN281" s="47"/>
      <c r="AO281" s="47"/>
    </row>
    <row r="282" spans="1:41" ht="12" customHeight="1">
      <c r="A282" s="268"/>
      <c r="B282" s="127"/>
      <c r="C282" s="127"/>
      <c r="D282" s="128"/>
      <c r="E282" s="129"/>
      <c r="F282" s="136"/>
      <c r="G282" s="136"/>
      <c r="H282" s="233"/>
      <c r="I282" s="234"/>
      <c r="J282" s="117"/>
      <c r="K282" s="118"/>
      <c r="L282" s="119">
        <f t="shared" si="100"/>
        <v>0</v>
      </c>
      <c r="M282" s="118"/>
      <c r="N282" s="120"/>
      <c r="O282" s="104">
        <f t="shared" si="101"/>
        <v>0</v>
      </c>
      <c r="P282" s="104">
        <f t="shared" si="102"/>
        <v>0</v>
      </c>
      <c r="Q282" s="121" t="str">
        <f t="shared" si="103"/>
        <v/>
      </c>
      <c r="R282" s="122" t="str">
        <f t="shared" si="104"/>
        <v/>
      </c>
      <c r="S282" s="122">
        <f t="shared" si="105"/>
        <v>0.25</v>
      </c>
      <c r="T282" s="122">
        <f t="shared" si="106"/>
        <v>0.25</v>
      </c>
      <c r="U282" s="122">
        <f t="shared" si="107"/>
        <v>0.5</v>
      </c>
      <c r="V282" s="122">
        <f t="shared" si="108"/>
        <v>1.5</v>
      </c>
      <c r="W282" s="123">
        <f t="shared" si="109"/>
        <v>0.25</v>
      </c>
      <c r="X282" s="122" t="b">
        <f t="shared" si="110"/>
        <v>0</v>
      </c>
      <c r="Y282" s="124" t="str">
        <f t="shared" si="111"/>
        <v>0</v>
      </c>
      <c r="Z282" s="124" t="str">
        <f t="shared" si="112"/>
        <v/>
      </c>
      <c r="AA282" s="124" t="str">
        <f t="shared" si="113"/>
        <v/>
      </c>
      <c r="AB282" s="125" t="str">
        <f t="shared" si="114"/>
        <v/>
      </c>
      <c r="AC282" s="158"/>
      <c r="AD282" s="159"/>
      <c r="AE282" s="263"/>
      <c r="AF282" s="415"/>
      <c r="AG282" s="47"/>
      <c r="AH282" s="47"/>
      <c r="AI282" s="47"/>
      <c r="AJ282" s="47"/>
      <c r="AK282" s="47"/>
      <c r="AL282" s="47"/>
      <c r="AM282" s="47"/>
      <c r="AN282" s="47"/>
      <c r="AO282" s="47"/>
    </row>
    <row r="283" spans="1:41" ht="12" customHeight="1">
      <c r="A283" s="268"/>
      <c r="B283" s="127"/>
      <c r="C283" s="127"/>
      <c r="D283" s="128"/>
      <c r="E283" s="129"/>
      <c r="F283" s="136"/>
      <c r="G283" s="136"/>
      <c r="H283" s="233"/>
      <c r="I283" s="234"/>
      <c r="J283" s="117"/>
      <c r="K283" s="118"/>
      <c r="L283" s="119">
        <f t="shared" si="100"/>
        <v>0</v>
      </c>
      <c r="M283" s="118"/>
      <c r="N283" s="120"/>
      <c r="O283" s="104">
        <f t="shared" si="101"/>
        <v>0</v>
      </c>
      <c r="P283" s="104">
        <f t="shared" si="102"/>
        <v>0</v>
      </c>
      <c r="Q283" s="121" t="str">
        <f t="shared" si="103"/>
        <v/>
      </c>
      <c r="R283" s="122" t="str">
        <f t="shared" si="104"/>
        <v/>
      </c>
      <c r="S283" s="122">
        <f t="shared" si="105"/>
        <v>0.25</v>
      </c>
      <c r="T283" s="122">
        <f t="shared" si="106"/>
        <v>0.25</v>
      </c>
      <c r="U283" s="122">
        <f t="shared" si="107"/>
        <v>0.5</v>
      </c>
      <c r="V283" s="122">
        <f t="shared" si="108"/>
        <v>1.5</v>
      </c>
      <c r="W283" s="123">
        <f t="shared" si="109"/>
        <v>0.25</v>
      </c>
      <c r="X283" s="122" t="b">
        <f t="shared" si="110"/>
        <v>0</v>
      </c>
      <c r="Y283" s="124" t="str">
        <f t="shared" si="111"/>
        <v>0</v>
      </c>
      <c r="Z283" s="124" t="str">
        <f t="shared" si="112"/>
        <v/>
      </c>
      <c r="AA283" s="124" t="str">
        <f t="shared" si="113"/>
        <v/>
      </c>
      <c r="AB283" s="125" t="str">
        <f t="shared" si="114"/>
        <v/>
      </c>
      <c r="AC283" s="158"/>
      <c r="AD283" s="159"/>
      <c r="AE283" s="263"/>
      <c r="AF283" s="415"/>
      <c r="AG283" s="47"/>
      <c r="AH283" s="47"/>
      <c r="AI283" s="47"/>
      <c r="AJ283" s="47"/>
      <c r="AK283" s="47"/>
      <c r="AL283" s="47"/>
      <c r="AM283" s="47"/>
      <c r="AN283" s="47"/>
      <c r="AO283" s="47"/>
    </row>
    <row r="284" spans="1:41" ht="12" customHeight="1">
      <c r="A284" s="268"/>
      <c r="B284" s="127"/>
      <c r="C284" s="127"/>
      <c r="D284" s="128"/>
      <c r="E284" s="129"/>
      <c r="F284" s="136"/>
      <c r="G284" s="136"/>
      <c r="H284" s="233"/>
      <c r="I284" s="234"/>
      <c r="J284" s="117"/>
      <c r="K284" s="118"/>
      <c r="L284" s="119">
        <f t="shared" si="100"/>
        <v>0</v>
      </c>
      <c r="M284" s="118"/>
      <c r="N284" s="120"/>
      <c r="O284" s="104">
        <f t="shared" si="101"/>
        <v>0</v>
      </c>
      <c r="P284" s="104">
        <f t="shared" si="102"/>
        <v>0</v>
      </c>
      <c r="Q284" s="121" t="str">
        <f t="shared" si="103"/>
        <v/>
      </c>
      <c r="R284" s="122" t="str">
        <f t="shared" si="104"/>
        <v/>
      </c>
      <c r="S284" s="122">
        <f t="shared" si="105"/>
        <v>0.25</v>
      </c>
      <c r="T284" s="122">
        <f t="shared" si="106"/>
        <v>0.25</v>
      </c>
      <c r="U284" s="122">
        <f t="shared" si="107"/>
        <v>0.5</v>
      </c>
      <c r="V284" s="122">
        <f t="shared" si="108"/>
        <v>1.5</v>
      </c>
      <c r="W284" s="123">
        <f t="shared" si="109"/>
        <v>0.25</v>
      </c>
      <c r="X284" s="122" t="b">
        <f t="shared" si="110"/>
        <v>0</v>
      </c>
      <c r="Y284" s="124" t="str">
        <f t="shared" si="111"/>
        <v>0</v>
      </c>
      <c r="Z284" s="124" t="str">
        <f t="shared" si="112"/>
        <v/>
      </c>
      <c r="AA284" s="124" t="str">
        <f t="shared" si="113"/>
        <v/>
      </c>
      <c r="AB284" s="125" t="str">
        <f t="shared" si="114"/>
        <v/>
      </c>
      <c r="AC284" s="158"/>
      <c r="AD284" s="159"/>
      <c r="AE284" s="263"/>
      <c r="AF284" s="415"/>
      <c r="AG284" s="47"/>
      <c r="AH284" s="47"/>
      <c r="AI284" s="47"/>
      <c r="AJ284" s="47"/>
      <c r="AK284" s="47"/>
      <c r="AL284" s="47"/>
      <c r="AM284" s="47"/>
      <c r="AN284" s="47"/>
      <c r="AO284" s="47"/>
    </row>
    <row r="285" spans="1:41" ht="12" customHeight="1">
      <c r="A285" s="268"/>
      <c r="B285" s="127"/>
      <c r="C285" s="127"/>
      <c r="D285" s="128"/>
      <c r="E285" s="129"/>
      <c r="F285" s="136"/>
      <c r="G285" s="136"/>
      <c r="H285" s="233"/>
      <c r="I285" s="234"/>
      <c r="J285" s="117"/>
      <c r="K285" s="118"/>
      <c r="L285" s="119">
        <f t="shared" si="100"/>
        <v>0</v>
      </c>
      <c r="M285" s="118"/>
      <c r="N285" s="120"/>
      <c r="O285" s="104">
        <f t="shared" si="101"/>
        <v>0</v>
      </c>
      <c r="P285" s="104">
        <f t="shared" si="102"/>
        <v>0</v>
      </c>
      <c r="Q285" s="121" t="str">
        <f t="shared" si="103"/>
        <v/>
      </c>
      <c r="R285" s="122" t="str">
        <f t="shared" si="104"/>
        <v/>
      </c>
      <c r="S285" s="122">
        <f t="shared" si="105"/>
        <v>0.25</v>
      </c>
      <c r="T285" s="122">
        <f t="shared" si="106"/>
        <v>0.25</v>
      </c>
      <c r="U285" s="122">
        <f t="shared" si="107"/>
        <v>0.5</v>
      </c>
      <c r="V285" s="122">
        <f t="shared" si="108"/>
        <v>1.5</v>
      </c>
      <c r="W285" s="123">
        <f t="shared" si="109"/>
        <v>0.25</v>
      </c>
      <c r="X285" s="122" t="b">
        <f t="shared" si="110"/>
        <v>0</v>
      </c>
      <c r="Y285" s="124" t="str">
        <f t="shared" si="111"/>
        <v>0</v>
      </c>
      <c r="Z285" s="124" t="str">
        <f t="shared" si="112"/>
        <v/>
      </c>
      <c r="AA285" s="124" t="str">
        <f t="shared" si="113"/>
        <v/>
      </c>
      <c r="AB285" s="125" t="str">
        <f t="shared" si="114"/>
        <v/>
      </c>
      <c r="AC285" s="158"/>
      <c r="AD285" s="159"/>
      <c r="AE285" s="263"/>
      <c r="AF285" s="415"/>
      <c r="AG285" s="47"/>
      <c r="AH285" s="47"/>
      <c r="AI285" s="47"/>
      <c r="AJ285" s="47"/>
      <c r="AK285" s="47"/>
      <c r="AL285" s="47"/>
      <c r="AM285" s="47"/>
      <c r="AN285" s="47"/>
      <c r="AO285" s="47"/>
    </row>
    <row r="286" spans="1:41" ht="12" customHeight="1">
      <c r="A286" s="268"/>
      <c r="B286" s="127"/>
      <c r="C286" s="127"/>
      <c r="D286" s="128"/>
      <c r="E286" s="129"/>
      <c r="F286" s="136"/>
      <c r="G286" s="136"/>
      <c r="H286" s="233"/>
      <c r="I286" s="234"/>
      <c r="J286" s="117"/>
      <c r="K286" s="118"/>
      <c r="L286" s="119">
        <f t="shared" si="100"/>
        <v>0</v>
      </c>
      <c r="M286" s="118"/>
      <c r="N286" s="120"/>
      <c r="O286" s="104">
        <f t="shared" si="101"/>
        <v>0</v>
      </c>
      <c r="P286" s="104">
        <f t="shared" si="102"/>
        <v>0</v>
      </c>
      <c r="Q286" s="121" t="str">
        <f t="shared" si="103"/>
        <v/>
      </c>
      <c r="R286" s="122" t="str">
        <f t="shared" si="104"/>
        <v/>
      </c>
      <c r="S286" s="122">
        <f t="shared" si="105"/>
        <v>0.25</v>
      </c>
      <c r="T286" s="122">
        <f t="shared" si="106"/>
        <v>0.25</v>
      </c>
      <c r="U286" s="122">
        <f t="shared" si="107"/>
        <v>0.5</v>
      </c>
      <c r="V286" s="122">
        <f t="shared" si="108"/>
        <v>1.5</v>
      </c>
      <c r="W286" s="123">
        <f t="shared" si="109"/>
        <v>0.25</v>
      </c>
      <c r="X286" s="122" t="b">
        <f t="shared" si="110"/>
        <v>0</v>
      </c>
      <c r="Y286" s="124" t="str">
        <f t="shared" si="111"/>
        <v>0</v>
      </c>
      <c r="Z286" s="124" t="str">
        <f t="shared" si="112"/>
        <v/>
      </c>
      <c r="AA286" s="124" t="str">
        <f t="shared" si="113"/>
        <v/>
      </c>
      <c r="AB286" s="125" t="str">
        <f t="shared" si="114"/>
        <v/>
      </c>
      <c r="AC286" s="158"/>
      <c r="AD286" s="159"/>
      <c r="AE286" s="263"/>
      <c r="AF286" s="415"/>
      <c r="AG286" s="47"/>
      <c r="AH286" s="47"/>
      <c r="AI286" s="47"/>
      <c r="AJ286" s="47"/>
      <c r="AK286" s="47"/>
      <c r="AL286" s="47"/>
      <c r="AM286" s="47"/>
      <c r="AN286" s="47"/>
      <c r="AO286" s="47"/>
    </row>
    <row r="287" spans="1:41" ht="12" customHeight="1">
      <c r="A287" s="268"/>
      <c r="B287" s="127"/>
      <c r="C287" s="127"/>
      <c r="D287" s="128"/>
      <c r="E287" s="129"/>
      <c r="F287" s="136"/>
      <c r="G287" s="136"/>
      <c r="H287" s="233"/>
      <c r="I287" s="234"/>
      <c r="J287" s="117"/>
      <c r="K287" s="118"/>
      <c r="L287" s="119">
        <f t="shared" si="100"/>
        <v>0</v>
      </c>
      <c r="M287" s="118"/>
      <c r="N287" s="120"/>
      <c r="O287" s="104">
        <f t="shared" si="101"/>
        <v>0</v>
      </c>
      <c r="P287" s="104">
        <f t="shared" si="102"/>
        <v>0</v>
      </c>
      <c r="Q287" s="121" t="str">
        <f t="shared" si="103"/>
        <v/>
      </c>
      <c r="R287" s="122" t="str">
        <f t="shared" si="104"/>
        <v/>
      </c>
      <c r="S287" s="122">
        <f t="shared" si="105"/>
        <v>0.25</v>
      </c>
      <c r="T287" s="122">
        <f t="shared" si="106"/>
        <v>0.25</v>
      </c>
      <c r="U287" s="122">
        <f t="shared" si="107"/>
        <v>0.5</v>
      </c>
      <c r="V287" s="122">
        <f t="shared" si="108"/>
        <v>1.5</v>
      </c>
      <c r="W287" s="123">
        <f t="shared" si="109"/>
        <v>0.25</v>
      </c>
      <c r="X287" s="122" t="b">
        <f t="shared" si="110"/>
        <v>0</v>
      </c>
      <c r="Y287" s="124" t="str">
        <f t="shared" si="111"/>
        <v>0</v>
      </c>
      <c r="Z287" s="124" t="str">
        <f t="shared" si="112"/>
        <v/>
      </c>
      <c r="AA287" s="124" t="str">
        <f t="shared" si="113"/>
        <v/>
      </c>
      <c r="AB287" s="125" t="str">
        <f t="shared" si="114"/>
        <v/>
      </c>
      <c r="AC287" s="158"/>
      <c r="AD287" s="159"/>
      <c r="AE287" s="263"/>
      <c r="AF287" s="415"/>
      <c r="AG287" s="47"/>
      <c r="AH287" s="47"/>
      <c r="AI287" s="47"/>
      <c r="AJ287" s="47"/>
      <c r="AK287" s="47"/>
      <c r="AL287" s="47"/>
      <c r="AM287" s="47"/>
      <c r="AN287" s="47"/>
      <c r="AO287" s="47"/>
    </row>
    <row r="288" spans="1:41" ht="12" customHeight="1">
      <c r="A288" s="268"/>
      <c r="B288" s="127"/>
      <c r="C288" s="127"/>
      <c r="D288" s="128"/>
      <c r="E288" s="129"/>
      <c r="F288" s="136"/>
      <c r="G288" s="136"/>
      <c r="H288" s="233"/>
      <c r="I288" s="234"/>
      <c r="J288" s="117"/>
      <c r="K288" s="118"/>
      <c r="L288" s="119">
        <f t="shared" si="100"/>
        <v>0</v>
      </c>
      <c r="M288" s="118"/>
      <c r="N288" s="120"/>
      <c r="O288" s="104">
        <f t="shared" si="101"/>
        <v>0</v>
      </c>
      <c r="P288" s="104">
        <f t="shared" si="102"/>
        <v>0</v>
      </c>
      <c r="Q288" s="121" t="str">
        <f t="shared" si="103"/>
        <v/>
      </c>
      <c r="R288" s="122" t="str">
        <f t="shared" si="104"/>
        <v/>
      </c>
      <c r="S288" s="122">
        <f t="shared" si="105"/>
        <v>0.25</v>
      </c>
      <c r="T288" s="122">
        <f t="shared" si="106"/>
        <v>0.25</v>
      </c>
      <c r="U288" s="122">
        <f t="shared" si="107"/>
        <v>0.5</v>
      </c>
      <c r="V288" s="122">
        <f t="shared" si="108"/>
        <v>1.5</v>
      </c>
      <c r="W288" s="123">
        <f t="shared" si="109"/>
        <v>0.25</v>
      </c>
      <c r="X288" s="122" t="b">
        <f t="shared" si="110"/>
        <v>0</v>
      </c>
      <c r="Y288" s="124" t="str">
        <f t="shared" si="111"/>
        <v>0</v>
      </c>
      <c r="Z288" s="124" t="str">
        <f t="shared" si="112"/>
        <v/>
      </c>
      <c r="AA288" s="124" t="str">
        <f t="shared" si="113"/>
        <v/>
      </c>
      <c r="AB288" s="125" t="str">
        <f t="shared" si="114"/>
        <v/>
      </c>
      <c r="AC288" s="158"/>
      <c r="AD288" s="159"/>
      <c r="AE288" s="263"/>
      <c r="AF288" s="415"/>
      <c r="AG288" s="47"/>
      <c r="AH288" s="47"/>
      <c r="AI288" s="47"/>
      <c r="AJ288" s="47"/>
      <c r="AK288" s="47"/>
      <c r="AL288" s="47"/>
      <c r="AM288" s="47"/>
      <c r="AN288" s="47"/>
      <c r="AO288" s="47"/>
    </row>
    <row r="289" spans="1:41" ht="12" customHeight="1">
      <c r="A289" s="268"/>
      <c r="B289" s="127"/>
      <c r="C289" s="127"/>
      <c r="D289" s="128"/>
      <c r="E289" s="129"/>
      <c r="F289" s="136"/>
      <c r="G289" s="136"/>
      <c r="H289" s="233"/>
      <c r="I289" s="234"/>
      <c r="J289" s="117"/>
      <c r="K289" s="118"/>
      <c r="L289" s="119">
        <f t="shared" si="100"/>
        <v>0</v>
      </c>
      <c r="M289" s="118"/>
      <c r="N289" s="120"/>
      <c r="O289" s="104">
        <f t="shared" si="101"/>
        <v>0</v>
      </c>
      <c r="P289" s="104">
        <f t="shared" si="102"/>
        <v>0</v>
      </c>
      <c r="Q289" s="121" t="str">
        <f t="shared" si="103"/>
        <v/>
      </c>
      <c r="R289" s="122" t="str">
        <f t="shared" si="104"/>
        <v/>
      </c>
      <c r="S289" s="122">
        <f t="shared" si="105"/>
        <v>0.25</v>
      </c>
      <c r="T289" s="122">
        <f t="shared" si="106"/>
        <v>0.25</v>
      </c>
      <c r="U289" s="122">
        <f t="shared" si="107"/>
        <v>0.5</v>
      </c>
      <c r="V289" s="122">
        <f t="shared" si="108"/>
        <v>1.5</v>
      </c>
      <c r="W289" s="123">
        <f t="shared" si="109"/>
        <v>0.25</v>
      </c>
      <c r="X289" s="122" t="b">
        <f t="shared" si="110"/>
        <v>0</v>
      </c>
      <c r="Y289" s="124" t="str">
        <f t="shared" si="111"/>
        <v>0</v>
      </c>
      <c r="Z289" s="124" t="str">
        <f t="shared" si="112"/>
        <v/>
      </c>
      <c r="AA289" s="124" t="str">
        <f t="shared" si="113"/>
        <v/>
      </c>
      <c r="AB289" s="125" t="str">
        <f t="shared" si="114"/>
        <v/>
      </c>
      <c r="AC289" s="158"/>
      <c r="AD289" s="159"/>
      <c r="AE289" s="263"/>
      <c r="AF289" s="415"/>
      <c r="AG289" s="47"/>
      <c r="AH289" s="47"/>
      <c r="AI289" s="47"/>
      <c r="AJ289" s="47"/>
      <c r="AK289" s="47"/>
      <c r="AL289" s="47"/>
      <c r="AM289" s="47"/>
      <c r="AN289" s="47"/>
      <c r="AO289" s="47"/>
    </row>
    <row r="290" spans="1:41" ht="12" customHeight="1">
      <c r="A290" s="268"/>
      <c r="B290" s="127"/>
      <c r="C290" s="127"/>
      <c r="D290" s="128"/>
      <c r="E290" s="129"/>
      <c r="F290" s="136"/>
      <c r="G290" s="136"/>
      <c r="H290" s="233"/>
      <c r="I290" s="234"/>
      <c r="J290" s="117"/>
      <c r="K290" s="118"/>
      <c r="L290" s="119">
        <f t="shared" si="100"/>
        <v>0</v>
      </c>
      <c r="M290" s="118"/>
      <c r="N290" s="120"/>
      <c r="O290" s="104">
        <f t="shared" si="101"/>
        <v>0</v>
      </c>
      <c r="P290" s="104">
        <f t="shared" si="102"/>
        <v>0</v>
      </c>
      <c r="Q290" s="121" t="str">
        <f t="shared" si="103"/>
        <v/>
      </c>
      <c r="R290" s="122" t="str">
        <f t="shared" si="104"/>
        <v/>
      </c>
      <c r="S290" s="122">
        <f t="shared" si="105"/>
        <v>0.25</v>
      </c>
      <c r="T290" s="122">
        <f t="shared" si="106"/>
        <v>0.25</v>
      </c>
      <c r="U290" s="122">
        <f t="shared" si="107"/>
        <v>0.5</v>
      </c>
      <c r="V290" s="122">
        <f t="shared" si="108"/>
        <v>1.5</v>
      </c>
      <c r="W290" s="123">
        <f t="shared" si="109"/>
        <v>0.25</v>
      </c>
      <c r="X290" s="122" t="b">
        <f t="shared" si="110"/>
        <v>0</v>
      </c>
      <c r="Y290" s="124" t="str">
        <f t="shared" si="111"/>
        <v>0</v>
      </c>
      <c r="Z290" s="124" t="str">
        <f t="shared" si="112"/>
        <v/>
      </c>
      <c r="AA290" s="124" t="str">
        <f t="shared" si="113"/>
        <v/>
      </c>
      <c r="AB290" s="125" t="str">
        <f t="shared" si="114"/>
        <v/>
      </c>
      <c r="AC290" s="158"/>
      <c r="AD290" s="159"/>
      <c r="AE290" s="263"/>
      <c r="AF290" s="415"/>
      <c r="AG290" s="47"/>
      <c r="AH290" s="47"/>
      <c r="AI290" s="47"/>
      <c r="AJ290" s="47"/>
      <c r="AK290" s="47"/>
      <c r="AL290" s="47"/>
      <c r="AM290" s="47"/>
      <c r="AN290" s="47"/>
      <c r="AO290" s="47"/>
    </row>
    <row r="291" spans="1:41" ht="12" customHeight="1">
      <c r="A291" s="268"/>
      <c r="B291" s="127"/>
      <c r="C291" s="127"/>
      <c r="D291" s="128"/>
      <c r="E291" s="129"/>
      <c r="F291" s="136"/>
      <c r="G291" s="136"/>
      <c r="H291" s="233"/>
      <c r="I291" s="234"/>
      <c r="J291" s="117"/>
      <c r="K291" s="118"/>
      <c r="L291" s="119">
        <f t="shared" si="100"/>
        <v>0</v>
      </c>
      <c r="M291" s="118"/>
      <c r="N291" s="120"/>
      <c r="O291" s="104">
        <f t="shared" si="101"/>
        <v>0</v>
      </c>
      <c r="P291" s="104">
        <f t="shared" si="102"/>
        <v>0</v>
      </c>
      <c r="Q291" s="121" t="str">
        <f t="shared" si="103"/>
        <v/>
      </c>
      <c r="R291" s="122" t="str">
        <f t="shared" si="104"/>
        <v/>
      </c>
      <c r="S291" s="122">
        <f t="shared" si="105"/>
        <v>0.25</v>
      </c>
      <c r="T291" s="122">
        <f t="shared" si="106"/>
        <v>0.25</v>
      </c>
      <c r="U291" s="122">
        <f t="shared" si="107"/>
        <v>0.5</v>
      </c>
      <c r="V291" s="122">
        <f t="shared" si="108"/>
        <v>1.5</v>
      </c>
      <c r="W291" s="123">
        <f t="shared" si="109"/>
        <v>0.25</v>
      </c>
      <c r="X291" s="122" t="b">
        <f t="shared" si="110"/>
        <v>0</v>
      </c>
      <c r="Y291" s="124" t="str">
        <f t="shared" si="111"/>
        <v>0</v>
      </c>
      <c r="Z291" s="124" t="str">
        <f t="shared" si="112"/>
        <v/>
      </c>
      <c r="AA291" s="124" t="str">
        <f t="shared" si="113"/>
        <v/>
      </c>
      <c r="AB291" s="125" t="str">
        <f t="shared" si="114"/>
        <v/>
      </c>
      <c r="AC291" s="158"/>
      <c r="AD291" s="159"/>
      <c r="AE291" s="263"/>
      <c r="AF291" s="415"/>
      <c r="AG291" s="47"/>
      <c r="AH291" s="47"/>
      <c r="AI291" s="47"/>
      <c r="AJ291" s="47"/>
      <c r="AK291" s="47"/>
      <c r="AL291" s="47"/>
      <c r="AM291" s="47"/>
      <c r="AN291" s="47"/>
      <c r="AO291" s="47"/>
    </row>
    <row r="292" spans="1:41" ht="12" customHeight="1">
      <c r="A292" s="268"/>
      <c r="B292" s="127"/>
      <c r="C292" s="127"/>
      <c r="D292" s="128"/>
      <c r="E292" s="129"/>
      <c r="F292" s="136"/>
      <c r="G292" s="136"/>
      <c r="H292" s="233"/>
      <c r="I292" s="234"/>
      <c r="J292" s="117"/>
      <c r="K292" s="118"/>
      <c r="L292" s="119">
        <f t="shared" si="100"/>
        <v>0</v>
      </c>
      <c r="M292" s="118"/>
      <c r="N292" s="120"/>
      <c r="O292" s="104">
        <f t="shared" si="101"/>
        <v>0</v>
      </c>
      <c r="P292" s="104">
        <f t="shared" si="102"/>
        <v>0</v>
      </c>
      <c r="Q292" s="121" t="str">
        <f t="shared" si="103"/>
        <v/>
      </c>
      <c r="R292" s="122" t="str">
        <f t="shared" si="104"/>
        <v/>
      </c>
      <c r="S292" s="122">
        <f t="shared" si="105"/>
        <v>0.25</v>
      </c>
      <c r="T292" s="122">
        <f t="shared" si="106"/>
        <v>0.25</v>
      </c>
      <c r="U292" s="122">
        <f t="shared" si="107"/>
        <v>0.5</v>
      </c>
      <c r="V292" s="122">
        <f t="shared" si="108"/>
        <v>1.5</v>
      </c>
      <c r="W292" s="123">
        <f t="shared" si="109"/>
        <v>0.25</v>
      </c>
      <c r="X292" s="122" t="b">
        <f t="shared" si="110"/>
        <v>0</v>
      </c>
      <c r="Y292" s="124" t="str">
        <f t="shared" si="111"/>
        <v>0</v>
      </c>
      <c r="Z292" s="124" t="str">
        <f t="shared" si="112"/>
        <v/>
      </c>
      <c r="AA292" s="124" t="str">
        <f t="shared" si="113"/>
        <v/>
      </c>
      <c r="AB292" s="125" t="str">
        <f t="shared" si="114"/>
        <v/>
      </c>
      <c r="AC292" s="158"/>
      <c r="AD292" s="159"/>
      <c r="AE292" s="263"/>
      <c r="AF292" s="415"/>
      <c r="AG292" s="47"/>
      <c r="AH292" s="47"/>
      <c r="AI292" s="47"/>
      <c r="AJ292" s="47"/>
      <c r="AK292" s="47"/>
      <c r="AL292" s="47"/>
      <c r="AM292" s="47"/>
      <c r="AN292" s="47"/>
      <c r="AO292" s="47"/>
    </row>
    <row r="293" spans="1:41" ht="12" customHeight="1">
      <c r="A293" s="268"/>
      <c r="B293" s="127"/>
      <c r="C293" s="127"/>
      <c r="D293" s="128"/>
      <c r="E293" s="129"/>
      <c r="F293" s="136"/>
      <c r="G293" s="136"/>
      <c r="H293" s="233"/>
      <c r="I293" s="234"/>
      <c r="J293" s="117"/>
      <c r="K293" s="118"/>
      <c r="L293" s="119">
        <f t="shared" si="100"/>
        <v>0</v>
      </c>
      <c r="M293" s="118"/>
      <c r="N293" s="120"/>
      <c r="O293" s="104">
        <f t="shared" si="101"/>
        <v>0</v>
      </c>
      <c r="P293" s="104">
        <f t="shared" si="102"/>
        <v>0</v>
      </c>
      <c r="Q293" s="121" t="str">
        <f t="shared" si="103"/>
        <v/>
      </c>
      <c r="R293" s="122" t="str">
        <f t="shared" si="104"/>
        <v/>
      </c>
      <c r="S293" s="122">
        <f t="shared" si="105"/>
        <v>0.25</v>
      </c>
      <c r="T293" s="122">
        <f t="shared" si="106"/>
        <v>0.25</v>
      </c>
      <c r="U293" s="122">
        <f t="shared" si="107"/>
        <v>0.5</v>
      </c>
      <c r="V293" s="122">
        <f t="shared" si="108"/>
        <v>1.5</v>
      </c>
      <c r="W293" s="123">
        <f t="shared" si="109"/>
        <v>0.25</v>
      </c>
      <c r="X293" s="122" t="b">
        <f t="shared" si="110"/>
        <v>0</v>
      </c>
      <c r="Y293" s="124" t="str">
        <f t="shared" si="111"/>
        <v>0</v>
      </c>
      <c r="Z293" s="124" t="str">
        <f t="shared" si="112"/>
        <v/>
      </c>
      <c r="AA293" s="124" t="str">
        <f t="shared" si="113"/>
        <v/>
      </c>
      <c r="AB293" s="125" t="str">
        <f t="shared" si="114"/>
        <v/>
      </c>
      <c r="AC293" s="158"/>
      <c r="AD293" s="159"/>
      <c r="AE293" s="263"/>
      <c r="AF293" s="415"/>
      <c r="AG293" s="47"/>
      <c r="AH293" s="47"/>
      <c r="AI293" s="47"/>
      <c r="AJ293" s="47"/>
      <c r="AK293" s="47"/>
      <c r="AL293" s="47"/>
      <c r="AM293" s="47"/>
      <c r="AN293" s="47"/>
      <c r="AO293" s="47"/>
    </row>
    <row r="294" spans="1:41" ht="12" customHeight="1">
      <c r="A294" s="268"/>
      <c r="B294" s="127"/>
      <c r="C294" s="127"/>
      <c r="D294" s="128"/>
      <c r="E294" s="129"/>
      <c r="F294" s="136"/>
      <c r="G294" s="136"/>
      <c r="H294" s="233"/>
      <c r="I294" s="234"/>
      <c r="J294" s="117"/>
      <c r="K294" s="118"/>
      <c r="L294" s="119">
        <f t="shared" si="100"/>
        <v>0</v>
      </c>
      <c r="M294" s="118"/>
      <c r="N294" s="120"/>
      <c r="O294" s="104">
        <f t="shared" si="101"/>
        <v>0</v>
      </c>
      <c r="P294" s="104">
        <f t="shared" si="102"/>
        <v>0</v>
      </c>
      <c r="Q294" s="121" t="str">
        <f t="shared" si="103"/>
        <v/>
      </c>
      <c r="R294" s="122" t="str">
        <f t="shared" si="104"/>
        <v/>
      </c>
      <c r="S294" s="122">
        <f t="shared" si="105"/>
        <v>0.25</v>
      </c>
      <c r="T294" s="122">
        <f t="shared" si="106"/>
        <v>0.25</v>
      </c>
      <c r="U294" s="122">
        <f t="shared" si="107"/>
        <v>0.5</v>
      </c>
      <c r="V294" s="122">
        <f t="shared" si="108"/>
        <v>1.5</v>
      </c>
      <c r="W294" s="123">
        <f t="shared" si="109"/>
        <v>0.25</v>
      </c>
      <c r="X294" s="122" t="b">
        <f t="shared" si="110"/>
        <v>0</v>
      </c>
      <c r="Y294" s="124" t="str">
        <f t="shared" si="111"/>
        <v>0</v>
      </c>
      <c r="Z294" s="124" t="str">
        <f t="shared" si="112"/>
        <v/>
      </c>
      <c r="AA294" s="124" t="str">
        <f t="shared" si="113"/>
        <v/>
      </c>
      <c r="AB294" s="125" t="str">
        <f t="shared" si="114"/>
        <v/>
      </c>
      <c r="AC294" s="158"/>
      <c r="AD294" s="159"/>
      <c r="AE294" s="263"/>
      <c r="AF294" s="415"/>
      <c r="AG294" s="47"/>
      <c r="AH294" s="47"/>
      <c r="AI294" s="47"/>
      <c r="AJ294" s="47"/>
      <c r="AK294" s="47"/>
      <c r="AL294" s="47"/>
      <c r="AM294" s="47"/>
      <c r="AN294" s="47"/>
      <c r="AO294" s="47"/>
    </row>
    <row r="295" spans="1:41" ht="12" customHeight="1">
      <c r="A295" s="268"/>
      <c r="B295" s="127"/>
      <c r="C295" s="127"/>
      <c r="D295" s="128"/>
      <c r="E295" s="129"/>
      <c r="F295" s="136"/>
      <c r="G295" s="136"/>
      <c r="H295" s="233"/>
      <c r="I295" s="234"/>
      <c r="J295" s="117"/>
      <c r="K295" s="118"/>
      <c r="L295" s="119">
        <f t="shared" si="100"/>
        <v>0</v>
      </c>
      <c r="M295" s="118"/>
      <c r="N295" s="120"/>
      <c r="O295" s="104">
        <f t="shared" si="101"/>
        <v>0</v>
      </c>
      <c r="P295" s="104">
        <f t="shared" si="102"/>
        <v>0</v>
      </c>
      <c r="Q295" s="121" t="str">
        <f t="shared" si="103"/>
        <v/>
      </c>
      <c r="R295" s="122" t="str">
        <f t="shared" si="104"/>
        <v/>
      </c>
      <c r="S295" s="122">
        <f t="shared" si="105"/>
        <v>0.25</v>
      </c>
      <c r="T295" s="122">
        <f t="shared" si="106"/>
        <v>0.25</v>
      </c>
      <c r="U295" s="122">
        <f t="shared" si="107"/>
        <v>0.5</v>
      </c>
      <c r="V295" s="122">
        <f t="shared" si="108"/>
        <v>1.5</v>
      </c>
      <c r="W295" s="123">
        <f t="shared" si="109"/>
        <v>0.25</v>
      </c>
      <c r="X295" s="122" t="b">
        <f t="shared" si="110"/>
        <v>0</v>
      </c>
      <c r="Y295" s="124" t="str">
        <f t="shared" si="111"/>
        <v>0</v>
      </c>
      <c r="Z295" s="124" t="str">
        <f t="shared" si="112"/>
        <v/>
      </c>
      <c r="AA295" s="124" t="str">
        <f t="shared" si="113"/>
        <v/>
      </c>
      <c r="AB295" s="125" t="str">
        <f t="shared" si="114"/>
        <v/>
      </c>
      <c r="AC295" s="158"/>
      <c r="AD295" s="159"/>
      <c r="AE295" s="263"/>
      <c r="AF295" s="415"/>
      <c r="AG295" s="47"/>
      <c r="AH295" s="47"/>
      <c r="AI295" s="47"/>
      <c r="AJ295" s="47"/>
      <c r="AK295" s="47"/>
      <c r="AL295" s="47"/>
      <c r="AM295" s="47"/>
      <c r="AN295" s="47"/>
      <c r="AO295" s="47"/>
    </row>
    <row r="296" spans="1:41" ht="12" customHeight="1">
      <c r="A296" s="268"/>
      <c r="B296" s="127"/>
      <c r="C296" s="127"/>
      <c r="D296" s="128"/>
      <c r="E296" s="129"/>
      <c r="F296" s="136"/>
      <c r="G296" s="136"/>
      <c r="H296" s="233"/>
      <c r="I296" s="234"/>
      <c r="J296" s="117"/>
      <c r="K296" s="118"/>
      <c r="L296" s="119">
        <f t="shared" si="100"/>
        <v>0</v>
      </c>
      <c r="M296" s="118"/>
      <c r="N296" s="120"/>
      <c r="O296" s="104">
        <f t="shared" si="101"/>
        <v>0</v>
      </c>
      <c r="P296" s="104">
        <f t="shared" si="102"/>
        <v>0</v>
      </c>
      <c r="Q296" s="121" t="str">
        <f t="shared" si="103"/>
        <v/>
      </c>
      <c r="R296" s="122" t="str">
        <f t="shared" si="104"/>
        <v/>
      </c>
      <c r="S296" s="122">
        <f t="shared" si="105"/>
        <v>0.25</v>
      </c>
      <c r="T296" s="122">
        <f t="shared" si="106"/>
        <v>0.25</v>
      </c>
      <c r="U296" s="122">
        <f t="shared" si="107"/>
        <v>0.5</v>
      </c>
      <c r="V296" s="122">
        <f t="shared" si="108"/>
        <v>1.5</v>
      </c>
      <c r="W296" s="123">
        <f t="shared" si="109"/>
        <v>0.25</v>
      </c>
      <c r="X296" s="122" t="b">
        <f t="shared" si="110"/>
        <v>0</v>
      </c>
      <c r="Y296" s="124" t="str">
        <f t="shared" si="111"/>
        <v>0</v>
      </c>
      <c r="Z296" s="124" t="str">
        <f t="shared" si="112"/>
        <v/>
      </c>
      <c r="AA296" s="124" t="str">
        <f t="shared" si="113"/>
        <v/>
      </c>
      <c r="AB296" s="125" t="str">
        <f t="shared" si="114"/>
        <v/>
      </c>
      <c r="AC296" s="158"/>
      <c r="AD296" s="159"/>
      <c r="AE296" s="263"/>
      <c r="AF296" s="415"/>
      <c r="AG296" s="47"/>
      <c r="AH296" s="47"/>
      <c r="AI296" s="47"/>
      <c r="AJ296" s="47"/>
      <c r="AK296" s="47"/>
      <c r="AL296" s="47"/>
      <c r="AM296" s="47"/>
      <c r="AN296" s="47"/>
      <c r="AO296" s="47"/>
    </row>
    <row r="297" spans="1:41" ht="12" customHeight="1">
      <c r="A297" s="268"/>
      <c r="B297" s="127"/>
      <c r="C297" s="127"/>
      <c r="D297" s="128"/>
      <c r="E297" s="129"/>
      <c r="F297" s="136"/>
      <c r="G297" s="136"/>
      <c r="H297" s="233"/>
      <c r="I297" s="234"/>
      <c r="J297" s="117"/>
      <c r="K297" s="118"/>
      <c r="L297" s="119">
        <f t="shared" si="100"/>
        <v>0</v>
      </c>
      <c r="M297" s="118"/>
      <c r="N297" s="120"/>
      <c r="O297" s="104">
        <f t="shared" si="101"/>
        <v>0</v>
      </c>
      <c r="P297" s="104">
        <f t="shared" si="102"/>
        <v>0</v>
      </c>
      <c r="Q297" s="121" t="str">
        <f t="shared" si="103"/>
        <v/>
      </c>
      <c r="R297" s="122" t="str">
        <f t="shared" si="104"/>
        <v/>
      </c>
      <c r="S297" s="122">
        <f t="shared" si="105"/>
        <v>0.25</v>
      </c>
      <c r="T297" s="122">
        <f t="shared" si="106"/>
        <v>0.25</v>
      </c>
      <c r="U297" s="122">
        <f t="shared" si="107"/>
        <v>0.5</v>
      </c>
      <c r="V297" s="122">
        <f t="shared" si="108"/>
        <v>1.5</v>
      </c>
      <c r="W297" s="123">
        <f t="shared" si="109"/>
        <v>0.25</v>
      </c>
      <c r="X297" s="122" t="b">
        <f t="shared" si="110"/>
        <v>0</v>
      </c>
      <c r="Y297" s="124" t="str">
        <f t="shared" si="111"/>
        <v>0</v>
      </c>
      <c r="Z297" s="124" t="str">
        <f t="shared" si="112"/>
        <v/>
      </c>
      <c r="AA297" s="124" t="str">
        <f t="shared" si="113"/>
        <v/>
      </c>
      <c r="AB297" s="125" t="str">
        <f t="shared" si="114"/>
        <v/>
      </c>
      <c r="AC297" s="158"/>
      <c r="AD297" s="159"/>
      <c r="AE297" s="263"/>
      <c r="AF297" s="415"/>
      <c r="AG297" s="47"/>
      <c r="AH297" s="47"/>
      <c r="AI297" s="47"/>
      <c r="AJ297" s="47"/>
      <c r="AK297" s="47"/>
      <c r="AL297" s="47"/>
      <c r="AM297" s="47"/>
      <c r="AN297" s="47"/>
      <c r="AO297" s="47"/>
    </row>
    <row r="298" spans="1:41" ht="12" customHeight="1">
      <c r="A298" s="268"/>
      <c r="B298" s="127"/>
      <c r="C298" s="127"/>
      <c r="D298" s="128"/>
      <c r="E298" s="129"/>
      <c r="F298" s="136"/>
      <c r="G298" s="136"/>
      <c r="H298" s="233"/>
      <c r="I298" s="234"/>
      <c r="J298" s="117"/>
      <c r="K298" s="118"/>
      <c r="L298" s="119">
        <f t="shared" si="100"/>
        <v>0</v>
      </c>
      <c r="M298" s="118"/>
      <c r="N298" s="120"/>
      <c r="O298" s="104">
        <f t="shared" si="101"/>
        <v>0</v>
      </c>
      <c r="P298" s="104">
        <f t="shared" si="102"/>
        <v>0</v>
      </c>
      <c r="Q298" s="121" t="str">
        <f t="shared" si="103"/>
        <v/>
      </c>
      <c r="R298" s="122" t="str">
        <f t="shared" si="104"/>
        <v/>
      </c>
      <c r="S298" s="122">
        <f t="shared" si="105"/>
        <v>0.25</v>
      </c>
      <c r="T298" s="122">
        <f t="shared" si="106"/>
        <v>0.25</v>
      </c>
      <c r="U298" s="122">
        <f t="shared" si="107"/>
        <v>0.5</v>
      </c>
      <c r="V298" s="122">
        <f t="shared" si="108"/>
        <v>1.5</v>
      </c>
      <c r="W298" s="123">
        <f t="shared" si="109"/>
        <v>0.25</v>
      </c>
      <c r="X298" s="122" t="b">
        <f t="shared" si="110"/>
        <v>0</v>
      </c>
      <c r="Y298" s="124" t="str">
        <f t="shared" si="111"/>
        <v>0</v>
      </c>
      <c r="Z298" s="124" t="str">
        <f t="shared" si="112"/>
        <v/>
      </c>
      <c r="AA298" s="124" t="str">
        <f t="shared" si="113"/>
        <v/>
      </c>
      <c r="AB298" s="125" t="str">
        <f t="shared" si="114"/>
        <v/>
      </c>
      <c r="AC298" s="158"/>
      <c r="AD298" s="159"/>
      <c r="AE298" s="263"/>
      <c r="AF298" s="415"/>
      <c r="AG298" s="47"/>
      <c r="AH298" s="47"/>
      <c r="AI298" s="47"/>
      <c r="AJ298" s="47"/>
      <c r="AK298" s="47"/>
      <c r="AL298" s="47"/>
      <c r="AM298" s="47"/>
      <c r="AN298" s="47"/>
      <c r="AO298" s="47"/>
    </row>
    <row r="299" spans="1:41" ht="12" customHeight="1">
      <c r="A299" s="268"/>
      <c r="B299" s="127"/>
      <c r="C299" s="127"/>
      <c r="D299" s="128"/>
      <c r="E299" s="129"/>
      <c r="F299" s="136"/>
      <c r="G299" s="136"/>
      <c r="H299" s="233"/>
      <c r="I299" s="234"/>
      <c r="J299" s="117"/>
      <c r="K299" s="118"/>
      <c r="L299" s="119">
        <f t="shared" si="100"/>
        <v>0</v>
      </c>
      <c r="M299" s="118"/>
      <c r="N299" s="120"/>
      <c r="O299" s="104">
        <f t="shared" si="101"/>
        <v>0</v>
      </c>
      <c r="P299" s="104">
        <f t="shared" si="102"/>
        <v>0</v>
      </c>
      <c r="Q299" s="121" t="str">
        <f t="shared" si="103"/>
        <v/>
      </c>
      <c r="R299" s="122" t="str">
        <f t="shared" si="104"/>
        <v/>
      </c>
      <c r="S299" s="122">
        <f t="shared" si="105"/>
        <v>0.25</v>
      </c>
      <c r="T299" s="122">
        <f t="shared" si="106"/>
        <v>0.25</v>
      </c>
      <c r="U299" s="122">
        <f t="shared" si="107"/>
        <v>0.5</v>
      </c>
      <c r="V299" s="122">
        <f t="shared" si="108"/>
        <v>1.5</v>
      </c>
      <c r="W299" s="123">
        <f t="shared" si="109"/>
        <v>0.25</v>
      </c>
      <c r="X299" s="122" t="b">
        <f t="shared" si="110"/>
        <v>0</v>
      </c>
      <c r="Y299" s="124" t="str">
        <f t="shared" si="111"/>
        <v>0</v>
      </c>
      <c r="Z299" s="124" t="str">
        <f t="shared" si="112"/>
        <v/>
      </c>
      <c r="AA299" s="124" t="str">
        <f t="shared" si="113"/>
        <v/>
      </c>
      <c r="AB299" s="125" t="str">
        <f t="shared" si="114"/>
        <v/>
      </c>
      <c r="AC299" s="158"/>
      <c r="AD299" s="159"/>
      <c r="AE299" s="263"/>
      <c r="AF299" s="415"/>
      <c r="AG299" s="47"/>
      <c r="AH299" s="47"/>
      <c r="AI299" s="47"/>
      <c r="AJ299" s="47"/>
      <c r="AK299" s="47"/>
      <c r="AL299" s="47"/>
      <c r="AM299" s="47"/>
      <c r="AN299" s="47"/>
      <c r="AO299" s="47"/>
    </row>
    <row r="300" spans="1:41" ht="12" customHeight="1">
      <c r="A300" s="268"/>
      <c r="B300" s="127"/>
      <c r="C300" s="127"/>
      <c r="D300" s="128"/>
      <c r="E300" s="129"/>
      <c r="F300" s="136"/>
      <c r="G300" s="136"/>
      <c r="H300" s="233"/>
      <c r="I300" s="234"/>
      <c r="J300" s="117"/>
      <c r="K300" s="118"/>
      <c r="L300" s="119">
        <f t="shared" si="100"/>
        <v>0</v>
      </c>
      <c r="M300" s="118"/>
      <c r="N300" s="120"/>
      <c r="O300" s="104">
        <f t="shared" si="101"/>
        <v>0</v>
      </c>
      <c r="P300" s="104">
        <f t="shared" si="102"/>
        <v>0</v>
      </c>
      <c r="Q300" s="121" t="str">
        <f t="shared" si="103"/>
        <v/>
      </c>
      <c r="R300" s="122" t="str">
        <f t="shared" si="104"/>
        <v/>
      </c>
      <c r="S300" s="122">
        <f t="shared" si="105"/>
        <v>0.25</v>
      </c>
      <c r="T300" s="122">
        <f t="shared" si="106"/>
        <v>0.25</v>
      </c>
      <c r="U300" s="122">
        <f t="shared" si="107"/>
        <v>0.5</v>
      </c>
      <c r="V300" s="122">
        <f t="shared" si="108"/>
        <v>1.5</v>
      </c>
      <c r="W300" s="123">
        <f t="shared" si="109"/>
        <v>0.25</v>
      </c>
      <c r="X300" s="122" t="b">
        <f t="shared" si="110"/>
        <v>0</v>
      </c>
      <c r="Y300" s="124" t="str">
        <f t="shared" si="111"/>
        <v>0</v>
      </c>
      <c r="Z300" s="124" t="str">
        <f t="shared" si="112"/>
        <v/>
      </c>
      <c r="AA300" s="124" t="str">
        <f t="shared" si="113"/>
        <v/>
      </c>
      <c r="AB300" s="125" t="str">
        <f t="shared" si="114"/>
        <v/>
      </c>
      <c r="AC300" s="158"/>
      <c r="AD300" s="159"/>
      <c r="AE300" s="263"/>
      <c r="AF300" s="415"/>
      <c r="AG300" s="47"/>
      <c r="AH300" s="47"/>
      <c r="AI300" s="47"/>
      <c r="AJ300" s="47"/>
      <c r="AK300" s="47"/>
      <c r="AL300" s="47"/>
      <c r="AM300" s="47"/>
      <c r="AN300" s="47"/>
      <c r="AO300" s="47"/>
    </row>
    <row r="301" spans="1:41" ht="12" customHeight="1">
      <c r="A301" s="268"/>
      <c r="B301" s="127"/>
      <c r="C301" s="127"/>
      <c r="D301" s="128"/>
      <c r="E301" s="129"/>
      <c r="F301" s="136"/>
      <c r="G301" s="136"/>
      <c r="H301" s="233"/>
      <c r="I301" s="234"/>
      <c r="J301" s="117"/>
      <c r="K301" s="118"/>
      <c r="L301" s="119">
        <f t="shared" si="100"/>
        <v>0</v>
      </c>
      <c r="M301" s="118"/>
      <c r="N301" s="120"/>
      <c r="O301" s="104">
        <f t="shared" si="101"/>
        <v>0</v>
      </c>
      <c r="P301" s="104">
        <f t="shared" si="102"/>
        <v>0</v>
      </c>
      <c r="Q301" s="121" t="str">
        <f t="shared" si="103"/>
        <v/>
      </c>
      <c r="R301" s="122" t="str">
        <f t="shared" si="104"/>
        <v/>
      </c>
      <c r="S301" s="122">
        <f t="shared" si="105"/>
        <v>0.25</v>
      </c>
      <c r="T301" s="122">
        <f t="shared" si="106"/>
        <v>0.25</v>
      </c>
      <c r="U301" s="122">
        <f t="shared" si="107"/>
        <v>0.5</v>
      </c>
      <c r="V301" s="122">
        <f t="shared" si="108"/>
        <v>1.5</v>
      </c>
      <c r="W301" s="123">
        <f t="shared" si="109"/>
        <v>0.25</v>
      </c>
      <c r="X301" s="122" t="b">
        <f t="shared" si="110"/>
        <v>0</v>
      </c>
      <c r="Y301" s="124" t="str">
        <f t="shared" si="111"/>
        <v>0</v>
      </c>
      <c r="Z301" s="124" t="str">
        <f t="shared" si="112"/>
        <v/>
      </c>
      <c r="AA301" s="124" t="str">
        <f t="shared" si="113"/>
        <v/>
      </c>
      <c r="AB301" s="125" t="str">
        <f t="shared" si="114"/>
        <v/>
      </c>
      <c r="AC301" s="158"/>
      <c r="AD301" s="159"/>
      <c r="AE301" s="263"/>
      <c r="AF301" s="415"/>
      <c r="AG301" s="47"/>
      <c r="AH301" s="47"/>
      <c r="AI301" s="47"/>
      <c r="AJ301" s="47"/>
      <c r="AK301" s="47"/>
      <c r="AL301" s="47"/>
      <c r="AM301" s="47"/>
      <c r="AN301" s="47"/>
      <c r="AO301" s="47"/>
    </row>
    <row r="302" spans="1:41" ht="12" customHeight="1">
      <c r="A302" s="268"/>
      <c r="B302" s="127"/>
      <c r="C302" s="127"/>
      <c r="D302" s="128"/>
      <c r="E302" s="129"/>
      <c r="F302" s="136"/>
      <c r="G302" s="136"/>
      <c r="H302" s="233"/>
      <c r="I302" s="234"/>
      <c r="J302" s="117"/>
      <c r="K302" s="118"/>
      <c r="L302" s="119">
        <f t="shared" si="100"/>
        <v>0</v>
      </c>
      <c r="M302" s="118"/>
      <c r="N302" s="120"/>
      <c r="O302" s="104">
        <f t="shared" si="101"/>
        <v>0</v>
      </c>
      <c r="P302" s="104">
        <f t="shared" si="102"/>
        <v>0</v>
      </c>
      <c r="Q302" s="121" t="str">
        <f t="shared" si="103"/>
        <v/>
      </c>
      <c r="R302" s="122" t="str">
        <f t="shared" si="104"/>
        <v/>
      </c>
      <c r="S302" s="122">
        <f t="shared" si="105"/>
        <v>0.25</v>
      </c>
      <c r="T302" s="122">
        <f t="shared" si="106"/>
        <v>0.25</v>
      </c>
      <c r="U302" s="122">
        <f t="shared" si="107"/>
        <v>0.5</v>
      </c>
      <c r="V302" s="122">
        <f t="shared" si="108"/>
        <v>1.5</v>
      </c>
      <c r="W302" s="123">
        <f t="shared" si="109"/>
        <v>0.25</v>
      </c>
      <c r="X302" s="122" t="b">
        <f t="shared" si="110"/>
        <v>0</v>
      </c>
      <c r="Y302" s="124" t="str">
        <f t="shared" si="111"/>
        <v>0</v>
      </c>
      <c r="Z302" s="124" t="str">
        <f t="shared" si="112"/>
        <v/>
      </c>
      <c r="AA302" s="124" t="str">
        <f t="shared" si="113"/>
        <v/>
      </c>
      <c r="AB302" s="125" t="str">
        <f t="shared" si="114"/>
        <v/>
      </c>
      <c r="AC302" s="158"/>
      <c r="AD302" s="159"/>
      <c r="AE302" s="263"/>
      <c r="AF302" s="415"/>
      <c r="AG302" s="47"/>
      <c r="AH302" s="47"/>
      <c r="AI302" s="47"/>
      <c r="AJ302" s="47"/>
      <c r="AK302" s="47"/>
      <c r="AL302" s="47"/>
      <c r="AM302" s="47"/>
      <c r="AN302" s="47"/>
      <c r="AO302" s="47"/>
    </row>
    <row r="303" spans="1:41" ht="12" customHeight="1">
      <c r="A303" s="268"/>
      <c r="B303" s="127"/>
      <c r="C303" s="127"/>
      <c r="D303" s="128"/>
      <c r="E303" s="129"/>
      <c r="F303" s="136"/>
      <c r="G303" s="136"/>
      <c r="H303" s="233"/>
      <c r="I303" s="234"/>
      <c r="J303" s="117"/>
      <c r="K303" s="118"/>
      <c r="L303" s="119">
        <f t="shared" si="100"/>
        <v>0</v>
      </c>
      <c r="M303" s="118"/>
      <c r="N303" s="120"/>
      <c r="O303" s="104">
        <f t="shared" si="101"/>
        <v>0</v>
      </c>
      <c r="P303" s="104">
        <f t="shared" si="102"/>
        <v>0</v>
      </c>
      <c r="Q303" s="121" t="str">
        <f t="shared" si="103"/>
        <v/>
      </c>
      <c r="R303" s="122" t="str">
        <f t="shared" si="104"/>
        <v/>
      </c>
      <c r="S303" s="122">
        <f t="shared" si="105"/>
        <v>0.25</v>
      </c>
      <c r="T303" s="122">
        <f t="shared" si="106"/>
        <v>0.25</v>
      </c>
      <c r="U303" s="122">
        <f t="shared" si="107"/>
        <v>0.5</v>
      </c>
      <c r="V303" s="122">
        <f t="shared" si="108"/>
        <v>1.5</v>
      </c>
      <c r="W303" s="123">
        <f t="shared" si="109"/>
        <v>0.25</v>
      </c>
      <c r="X303" s="122" t="b">
        <f t="shared" si="110"/>
        <v>0</v>
      </c>
      <c r="Y303" s="124" t="str">
        <f t="shared" si="111"/>
        <v>0</v>
      </c>
      <c r="Z303" s="124" t="str">
        <f t="shared" si="112"/>
        <v/>
      </c>
      <c r="AA303" s="124" t="str">
        <f t="shared" si="113"/>
        <v/>
      </c>
      <c r="AB303" s="125" t="str">
        <f t="shared" si="114"/>
        <v/>
      </c>
      <c r="AC303" s="158"/>
      <c r="AD303" s="159"/>
      <c r="AE303" s="263"/>
      <c r="AF303" s="415"/>
      <c r="AG303" s="47"/>
      <c r="AH303" s="47"/>
      <c r="AI303" s="47"/>
      <c r="AJ303" s="47"/>
      <c r="AK303" s="47"/>
      <c r="AL303" s="47"/>
      <c r="AM303" s="47"/>
      <c r="AN303" s="47"/>
      <c r="AO303" s="47"/>
    </row>
    <row r="304" spans="1:41" ht="12" customHeight="1">
      <c r="A304" s="268"/>
      <c r="B304" s="127"/>
      <c r="C304" s="127"/>
      <c r="D304" s="128"/>
      <c r="E304" s="129"/>
      <c r="F304" s="136"/>
      <c r="G304" s="136"/>
      <c r="H304" s="233"/>
      <c r="I304" s="260"/>
      <c r="J304" s="265"/>
      <c r="K304" s="266"/>
      <c r="L304" s="119">
        <f t="shared" si="100"/>
        <v>0</v>
      </c>
      <c r="M304" s="266"/>
      <c r="N304" s="266"/>
      <c r="O304" s="104">
        <f t="shared" si="101"/>
        <v>0</v>
      </c>
      <c r="P304" s="104">
        <f t="shared" si="102"/>
        <v>0</v>
      </c>
      <c r="Q304" s="121" t="str">
        <f t="shared" si="103"/>
        <v/>
      </c>
      <c r="R304" s="122" t="str">
        <f t="shared" si="104"/>
        <v/>
      </c>
      <c r="S304" s="122">
        <f t="shared" si="105"/>
        <v>0.25</v>
      </c>
      <c r="T304" s="122">
        <f t="shared" si="106"/>
        <v>0.25</v>
      </c>
      <c r="U304" s="122">
        <f t="shared" si="107"/>
        <v>0.5</v>
      </c>
      <c r="V304" s="122">
        <f t="shared" si="108"/>
        <v>1.5</v>
      </c>
      <c r="W304" s="123">
        <f t="shared" si="109"/>
        <v>0.25</v>
      </c>
      <c r="X304" s="122" t="b">
        <f t="shared" si="110"/>
        <v>0</v>
      </c>
      <c r="Y304" s="124" t="str">
        <f t="shared" si="111"/>
        <v>0</v>
      </c>
      <c r="Z304" s="124" t="str">
        <f t="shared" si="112"/>
        <v/>
      </c>
      <c r="AA304" s="124" t="str">
        <f t="shared" si="113"/>
        <v/>
      </c>
      <c r="AB304" s="125" t="str">
        <f t="shared" si="114"/>
        <v/>
      </c>
      <c r="AC304" s="286"/>
      <c r="AD304" s="287"/>
      <c r="AE304" s="288"/>
      <c r="AF304" s="415"/>
      <c r="AG304" s="47"/>
      <c r="AH304" s="47"/>
      <c r="AI304" s="47"/>
      <c r="AJ304" s="47"/>
      <c r="AK304" s="47"/>
      <c r="AL304" s="47"/>
      <c r="AM304" s="47"/>
      <c r="AN304" s="47"/>
      <c r="AO304" s="47"/>
    </row>
    <row r="305" spans="1:41" ht="12" customHeight="1">
      <c r="A305" s="268"/>
      <c r="B305" s="127"/>
      <c r="C305" s="127"/>
      <c r="D305" s="128"/>
      <c r="E305" s="129"/>
      <c r="F305" s="136"/>
      <c r="G305" s="136"/>
      <c r="H305" s="233"/>
      <c r="I305" s="260"/>
      <c r="J305" s="265"/>
      <c r="K305" s="266"/>
      <c r="L305" s="119">
        <f t="shared" si="100"/>
        <v>0</v>
      </c>
      <c r="M305" s="266"/>
      <c r="N305" s="266"/>
      <c r="O305" s="104">
        <f t="shared" si="101"/>
        <v>0</v>
      </c>
      <c r="P305" s="104">
        <f t="shared" si="102"/>
        <v>0</v>
      </c>
      <c r="Q305" s="121" t="str">
        <f t="shared" si="103"/>
        <v/>
      </c>
      <c r="R305" s="122" t="str">
        <f t="shared" si="104"/>
        <v/>
      </c>
      <c r="S305" s="122">
        <f t="shared" si="105"/>
        <v>0.25</v>
      </c>
      <c r="T305" s="122">
        <f t="shared" si="106"/>
        <v>0.25</v>
      </c>
      <c r="U305" s="122">
        <f t="shared" si="107"/>
        <v>0.5</v>
      </c>
      <c r="V305" s="122">
        <f t="shared" si="108"/>
        <v>1.5</v>
      </c>
      <c r="W305" s="123">
        <f t="shared" si="109"/>
        <v>0.25</v>
      </c>
      <c r="X305" s="122" t="b">
        <f t="shared" si="110"/>
        <v>0</v>
      </c>
      <c r="Y305" s="124" t="str">
        <f t="shared" si="111"/>
        <v>0</v>
      </c>
      <c r="Z305" s="124" t="str">
        <f t="shared" si="112"/>
        <v/>
      </c>
      <c r="AA305" s="124" t="str">
        <f t="shared" si="113"/>
        <v/>
      </c>
      <c r="AB305" s="125" t="str">
        <f t="shared" si="114"/>
        <v/>
      </c>
      <c r="AC305" s="286"/>
      <c r="AD305" s="287"/>
      <c r="AE305" s="288"/>
      <c r="AF305" s="415"/>
      <c r="AG305" s="47"/>
      <c r="AH305" s="47"/>
      <c r="AI305" s="47"/>
      <c r="AJ305" s="47"/>
      <c r="AK305" s="47"/>
      <c r="AL305" s="47"/>
      <c r="AM305" s="47"/>
      <c r="AN305" s="47"/>
      <c r="AO305" s="47"/>
    </row>
    <row r="306" spans="1:41" ht="12" customHeight="1">
      <c r="A306" s="268"/>
      <c r="B306" s="127"/>
      <c r="C306" s="127"/>
      <c r="D306" s="128"/>
      <c r="E306" s="129"/>
      <c r="F306" s="136"/>
      <c r="G306" s="136"/>
      <c r="H306" s="233"/>
      <c r="I306" s="260"/>
      <c r="J306" s="265"/>
      <c r="K306" s="266"/>
      <c r="L306" s="119">
        <f t="shared" si="100"/>
        <v>0</v>
      </c>
      <c r="M306" s="266"/>
      <c r="N306" s="266"/>
      <c r="O306" s="104">
        <f t="shared" si="101"/>
        <v>0</v>
      </c>
      <c r="P306" s="104">
        <f t="shared" si="102"/>
        <v>0</v>
      </c>
      <c r="Q306" s="121" t="str">
        <f t="shared" si="103"/>
        <v/>
      </c>
      <c r="R306" s="122" t="str">
        <f t="shared" si="104"/>
        <v/>
      </c>
      <c r="S306" s="122">
        <f t="shared" si="105"/>
        <v>0.25</v>
      </c>
      <c r="T306" s="122">
        <f t="shared" si="106"/>
        <v>0.25</v>
      </c>
      <c r="U306" s="122">
        <f t="shared" si="107"/>
        <v>0.5</v>
      </c>
      <c r="V306" s="122">
        <f t="shared" si="108"/>
        <v>1.5</v>
      </c>
      <c r="W306" s="123">
        <f t="shared" si="109"/>
        <v>0.25</v>
      </c>
      <c r="X306" s="122" t="b">
        <f t="shared" si="110"/>
        <v>0</v>
      </c>
      <c r="Y306" s="124" t="str">
        <f t="shared" si="111"/>
        <v>0</v>
      </c>
      <c r="Z306" s="124" t="str">
        <f t="shared" si="112"/>
        <v/>
      </c>
      <c r="AA306" s="124" t="str">
        <f t="shared" si="113"/>
        <v/>
      </c>
      <c r="AB306" s="125" t="str">
        <f t="shared" si="114"/>
        <v/>
      </c>
      <c r="AC306" s="286"/>
      <c r="AD306" s="287"/>
      <c r="AE306" s="288"/>
      <c r="AF306" s="415"/>
      <c r="AG306" s="47"/>
      <c r="AH306" s="47"/>
      <c r="AI306" s="47"/>
      <c r="AJ306" s="47"/>
      <c r="AK306" s="47"/>
      <c r="AL306" s="47"/>
      <c r="AM306" s="47"/>
      <c r="AN306" s="47"/>
      <c r="AO306" s="47"/>
    </row>
    <row r="307" spans="1:41" ht="12" customHeight="1">
      <c r="A307" s="268"/>
      <c r="B307" s="127"/>
      <c r="C307" s="127"/>
      <c r="D307" s="128"/>
      <c r="E307" s="129"/>
      <c r="F307" s="136"/>
      <c r="G307" s="136"/>
      <c r="H307" s="233"/>
      <c r="I307" s="260"/>
      <c r="J307" s="265"/>
      <c r="K307" s="266"/>
      <c r="L307" s="119">
        <f t="shared" si="100"/>
        <v>0</v>
      </c>
      <c r="M307" s="266"/>
      <c r="N307" s="266"/>
      <c r="O307" s="104">
        <f t="shared" si="101"/>
        <v>0</v>
      </c>
      <c r="P307" s="104">
        <f t="shared" si="102"/>
        <v>0</v>
      </c>
      <c r="Q307" s="121" t="str">
        <f t="shared" si="103"/>
        <v/>
      </c>
      <c r="R307" s="122" t="str">
        <f t="shared" si="104"/>
        <v/>
      </c>
      <c r="S307" s="122">
        <f t="shared" si="105"/>
        <v>0.25</v>
      </c>
      <c r="T307" s="122">
        <f t="shared" si="106"/>
        <v>0.25</v>
      </c>
      <c r="U307" s="122">
        <f t="shared" si="107"/>
        <v>0.5</v>
      </c>
      <c r="V307" s="122">
        <f t="shared" si="108"/>
        <v>1.5</v>
      </c>
      <c r="W307" s="123">
        <f t="shared" si="109"/>
        <v>0.25</v>
      </c>
      <c r="X307" s="122" t="b">
        <f t="shared" si="110"/>
        <v>0</v>
      </c>
      <c r="Y307" s="124" t="str">
        <f t="shared" si="111"/>
        <v>0</v>
      </c>
      <c r="Z307" s="124" t="str">
        <f t="shared" si="112"/>
        <v/>
      </c>
      <c r="AA307" s="124" t="str">
        <f t="shared" si="113"/>
        <v/>
      </c>
      <c r="AB307" s="125" t="str">
        <f t="shared" si="114"/>
        <v/>
      </c>
      <c r="AC307" s="286"/>
      <c r="AD307" s="287"/>
      <c r="AE307" s="288"/>
      <c r="AF307" s="415"/>
      <c r="AG307" s="47"/>
      <c r="AH307" s="47"/>
      <c r="AI307" s="47"/>
      <c r="AJ307" s="47"/>
      <c r="AK307" s="47"/>
      <c r="AL307" s="47"/>
      <c r="AM307" s="47"/>
      <c r="AN307" s="47"/>
      <c r="AO307" s="47"/>
    </row>
    <row r="308" spans="1:41" ht="12" customHeight="1">
      <c r="A308" s="268"/>
      <c r="B308" s="127"/>
      <c r="C308" s="127"/>
      <c r="D308" s="128"/>
      <c r="E308" s="129"/>
      <c r="F308" s="136"/>
      <c r="G308" s="136"/>
      <c r="H308" s="233"/>
      <c r="I308" s="260"/>
      <c r="J308" s="265"/>
      <c r="K308" s="266"/>
      <c r="L308" s="119">
        <f t="shared" si="100"/>
        <v>0</v>
      </c>
      <c r="M308" s="266"/>
      <c r="N308" s="266"/>
      <c r="O308" s="104">
        <f t="shared" si="101"/>
        <v>0</v>
      </c>
      <c r="P308" s="104">
        <f t="shared" si="102"/>
        <v>0</v>
      </c>
      <c r="Q308" s="121" t="str">
        <f t="shared" si="103"/>
        <v/>
      </c>
      <c r="R308" s="122" t="str">
        <f t="shared" si="104"/>
        <v/>
      </c>
      <c r="S308" s="122">
        <f t="shared" si="105"/>
        <v>0.25</v>
      </c>
      <c r="T308" s="122">
        <f t="shared" si="106"/>
        <v>0.25</v>
      </c>
      <c r="U308" s="122">
        <f t="shared" si="107"/>
        <v>0.5</v>
      </c>
      <c r="V308" s="122">
        <f t="shared" si="108"/>
        <v>1.5</v>
      </c>
      <c r="W308" s="123">
        <f t="shared" si="109"/>
        <v>0.25</v>
      </c>
      <c r="X308" s="122" t="b">
        <f t="shared" si="110"/>
        <v>0</v>
      </c>
      <c r="Y308" s="124" t="str">
        <f t="shared" si="111"/>
        <v>0</v>
      </c>
      <c r="Z308" s="124" t="str">
        <f t="shared" si="112"/>
        <v/>
      </c>
      <c r="AA308" s="124" t="str">
        <f t="shared" si="113"/>
        <v/>
      </c>
      <c r="AB308" s="125" t="str">
        <f t="shared" si="114"/>
        <v/>
      </c>
      <c r="AC308" s="286"/>
      <c r="AD308" s="287"/>
      <c r="AE308" s="288"/>
      <c r="AF308" s="415"/>
      <c r="AG308" s="47"/>
      <c r="AH308" s="47"/>
      <c r="AI308" s="47"/>
      <c r="AJ308" s="47"/>
      <c r="AK308" s="47"/>
      <c r="AL308" s="47"/>
      <c r="AM308" s="47"/>
      <c r="AN308" s="47"/>
      <c r="AO308" s="47"/>
    </row>
    <row r="309" spans="1:41" ht="12" customHeight="1">
      <c r="A309" s="268"/>
      <c r="B309" s="127"/>
      <c r="C309" s="127"/>
      <c r="D309" s="128"/>
      <c r="E309" s="129"/>
      <c r="F309" s="136"/>
      <c r="G309" s="136"/>
      <c r="H309" s="233"/>
      <c r="I309" s="260"/>
      <c r="J309" s="265"/>
      <c r="K309" s="266"/>
      <c r="L309" s="119">
        <f t="shared" si="100"/>
        <v>0</v>
      </c>
      <c r="M309" s="266"/>
      <c r="N309" s="266"/>
      <c r="O309" s="104">
        <f t="shared" si="101"/>
        <v>0</v>
      </c>
      <c r="P309" s="104">
        <f t="shared" si="102"/>
        <v>0</v>
      </c>
      <c r="Q309" s="121" t="str">
        <f t="shared" si="103"/>
        <v/>
      </c>
      <c r="R309" s="122" t="str">
        <f t="shared" si="104"/>
        <v/>
      </c>
      <c r="S309" s="122">
        <f t="shared" si="105"/>
        <v>0.25</v>
      </c>
      <c r="T309" s="122">
        <f t="shared" si="106"/>
        <v>0.25</v>
      </c>
      <c r="U309" s="122">
        <f t="shared" si="107"/>
        <v>0.5</v>
      </c>
      <c r="V309" s="122">
        <f t="shared" si="108"/>
        <v>1.5</v>
      </c>
      <c r="W309" s="123">
        <f t="shared" si="109"/>
        <v>0.25</v>
      </c>
      <c r="X309" s="122" t="b">
        <f t="shared" si="110"/>
        <v>0</v>
      </c>
      <c r="Y309" s="124" t="str">
        <f t="shared" si="111"/>
        <v>0</v>
      </c>
      <c r="Z309" s="124" t="str">
        <f t="shared" si="112"/>
        <v/>
      </c>
      <c r="AA309" s="124" t="str">
        <f t="shared" si="113"/>
        <v/>
      </c>
      <c r="AB309" s="125" t="str">
        <f t="shared" si="114"/>
        <v/>
      </c>
      <c r="AC309" s="286"/>
      <c r="AD309" s="287"/>
      <c r="AE309" s="288"/>
      <c r="AF309" s="415"/>
      <c r="AG309" s="47"/>
      <c r="AH309" s="47"/>
      <c r="AI309" s="47"/>
      <c r="AJ309" s="47"/>
      <c r="AK309" s="47"/>
      <c r="AL309" s="47"/>
      <c r="AM309" s="47"/>
      <c r="AN309" s="47"/>
      <c r="AO309" s="47"/>
    </row>
    <row r="310" spans="1:41" ht="12" customHeight="1">
      <c r="A310" s="268"/>
      <c r="B310" s="127"/>
      <c r="C310" s="127"/>
      <c r="D310" s="128"/>
      <c r="E310" s="129"/>
      <c r="F310" s="136"/>
      <c r="G310" s="136"/>
      <c r="H310" s="233"/>
      <c r="I310" s="260"/>
      <c r="J310" s="265"/>
      <c r="K310" s="266"/>
      <c r="L310" s="119">
        <f t="shared" si="100"/>
        <v>0</v>
      </c>
      <c r="M310" s="266"/>
      <c r="N310" s="266"/>
      <c r="O310" s="104">
        <f t="shared" si="101"/>
        <v>0</v>
      </c>
      <c r="P310" s="104">
        <f t="shared" si="102"/>
        <v>0</v>
      </c>
      <c r="Q310" s="121" t="str">
        <f t="shared" si="103"/>
        <v/>
      </c>
      <c r="R310" s="122" t="str">
        <f t="shared" si="104"/>
        <v/>
      </c>
      <c r="S310" s="122">
        <f t="shared" si="105"/>
        <v>0.25</v>
      </c>
      <c r="T310" s="122">
        <f t="shared" si="106"/>
        <v>0.25</v>
      </c>
      <c r="U310" s="122">
        <f t="shared" si="107"/>
        <v>0.5</v>
      </c>
      <c r="V310" s="122">
        <f t="shared" si="108"/>
        <v>1.5</v>
      </c>
      <c r="W310" s="123">
        <f t="shared" si="109"/>
        <v>0.25</v>
      </c>
      <c r="X310" s="122" t="b">
        <f t="shared" si="110"/>
        <v>0</v>
      </c>
      <c r="Y310" s="124" t="str">
        <f t="shared" si="111"/>
        <v>0</v>
      </c>
      <c r="Z310" s="124" t="str">
        <f t="shared" si="112"/>
        <v/>
      </c>
      <c r="AA310" s="124" t="str">
        <f t="shared" si="113"/>
        <v/>
      </c>
      <c r="AB310" s="125" t="str">
        <f t="shared" si="114"/>
        <v/>
      </c>
      <c r="AC310" s="286"/>
      <c r="AD310" s="287"/>
      <c r="AE310" s="288"/>
      <c r="AF310" s="415"/>
      <c r="AG310" s="47"/>
      <c r="AH310" s="47"/>
      <c r="AI310" s="47"/>
      <c r="AJ310" s="47"/>
      <c r="AK310" s="47"/>
      <c r="AL310" s="47"/>
      <c r="AM310" s="47"/>
      <c r="AN310" s="47"/>
      <c r="AO310" s="47"/>
    </row>
    <row r="311" spans="1:41" ht="12" customHeight="1">
      <c r="A311" s="268"/>
      <c r="B311" s="127"/>
      <c r="C311" s="127"/>
      <c r="D311" s="128"/>
      <c r="E311" s="129"/>
      <c r="F311" s="136"/>
      <c r="G311" s="136"/>
      <c r="H311" s="233"/>
      <c r="I311" s="260"/>
      <c r="J311" s="265"/>
      <c r="K311" s="266"/>
      <c r="L311" s="119">
        <f t="shared" si="100"/>
        <v>0</v>
      </c>
      <c r="M311" s="266"/>
      <c r="N311" s="266"/>
      <c r="O311" s="104">
        <f t="shared" si="101"/>
        <v>0</v>
      </c>
      <c r="P311" s="104">
        <f t="shared" si="102"/>
        <v>0</v>
      </c>
      <c r="Q311" s="121" t="str">
        <f t="shared" si="103"/>
        <v/>
      </c>
      <c r="R311" s="122" t="str">
        <f t="shared" si="104"/>
        <v/>
      </c>
      <c r="S311" s="122">
        <f t="shared" si="105"/>
        <v>0.25</v>
      </c>
      <c r="T311" s="122">
        <f t="shared" si="106"/>
        <v>0.25</v>
      </c>
      <c r="U311" s="122">
        <f t="shared" si="107"/>
        <v>0.5</v>
      </c>
      <c r="V311" s="122">
        <f t="shared" si="108"/>
        <v>1.5</v>
      </c>
      <c r="W311" s="123">
        <f t="shared" si="109"/>
        <v>0.25</v>
      </c>
      <c r="X311" s="122" t="b">
        <f t="shared" si="110"/>
        <v>0</v>
      </c>
      <c r="Y311" s="124" t="str">
        <f t="shared" si="111"/>
        <v>0</v>
      </c>
      <c r="Z311" s="124" t="str">
        <f t="shared" si="112"/>
        <v/>
      </c>
      <c r="AA311" s="124" t="str">
        <f t="shared" si="113"/>
        <v/>
      </c>
      <c r="AB311" s="125" t="str">
        <f t="shared" si="114"/>
        <v/>
      </c>
      <c r="AC311" s="286"/>
      <c r="AD311" s="287"/>
      <c r="AE311" s="288"/>
      <c r="AF311" s="415"/>
      <c r="AG311" s="47"/>
      <c r="AH311" s="47"/>
      <c r="AI311" s="47"/>
      <c r="AJ311" s="47"/>
      <c r="AK311" s="47"/>
      <c r="AL311" s="47"/>
      <c r="AM311" s="47"/>
      <c r="AN311" s="47"/>
      <c r="AO311" s="47"/>
    </row>
    <row r="312" spans="1:41" ht="13.5" customHeight="1">
      <c r="A312" s="268"/>
      <c r="B312" s="127"/>
      <c r="C312" s="127"/>
      <c r="D312" s="128"/>
      <c r="E312" s="129"/>
      <c r="F312" s="136"/>
      <c r="G312" s="136"/>
      <c r="H312" s="233"/>
      <c r="I312" s="260"/>
      <c r="J312" s="265"/>
      <c r="K312" s="266"/>
      <c r="L312" s="119">
        <f t="shared" si="100"/>
        <v>0</v>
      </c>
      <c r="M312" s="266"/>
      <c r="N312" s="266"/>
      <c r="O312" s="104">
        <f t="shared" si="101"/>
        <v>0</v>
      </c>
      <c r="P312" s="104">
        <f t="shared" si="102"/>
        <v>0</v>
      </c>
      <c r="Q312" s="121" t="str">
        <f t="shared" si="103"/>
        <v/>
      </c>
      <c r="R312" s="122" t="str">
        <f t="shared" si="104"/>
        <v/>
      </c>
      <c r="S312" s="122">
        <f t="shared" si="105"/>
        <v>0.25</v>
      </c>
      <c r="T312" s="122">
        <f t="shared" si="106"/>
        <v>0.25</v>
      </c>
      <c r="U312" s="122">
        <f t="shared" si="107"/>
        <v>0.5</v>
      </c>
      <c r="V312" s="122">
        <f t="shared" si="108"/>
        <v>1.5</v>
      </c>
      <c r="W312" s="123">
        <f t="shared" si="109"/>
        <v>0.25</v>
      </c>
      <c r="X312" s="122" t="b">
        <f t="shared" si="110"/>
        <v>0</v>
      </c>
      <c r="Y312" s="124" t="str">
        <f t="shared" si="111"/>
        <v>0</v>
      </c>
      <c r="Z312" s="124" t="str">
        <f t="shared" si="112"/>
        <v/>
      </c>
      <c r="AA312" s="124" t="str">
        <f t="shared" si="113"/>
        <v/>
      </c>
      <c r="AB312" s="125" t="str">
        <f t="shared" si="114"/>
        <v/>
      </c>
      <c r="AC312" s="286"/>
      <c r="AD312" s="287"/>
      <c r="AE312" s="288"/>
      <c r="AF312" s="415"/>
      <c r="AG312" s="47"/>
      <c r="AH312" s="47"/>
      <c r="AI312" s="47"/>
      <c r="AJ312" s="47"/>
      <c r="AK312" s="47"/>
      <c r="AL312" s="47"/>
      <c r="AM312" s="47"/>
      <c r="AN312" s="47"/>
      <c r="AO312" s="47"/>
    </row>
    <row r="313" spans="1:41" ht="13.5" customHeight="1">
      <c r="A313" s="268"/>
      <c r="B313" s="127"/>
      <c r="C313" s="127"/>
      <c r="D313" s="128"/>
      <c r="E313" s="129"/>
      <c r="F313" s="136"/>
      <c r="G313" s="136"/>
      <c r="H313" s="233"/>
      <c r="I313" s="260"/>
      <c r="J313" s="265"/>
      <c r="K313" s="266"/>
      <c r="L313" s="119">
        <f t="shared" si="100"/>
        <v>0</v>
      </c>
      <c r="M313" s="266"/>
      <c r="N313" s="266"/>
      <c r="O313" s="104">
        <f t="shared" si="101"/>
        <v>0</v>
      </c>
      <c r="P313" s="104">
        <f t="shared" si="102"/>
        <v>0</v>
      </c>
      <c r="Q313" s="121" t="str">
        <f t="shared" si="103"/>
        <v/>
      </c>
      <c r="R313" s="122" t="str">
        <f t="shared" si="104"/>
        <v/>
      </c>
      <c r="S313" s="122">
        <f t="shared" si="105"/>
        <v>0.25</v>
      </c>
      <c r="T313" s="122">
        <f t="shared" si="106"/>
        <v>0.25</v>
      </c>
      <c r="U313" s="122">
        <f t="shared" si="107"/>
        <v>0.5</v>
      </c>
      <c r="V313" s="122">
        <f t="shared" si="108"/>
        <v>1.5</v>
      </c>
      <c r="W313" s="123">
        <f t="shared" si="109"/>
        <v>0.25</v>
      </c>
      <c r="X313" s="122" t="b">
        <f t="shared" si="110"/>
        <v>0</v>
      </c>
      <c r="Y313" s="124" t="str">
        <f t="shared" si="111"/>
        <v>0</v>
      </c>
      <c r="Z313" s="124" t="str">
        <f t="shared" si="112"/>
        <v/>
      </c>
      <c r="AA313" s="124" t="str">
        <f t="shared" si="113"/>
        <v/>
      </c>
      <c r="AB313" s="125" t="str">
        <f t="shared" si="114"/>
        <v/>
      </c>
      <c r="AC313" s="286"/>
      <c r="AD313" s="287"/>
      <c r="AE313" s="288"/>
      <c r="AF313" s="415"/>
      <c r="AG313" s="47"/>
      <c r="AH313" s="47"/>
      <c r="AI313" s="47"/>
      <c r="AJ313" s="47"/>
      <c r="AK313" s="47"/>
      <c r="AL313" s="47"/>
      <c r="AM313" s="47"/>
      <c r="AN313" s="47"/>
      <c r="AO313" s="47"/>
    </row>
    <row r="314" spans="1:41" ht="13.5" customHeight="1">
      <c r="A314" s="268"/>
      <c r="B314" s="127"/>
      <c r="C314" s="127"/>
      <c r="D314" s="128"/>
      <c r="E314" s="129"/>
      <c r="F314" s="136"/>
      <c r="G314" s="136"/>
      <c r="H314" s="233"/>
      <c r="I314" s="260"/>
      <c r="J314" s="265"/>
      <c r="K314" s="266"/>
      <c r="L314" s="119">
        <f t="shared" si="100"/>
        <v>0</v>
      </c>
      <c r="M314" s="266"/>
      <c r="N314" s="266"/>
      <c r="O314" s="104">
        <f t="shared" si="101"/>
        <v>0</v>
      </c>
      <c r="P314" s="104">
        <f t="shared" si="102"/>
        <v>0</v>
      </c>
      <c r="Q314" s="121" t="str">
        <f t="shared" si="103"/>
        <v/>
      </c>
      <c r="R314" s="122" t="str">
        <f t="shared" si="104"/>
        <v/>
      </c>
      <c r="S314" s="122">
        <f t="shared" si="105"/>
        <v>0.25</v>
      </c>
      <c r="T314" s="122">
        <f t="shared" si="106"/>
        <v>0.25</v>
      </c>
      <c r="U314" s="122">
        <f t="shared" si="107"/>
        <v>0.5</v>
      </c>
      <c r="V314" s="122">
        <f t="shared" si="108"/>
        <v>1.5</v>
      </c>
      <c r="W314" s="123">
        <f t="shared" si="109"/>
        <v>0.25</v>
      </c>
      <c r="X314" s="122" t="b">
        <f t="shared" si="110"/>
        <v>0</v>
      </c>
      <c r="Y314" s="124" t="str">
        <f t="shared" si="111"/>
        <v>0</v>
      </c>
      <c r="Z314" s="124" t="str">
        <f t="shared" si="112"/>
        <v/>
      </c>
      <c r="AA314" s="124" t="str">
        <f t="shared" si="113"/>
        <v/>
      </c>
      <c r="AB314" s="125" t="str">
        <f t="shared" si="114"/>
        <v/>
      </c>
      <c r="AC314" s="286"/>
      <c r="AD314" s="287"/>
      <c r="AE314" s="288"/>
      <c r="AF314" s="415"/>
      <c r="AG314" s="47"/>
      <c r="AH314" s="47"/>
      <c r="AI314" s="47"/>
      <c r="AJ314" s="47"/>
      <c r="AK314" s="47"/>
      <c r="AL314" s="47"/>
      <c r="AM314" s="47"/>
      <c r="AN314" s="47"/>
      <c r="AO314" s="47"/>
    </row>
    <row r="315" spans="1:41" ht="13.5" customHeight="1">
      <c r="A315" s="268"/>
      <c r="B315" s="127"/>
      <c r="C315" s="127"/>
      <c r="D315" s="128"/>
      <c r="E315" s="129"/>
      <c r="F315" s="136"/>
      <c r="G315" s="136"/>
      <c r="H315" s="233"/>
      <c r="I315" s="260"/>
      <c r="J315" s="265"/>
      <c r="K315" s="266"/>
      <c r="L315" s="119">
        <f t="shared" si="100"/>
        <v>0</v>
      </c>
      <c r="M315" s="266"/>
      <c r="N315" s="266"/>
      <c r="O315" s="104">
        <f t="shared" si="101"/>
        <v>0</v>
      </c>
      <c r="P315" s="104">
        <f t="shared" si="102"/>
        <v>0</v>
      </c>
      <c r="Q315" s="121" t="str">
        <f t="shared" si="103"/>
        <v/>
      </c>
      <c r="R315" s="122" t="str">
        <f t="shared" si="104"/>
        <v/>
      </c>
      <c r="S315" s="122">
        <f t="shared" si="105"/>
        <v>0.25</v>
      </c>
      <c r="T315" s="122">
        <f t="shared" si="106"/>
        <v>0.25</v>
      </c>
      <c r="U315" s="122">
        <f t="shared" si="107"/>
        <v>0.5</v>
      </c>
      <c r="V315" s="122">
        <f t="shared" si="108"/>
        <v>1.5</v>
      </c>
      <c r="W315" s="123">
        <f t="shared" si="109"/>
        <v>0.25</v>
      </c>
      <c r="X315" s="122" t="b">
        <f t="shared" si="110"/>
        <v>0</v>
      </c>
      <c r="Y315" s="124" t="str">
        <f t="shared" si="111"/>
        <v>0</v>
      </c>
      <c r="Z315" s="124" t="str">
        <f t="shared" si="112"/>
        <v/>
      </c>
      <c r="AA315" s="124" t="str">
        <f t="shared" si="113"/>
        <v/>
      </c>
      <c r="AB315" s="125" t="str">
        <f t="shared" si="114"/>
        <v/>
      </c>
      <c r="AC315" s="286"/>
      <c r="AD315" s="287"/>
      <c r="AE315" s="288"/>
      <c r="AF315" s="415"/>
      <c r="AG315" s="47"/>
      <c r="AH315" s="47"/>
      <c r="AI315" s="47"/>
      <c r="AJ315" s="47"/>
      <c r="AK315" s="47"/>
      <c r="AL315" s="47"/>
      <c r="AM315" s="47"/>
      <c r="AN315" s="47"/>
      <c r="AO315" s="47"/>
    </row>
    <row r="316" spans="1:41" ht="13.5" customHeight="1">
      <c r="A316" s="268"/>
      <c r="B316" s="289"/>
      <c r="C316" s="290"/>
      <c r="D316" s="290"/>
      <c r="E316" s="291"/>
      <c r="F316" s="290"/>
      <c r="G316" s="136"/>
      <c r="H316" s="292"/>
      <c r="I316" s="293"/>
      <c r="J316" s="265"/>
      <c r="K316" s="266"/>
      <c r="L316" s="119">
        <f t="shared" si="100"/>
        <v>0</v>
      </c>
      <c r="M316" s="266"/>
      <c r="N316" s="266"/>
      <c r="O316" s="104">
        <f t="shared" si="101"/>
        <v>0</v>
      </c>
      <c r="P316" s="104">
        <f t="shared" si="102"/>
        <v>0</v>
      </c>
      <c r="Q316" s="121" t="str">
        <f t="shared" si="103"/>
        <v/>
      </c>
      <c r="R316" s="122" t="str">
        <f t="shared" si="104"/>
        <v/>
      </c>
      <c r="S316" s="122">
        <f t="shared" si="105"/>
        <v>0.25</v>
      </c>
      <c r="T316" s="122">
        <f t="shared" si="106"/>
        <v>0.25</v>
      </c>
      <c r="U316" s="122">
        <f t="shared" si="107"/>
        <v>0.5</v>
      </c>
      <c r="V316" s="122">
        <f t="shared" si="108"/>
        <v>1.5</v>
      </c>
      <c r="W316" s="123">
        <f t="shared" si="109"/>
        <v>0.25</v>
      </c>
      <c r="X316" s="122" t="b">
        <f t="shared" si="110"/>
        <v>0</v>
      </c>
      <c r="Y316" s="124" t="str">
        <f t="shared" si="111"/>
        <v>0</v>
      </c>
      <c r="Z316" s="124" t="str">
        <f t="shared" si="112"/>
        <v/>
      </c>
      <c r="AA316" s="124" t="str">
        <f t="shared" si="113"/>
        <v/>
      </c>
      <c r="AB316" s="125" t="str">
        <f t="shared" si="114"/>
        <v/>
      </c>
      <c r="AC316" s="294"/>
      <c r="AD316" s="295"/>
      <c r="AE316" s="296"/>
      <c r="AF316" s="409"/>
      <c r="AG316" s="47"/>
      <c r="AH316" s="47"/>
      <c r="AI316" s="47"/>
      <c r="AJ316" s="47"/>
      <c r="AK316" s="47"/>
      <c r="AL316" s="47"/>
      <c r="AM316" s="47"/>
      <c r="AN316" s="47"/>
      <c r="AO316" s="47"/>
    </row>
    <row r="317" spans="1:41" ht="13.5" customHeight="1">
      <c r="A317" s="297"/>
      <c r="B317" s="297"/>
      <c r="C317" s="298"/>
      <c r="D317" s="298"/>
      <c r="E317" s="297"/>
      <c r="F317" s="298"/>
      <c r="G317" s="299"/>
      <c r="H317" s="300"/>
      <c r="I317" s="300"/>
      <c r="J317" s="301"/>
      <c r="K317" s="301"/>
      <c r="L317" s="302"/>
      <c r="M317" s="301"/>
      <c r="N317" s="301"/>
      <c r="O317" s="303"/>
      <c r="P317" s="303"/>
      <c r="Q317" s="304"/>
      <c r="R317" s="305"/>
      <c r="S317" s="305"/>
      <c r="T317" s="305"/>
      <c r="U317" s="305"/>
      <c r="V317" s="305"/>
      <c r="W317" s="305"/>
      <c r="X317" s="305"/>
      <c r="Y317" s="306"/>
      <c r="Z317" s="306"/>
      <c r="AA317" s="306"/>
      <c r="AB317" s="303"/>
      <c r="AC317" s="47"/>
      <c r="AD317" s="47"/>
      <c r="AE317" s="47"/>
      <c r="AF317" s="299"/>
      <c r="AG317" s="47"/>
      <c r="AH317" s="47"/>
      <c r="AI317" s="47"/>
      <c r="AJ317" s="47"/>
      <c r="AK317" s="47"/>
      <c r="AL317" s="47"/>
      <c r="AM317" s="47"/>
      <c r="AN317" s="47"/>
      <c r="AO317" s="47"/>
    </row>
    <row r="318" spans="1:41" ht="13.5" customHeight="1">
      <c r="A318" s="307"/>
      <c r="B318" s="307"/>
      <c r="C318" s="413" t="s">
        <v>170</v>
      </c>
      <c r="D318" s="393"/>
      <c r="E318" s="393"/>
      <c r="F318" s="393"/>
      <c r="G318" s="393"/>
      <c r="H318" s="307" t="s">
        <v>39</v>
      </c>
      <c r="I318" s="308"/>
      <c r="J318" s="308"/>
      <c r="K318" s="308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  <c r="X318" s="309"/>
      <c r="Y318" s="309"/>
      <c r="Z318" s="309"/>
      <c r="AA318" s="309"/>
      <c r="AB318" s="309"/>
      <c r="AC318" s="309"/>
      <c r="AD318" s="309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</row>
    <row r="319" spans="1:41" ht="13.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</row>
    <row r="320" spans="1:41" ht="13.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</row>
    <row r="321" spans="1:41" ht="13.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</row>
    <row r="322" spans="1:41" ht="13.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</row>
    <row r="323" spans="1:41" ht="13.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</row>
    <row r="324" spans="1:41" ht="13.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</row>
    <row r="325" spans="1:41" ht="13.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</row>
    <row r="326" spans="1:41" ht="13.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</row>
    <row r="327" spans="1:41" ht="13.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</row>
    <row r="328" spans="1:41" ht="13.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</row>
    <row r="329" spans="1:41" ht="13.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</row>
    <row r="330" spans="1:41" ht="13.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</row>
    <row r="331" spans="1:41" ht="13.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310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</row>
    <row r="332" spans="1:41" ht="13.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</row>
    <row r="333" spans="1:41" ht="13.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</row>
    <row r="334" spans="1:41" ht="13.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</row>
    <row r="335" spans="1:41" ht="13.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</row>
    <row r="336" spans="1:41" ht="13.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</row>
    <row r="337" spans="1:41" ht="13.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</row>
    <row r="338" spans="1:41" ht="13.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</row>
    <row r="339" spans="1:41" ht="13.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</row>
    <row r="340" spans="1:41" ht="13.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</row>
    <row r="341" spans="1:41" ht="13.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</row>
    <row r="342" spans="1:41" ht="13.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</row>
    <row r="343" spans="1:41" ht="13.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</row>
    <row r="344" spans="1:41" ht="13.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</row>
    <row r="345" spans="1:41" ht="13.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</row>
    <row r="346" spans="1:41" ht="13.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</row>
    <row r="347" spans="1:41" ht="13.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</row>
    <row r="348" spans="1:41" ht="13.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</row>
    <row r="349" spans="1:41" ht="13.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</row>
    <row r="350" spans="1:41" ht="13.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</row>
    <row r="351" spans="1:41" ht="13.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</row>
    <row r="352" spans="1:41" ht="13.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</row>
    <row r="353" spans="1:41" ht="13.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</row>
    <row r="354" spans="1:41" ht="13.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</row>
    <row r="355" spans="1:41" ht="13.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</row>
    <row r="356" spans="1:41" ht="13.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</row>
    <row r="357" spans="1:41" ht="13.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</row>
    <row r="358" spans="1:41" ht="13.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</row>
    <row r="359" spans="1:41" ht="13.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</row>
    <row r="360" spans="1:41" ht="13.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</row>
    <row r="361" spans="1:41" ht="13.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</row>
    <row r="362" spans="1:41" ht="13.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</row>
    <row r="363" spans="1:41" ht="13.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</row>
    <row r="364" spans="1:41" ht="13.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</row>
    <row r="365" spans="1:41" ht="13.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</row>
    <row r="366" spans="1:41" ht="13.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</row>
    <row r="367" spans="1:41" ht="13.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</row>
    <row r="368" spans="1:41" ht="13.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</row>
    <row r="369" spans="1:41" ht="13.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</row>
    <row r="370" spans="1:41" ht="13.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</row>
    <row r="371" spans="1:41" ht="13.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</row>
    <row r="372" spans="1:41" ht="13.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</row>
    <row r="373" spans="1:41" ht="13.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</row>
    <row r="374" spans="1:41" ht="13.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</row>
    <row r="375" spans="1:41" ht="13.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</row>
    <row r="376" spans="1:41" ht="13.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</row>
    <row r="377" spans="1:41" ht="13.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</row>
    <row r="378" spans="1:41" ht="13.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</row>
    <row r="379" spans="1:41" ht="13.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</row>
    <row r="380" spans="1:41" ht="13.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</row>
    <row r="381" spans="1:41" ht="13.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</row>
    <row r="382" spans="1:41" ht="13.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</row>
    <row r="383" spans="1:41" ht="13.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</row>
    <row r="384" spans="1:41" ht="13.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</row>
    <row r="385" spans="1:41" ht="13.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</row>
    <row r="386" spans="1:41" ht="13.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</row>
    <row r="387" spans="1:41" ht="13.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</row>
    <row r="388" spans="1:41" ht="13.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</row>
    <row r="389" spans="1:41" ht="13.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</row>
    <row r="390" spans="1:41" ht="13.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</row>
    <row r="391" spans="1:41" ht="13.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</row>
    <row r="392" spans="1:41" ht="13.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</row>
    <row r="393" spans="1:41" ht="13.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</row>
    <row r="394" spans="1:41" ht="13.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</row>
    <row r="395" spans="1:41" ht="13.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</row>
    <row r="396" spans="1:41" ht="13.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</row>
    <row r="397" spans="1:41" ht="13.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</row>
    <row r="398" spans="1:41" ht="13.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</row>
    <row r="399" spans="1:41" ht="13.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</row>
    <row r="400" spans="1:41" ht="13.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</row>
    <row r="401" spans="1:41" ht="13.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</row>
    <row r="402" spans="1:41" ht="13.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</row>
    <row r="403" spans="1:41" ht="13.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</row>
    <row r="404" spans="1:41" ht="13.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</row>
    <row r="405" spans="1:41" ht="13.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</row>
    <row r="406" spans="1:41" ht="13.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</row>
    <row r="407" spans="1:41" ht="13.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</row>
    <row r="408" spans="1:41" ht="13.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</row>
    <row r="409" spans="1:41" ht="13.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</row>
    <row r="410" spans="1:41" ht="13.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</row>
    <row r="411" spans="1:41" ht="13.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</row>
    <row r="412" spans="1:41" ht="13.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</row>
    <row r="413" spans="1:41" ht="13.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</row>
    <row r="414" spans="1:41" ht="13.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</row>
    <row r="415" spans="1:41" ht="13.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</row>
    <row r="416" spans="1:41" ht="13.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</row>
    <row r="417" spans="1:41" ht="13.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</row>
    <row r="418" spans="1:41" ht="13.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</row>
    <row r="419" spans="1:41" ht="13.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</row>
    <row r="420" spans="1:41" ht="13.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</row>
    <row r="421" spans="1:41" ht="13.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</row>
    <row r="422" spans="1:41" ht="13.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</row>
    <row r="423" spans="1:41" ht="13.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</row>
    <row r="424" spans="1:41" ht="13.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</row>
    <row r="425" spans="1:41" ht="13.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</row>
    <row r="426" spans="1:41" ht="13.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</row>
    <row r="427" spans="1:41" ht="13.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</row>
    <row r="428" spans="1:41" ht="13.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</row>
    <row r="429" spans="1:41" ht="13.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</row>
    <row r="430" spans="1:41" ht="13.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</row>
    <row r="431" spans="1:41" ht="13.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</row>
    <row r="432" spans="1:41" ht="13.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</row>
    <row r="433" spans="1:41" ht="13.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</row>
    <row r="434" spans="1:41" ht="13.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</row>
    <row r="435" spans="1:41" ht="13.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</row>
    <row r="436" spans="1:41" ht="13.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</row>
    <row r="437" spans="1:41" ht="13.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</row>
    <row r="438" spans="1:41" ht="13.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</row>
    <row r="439" spans="1:41" ht="13.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</row>
    <row r="440" spans="1:41" ht="13.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</row>
    <row r="441" spans="1:41" ht="13.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</row>
    <row r="442" spans="1:41" ht="13.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</row>
    <row r="443" spans="1:41" ht="13.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</row>
    <row r="444" spans="1:41" ht="13.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</row>
    <row r="445" spans="1:41" ht="13.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</row>
    <row r="446" spans="1:41" ht="13.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</row>
    <row r="447" spans="1:41" ht="13.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</row>
    <row r="448" spans="1:41" ht="13.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</row>
    <row r="449" spans="1:41" ht="13.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</row>
    <row r="450" spans="1:41" ht="13.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</row>
    <row r="451" spans="1:41" ht="13.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</row>
    <row r="452" spans="1:41" ht="13.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</row>
    <row r="453" spans="1:41" ht="13.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</row>
    <row r="454" spans="1:41" ht="13.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</row>
    <row r="455" spans="1:41" ht="13.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</row>
    <row r="456" spans="1:41" ht="13.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</row>
    <row r="457" spans="1:41" ht="13.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</row>
    <row r="458" spans="1:41" ht="13.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</row>
    <row r="459" spans="1:41" ht="13.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</row>
    <row r="460" spans="1:41" ht="13.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</row>
    <row r="461" spans="1:41" ht="13.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</row>
    <row r="462" spans="1:41" ht="13.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</row>
    <row r="463" spans="1:41" ht="13.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</row>
    <row r="464" spans="1:41" ht="13.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</row>
    <row r="465" spans="1:41" ht="13.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</row>
    <row r="466" spans="1:41" ht="13.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</row>
    <row r="467" spans="1:41" ht="13.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</row>
    <row r="468" spans="1:41" ht="13.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</row>
    <row r="469" spans="1:41" ht="13.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</row>
    <row r="470" spans="1:41" ht="13.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</row>
    <row r="471" spans="1:41" ht="13.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</row>
    <row r="472" spans="1:41" ht="13.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</row>
    <row r="473" spans="1:41" ht="13.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</row>
    <row r="474" spans="1:41" ht="13.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</row>
    <row r="475" spans="1:41" ht="13.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</row>
    <row r="476" spans="1:41" ht="13.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</row>
    <row r="477" spans="1:41" ht="13.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</row>
    <row r="478" spans="1:41" ht="13.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</row>
    <row r="479" spans="1:41" ht="13.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</row>
    <row r="480" spans="1:41" ht="13.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</row>
    <row r="481" spans="1:41" ht="13.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</row>
    <row r="482" spans="1:41" ht="13.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</row>
    <row r="483" spans="1:41" ht="13.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</row>
    <row r="484" spans="1:41" ht="13.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</row>
    <row r="485" spans="1:41" ht="13.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</row>
    <row r="486" spans="1:41" ht="13.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</row>
    <row r="487" spans="1:41" ht="13.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</row>
    <row r="488" spans="1:41" ht="13.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</row>
    <row r="489" spans="1:41" ht="13.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</row>
    <row r="490" spans="1:41" ht="13.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</row>
    <row r="491" spans="1:41" ht="13.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</row>
    <row r="492" spans="1:41" ht="13.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</row>
    <row r="493" spans="1:41" ht="13.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</row>
    <row r="494" spans="1:41" ht="13.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</row>
    <row r="495" spans="1:41" ht="13.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</row>
    <row r="496" spans="1:41" ht="13.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</row>
    <row r="497" spans="1:41" ht="13.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</row>
    <row r="498" spans="1:41" ht="13.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</row>
    <row r="499" spans="1:41" ht="13.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</row>
    <row r="500" spans="1:41" ht="13.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</row>
    <row r="501" spans="1:41" ht="13.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</row>
    <row r="502" spans="1:41" ht="13.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</row>
    <row r="503" spans="1:41" ht="13.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</row>
    <row r="504" spans="1:41" ht="13.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</row>
    <row r="505" spans="1:41" ht="13.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</row>
    <row r="506" spans="1:41" ht="13.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</row>
    <row r="507" spans="1:41" ht="13.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</row>
    <row r="508" spans="1:41" ht="13.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</row>
    <row r="509" spans="1:41" ht="13.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</row>
    <row r="510" spans="1:41" ht="13.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</row>
    <row r="511" spans="1:41" ht="13.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</row>
    <row r="512" spans="1:41" ht="13.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</row>
    <row r="513" spans="1:41" ht="13.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</row>
    <row r="514" spans="1:41" ht="13.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</row>
    <row r="515" spans="1:41" ht="13.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</row>
    <row r="516" spans="1:41" ht="13.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</row>
    <row r="517" spans="1:41" ht="13.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</row>
    <row r="518" spans="1:41" ht="13.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</row>
    <row r="519" spans="1:41" ht="13.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</row>
    <row r="520" spans="1:41" ht="13.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</row>
    <row r="521" spans="1:41" ht="13.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</row>
    <row r="522" spans="1:41" ht="13.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</row>
    <row r="523" spans="1:41" ht="13.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</row>
    <row r="524" spans="1:41" ht="13.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</row>
    <row r="525" spans="1:41" ht="13.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</row>
    <row r="526" spans="1:41" ht="13.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</row>
    <row r="527" spans="1:41" ht="13.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</row>
    <row r="528" spans="1:41" ht="13.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</row>
    <row r="529" spans="1:41" ht="13.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</row>
    <row r="530" spans="1:41" ht="13.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</row>
    <row r="531" spans="1:41" ht="13.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</row>
    <row r="532" spans="1:41" ht="13.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</row>
    <row r="533" spans="1:41" ht="13.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</row>
    <row r="534" spans="1:41" ht="13.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</row>
    <row r="535" spans="1:41" ht="13.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</row>
    <row r="536" spans="1:41" ht="13.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</row>
    <row r="537" spans="1:41" ht="13.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</row>
    <row r="538" spans="1:41" ht="13.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</row>
    <row r="539" spans="1:41" ht="13.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</row>
    <row r="540" spans="1:41" ht="13.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</row>
    <row r="541" spans="1:41" ht="13.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</row>
    <row r="542" spans="1:41" ht="13.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</row>
    <row r="543" spans="1:41" ht="13.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</row>
    <row r="544" spans="1:41" ht="13.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</row>
    <row r="545" spans="1:41" ht="13.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</row>
    <row r="546" spans="1:41" ht="13.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</row>
    <row r="547" spans="1:41" ht="13.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</row>
    <row r="548" spans="1:41" ht="13.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</row>
    <row r="549" spans="1:41" ht="13.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</row>
    <row r="550" spans="1:41" ht="13.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</row>
    <row r="551" spans="1:41" ht="13.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</row>
    <row r="552" spans="1:41" ht="13.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</row>
    <row r="553" spans="1:41" ht="13.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</row>
    <row r="554" spans="1:41" ht="13.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</row>
    <row r="555" spans="1:41" ht="13.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</row>
    <row r="556" spans="1:41" ht="13.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</row>
    <row r="557" spans="1:41" ht="13.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</row>
    <row r="558" spans="1:41" ht="13.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</row>
    <row r="559" spans="1:41" ht="13.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</row>
    <row r="560" spans="1:41" ht="13.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</row>
    <row r="561" spans="1:41" ht="13.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</row>
    <row r="562" spans="1:41" ht="13.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</row>
    <row r="563" spans="1:41" ht="13.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</row>
    <row r="564" spans="1:41" ht="13.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</row>
    <row r="565" spans="1:41" ht="13.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</row>
    <row r="566" spans="1:41" ht="13.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</row>
    <row r="567" spans="1:41" ht="13.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</row>
    <row r="568" spans="1:41" ht="13.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</row>
    <row r="569" spans="1:41" ht="13.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</row>
    <row r="570" spans="1:41" ht="13.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</row>
    <row r="571" spans="1:41" ht="13.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</row>
    <row r="572" spans="1:41" ht="13.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</row>
    <row r="573" spans="1:41" ht="13.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</row>
    <row r="574" spans="1:41" ht="13.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</row>
    <row r="575" spans="1:41" ht="13.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</row>
    <row r="576" spans="1:41" ht="13.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</row>
    <row r="577" spans="1:41" ht="13.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</row>
    <row r="578" spans="1:41" ht="13.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</row>
    <row r="579" spans="1:41" ht="13.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</row>
    <row r="580" spans="1:41" ht="13.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</row>
    <row r="581" spans="1:41" ht="13.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</row>
    <row r="582" spans="1:41" ht="13.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</row>
    <row r="583" spans="1:41" ht="13.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</row>
    <row r="584" spans="1:41" ht="13.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</row>
    <row r="585" spans="1:41" ht="13.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</row>
    <row r="586" spans="1:41" ht="13.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</row>
    <row r="587" spans="1:41" ht="13.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</row>
    <row r="588" spans="1:41" ht="13.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</row>
    <row r="589" spans="1:41" ht="13.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</row>
    <row r="590" spans="1:41" ht="13.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</row>
    <row r="591" spans="1:41" ht="13.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</row>
    <row r="592" spans="1:41" ht="13.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</row>
    <row r="593" spans="1:41" ht="13.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</row>
    <row r="594" spans="1:41" ht="13.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</row>
    <row r="595" spans="1:41" ht="13.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</row>
    <row r="596" spans="1:41" ht="13.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</row>
    <row r="597" spans="1:41" ht="13.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</row>
    <row r="598" spans="1:41" ht="13.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</row>
    <row r="599" spans="1:41" ht="13.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</row>
    <row r="600" spans="1:41" ht="13.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</row>
    <row r="601" spans="1:41" ht="13.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</row>
    <row r="602" spans="1:41" ht="13.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</row>
    <row r="603" spans="1:41" ht="13.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</row>
    <row r="604" spans="1:41" ht="13.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</row>
    <row r="605" spans="1:41" ht="13.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</row>
    <row r="606" spans="1:41" ht="13.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</row>
    <row r="607" spans="1:41" ht="13.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</row>
    <row r="608" spans="1:41" ht="13.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</row>
    <row r="609" spans="1:41" ht="13.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</row>
    <row r="610" spans="1:41" ht="13.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</row>
    <row r="611" spans="1:41" ht="13.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</row>
    <row r="612" spans="1:41" ht="13.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</row>
    <row r="613" spans="1:41" ht="13.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</row>
    <row r="614" spans="1:41" ht="13.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</row>
    <row r="615" spans="1:41" ht="13.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</row>
    <row r="616" spans="1:41" ht="13.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</row>
    <row r="617" spans="1:41" ht="13.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</row>
    <row r="618" spans="1:41" ht="13.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</row>
    <row r="619" spans="1:41" ht="13.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</row>
    <row r="620" spans="1:41" ht="13.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</row>
    <row r="621" spans="1:41" ht="13.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</row>
    <row r="622" spans="1:41" ht="13.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</row>
    <row r="623" spans="1:41" ht="13.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</row>
    <row r="624" spans="1:41" ht="13.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</row>
    <row r="625" spans="1:41" ht="13.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</row>
    <row r="626" spans="1:41" ht="13.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</row>
    <row r="627" spans="1:41" ht="13.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</row>
    <row r="628" spans="1:41" ht="13.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</row>
    <row r="629" spans="1:41" ht="13.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</row>
    <row r="630" spans="1:41" ht="13.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</row>
    <row r="631" spans="1:41" ht="13.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</row>
    <row r="632" spans="1:41" ht="13.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</row>
    <row r="633" spans="1:41" ht="13.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</row>
    <row r="634" spans="1:41" ht="13.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</row>
    <row r="635" spans="1:41" ht="13.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</row>
    <row r="636" spans="1:41" ht="13.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</row>
    <row r="637" spans="1:41" ht="13.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</row>
    <row r="638" spans="1:41" ht="13.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</row>
    <row r="639" spans="1:41" ht="13.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</row>
    <row r="640" spans="1:41" ht="13.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</row>
    <row r="641" spans="1:41" ht="13.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</row>
    <row r="642" spans="1:41" ht="13.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</row>
    <row r="643" spans="1:41" ht="13.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</row>
    <row r="644" spans="1:41" ht="13.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</row>
    <row r="645" spans="1:41" ht="13.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</row>
    <row r="646" spans="1:41" ht="13.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</row>
    <row r="647" spans="1:41" ht="13.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</row>
    <row r="648" spans="1:41" ht="13.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</row>
    <row r="649" spans="1:41" ht="13.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</row>
    <row r="650" spans="1:41" ht="13.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</row>
    <row r="651" spans="1:41" ht="13.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</row>
    <row r="652" spans="1:41" ht="13.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</row>
    <row r="653" spans="1:41" ht="13.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</row>
    <row r="654" spans="1:41" ht="13.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</row>
    <row r="655" spans="1:41" ht="13.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</row>
    <row r="656" spans="1:41" ht="13.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</row>
    <row r="657" spans="1:41" ht="13.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</row>
    <row r="658" spans="1:41" ht="13.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</row>
    <row r="659" spans="1:41" ht="13.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</row>
    <row r="660" spans="1:41" ht="13.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</row>
    <row r="661" spans="1:41" ht="13.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</row>
    <row r="662" spans="1:41" ht="13.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</row>
    <row r="663" spans="1:41" ht="13.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</row>
    <row r="664" spans="1:41" ht="13.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</row>
    <row r="665" spans="1:41" ht="13.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</row>
    <row r="666" spans="1:41" ht="13.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</row>
    <row r="667" spans="1:41" ht="13.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</row>
    <row r="668" spans="1:41" ht="13.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</row>
    <row r="669" spans="1:41" ht="13.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</row>
    <row r="670" spans="1:41" ht="13.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</row>
    <row r="671" spans="1:41" ht="13.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</row>
    <row r="672" spans="1:41" ht="13.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</row>
    <row r="673" spans="1:41" ht="13.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</row>
    <row r="674" spans="1:41" ht="13.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</row>
    <row r="675" spans="1:41" ht="13.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</row>
    <row r="676" spans="1:41" ht="13.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</row>
    <row r="677" spans="1:41" ht="13.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</row>
    <row r="678" spans="1:41" ht="13.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</row>
    <row r="679" spans="1:41" ht="13.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</row>
    <row r="680" spans="1:41" ht="13.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</row>
    <row r="681" spans="1:41" ht="13.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</row>
    <row r="682" spans="1:41" ht="13.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</row>
    <row r="683" spans="1:41" ht="13.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</row>
    <row r="684" spans="1:41" ht="13.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</row>
    <row r="685" spans="1:41" ht="13.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</row>
    <row r="686" spans="1:41" ht="13.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</row>
    <row r="687" spans="1:41" ht="13.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</row>
    <row r="688" spans="1:41" ht="13.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</row>
    <row r="689" spans="1:41" ht="13.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</row>
    <row r="690" spans="1:41" ht="13.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</row>
    <row r="691" spans="1:41" ht="13.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</row>
    <row r="692" spans="1:41" ht="13.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</row>
    <row r="693" spans="1:41" ht="13.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</row>
    <row r="694" spans="1:41" ht="13.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</row>
    <row r="695" spans="1:41" ht="13.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</row>
    <row r="696" spans="1:41" ht="13.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</row>
    <row r="697" spans="1:41" ht="13.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</row>
    <row r="698" spans="1:41" ht="13.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</row>
    <row r="699" spans="1:41" ht="13.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</row>
    <row r="700" spans="1:41" ht="13.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</row>
    <row r="701" spans="1:41" ht="13.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</row>
    <row r="702" spans="1:41" ht="13.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</row>
    <row r="703" spans="1:41" ht="13.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</row>
    <row r="704" spans="1:41" ht="13.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</row>
    <row r="705" spans="1:41" ht="13.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</row>
    <row r="706" spans="1:41" ht="13.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</row>
    <row r="707" spans="1:41" ht="13.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</row>
    <row r="708" spans="1:41" ht="13.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</row>
    <row r="709" spans="1:41" ht="13.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</row>
    <row r="710" spans="1:41" ht="13.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</row>
    <row r="711" spans="1:41" ht="13.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</row>
    <row r="712" spans="1:41" ht="13.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</row>
    <row r="713" spans="1:41" ht="13.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</row>
    <row r="714" spans="1:41" ht="13.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</row>
    <row r="715" spans="1:41" ht="13.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</row>
    <row r="716" spans="1:41" ht="13.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</row>
    <row r="717" spans="1:41" ht="13.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</row>
    <row r="718" spans="1:41" ht="13.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</row>
    <row r="719" spans="1:41" ht="13.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</row>
    <row r="720" spans="1:41" ht="13.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</row>
    <row r="721" spans="1:41" ht="13.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</row>
    <row r="722" spans="1:41" ht="13.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</row>
    <row r="723" spans="1:41" ht="13.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</row>
    <row r="724" spans="1:41" ht="13.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</row>
    <row r="725" spans="1:41" ht="13.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</row>
    <row r="726" spans="1:41" ht="13.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</row>
    <row r="727" spans="1:41" ht="13.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</row>
    <row r="728" spans="1:41" ht="13.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</row>
    <row r="729" spans="1:41" ht="13.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</row>
    <row r="730" spans="1:41" ht="13.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</row>
    <row r="731" spans="1:41" ht="13.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</row>
    <row r="732" spans="1:41" ht="13.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</row>
    <row r="733" spans="1:41" ht="13.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</row>
    <row r="734" spans="1:41" ht="13.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</row>
    <row r="735" spans="1:41" ht="13.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</row>
    <row r="736" spans="1:41" ht="13.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</row>
    <row r="737" spans="1:41" ht="13.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</row>
    <row r="738" spans="1:41" ht="13.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</row>
    <row r="739" spans="1:41" ht="13.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</row>
    <row r="740" spans="1:41" ht="13.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</row>
    <row r="741" spans="1:41" ht="13.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</row>
    <row r="742" spans="1:41" ht="13.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</row>
    <row r="743" spans="1:41" ht="13.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</row>
    <row r="744" spans="1:41" ht="13.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</row>
    <row r="745" spans="1:41" ht="13.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</row>
    <row r="746" spans="1:41" ht="13.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</row>
    <row r="747" spans="1:41" ht="13.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</row>
    <row r="748" spans="1:41" ht="13.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</row>
    <row r="749" spans="1:41" ht="13.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</row>
    <row r="750" spans="1:41" ht="13.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</row>
    <row r="751" spans="1:41" ht="13.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</row>
    <row r="752" spans="1:41" ht="13.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</row>
    <row r="753" spans="1:41" ht="13.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</row>
    <row r="754" spans="1:41" ht="13.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</row>
    <row r="755" spans="1:41" ht="13.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</row>
    <row r="756" spans="1:41" ht="13.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</row>
    <row r="757" spans="1:41" ht="13.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</row>
    <row r="758" spans="1:41" ht="13.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</row>
    <row r="759" spans="1:41" ht="13.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</row>
    <row r="760" spans="1:41" ht="13.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</row>
    <row r="761" spans="1:41" ht="13.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</row>
    <row r="762" spans="1:41" ht="13.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</row>
    <row r="763" spans="1:41" ht="13.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</row>
    <row r="764" spans="1:41" ht="13.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</row>
    <row r="765" spans="1:41" ht="13.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</row>
    <row r="766" spans="1:41" ht="13.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</row>
    <row r="767" spans="1:41" ht="13.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</row>
    <row r="768" spans="1:41" ht="13.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</row>
    <row r="769" spans="1:41" ht="13.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</row>
    <row r="770" spans="1:41" ht="13.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</row>
    <row r="771" spans="1:41" ht="13.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</row>
    <row r="772" spans="1:41" ht="13.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</row>
    <row r="773" spans="1:41" ht="13.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</row>
    <row r="774" spans="1:41" ht="13.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</row>
    <row r="775" spans="1:41" ht="13.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</row>
    <row r="776" spans="1:41" ht="13.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</row>
    <row r="777" spans="1:41" ht="13.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</row>
    <row r="778" spans="1:41" ht="13.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</row>
    <row r="779" spans="1:41" ht="13.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</row>
    <row r="780" spans="1:41" ht="13.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</row>
    <row r="781" spans="1:41" ht="13.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</row>
    <row r="782" spans="1:41" ht="13.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</row>
    <row r="783" spans="1:41" ht="13.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</row>
    <row r="784" spans="1:41" ht="13.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</row>
    <row r="785" spans="1:41" ht="13.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</row>
    <row r="786" spans="1:41" ht="13.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</row>
    <row r="787" spans="1:41" ht="13.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</row>
    <row r="788" spans="1:41" ht="13.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</row>
    <row r="789" spans="1:41" ht="13.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</row>
    <row r="790" spans="1:41" ht="13.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</row>
    <row r="791" spans="1:41" ht="13.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</row>
    <row r="792" spans="1:41" ht="13.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</row>
    <row r="793" spans="1:41" ht="13.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</row>
    <row r="794" spans="1:41" ht="13.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</row>
    <row r="795" spans="1:41" ht="13.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</row>
    <row r="796" spans="1:41" ht="13.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</row>
    <row r="797" spans="1:41" ht="13.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</row>
    <row r="798" spans="1:41" ht="13.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</row>
    <row r="799" spans="1:41" ht="13.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</row>
    <row r="800" spans="1:41" ht="13.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</row>
    <row r="801" spans="1:41" ht="13.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</row>
    <row r="802" spans="1:41" ht="13.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</row>
    <row r="803" spans="1:41" ht="13.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</row>
    <row r="804" spans="1:41" ht="13.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</row>
    <row r="805" spans="1:41" ht="13.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</row>
    <row r="806" spans="1:41" ht="13.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</row>
    <row r="807" spans="1:41" ht="13.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</row>
    <row r="808" spans="1:41" ht="13.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</row>
    <row r="809" spans="1:41" ht="13.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</row>
    <row r="810" spans="1:41" ht="13.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</row>
    <row r="811" spans="1:41" ht="13.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</row>
    <row r="812" spans="1:41" ht="13.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</row>
    <row r="813" spans="1:41" ht="13.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</row>
    <row r="814" spans="1:41" ht="13.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</row>
    <row r="815" spans="1:41" ht="13.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</row>
    <row r="816" spans="1:41" ht="13.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</row>
    <row r="817" spans="1:41" ht="13.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</row>
    <row r="818" spans="1:41" ht="13.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</row>
    <row r="819" spans="1:41" ht="13.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</row>
    <row r="820" spans="1:41" ht="13.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</row>
    <row r="821" spans="1:41" ht="13.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</row>
    <row r="822" spans="1:41" ht="13.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</row>
    <row r="823" spans="1:41" ht="13.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</row>
    <row r="824" spans="1:41" ht="13.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</row>
    <row r="825" spans="1:41" ht="13.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</row>
    <row r="826" spans="1:41" ht="13.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</row>
    <row r="827" spans="1:41" ht="13.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</row>
    <row r="828" spans="1:41" ht="13.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</row>
    <row r="829" spans="1:41" ht="13.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</row>
    <row r="830" spans="1:41" ht="13.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</row>
    <row r="831" spans="1:41" ht="13.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</row>
    <row r="832" spans="1:41" ht="13.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</row>
    <row r="833" spans="1:41" ht="13.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</row>
    <row r="834" spans="1:41" ht="13.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</row>
    <row r="835" spans="1:41" ht="13.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</row>
    <row r="836" spans="1:41" ht="13.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</row>
    <row r="837" spans="1:41" ht="13.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</row>
    <row r="838" spans="1:41" ht="13.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</row>
    <row r="839" spans="1:41" ht="13.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</row>
    <row r="840" spans="1:41" ht="13.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</row>
    <row r="841" spans="1:41" ht="13.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</row>
    <row r="842" spans="1:41" ht="13.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</row>
    <row r="843" spans="1:41" ht="13.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</row>
    <row r="844" spans="1:41" ht="13.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</row>
    <row r="845" spans="1:41" ht="13.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</row>
    <row r="846" spans="1:41" ht="13.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</row>
    <row r="847" spans="1:41" ht="13.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</row>
    <row r="848" spans="1:41" ht="13.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</row>
    <row r="849" spans="1:41" ht="13.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</row>
    <row r="850" spans="1:41" ht="13.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</row>
    <row r="851" spans="1:41" ht="13.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</row>
    <row r="852" spans="1:41" ht="13.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</row>
    <row r="853" spans="1:41" ht="13.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</row>
    <row r="854" spans="1:41" ht="13.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</row>
    <row r="855" spans="1:41" ht="13.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</row>
    <row r="856" spans="1:41" ht="13.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</row>
    <row r="857" spans="1:41" ht="13.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</row>
    <row r="858" spans="1:41" ht="13.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</row>
    <row r="859" spans="1:41" ht="13.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</row>
    <row r="860" spans="1:41" ht="13.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</row>
    <row r="861" spans="1:41" ht="13.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</row>
    <row r="862" spans="1:41" ht="13.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</row>
    <row r="863" spans="1:41" ht="13.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</row>
    <row r="864" spans="1:41" ht="13.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</row>
    <row r="865" spans="1:41" ht="13.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</row>
    <row r="866" spans="1:41" ht="13.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</row>
    <row r="867" spans="1:41" ht="13.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</row>
    <row r="868" spans="1:41" ht="13.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</row>
    <row r="869" spans="1:41" ht="13.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</row>
    <row r="870" spans="1:41" ht="13.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</row>
    <row r="871" spans="1:41" ht="13.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</row>
    <row r="872" spans="1:41" ht="13.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</row>
    <row r="873" spans="1:41" ht="13.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</row>
    <row r="874" spans="1:41" ht="13.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</row>
    <row r="875" spans="1:41" ht="13.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</row>
    <row r="876" spans="1:41" ht="13.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</row>
    <row r="877" spans="1:41" ht="13.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</row>
    <row r="878" spans="1:41" ht="13.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</row>
    <row r="879" spans="1:41" ht="13.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</row>
    <row r="880" spans="1:41" ht="13.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</row>
    <row r="881" spans="1:41" ht="13.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</row>
    <row r="882" spans="1:41" ht="13.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</row>
    <row r="883" spans="1:41" ht="13.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</row>
    <row r="884" spans="1:41" ht="13.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</row>
    <row r="885" spans="1:41" ht="13.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</row>
    <row r="886" spans="1:41" ht="13.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</row>
    <row r="887" spans="1:41" ht="13.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</row>
    <row r="888" spans="1:41" ht="13.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</row>
    <row r="889" spans="1:41" ht="13.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</row>
    <row r="890" spans="1:41" ht="13.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</row>
    <row r="891" spans="1:41" ht="13.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</row>
    <row r="892" spans="1:41" ht="13.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</row>
    <row r="893" spans="1:41" ht="13.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</row>
    <row r="894" spans="1:41" ht="13.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</row>
    <row r="895" spans="1:41" ht="13.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</row>
    <row r="896" spans="1:41" ht="13.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</row>
    <row r="897" spans="1:41" ht="13.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</row>
    <row r="898" spans="1:41" ht="13.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</row>
    <row r="899" spans="1:41" ht="13.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</row>
    <row r="900" spans="1:41" ht="13.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</row>
    <row r="901" spans="1:41" ht="13.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</row>
    <row r="902" spans="1:41" ht="13.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</row>
    <row r="903" spans="1:41" ht="13.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</row>
    <row r="904" spans="1:41" ht="13.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</row>
    <row r="905" spans="1:41" ht="13.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</row>
    <row r="906" spans="1:41" ht="13.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</row>
    <row r="907" spans="1:41" ht="13.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</row>
    <row r="908" spans="1:41" ht="13.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</row>
    <row r="909" spans="1:41" ht="13.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</row>
    <row r="910" spans="1:41" ht="13.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</row>
    <row r="911" spans="1:41" ht="13.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</row>
    <row r="912" spans="1:41" ht="13.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</row>
    <row r="913" spans="1:41" ht="13.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</row>
    <row r="914" spans="1:41" ht="13.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</row>
    <row r="915" spans="1:41" ht="13.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</row>
    <row r="916" spans="1:41" ht="13.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</row>
    <row r="917" spans="1:41" ht="13.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</row>
    <row r="918" spans="1:41" ht="13.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</row>
    <row r="919" spans="1:41" ht="13.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</row>
    <row r="920" spans="1:41" ht="13.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</row>
    <row r="921" spans="1:41" ht="13.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</row>
    <row r="922" spans="1:41" ht="13.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</row>
    <row r="923" spans="1:41" ht="13.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</row>
    <row r="924" spans="1:41" ht="13.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</row>
    <row r="925" spans="1:41" ht="13.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</row>
    <row r="926" spans="1:41" ht="13.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</row>
    <row r="927" spans="1:41" ht="13.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</row>
    <row r="928" spans="1:41" ht="13.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</row>
    <row r="929" spans="1:41" ht="13.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</row>
    <row r="930" spans="1:41" ht="13.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</row>
    <row r="931" spans="1:41" ht="13.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</row>
    <row r="932" spans="1:41" ht="13.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</row>
    <row r="933" spans="1:41" ht="13.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</row>
    <row r="934" spans="1:41" ht="13.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</row>
    <row r="935" spans="1:41" ht="13.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</row>
    <row r="936" spans="1:41" ht="13.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</row>
    <row r="937" spans="1:41" ht="13.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</row>
    <row r="938" spans="1:41" ht="13.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</row>
    <row r="939" spans="1:41" ht="13.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</row>
    <row r="940" spans="1:41" ht="13.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</row>
    <row r="941" spans="1:41" ht="13.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</row>
    <row r="942" spans="1:41" ht="13.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</row>
    <row r="943" spans="1:41" ht="13.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</row>
    <row r="944" spans="1:41" ht="13.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</row>
    <row r="945" spans="1:41" ht="13.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</row>
    <row r="946" spans="1:41" ht="13.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</row>
    <row r="947" spans="1:41" ht="13.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</row>
    <row r="948" spans="1:41" ht="13.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</row>
    <row r="949" spans="1:41" ht="13.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</row>
    <row r="950" spans="1:41" ht="13.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</row>
    <row r="951" spans="1:41" ht="13.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</row>
    <row r="952" spans="1:41" ht="13.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</row>
    <row r="953" spans="1:41" ht="13.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</row>
    <row r="954" spans="1:41" ht="13.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</row>
    <row r="955" spans="1:41" ht="13.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</row>
    <row r="956" spans="1:41" ht="13.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</row>
    <row r="957" spans="1:41" ht="13.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</row>
    <row r="958" spans="1:41" ht="13.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</row>
    <row r="959" spans="1:41" ht="13.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</row>
    <row r="960" spans="1:41" ht="13.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</row>
    <row r="961" spans="1:41" ht="13.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</row>
    <row r="962" spans="1:41" ht="13.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</row>
    <row r="963" spans="1:41" ht="13.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</row>
    <row r="964" spans="1:41" ht="13.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</row>
    <row r="965" spans="1:41" ht="13.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</row>
    <row r="966" spans="1:41" ht="13.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</row>
    <row r="967" spans="1:41" ht="13.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</row>
    <row r="968" spans="1:41" ht="13.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</row>
    <row r="969" spans="1:41" ht="13.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</row>
    <row r="970" spans="1:41" ht="13.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</row>
    <row r="971" spans="1:41" ht="13.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</row>
    <row r="972" spans="1:41" ht="13.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</row>
    <row r="973" spans="1:41" ht="13.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</row>
    <row r="974" spans="1:41" ht="13.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</row>
    <row r="975" spans="1:41" ht="13.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</row>
    <row r="976" spans="1:41" ht="13.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</row>
    <row r="977" spans="1:41" ht="13.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</row>
    <row r="978" spans="1:41" ht="13.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</row>
    <row r="979" spans="1:41" ht="13.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</row>
    <row r="980" spans="1:41" ht="13.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</row>
    <row r="981" spans="1:41" ht="13.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</row>
    <row r="982" spans="1:41" ht="13.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</row>
    <row r="983" spans="1:41" ht="13.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</row>
    <row r="984" spans="1:41" ht="13.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</row>
    <row r="985" spans="1:41" ht="13.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</row>
    <row r="986" spans="1:41" ht="13.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</row>
    <row r="987" spans="1:41" ht="13.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</row>
    <row r="988" spans="1:41" ht="13.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</row>
    <row r="989" spans="1:41" ht="13.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</row>
    <row r="990" spans="1:41" ht="13.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</row>
    <row r="991" spans="1:41" ht="13.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</row>
    <row r="992" spans="1:41" ht="13.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</row>
    <row r="993" spans="1:41" ht="13.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</row>
    <row r="994" spans="1:41" ht="13.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</row>
    <row r="995" spans="1:41" ht="13.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</row>
    <row r="996" spans="1:41" ht="13.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</row>
    <row r="997" spans="1:41" ht="13.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</row>
    <row r="998" spans="1:41" ht="13.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</row>
    <row r="999" spans="1:41" ht="13.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</row>
    <row r="1000" spans="1:41" ht="13.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</row>
    <row r="1001" spans="1:41" ht="13.5" customHeight="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</row>
    <row r="1002" spans="1:41" ht="13.5" customHeight="1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</row>
    <row r="1003" spans="1:41" ht="13.5" customHeight="1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</row>
    <row r="1004" spans="1:41" ht="13.5" customHeight="1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</row>
    <row r="1005" spans="1:41" ht="13.5" customHeight="1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</row>
    <row r="1006" spans="1:41" ht="13.5" customHeight="1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</row>
    <row r="1007" spans="1:41" ht="13.5" customHeight="1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</row>
    <row r="1008" spans="1:41" ht="13.5" customHeight="1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</row>
    <row r="1009" spans="1:41" ht="13.5" customHeight="1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</row>
  </sheetData>
  <autoFilter ref="B8:AB318"/>
  <mergeCells count="21">
    <mergeCell ref="AF1:AF316"/>
    <mergeCell ref="AC7:AD7"/>
    <mergeCell ref="J7:Y7"/>
    <mergeCell ref="Z7:AB7"/>
    <mergeCell ref="A7:A8"/>
    <mergeCell ref="AE7:AE8"/>
    <mergeCell ref="N5:AB5"/>
    <mergeCell ref="A6:AE6"/>
    <mergeCell ref="AC5:AE5"/>
    <mergeCell ref="N4:AB4"/>
    <mergeCell ref="A2:AE2"/>
    <mergeCell ref="A1:AE1"/>
    <mergeCell ref="A3:AE3"/>
    <mergeCell ref="AC4:AE4"/>
    <mergeCell ref="A4:E4"/>
    <mergeCell ref="A5:E5"/>
    <mergeCell ref="F4:L4"/>
    <mergeCell ref="F5:L5"/>
    <mergeCell ref="F7:I7"/>
    <mergeCell ref="C318:G318"/>
    <mergeCell ref="C7:E7"/>
  </mergeCells>
  <conditionalFormatting sqref="G165 G81:G82 G75 G89 G72">
    <cfRule type="cellIs" dxfId="285" priority="1" operator="equal">
      <formula>"I"</formula>
    </cfRule>
  </conditionalFormatting>
  <conditionalFormatting sqref="G165 G81:G82 G75 G89 G72">
    <cfRule type="cellIs" dxfId="284" priority="2" operator="equal">
      <formula>"A"</formula>
    </cfRule>
  </conditionalFormatting>
  <conditionalFormatting sqref="G165 G81:G82 G75 G89 G72">
    <cfRule type="cellIs" dxfId="283" priority="3" operator="equal">
      <formula>"E"</formula>
    </cfRule>
  </conditionalFormatting>
  <conditionalFormatting sqref="G74">
    <cfRule type="cellIs" dxfId="282" priority="4" operator="equal">
      <formula>"I"</formula>
    </cfRule>
  </conditionalFormatting>
  <conditionalFormatting sqref="G74">
    <cfRule type="cellIs" dxfId="281" priority="5" operator="equal">
      <formula>"A"</formula>
    </cfRule>
  </conditionalFormatting>
  <conditionalFormatting sqref="G74">
    <cfRule type="cellIs" dxfId="280" priority="6" operator="equal">
      <formula>"E"</formula>
    </cfRule>
  </conditionalFormatting>
  <conditionalFormatting sqref="P9:P14 P16:P35 P39:P40 P47:P56 P58 P60:P62 P72 P74:P75 P81:P82 P84:P85 P89:P91 P140 P142:P145 P147 P149 P158 P162 P165:P166 P304:P317">
    <cfRule type="expression" dxfId="279" priority="7">
      <formula>IF(G9="A",IF(J9="",1,0),0)</formula>
    </cfRule>
  </conditionalFormatting>
  <conditionalFormatting sqref="G316:G317">
    <cfRule type="cellIs" dxfId="278" priority="8" operator="equal">
      <formula>"I"</formula>
    </cfRule>
  </conditionalFormatting>
  <conditionalFormatting sqref="G316:G317">
    <cfRule type="cellIs" dxfId="277" priority="9" operator="equal">
      <formula>"A"</formula>
    </cfRule>
  </conditionalFormatting>
  <conditionalFormatting sqref="G316:G317">
    <cfRule type="cellIs" dxfId="276" priority="10" operator="equal">
      <formula>"E"</formula>
    </cfRule>
  </conditionalFormatting>
  <conditionalFormatting sqref="G9:G40 G43:G56 G58:G62">
    <cfRule type="cellIs" dxfId="275" priority="11" operator="equal">
      <formula>"I"</formula>
    </cfRule>
  </conditionalFormatting>
  <conditionalFormatting sqref="G9:G40 G43:G56 G58:G62">
    <cfRule type="cellIs" dxfId="274" priority="12" operator="equal">
      <formula>"A"</formula>
    </cfRule>
  </conditionalFormatting>
  <conditionalFormatting sqref="G9:G40 G43:G56 G58:G62">
    <cfRule type="cellIs" dxfId="273" priority="13" operator="equal">
      <formula>"E"</formula>
    </cfRule>
  </conditionalFormatting>
  <conditionalFormatting sqref="G142">
    <cfRule type="cellIs" dxfId="272" priority="14" operator="equal">
      <formula>"I"</formula>
    </cfRule>
  </conditionalFormatting>
  <conditionalFormatting sqref="G142">
    <cfRule type="cellIs" dxfId="271" priority="15" operator="equal">
      <formula>"A"</formula>
    </cfRule>
  </conditionalFormatting>
  <conditionalFormatting sqref="G142">
    <cfRule type="cellIs" dxfId="270" priority="16" operator="equal">
      <formula>"E"</formula>
    </cfRule>
  </conditionalFormatting>
  <conditionalFormatting sqref="G149">
    <cfRule type="cellIs" dxfId="269" priority="17" operator="equal">
      <formula>"I"</formula>
    </cfRule>
  </conditionalFormatting>
  <conditionalFormatting sqref="G149">
    <cfRule type="cellIs" dxfId="268" priority="18" operator="equal">
      <formula>"A"</formula>
    </cfRule>
  </conditionalFormatting>
  <conditionalFormatting sqref="G149">
    <cfRule type="cellIs" dxfId="267" priority="19" operator="equal">
      <formula>"E"</formula>
    </cfRule>
  </conditionalFormatting>
  <conditionalFormatting sqref="G304:G315">
    <cfRule type="cellIs" dxfId="266" priority="20" operator="equal">
      <formula>"I"</formula>
    </cfRule>
  </conditionalFormatting>
  <conditionalFormatting sqref="G304:G315">
    <cfRule type="cellIs" dxfId="265" priority="21" operator="equal">
      <formula>"A"</formula>
    </cfRule>
  </conditionalFormatting>
  <conditionalFormatting sqref="G304:G315">
    <cfRule type="cellIs" dxfId="264" priority="22" operator="equal">
      <formula>"E"</formula>
    </cfRule>
  </conditionalFormatting>
  <conditionalFormatting sqref="P148">
    <cfRule type="expression" dxfId="263" priority="23">
      <formula>IF(G148="A",IF(J148="",1,0),0)</formula>
    </cfRule>
  </conditionalFormatting>
  <conditionalFormatting sqref="P154:P156">
    <cfRule type="expression" dxfId="262" priority="24">
      <formula>IF(G154="A",IF(J154="",1,0),0)</formula>
    </cfRule>
  </conditionalFormatting>
  <conditionalFormatting sqref="P152">
    <cfRule type="expression" dxfId="261" priority="25">
      <formula>IF(G152="A",IF(J152="",1,0),0)</formula>
    </cfRule>
  </conditionalFormatting>
  <conditionalFormatting sqref="G150">
    <cfRule type="cellIs" dxfId="260" priority="26" operator="equal">
      <formula>"I"</formula>
    </cfRule>
  </conditionalFormatting>
  <conditionalFormatting sqref="G150">
    <cfRule type="cellIs" dxfId="259" priority="27" operator="equal">
      <formula>"A"</formula>
    </cfRule>
  </conditionalFormatting>
  <conditionalFormatting sqref="G150">
    <cfRule type="cellIs" dxfId="258" priority="28" operator="equal">
      <formula>"E"</formula>
    </cfRule>
  </conditionalFormatting>
  <conditionalFormatting sqref="P150">
    <cfRule type="expression" dxfId="257" priority="29">
      <formula>IF(G150="A",IF(J150="",1,0),0)</formula>
    </cfRule>
  </conditionalFormatting>
  <conditionalFormatting sqref="P15 P18 P20 P36:P38 P43:P46 P48:P49 P59">
    <cfRule type="expression" dxfId="256" priority="30">
      <formula>IF(G15="A",IF(J15="",1,0),0)</formula>
    </cfRule>
  </conditionalFormatting>
  <conditionalFormatting sqref="G18 G20 G43:G46 G48:G49">
    <cfRule type="cellIs" dxfId="255" priority="31" operator="equal">
      <formula>"I"</formula>
    </cfRule>
  </conditionalFormatting>
  <conditionalFormatting sqref="G18 G20 G43:G46 G48:G49">
    <cfRule type="cellIs" dxfId="254" priority="32" operator="equal">
      <formula>"A"</formula>
    </cfRule>
  </conditionalFormatting>
  <conditionalFormatting sqref="G18 G20 G43:G46 G48:G49">
    <cfRule type="cellIs" dxfId="253" priority="33" operator="equal">
      <formula>"E"</formula>
    </cfRule>
  </conditionalFormatting>
  <conditionalFormatting sqref="G59">
    <cfRule type="cellIs" dxfId="252" priority="34" operator="equal">
      <formula>"I"</formula>
    </cfRule>
  </conditionalFormatting>
  <conditionalFormatting sqref="G59">
    <cfRule type="cellIs" dxfId="251" priority="35" operator="equal">
      <formula>"A"</formula>
    </cfRule>
  </conditionalFormatting>
  <conditionalFormatting sqref="G59">
    <cfRule type="cellIs" dxfId="250" priority="36" operator="equal">
      <formula>"E"</formula>
    </cfRule>
  </conditionalFormatting>
  <conditionalFormatting sqref="P76:P77 P80">
    <cfRule type="expression" dxfId="249" priority="37">
      <formula>IF(G76="A",IF(J76="",1,0),0)</formula>
    </cfRule>
  </conditionalFormatting>
  <conditionalFormatting sqref="P78:P79">
    <cfRule type="expression" dxfId="248" priority="38">
      <formula>IF(G78="A",IF(J78="",1,0),0)</formula>
    </cfRule>
  </conditionalFormatting>
  <conditionalFormatting sqref="G88">
    <cfRule type="cellIs" dxfId="247" priority="39" operator="equal">
      <formula>"I"</formula>
    </cfRule>
  </conditionalFormatting>
  <conditionalFormatting sqref="G88">
    <cfRule type="cellIs" dxfId="246" priority="40" operator="equal">
      <formula>"A"</formula>
    </cfRule>
  </conditionalFormatting>
  <conditionalFormatting sqref="G88">
    <cfRule type="cellIs" dxfId="245" priority="41" operator="equal">
      <formula>"E"</formula>
    </cfRule>
  </conditionalFormatting>
  <conditionalFormatting sqref="P86 P88">
    <cfRule type="expression" dxfId="244" priority="42">
      <formula>IF(G86="A",IF(J86="",1,0),0)</formula>
    </cfRule>
  </conditionalFormatting>
  <conditionalFormatting sqref="P87">
    <cfRule type="expression" dxfId="243" priority="43">
      <formula>IF(G87="A",IF(J87="",1,0),0)</formula>
    </cfRule>
  </conditionalFormatting>
  <conditionalFormatting sqref="P133">
    <cfRule type="expression" dxfId="242" priority="44">
      <formula>IF(G133="A",IF(J133="",1,0),0)</formula>
    </cfRule>
  </conditionalFormatting>
  <conditionalFormatting sqref="P112:P113">
    <cfRule type="expression" dxfId="241" priority="45">
      <formula>IF(G112="A",IF(J112="",1,0),0)</formula>
    </cfRule>
  </conditionalFormatting>
  <conditionalFormatting sqref="G112">
    <cfRule type="cellIs" dxfId="240" priority="46" operator="equal">
      <formula>"I"</formula>
    </cfRule>
  </conditionalFormatting>
  <conditionalFormatting sqref="G112">
    <cfRule type="cellIs" dxfId="239" priority="47" operator="equal">
      <formula>"A"</formula>
    </cfRule>
  </conditionalFormatting>
  <conditionalFormatting sqref="G112">
    <cfRule type="cellIs" dxfId="238" priority="48" operator="equal">
      <formula>"E"</formula>
    </cfRule>
  </conditionalFormatting>
  <conditionalFormatting sqref="P99 P111">
    <cfRule type="expression" dxfId="237" priority="49">
      <formula>IF(G99="A",IF(J99="",1,0),0)</formula>
    </cfRule>
  </conditionalFormatting>
  <conditionalFormatting sqref="G111">
    <cfRule type="cellIs" dxfId="236" priority="50" operator="equal">
      <formula>"I"</formula>
    </cfRule>
  </conditionalFormatting>
  <conditionalFormatting sqref="G111">
    <cfRule type="cellIs" dxfId="235" priority="51" operator="equal">
      <formula>"A"</formula>
    </cfRule>
  </conditionalFormatting>
  <conditionalFormatting sqref="G111">
    <cfRule type="cellIs" dxfId="234" priority="52" operator="equal">
      <formula>"E"</formula>
    </cfRule>
  </conditionalFormatting>
  <conditionalFormatting sqref="P97:P98">
    <cfRule type="expression" dxfId="233" priority="53">
      <formula>IF(G97="A",IF(J97="",1,0),0)</formula>
    </cfRule>
  </conditionalFormatting>
  <conditionalFormatting sqref="P95:P96">
    <cfRule type="expression" dxfId="232" priority="54">
      <formula>IF(G95="A",IF(J95="",1,0),0)</formula>
    </cfRule>
  </conditionalFormatting>
  <conditionalFormatting sqref="G95:G96">
    <cfRule type="cellIs" dxfId="231" priority="55" operator="equal">
      <formula>"I"</formula>
    </cfRule>
  </conditionalFormatting>
  <conditionalFormatting sqref="G95:G96">
    <cfRule type="cellIs" dxfId="230" priority="56" operator="equal">
      <formula>"A"</formula>
    </cfRule>
  </conditionalFormatting>
  <conditionalFormatting sqref="G95:G96">
    <cfRule type="cellIs" dxfId="229" priority="57" operator="equal">
      <formula>"E"</formula>
    </cfRule>
  </conditionalFormatting>
  <conditionalFormatting sqref="P93:P94">
    <cfRule type="expression" dxfId="228" priority="58">
      <formula>IF(G93="A",IF(J93="",1,0),0)</formula>
    </cfRule>
  </conditionalFormatting>
  <conditionalFormatting sqref="P108 P110">
    <cfRule type="expression" dxfId="227" priority="59">
      <formula>IF(G108="A",IF(J108="",1,0),0)</formula>
    </cfRule>
  </conditionalFormatting>
  <conditionalFormatting sqref="P106:P107">
    <cfRule type="expression" dxfId="226" priority="60">
      <formula>IF(G106="A",IF(J106="",1,0),0)</formula>
    </cfRule>
  </conditionalFormatting>
  <conditionalFormatting sqref="P103 P105">
    <cfRule type="expression" dxfId="225" priority="61">
      <formula>IF(G103="A",IF(J103="",1,0),0)</formula>
    </cfRule>
  </conditionalFormatting>
  <conditionalFormatting sqref="G105">
    <cfRule type="cellIs" dxfId="224" priority="62" operator="equal">
      <formula>"I"</formula>
    </cfRule>
  </conditionalFormatting>
  <conditionalFormatting sqref="G105">
    <cfRule type="cellIs" dxfId="223" priority="63" operator="equal">
      <formula>"A"</formula>
    </cfRule>
  </conditionalFormatting>
  <conditionalFormatting sqref="G105">
    <cfRule type="cellIs" dxfId="222" priority="64" operator="equal">
      <formula>"E"</formula>
    </cfRule>
  </conditionalFormatting>
  <conditionalFormatting sqref="P101:P102">
    <cfRule type="expression" dxfId="221" priority="65">
      <formula>IF(G101="A",IF(J101="",1,0),0)</formula>
    </cfRule>
  </conditionalFormatting>
  <conditionalFormatting sqref="P100">
    <cfRule type="expression" dxfId="220" priority="66">
      <formula>IF(G100="A",IF(J100="",1,0),0)</formula>
    </cfRule>
  </conditionalFormatting>
  <conditionalFormatting sqref="P131:P132">
    <cfRule type="expression" dxfId="219" priority="67">
      <formula>IF(G131="A",IF(J131="",1,0),0)</formula>
    </cfRule>
  </conditionalFormatting>
  <conditionalFormatting sqref="P128 P130">
    <cfRule type="expression" dxfId="218" priority="68">
      <formula>IF(G128="A",IF(J128="",1,0),0)</formula>
    </cfRule>
  </conditionalFormatting>
  <conditionalFormatting sqref="G128">
    <cfRule type="cellIs" dxfId="217" priority="69" operator="equal">
      <formula>"I"</formula>
    </cfRule>
  </conditionalFormatting>
  <conditionalFormatting sqref="G128">
    <cfRule type="cellIs" dxfId="216" priority="70" operator="equal">
      <formula>"A"</formula>
    </cfRule>
  </conditionalFormatting>
  <conditionalFormatting sqref="G128">
    <cfRule type="cellIs" dxfId="215" priority="71" operator="equal">
      <formula>"E"</formula>
    </cfRule>
  </conditionalFormatting>
  <conditionalFormatting sqref="P121 P127">
    <cfRule type="expression" dxfId="214" priority="72">
      <formula>IF(G121="A",IF(J121="",1,0),0)</formula>
    </cfRule>
  </conditionalFormatting>
  <conditionalFormatting sqref="G121 G127">
    <cfRule type="cellIs" dxfId="213" priority="73" operator="equal">
      <formula>"I"</formula>
    </cfRule>
  </conditionalFormatting>
  <conditionalFormatting sqref="G121 G127">
    <cfRule type="cellIs" dxfId="212" priority="74" operator="equal">
      <formula>"A"</formula>
    </cfRule>
  </conditionalFormatting>
  <conditionalFormatting sqref="G121 G127">
    <cfRule type="cellIs" dxfId="211" priority="75" operator="equal">
      <formula>"E"</formula>
    </cfRule>
  </conditionalFormatting>
  <conditionalFormatting sqref="P119:P120">
    <cfRule type="expression" dxfId="210" priority="76">
      <formula>IF(G119="A",IF(J119="",1,0),0)</formula>
    </cfRule>
  </conditionalFormatting>
  <conditionalFormatting sqref="G119">
    <cfRule type="cellIs" dxfId="209" priority="77" operator="equal">
      <formula>"I"</formula>
    </cfRule>
  </conditionalFormatting>
  <conditionalFormatting sqref="G119">
    <cfRule type="cellIs" dxfId="208" priority="78" operator="equal">
      <formula>"A"</formula>
    </cfRule>
  </conditionalFormatting>
  <conditionalFormatting sqref="G119">
    <cfRule type="cellIs" dxfId="207" priority="79" operator="equal">
      <formula>"E"</formula>
    </cfRule>
  </conditionalFormatting>
  <conditionalFormatting sqref="P117:P118">
    <cfRule type="expression" dxfId="206" priority="80">
      <formula>IF(G117="A",IF(J117="",1,0),0)</formula>
    </cfRule>
  </conditionalFormatting>
  <conditionalFormatting sqref="G118">
    <cfRule type="cellIs" dxfId="205" priority="81" operator="equal">
      <formula>"I"</formula>
    </cfRule>
  </conditionalFormatting>
  <conditionalFormatting sqref="G118">
    <cfRule type="cellIs" dxfId="204" priority="82" operator="equal">
      <formula>"A"</formula>
    </cfRule>
  </conditionalFormatting>
  <conditionalFormatting sqref="G118">
    <cfRule type="cellIs" dxfId="203" priority="83" operator="equal">
      <formula>"E"</formula>
    </cfRule>
  </conditionalFormatting>
  <conditionalFormatting sqref="P114 P116">
    <cfRule type="expression" dxfId="202" priority="84">
      <formula>IF(G114="A",IF(J114="",1,0),0)</formula>
    </cfRule>
  </conditionalFormatting>
  <conditionalFormatting sqref="G124:G125">
    <cfRule type="cellIs" dxfId="201" priority="85" operator="equal">
      <formula>"I"</formula>
    </cfRule>
  </conditionalFormatting>
  <conditionalFormatting sqref="G124:G125">
    <cfRule type="cellIs" dxfId="200" priority="86" operator="equal">
      <formula>"A"</formula>
    </cfRule>
  </conditionalFormatting>
  <conditionalFormatting sqref="G124:G125">
    <cfRule type="cellIs" dxfId="199" priority="87" operator="equal">
      <formula>"E"</formula>
    </cfRule>
  </conditionalFormatting>
  <conditionalFormatting sqref="P124:P126">
    <cfRule type="expression" dxfId="198" priority="88">
      <formula>IF(G124="A",IF(J124="",1,0),0)</formula>
    </cfRule>
  </conditionalFormatting>
  <conditionalFormatting sqref="P122">
    <cfRule type="expression" dxfId="197" priority="89">
      <formula>IF(G122="A",IF(J122="",1,0),0)</formula>
    </cfRule>
  </conditionalFormatting>
  <conditionalFormatting sqref="G122">
    <cfRule type="cellIs" dxfId="196" priority="90" operator="equal">
      <formula>"I"</formula>
    </cfRule>
  </conditionalFormatting>
  <conditionalFormatting sqref="G122">
    <cfRule type="cellIs" dxfId="195" priority="91" operator="equal">
      <formula>"A"</formula>
    </cfRule>
  </conditionalFormatting>
  <conditionalFormatting sqref="G122">
    <cfRule type="cellIs" dxfId="194" priority="92" operator="equal">
      <formula>"E"</formula>
    </cfRule>
  </conditionalFormatting>
  <conditionalFormatting sqref="P138:P139">
    <cfRule type="expression" dxfId="193" priority="93">
      <formula>IF(G138="A",IF(J138="",1,0),0)</formula>
    </cfRule>
  </conditionalFormatting>
  <conditionalFormatting sqref="P136:P137">
    <cfRule type="expression" dxfId="192" priority="94">
      <formula>IF(G136="A",IF(J136="",1,0),0)</formula>
    </cfRule>
  </conditionalFormatting>
  <conditionalFormatting sqref="P134">
    <cfRule type="expression" dxfId="191" priority="95">
      <formula>IF(G134="A",IF(J134="",1,0),0)</formula>
    </cfRule>
  </conditionalFormatting>
  <conditionalFormatting sqref="P57">
    <cfRule type="expression" dxfId="190" priority="96">
      <formula>IF(G57="A",IF(J57="",1,0),0)</formula>
    </cfRule>
  </conditionalFormatting>
  <conditionalFormatting sqref="P64:P67">
    <cfRule type="expression" dxfId="189" priority="97">
      <formula>IF(G64="A",IF(J64="",1,0),0)</formula>
    </cfRule>
  </conditionalFormatting>
  <conditionalFormatting sqref="G63">
    <cfRule type="cellIs" dxfId="188" priority="98" operator="equal">
      <formula>"I"</formula>
    </cfRule>
  </conditionalFormatting>
  <conditionalFormatting sqref="G63">
    <cfRule type="cellIs" dxfId="187" priority="99" operator="equal">
      <formula>"A"</formula>
    </cfRule>
  </conditionalFormatting>
  <conditionalFormatting sqref="G63">
    <cfRule type="cellIs" dxfId="186" priority="100" operator="equal">
      <formula>"E"</formula>
    </cfRule>
  </conditionalFormatting>
  <conditionalFormatting sqref="P63">
    <cfRule type="expression" dxfId="185" priority="101">
      <formula>IF(G63="A",IF(J63="",1,0),0)</formula>
    </cfRule>
  </conditionalFormatting>
  <conditionalFormatting sqref="P66">
    <cfRule type="expression" dxfId="184" priority="102">
      <formula>IF(G66="A",IF(J66="",1,0),0)</formula>
    </cfRule>
  </conditionalFormatting>
  <conditionalFormatting sqref="G66">
    <cfRule type="cellIs" dxfId="183" priority="103" operator="equal">
      <formula>"I"</formula>
    </cfRule>
  </conditionalFormatting>
  <conditionalFormatting sqref="G66">
    <cfRule type="cellIs" dxfId="182" priority="104" operator="equal">
      <formula>"A"</formula>
    </cfRule>
  </conditionalFormatting>
  <conditionalFormatting sqref="G66">
    <cfRule type="cellIs" dxfId="181" priority="105" operator="equal">
      <formula>"E"</formula>
    </cfRule>
  </conditionalFormatting>
  <conditionalFormatting sqref="P157">
    <cfRule type="expression" dxfId="180" priority="106">
      <formula>IF(G157="A",IF(J157="",1,0),0)</formula>
    </cfRule>
  </conditionalFormatting>
  <conditionalFormatting sqref="G157">
    <cfRule type="cellIs" dxfId="179" priority="107" operator="equal">
      <formula>"I"</formula>
    </cfRule>
  </conditionalFormatting>
  <conditionalFormatting sqref="G157">
    <cfRule type="cellIs" dxfId="178" priority="108" operator="equal">
      <formula>"A"</formula>
    </cfRule>
  </conditionalFormatting>
  <conditionalFormatting sqref="G157">
    <cfRule type="cellIs" dxfId="177" priority="109" operator="equal">
      <formula>"E"</formula>
    </cfRule>
  </conditionalFormatting>
  <conditionalFormatting sqref="P159">
    <cfRule type="expression" dxfId="176" priority="110">
      <formula>IF(G159="A",IF(J159="",1,0),0)</formula>
    </cfRule>
  </conditionalFormatting>
  <conditionalFormatting sqref="P163:P164">
    <cfRule type="expression" dxfId="175" priority="111">
      <formula>IF(G163="A",IF(J163="",1,0),0)</formula>
    </cfRule>
  </conditionalFormatting>
  <conditionalFormatting sqref="P68:P69 P71">
    <cfRule type="expression" dxfId="174" priority="112">
      <formula>IF(G68="A",IF(J68="",1,0),0)</formula>
    </cfRule>
  </conditionalFormatting>
  <conditionalFormatting sqref="P41:P42">
    <cfRule type="expression" dxfId="173" priority="113">
      <formula>IF(G41="A",IF(J41="",1,0),0)</formula>
    </cfRule>
  </conditionalFormatting>
  <conditionalFormatting sqref="P70">
    <cfRule type="expression" dxfId="172" priority="114">
      <formula>IF(G70="A",IF(J70="",1,0),0)</formula>
    </cfRule>
  </conditionalFormatting>
  <conditionalFormatting sqref="P15">
    <cfRule type="expression" dxfId="171" priority="115">
      <formula>IF(G15="A",IF(J15="",1,0),0)</formula>
    </cfRule>
  </conditionalFormatting>
  <conditionalFormatting sqref="P151">
    <cfRule type="expression" dxfId="170" priority="116">
      <formula>IF(G151="A",IF(J151="",1,0),0)</formula>
    </cfRule>
  </conditionalFormatting>
  <conditionalFormatting sqref="G41:G42">
    <cfRule type="cellIs" dxfId="169" priority="117" operator="equal">
      <formula>"I"</formula>
    </cfRule>
  </conditionalFormatting>
  <conditionalFormatting sqref="G41:G42">
    <cfRule type="cellIs" dxfId="168" priority="118" operator="equal">
      <formula>"A"</formula>
    </cfRule>
  </conditionalFormatting>
  <conditionalFormatting sqref="G41:G42">
    <cfRule type="cellIs" dxfId="167" priority="119" operator="equal">
      <formula>"E"</formula>
    </cfRule>
  </conditionalFormatting>
  <conditionalFormatting sqref="G15 G57">
    <cfRule type="cellIs" dxfId="166" priority="120" operator="equal">
      <formula>"I"</formula>
    </cfRule>
  </conditionalFormatting>
  <conditionalFormatting sqref="G15 G57">
    <cfRule type="cellIs" dxfId="165" priority="121" operator="equal">
      <formula>"A"</formula>
    </cfRule>
  </conditionalFormatting>
  <conditionalFormatting sqref="G15 G57">
    <cfRule type="cellIs" dxfId="164" priority="122" operator="equal">
      <formula>"E"</formula>
    </cfRule>
  </conditionalFormatting>
  <conditionalFormatting sqref="P18 P35 P47:P56">
    <cfRule type="expression" dxfId="163" priority="123">
      <formula>IF(G18="A",IF(J18="",1,0),0)</formula>
    </cfRule>
  </conditionalFormatting>
  <conditionalFormatting sqref="G18 G35 G47:G56">
    <cfRule type="cellIs" dxfId="162" priority="124" operator="equal">
      <formula>"I"</formula>
    </cfRule>
  </conditionalFormatting>
  <conditionalFormatting sqref="G18 G35 G47:G56">
    <cfRule type="cellIs" dxfId="161" priority="125" operator="equal">
      <formula>"A"</formula>
    </cfRule>
  </conditionalFormatting>
  <conditionalFormatting sqref="G18 G35 G47:G56">
    <cfRule type="cellIs" dxfId="160" priority="126" operator="equal">
      <formula>"E"</formula>
    </cfRule>
  </conditionalFormatting>
  <conditionalFormatting sqref="G64:G67">
    <cfRule type="cellIs" dxfId="159" priority="127" operator="equal">
      <formula>"I"</formula>
    </cfRule>
  </conditionalFormatting>
  <conditionalFormatting sqref="G64:G67">
    <cfRule type="cellIs" dxfId="158" priority="128" operator="equal">
      <formula>"A"</formula>
    </cfRule>
  </conditionalFormatting>
  <conditionalFormatting sqref="G64:G67">
    <cfRule type="cellIs" dxfId="157" priority="129" operator="equal">
      <formula>"E"</formula>
    </cfRule>
  </conditionalFormatting>
  <conditionalFormatting sqref="P67">
    <cfRule type="expression" dxfId="156" priority="130">
      <formula>IF(G67="A",IF(J67="",1,0),0)</formula>
    </cfRule>
  </conditionalFormatting>
  <conditionalFormatting sqref="G70:G71 G67:G68">
    <cfRule type="cellIs" dxfId="155" priority="131" operator="equal">
      <formula>"I"</formula>
    </cfRule>
  </conditionalFormatting>
  <conditionalFormatting sqref="G70:G71 G67:G68">
    <cfRule type="cellIs" dxfId="154" priority="132" operator="equal">
      <formula>"A"</formula>
    </cfRule>
  </conditionalFormatting>
  <conditionalFormatting sqref="G70:G71 G67:G68">
    <cfRule type="cellIs" dxfId="153" priority="133" operator="equal">
      <formula>"E"</formula>
    </cfRule>
  </conditionalFormatting>
  <conditionalFormatting sqref="G69">
    <cfRule type="cellIs" dxfId="152" priority="134" operator="equal">
      <formula>"I"</formula>
    </cfRule>
  </conditionalFormatting>
  <conditionalFormatting sqref="G69">
    <cfRule type="cellIs" dxfId="151" priority="135" operator="equal">
      <formula>"A"</formula>
    </cfRule>
  </conditionalFormatting>
  <conditionalFormatting sqref="G69">
    <cfRule type="cellIs" dxfId="150" priority="136" operator="equal">
      <formula>"E"</formula>
    </cfRule>
  </conditionalFormatting>
  <conditionalFormatting sqref="G73">
    <cfRule type="cellIs" dxfId="149" priority="137" operator="equal">
      <formula>"I"</formula>
    </cfRule>
  </conditionalFormatting>
  <conditionalFormatting sqref="G73">
    <cfRule type="cellIs" dxfId="148" priority="138" operator="equal">
      <formula>"A"</formula>
    </cfRule>
  </conditionalFormatting>
  <conditionalFormatting sqref="G73">
    <cfRule type="cellIs" dxfId="147" priority="139" operator="equal">
      <formula>"E"</formula>
    </cfRule>
  </conditionalFormatting>
  <conditionalFormatting sqref="P73">
    <cfRule type="expression" dxfId="146" priority="140">
      <formula>IF(G73="A",IF(J73="",1,0),0)</formula>
    </cfRule>
  </conditionalFormatting>
  <conditionalFormatting sqref="P83">
    <cfRule type="expression" dxfId="145" priority="141">
      <formula>IF(G83="A",IF(J83="",1,0),0)</formula>
    </cfRule>
  </conditionalFormatting>
  <conditionalFormatting sqref="P92">
    <cfRule type="expression" dxfId="144" priority="142">
      <formula>IF(G92="A",IF(J92="",1,0),0)</formula>
    </cfRule>
  </conditionalFormatting>
  <conditionalFormatting sqref="G104">
    <cfRule type="cellIs" dxfId="143" priority="143" operator="equal">
      <formula>"I"</formula>
    </cfRule>
  </conditionalFormatting>
  <conditionalFormatting sqref="G104">
    <cfRule type="cellIs" dxfId="142" priority="144" operator="equal">
      <formula>"A"</formula>
    </cfRule>
  </conditionalFormatting>
  <conditionalFormatting sqref="G104">
    <cfRule type="cellIs" dxfId="141" priority="145" operator="equal">
      <formula>"E"</formula>
    </cfRule>
  </conditionalFormatting>
  <conditionalFormatting sqref="P104">
    <cfRule type="expression" dxfId="140" priority="146">
      <formula>IF(G104="A",IF(J104="",1,0),0)</formula>
    </cfRule>
  </conditionalFormatting>
  <conditionalFormatting sqref="P109">
    <cfRule type="expression" dxfId="139" priority="147">
      <formula>IF(G109="A",IF(J109="",1,0),0)</formula>
    </cfRule>
  </conditionalFormatting>
  <conditionalFormatting sqref="P115">
    <cfRule type="expression" dxfId="138" priority="148">
      <formula>IF(G115="A",IF(J115="",1,0),0)</formula>
    </cfRule>
  </conditionalFormatting>
  <conditionalFormatting sqref="P123">
    <cfRule type="expression" dxfId="137" priority="149">
      <formula>IF(G123="A",IF(J123="",1,0),0)</formula>
    </cfRule>
  </conditionalFormatting>
  <conditionalFormatting sqref="P129">
    <cfRule type="expression" dxfId="136" priority="150">
      <formula>IF(G129="A",IF(J129="",1,0),0)</formula>
    </cfRule>
  </conditionalFormatting>
  <conditionalFormatting sqref="P135">
    <cfRule type="expression" dxfId="135" priority="151">
      <formula>IF(G135="A",IF(J135="",1,0),0)</formula>
    </cfRule>
  </conditionalFormatting>
  <conditionalFormatting sqref="G141">
    <cfRule type="cellIs" dxfId="134" priority="152" operator="equal">
      <formula>"I"</formula>
    </cfRule>
  </conditionalFormatting>
  <conditionalFormatting sqref="G141">
    <cfRule type="cellIs" dxfId="133" priority="153" operator="equal">
      <formula>"A"</formula>
    </cfRule>
  </conditionalFormatting>
  <conditionalFormatting sqref="G141">
    <cfRule type="cellIs" dxfId="132" priority="154" operator="equal">
      <formula>"E"</formula>
    </cfRule>
  </conditionalFormatting>
  <conditionalFormatting sqref="P141">
    <cfRule type="expression" dxfId="131" priority="155">
      <formula>IF(G141="A",IF(J141="",1,0),0)</formula>
    </cfRule>
  </conditionalFormatting>
  <conditionalFormatting sqref="P146">
    <cfRule type="expression" dxfId="130" priority="156">
      <formula>IF(G146="A",IF(J146="",1,0),0)</formula>
    </cfRule>
  </conditionalFormatting>
  <conditionalFormatting sqref="P153">
    <cfRule type="expression" dxfId="129" priority="157">
      <formula>IF(G153="A",IF(J153="",1,0),0)</formula>
    </cfRule>
  </conditionalFormatting>
  <conditionalFormatting sqref="P160">
    <cfRule type="expression" dxfId="128" priority="158">
      <formula>IF(G160="A",IF(J160="",1,0),0)</formula>
    </cfRule>
  </conditionalFormatting>
  <conditionalFormatting sqref="P161">
    <cfRule type="expression" dxfId="127" priority="159">
      <formula>IF(G161="A",IF(J161="",1,0),0)</formula>
    </cfRule>
  </conditionalFormatting>
  <conditionalFormatting sqref="G173 G181:G303">
    <cfRule type="cellIs" dxfId="126" priority="160" operator="equal">
      <formula>"I"</formula>
    </cfRule>
  </conditionalFormatting>
  <conditionalFormatting sqref="G173 G181:G303">
    <cfRule type="cellIs" dxfId="125" priority="161" operator="equal">
      <formula>"A"</formula>
    </cfRule>
  </conditionalFormatting>
  <conditionalFormatting sqref="G173 G181:G303">
    <cfRule type="cellIs" dxfId="124" priority="162" operator="equal">
      <formula>"E"</formula>
    </cfRule>
  </conditionalFormatting>
  <conditionalFormatting sqref="P167:P303">
    <cfRule type="expression" dxfId="123" priority="163">
      <formula>IF(G167="A",IF(J167="",1,0),0)</formula>
    </cfRule>
  </conditionalFormatting>
  <conditionalFormatting sqref="G76:G77 G79:G80">
    <cfRule type="cellIs" dxfId="122" priority="164" operator="equal">
      <formula>"I"</formula>
    </cfRule>
  </conditionalFormatting>
  <conditionalFormatting sqref="G76:G77 G79:G80">
    <cfRule type="cellIs" dxfId="121" priority="165" operator="equal">
      <formula>"A"</formula>
    </cfRule>
  </conditionalFormatting>
  <conditionalFormatting sqref="G76:G77 G79:G80">
    <cfRule type="cellIs" dxfId="120" priority="166" operator="equal">
      <formula>"E"</formula>
    </cfRule>
  </conditionalFormatting>
  <conditionalFormatting sqref="G78">
    <cfRule type="cellIs" dxfId="119" priority="167" operator="equal">
      <formula>"I"</formula>
    </cfRule>
  </conditionalFormatting>
  <conditionalFormatting sqref="G78">
    <cfRule type="cellIs" dxfId="118" priority="168" operator="equal">
      <formula>"A"</formula>
    </cfRule>
  </conditionalFormatting>
  <conditionalFormatting sqref="G78">
    <cfRule type="cellIs" dxfId="117" priority="169" operator="equal">
      <formula>"E"</formula>
    </cfRule>
  </conditionalFormatting>
  <conditionalFormatting sqref="G154 G151">
    <cfRule type="cellIs" dxfId="116" priority="170" operator="equal">
      <formula>"I"</formula>
    </cfRule>
  </conditionalFormatting>
  <conditionalFormatting sqref="G154 G151">
    <cfRule type="cellIs" dxfId="115" priority="171" operator="equal">
      <formula>"A"</formula>
    </cfRule>
  </conditionalFormatting>
  <conditionalFormatting sqref="G154 G151">
    <cfRule type="cellIs" dxfId="114" priority="172" operator="equal">
      <formula>"E"</formula>
    </cfRule>
  </conditionalFormatting>
  <conditionalFormatting sqref="G155:G156">
    <cfRule type="cellIs" dxfId="113" priority="173" operator="equal">
      <formula>"I"</formula>
    </cfRule>
  </conditionalFormatting>
  <conditionalFormatting sqref="G155:G156">
    <cfRule type="cellIs" dxfId="112" priority="174" operator="equal">
      <formula>"A"</formula>
    </cfRule>
  </conditionalFormatting>
  <conditionalFormatting sqref="G155:G156">
    <cfRule type="cellIs" dxfId="111" priority="175" operator="equal">
      <formula>"E"</formula>
    </cfRule>
  </conditionalFormatting>
  <conditionalFormatting sqref="G152:G153">
    <cfRule type="cellIs" dxfId="110" priority="176" operator="equal">
      <formula>"I"</formula>
    </cfRule>
  </conditionalFormatting>
  <conditionalFormatting sqref="G152:G153">
    <cfRule type="cellIs" dxfId="109" priority="177" operator="equal">
      <formula>"A"</formula>
    </cfRule>
  </conditionalFormatting>
  <conditionalFormatting sqref="G152:G153">
    <cfRule type="cellIs" dxfId="108" priority="178" operator="equal">
      <formula>"E"</formula>
    </cfRule>
  </conditionalFormatting>
  <conditionalFormatting sqref="G83:G84 G86:G87">
    <cfRule type="cellIs" dxfId="107" priority="179" operator="equal">
      <formula>"I"</formula>
    </cfRule>
  </conditionalFormatting>
  <conditionalFormatting sqref="G83:G84 G86:G87">
    <cfRule type="cellIs" dxfId="106" priority="180" operator="equal">
      <formula>"A"</formula>
    </cfRule>
  </conditionalFormatting>
  <conditionalFormatting sqref="G83:G84 G86:G87">
    <cfRule type="cellIs" dxfId="105" priority="181" operator="equal">
      <formula>"E"</formula>
    </cfRule>
  </conditionalFormatting>
  <conditionalFormatting sqref="G85">
    <cfRule type="cellIs" dxfId="104" priority="182" operator="equal">
      <formula>"I"</formula>
    </cfRule>
  </conditionalFormatting>
  <conditionalFormatting sqref="G85">
    <cfRule type="cellIs" dxfId="103" priority="183" operator="equal">
      <formula>"A"</formula>
    </cfRule>
  </conditionalFormatting>
  <conditionalFormatting sqref="G85">
    <cfRule type="cellIs" dxfId="102" priority="184" operator="equal">
      <formula>"E"</formula>
    </cfRule>
  </conditionalFormatting>
  <conditionalFormatting sqref="G90:G91 G93:G94">
    <cfRule type="cellIs" dxfId="101" priority="185" operator="equal">
      <formula>"I"</formula>
    </cfRule>
  </conditionalFormatting>
  <conditionalFormatting sqref="G90:G91 G93:G94">
    <cfRule type="cellIs" dxfId="100" priority="186" operator="equal">
      <formula>"A"</formula>
    </cfRule>
  </conditionalFormatting>
  <conditionalFormatting sqref="G90:G91 G93:G94">
    <cfRule type="cellIs" dxfId="99" priority="187" operator="equal">
      <formula>"E"</formula>
    </cfRule>
  </conditionalFormatting>
  <conditionalFormatting sqref="G92">
    <cfRule type="cellIs" dxfId="98" priority="188" operator="equal">
      <formula>"I"</formula>
    </cfRule>
  </conditionalFormatting>
  <conditionalFormatting sqref="G92">
    <cfRule type="cellIs" dxfId="97" priority="189" operator="equal">
      <formula>"A"</formula>
    </cfRule>
  </conditionalFormatting>
  <conditionalFormatting sqref="G92">
    <cfRule type="cellIs" dxfId="96" priority="190" operator="equal">
      <formula>"E"</formula>
    </cfRule>
  </conditionalFormatting>
  <conditionalFormatting sqref="G97:G98 G100:G102">
    <cfRule type="cellIs" dxfId="95" priority="191" operator="equal">
      <formula>"I"</formula>
    </cfRule>
  </conditionalFormatting>
  <conditionalFormatting sqref="G97:G98 G100:G102">
    <cfRule type="cellIs" dxfId="94" priority="192" operator="equal">
      <formula>"A"</formula>
    </cfRule>
  </conditionalFormatting>
  <conditionalFormatting sqref="G97:G98 G100:G102">
    <cfRule type="cellIs" dxfId="93" priority="193" operator="equal">
      <formula>"E"</formula>
    </cfRule>
  </conditionalFormatting>
  <conditionalFormatting sqref="G103">
    <cfRule type="cellIs" dxfId="92" priority="194" operator="equal">
      <formula>"I"</formula>
    </cfRule>
  </conditionalFormatting>
  <conditionalFormatting sqref="G103">
    <cfRule type="cellIs" dxfId="91" priority="195" operator="equal">
      <formula>"A"</formula>
    </cfRule>
  </conditionalFormatting>
  <conditionalFormatting sqref="G103">
    <cfRule type="cellIs" dxfId="90" priority="196" operator="equal">
      <formula>"E"</formula>
    </cfRule>
  </conditionalFormatting>
  <conditionalFormatting sqref="G99">
    <cfRule type="cellIs" dxfId="89" priority="197" operator="equal">
      <formula>"I"</formula>
    </cfRule>
  </conditionalFormatting>
  <conditionalFormatting sqref="G99">
    <cfRule type="cellIs" dxfId="88" priority="198" operator="equal">
      <formula>"A"</formula>
    </cfRule>
  </conditionalFormatting>
  <conditionalFormatting sqref="G99">
    <cfRule type="cellIs" dxfId="87" priority="199" operator="equal">
      <formula>"E"</formula>
    </cfRule>
  </conditionalFormatting>
  <conditionalFormatting sqref="G106:G107 G109:G110">
    <cfRule type="cellIs" dxfId="86" priority="200" operator="equal">
      <formula>"I"</formula>
    </cfRule>
  </conditionalFormatting>
  <conditionalFormatting sqref="G106:G107 G109:G110">
    <cfRule type="cellIs" dxfId="85" priority="201" operator="equal">
      <formula>"A"</formula>
    </cfRule>
  </conditionalFormatting>
  <conditionalFormatting sqref="G106:G107 G109:G110">
    <cfRule type="cellIs" dxfId="84" priority="202" operator="equal">
      <formula>"E"</formula>
    </cfRule>
  </conditionalFormatting>
  <conditionalFormatting sqref="G108">
    <cfRule type="cellIs" dxfId="83" priority="203" operator="equal">
      <formula>"I"</formula>
    </cfRule>
  </conditionalFormatting>
  <conditionalFormatting sqref="G108">
    <cfRule type="cellIs" dxfId="82" priority="204" operator="equal">
      <formula>"A"</formula>
    </cfRule>
  </conditionalFormatting>
  <conditionalFormatting sqref="G108">
    <cfRule type="cellIs" dxfId="81" priority="205" operator="equal">
      <formula>"E"</formula>
    </cfRule>
  </conditionalFormatting>
  <conditionalFormatting sqref="G113 G116:G117">
    <cfRule type="cellIs" dxfId="80" priority="206" operator="equal">
      <formula>"I"</formula>
    </cfRule>
  </conditionalFormatting>
  <conditionalFormatting sqref="G113 G116:G117">
    <cfRule type="cellIs" dxfId="79" priority="207" operator="equal">
      <formula>"A"</formula>
    </cfRule>
  </conditionalFormatting>
  <conditionalFormatting sqref="G113 G116:G117">
    <cfRule type="cellIs" dxfId="78" priority="208" operator="equal">
      <formula>"E"</formula>
    </cfRule>
  </conditionalFormatting>
  <conditionalFormatting sqref="G114">
    <cfRule type="cellIs" dxfId="77" priority="209" operator="equal">
      <formula>"I"</formula>
    </cfRule>
  </conditionalFormatting>
  <conditionalFormatting sqref="G114">
    <cfRule type="cellIs" dxfId="76" priority="210" operator="equal">
      <formula>"A"</formula>
    </cfRule>
  </conditionalFormatting>
  <conditionalFormatting sqref="G114">
    <cfRule type="cellIs" dxfId="75" priority="211" operator="equal">
      <formula>"E"</formula>
    </cfRule>
  </conditionalFormatting>
  <conditionalFormatting sqref="G115">
    <cfRule type="cellIs" dxfId="74" priority="212" operator="equal">
      <formula>"I"</formula>
    </cfRule>
  </conditionalFormatting>
  <conditionalFormatting sqref="G115">
    <cfRule type="cellIs" dxfId="73" priority="213" operator="equal">
      <formula>"A"</formula>
    </cfRule>
  </conditionalFormatting>
  <conditionalFormatting sqref="G115">
    <cfRule type="cellIs" dxfId="72" priority="214" operator="equal">
      <formula>"E"</formula>
    </cfRule>
  </conditionalFormatting>
  <conditionalFormatting sqref="G120">
    <cfRule type="cellIs" dxfId="71" priority="215" operator="equal">
      <formula>"I"</formula>
    </cfRule>
  </conditionalFormatting>
  <conditionalFormatting sqref="G120">
    <cfRule type="cellIs" dxfId="70" priority="216" operator="equal">
      <formula>"A"</formula>
    </cfRule>
  </conditionalFormatting>
  <conditionalFormatting sqref="G120">
    <cfRule type="cellIs" dxfId="69" priority="217" operator="equal">
      <formula>"E"</formula>
    </cfRule>
  </conditionalFormatting>
  <conditionalFormatting sqref="G123">
    <cfRule type="cellIs" dxfId="68" priority="218" operator="equal">
      <formula>"I"</formula>
    </cfRule>
  </conditionalFormatting>
  <conditionalFormatting sqref="G123">
    <cfRule type="cellIs" dxfId="67" priority="219" operator="equal">
      <formula>"A"</formula>
    </cfRule>
  </conditionalFormatting>
  <conditionalFormatting sqref="G123">
    <cfRule type="cellIs" dxfId="66" priority="220" operator="equal">
      <formula>"E"</formula>
    </cfRule>
  </conditionalFormatting>
  <conditionalFormatting sqref="G126">
    <cfRule type="cellIs" dxfId="65" priority="221" operator="equal">
      <formula>"I"</formula>
    </cfRule>
  </conditionalFormatting>
  <conditionalFormatting sqref="G126">
    <cfRule type="cellIs" dxfId="64" priority="222" operator="equal">
      <formula>"A"</formula>
    </cfRule>
  </conditionalFormatting>
  <conditionalFormatting sqref="G126">
    <cfRule type="cellIs" dxfId="63" priority="223" operator="equal">
      <formula>"E"</formula>
    </cfRule>
  </conditionalFormatting>
  <conditionalFormatting sqref="G129:G130 G132:G140">
    <cfRule type="cellIs" dxfId="62" priority="224" operator="equal">
      <formula>"I"</formula>
    </cfRule>
  </conditionalFormatting>
  <conditionalFormatting sqref="G129:G130 G132:G140">
    <cfRule type="cellIs" dxfId="61" priority="225" operator="equal">
      <formula>"A"</formula>
    </cfRule>
  </conditionalFormatting>
  <conditionalFormatting sqref="G129:G130 G132:G140">
    <cfRule type="cellIs" dxfId="60" priority="226" operator="equal">
      <formula>"E"</formula>
    </cfRule>
  </conditionalFormatting>
  <conditionalFormatting sqref="G131">
    <cfRule type="cellIs" dxfId="59" priority="227" operator="equal">
      <formula>"I"</formula>
    </cfRule>
  </conditionalFormatting>
  <conditionalFormatting sqref="G131">
    <cfRule type="cellIs" dxfId="58" priority="228" operator="equal">
      <formula>"A"</formula>
    </cfRule>
  </conditionalFormatting>
  <conditionalFormatting sqref="G131">
    <cfRule type="cellIs" dxfId="57" priority="229" operator="equal">
      <formula>"E"</formula>
    </cfRule>
  </conditionalFormatting>
  <conditionalFormatting sqref="G143 G146:G147">
    <cfRule type="cellIs" dxfId="56" priority="230" operator="equal">
      <formula>"I"</formula>
    </cfRule>
  </conditionalFormatting>
  <conditionalFormatting sqref="G143 G146:G147">
    <cfRule type="cellIs" dxfId="55" priority="231" operator="equal">
      <formula>"A"</formula>
    </cfRule>
  </conditionalFormatting>
  <conditionalFormatting sqref="G143 G146:G147">
    <cfRule type="cellIs" dxfId="54" priority="232" operator="equal">
      <formula>"E"</formula>
    </cfRule>
  </conditionalFormatting>
  <conditionalFormatting sqref="G144">
    <cfRule type="cellIs" dxfId="53" priority="233" operator="equal">
      <formula>"I"</formula>
    </cfRule>
  </conditionalFormatting>
  <conditionalFormatting sqref="G144">
    <cfRule type="cellIs" dxfId="52" priority="234" operator="equal">
      <formula>"A"</formula>
    </cfRule>
  </conditionalFormatting>
  <conditionalFormatting sqref="G144">
    <cfRule type="cellIs" dxfId="51" priority="235" operator="equal">
      <formula>"E"</formula>
    </cfRule>
  </conditionalFormatting>
  <conditionalFormatting sqref="G148">
    <cfRule type="cellIs" dxfId="50" priority="236" operator="equal">
      <formula>"I"</formula>
    </cfRule>
  </conditionalFormatting>
  <conditionalFormatting sqref="G148">
    <cfRule type="cellIs" dxfId="49" priority="237" operator="equal">
      <formula>"A"</formula>
    </cfRule>
  </conditionalFormatting>
  <conditionalFormatting sqref="G148">
    <cfRule type="cellIs" dxfId="48" priority="238" operator="equal">
      <formula>"E"</formula>
    </cfRule>
  </conditionalFormatting>
  <conditionalFormatting sqref="G145">
    <cfRule type="cellIs" dxfId="47" priority="239" operator="equal">
      <formula>"I"</formula>
    </cfRule>
  </conditionalFormatting>
  <conditionalFormatting sqref="G145">
    <cfRule type="cellIs" dxfId="46" priority="240" operator="equal">
      <formula>"A"</formula>
    </cfRule>
  </conditionalFormatting>
  <conditionalFormatting sqref="G145">
    <cfRule type="cellIs" dxfId="45" priority="241" operator="equal">
      <formula>"E"</formula>
    </cfRule>
  </conditionalFormatting>
  <conditionalFormatting sqref="G158">
    <cfRule type="cellIs" dxfId="44" priority="242" operator="equal">
      <formula>"I"</formula>
    </cfRule>
  </conditionalFormatting>
  <conditionalFormatting sqref="G158">
    <cfRule type="cellIs" dxfId="43" priority="243" operator="equal">
      <formula>"A"</formula>
    </cfRule>
  </conditionalFormatting>
  <conditionalFormatting sqref="G158">
    <cfRule type="cellIs" dxfId="42" priority="244" operator="equal">
      <formula>"E"</formula>
    </cfRule>
  </conditionalFormatting>
  <conditionalFormatting sqref="G159 G162:G163">
    <cfRule type="cellIs" dxfId="41" priority="245" operator="equal">
      <formula>"I"</formula>
    </cfRule>
  </conditionalFormatting>
  <conditionalFormatting sqref="G159 G162:G163">
    <cfRule type="cellIs" dxfId="40" priority="246" operator="equal">
      <formula>"A"</formula>
    </cfRule>
  </conditionalFormatting>
  <conditionalFormatting sqref="G159 G162:G163">
    <cfRule type="cellIs" dxfId="39" priority="247" operator="equal">
      <formula>"E"</formula>
    </cfRule>
  </conditionalFormatting>
  <conditionalFormatting sqref="G160">
    <cfRule type="cellIs" dxfId="38" priority="248" operator="equal">
      <formula>"I"</formula>
    </cfRule>
  </conditionalFormatting>
  <conditionalFormatting sqref="G160">
    <cfRule type="cellIs" dxfId="37" priority="249" operator="equal">
      <formula>"A"</formula>
    </cfRule>
  </conditionalFormatting>
  <conditionalFormatting sqref="G160">
    <cfRule type="cellIs" dxfId="36" priority="250" operator="equal">
      <formula>"E"</formula>
    </cfRule>
  </conditionalFormatting>
  <conditionalFormatting sqref="G164">
    <cfRule type="cellIs" dxfId="35" priority="251" operator="equal">
      <formula>"I"</formula>
    </cfRule>
  </conditionalFormatting>
  <conditionalFormatting sqref="G164">
    <cfRule type="cellIs" dxfId="34" priority="252" operator="equal">
      <formula>"A"</formula>
    </cfRule>
  </conditionalFormatting>
  <conditionalFormatting sqref="G164">
    <cfRule type="cellIs" dxfId="33" priority="253" operator="equal">
      <formula>"E"</formula>
    </cfRule>
  </conditionalFormatting>
  <conditionalFormatting sqref="G161">
    <cfRule type="cellIs" dxfId="32" priority="254" operator="equal">
      <formula>"I"</formula>
    </cfRule>
  </conditionalFormatting>
  <conditionalFormatting sqref="G161">
    <cfRule type="cellIs" dxfId="31" priority="255" operator="equal">
      <formula>"A"</formula>
    </cfRule>
  </conditionalFormatting>
  <conditionalFormatting sqref="G161">
    <cfRule type="cellIs" dxfId="30" priority="256" operator="equal">
      <formula>"E"</formula>
    </cfRule>
  </conditionalFormatting>
  <conditionalFormatting sqref="G166">
    <cfRule type="cellIs" dxfId="29" priority="257" operator="equal">
      <formula>"I"</formula>
    </cfRule>
  </conditionalFormatting>
  <conditionalFormatting sqref="G166">
    <cfRule type="cellIs" dxfId="28" priority="258" operator="equal">
      <formula>"A"</formula>
    </cfRule>
  </conditionalFormatting>
  <conditionalFormatting sqref="G166">
    <cfRule type="cellIs" dxfId="27" priority="259" operator="equal">
      <formula>"E"</formula>
    </cfRule>
  </conditionalFormatting>
  <conditionalFormatting sqref="G167 G170:G171">
    <cfRule type="cellIs" dxfId="26" priority="260" operator="equal">
      <formula>"I"</formula>
    </cfRule>
  </conditionalFormatting>
  <conditionalFormatting sqref="G167 G170:G171">
    <cfRule type="cellIs" dxfId="25" priority="261" operator="equal">
      <formula>"A"</formula>
    </cfRule>
  </conditionalFormatting>
  <conditionalFormatting sqref="G167 G170:G171">
    <cfRule type="cellIs" dxfId="24" priority="262" operator="equal">
      <formula>"E"</formula>
    </cfRule>
  </conditionalFormatting>
  <conditionalFormatting sqref="G168">
    <cfRule type="cellIs" dxfId="23" priority="263" operator="equal">
      <formula>"I"</formula>
    </cfRule>
  </conditionalFormatting>
  <conditionalFormatting sqref="G168">
    <cfRule type="cellIs" dxfId="22" priority="264" operator="equal">
      <formula>"A"</formula>
    </cfRule>
  </conditionalFormatting>
  <conditionalFormatting sqref="G168">
    <cfRule type="cellIs" dxfId="21" priority="265" operator="equal">
      <formula>"E"</formula>
    </cfRule>
  </conditionalFormatting>
  <conditionalFormatting sqref="G172">
    <cfRule type="cellIs" dxfId="20" priority="266" operator="equal">
      <formula>"I"</formula>
    </cfRule>
  </conditionalFormatting>
  <conditionalFormatting sqref="G172">
    <cfRule type="cellIs" dxfId="19" priority="267" operator="equal">
      <formula>"A"</formula>
    </cfRule>
  </conditionalFormatting>
  <conditionalFormatting sqref="G172">
    <cfRule type="cellIs" dxfId="18" priority="268" operator="equal">
      <formula>"E"</formula>
    </cfRule>
  </conditionalFormatting>
  <conditionalFormatting sqref="G169">
    <cfRule type="cellIs" dxfId="17" priority="269" operator="equal">
      <formula>"I"</formula>
    </cfRule>
  </conditionalFormatting>
  <conditionalFormatting sqref="G169">
    <cfRule type="cellIs" dxfId="16" priority="270" operator="equal">
      <formula>"A"</formula>
    </cfRule>
  </conditionalFormatting>
  <conditionalFormatting sqref="G169">
    <cfRule type="cellIs" dxfId="15" priority="271" operator="equal">
      <formula>"E"</formula>
    </cfRule>
  </conditionalFormatting>
  <conditionalFormatting sqref="G174">
    <cfRule type="cellIs" dxfId="14" priority="272" operator="equal">
      <formula>"I"</formula>
    </cfRule>
  </conditionalFormatting>
  <conditionalFormatting sqref="G174">
    <cfRule type="cellIs" dxfId="13" priority="273" operator="equal">
      <formula>"A"</formula>
    </cfRule>
  </conditionalFormatting>
  <conditionalFormatting sqref="G174">
    <cfRule type="cellIs" dxfId="12" priority="274" operator="equal">
      <formula>"E"</formula>
    </cfRule>
  </conditionalFormatting>
  <conditionalFormatting sqref="G175 G177:G179">
    <cfRule type="cellIs" dxfId="11" priority="275" operator="equal">
      <formula>"I"</formula>
    </cfRule>
  </conditionalFormatting>
  <conditionalFormatting sqref="G175 G177:G179">
    <cfRule type="cellIs" dxfId="10" priority="276" operator="equal">
      <formula>"A"</formula>
    </cfRule>
  </conditionalFormatting>
  <conditionalFormatting sqref="G175 G177:G179">
    <cfRule type="cellIs" dxfId="9" priority="277" operator="equal">
      <formula>"E"</formula>
    </cfRule>
  </conditionalFormatting>
  <conditionalFormatting sqref="G176">
    <cfRule type="cellIs" dxfId="8" priority="278" operator="equal">
      <formula>"I"</formula>
    </cfRule>
  </conditionalFormatting>
  <conditionalFormatting sqref="G176">
    <cfRule type="cellIs" dxfId="7" priority="279" operator="equal">
      <formula>"A"</formula>
    </cfRule>
  </conditionalFormatting>
  <conditionalFormatting sqref="G176">
    <cfRule type="cellIs" dxfId="6" priority="280" operator="equal">
      <formula>"E"</formula>
    </cfRule>
  </conditionalFormatting>
  <conditionalFormatting sqref="G180">
    <cfRule type="cellIs" dxfId="5" priority="281" operator="equal">
      <formula>"I"</formula>
    </cfRule>
  </conditionalFormatting>
  <conditionalFormatting sqref="G180">
    <cfRule type="cellIs" dxfId="4" priority="282" operator="equal">
      <formula>"A"</formula>
    </cfRule>
  </conditionalFormatting>
  <conditionalFormatting sqref="G180">
    <cfRule type="cellIs" dxfId="3" priority="283" operator="equal">
      <formula>"E"</formula>
    </cfRule>
  </conditionalFormatting>
  <conditionalFormatting sqref="G177">
    <cfRule type="cellIs" dxfId="2" priority="284" operator="equal">
      <formula>"I"</formula>
    </cfRule>
  </conditionalFormatting>
  <conditionalFormatting sqref="G177">
    <cfRule type="cellIs" dxfId="1" priority="285" operator="equal">
      <formula>"A"</formula>
    </cfRule>
  </conditionalFormatting>
  <conditionalFormatting sqref="G177">
    <cfRule type="cellIs" dxfId="0" priority="286" operator="equal">
      <formula>"E"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00"/>
  <sheetViews>
    <sheetView tabSelected="1" topLeftCell="A22" workbookViewId="0">
      <selection sqref="A1:AA1"/>
    </sheetView>
  </sheetViews>
  <sheetFormatPr defaultColWidth="17.28515625" defaultRowHeight="15" customHeight="1"/>
  <cols>
    <col min="1" max="1" width="0.85546875" customWidth="1"/>
    <col min="2" max="2" width="2.85546875" customWidth="1"/>
    <col min="3" max="7" width="6.85546875" customWidth="1"/>
    <col min="8" max="8" width="5.140625" customWidth="1"/>
    <col min="9" max="10" width="6.85546875" customWidth="1"/>
    <col min="11" max="11" width="9.42578125" customWidth="1"/>
    <col min="12" max="12" width="13.85546875" customWidth="1"/>
    <col min="13" max="13" width="2" customWidth="1"/>
    <col min="14" max="14" width="2.28515625" customWidth="1"/>
    <col min="15" max="25" width="6.7109375" customWidth="1"/>
    <col min="26" max="26" width="2.28515625" customWidth="1"/>
    <col min="27" max="27" width="0.85546875" customWidth="1"/>
    <col min="28" max="40" width="11.42578125" customWidth="1"/>
  </cols>
  <sheetData>
    <row r="1" spans="1:40" ht="3" customHeight="1">
      <c r="A1" s="444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7" customHeight="1">
      <c r="A2" s="449"/>
      <c r="B2" s="398" t="s">
        <v>0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7"/>
      <c r="AA2" s="44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2" customHeight="1">
      <c r="A3" s="450"/>
      <c r="B3" s="399" t="s">
        <v>41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7"/>
      <c r="AA3" s="450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2" customHeight="1">
      <c r="A4" s="450"/>
      <c r="B4" s="443" t="str">
        <f>Identificação!$C$4&amp;" : "&amp;Identificação!$J$4</f>
        <v>Aplicação : GEOCAB</v>
      </c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11"/>
      <c r="N4" s="447" t="str">
        <f>Identificação!$C$5&amp;" : "&amp;Identificação!$J$5</f>
        <v>Projeto : GEOCAB</v>
      </c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12"/>
      <c r="AA4" s="45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>
      <c r="A5" s="450"/>
      <c r="B5" s="442" t="str">
        <f>Identificação!C21&amp;" : "&amp;Identificação!J21</f>
        <v>Analista Responsável : Eduardo Alves</v>
      </c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313"/>
      <c r="N5" s="446" t="str">
        <f>Identificação!C23&amp;" : "&amp;Identificação!J23</f>
        <v xml:space="preserve">Revisor : </v>
      </c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314"/>
      <c r="AA5" s="450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2" customHeight="1">
      <c r="A6" s="450"/>
      <c r="B6" s="445" t="s">
        <v>171</v>
      </c>
      <c r="C6" s="408"/>
      <c r="D6" s="408"/>
      <c r="E6" s="408"/>
      <c r="F6" s="408"/>
      <c r="G6" s="408"/>
      <c r="H6" s="408"/>
      <c r="I6" s="408"/>
      <c r="J6" s="408"/>
      <c r="K6" s="408"/>
      <c r="L6" s="408"/>
      <c r="M6" s="409"/>
      <c r="N6" s="445" t="s">
        <v>172</v>
      </c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9"/>
      <c r="AA6" s="450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2" customHeight="1">
      <c r="A7" s="450"/>
      <c r="B7" s="427" t="s">
        <v>173</v>
      </c>
      <c r="C7" s="428"/>
      <c r="D7" s="448" t="s">
        <v>174</v>
      </c>
      <c r="E7" s="428"/>
      <c r="F7" s="428"/>
      <c r="G7" s="428"/>
      <c r="H7" s="454" t="s">
        <v>175</v>
      </c>
      <c r="I7" s="428"/>
      <c r="J7" s="454"/>
      <c r="K7" s="428"/>
      <c r="L7" s="454"/>
      <c r="M7" s="415"/>
      <c r="N7" s="315"/>
      <c r="O7" s="316"/>
      <c r="P7" s="316"/>
      <c r="Q7" s="317"/>
      <c r="R7" s="317"/>
      <c r="S7" s="317"/>
      <c r="T7" s="317"/>
      <c r="U7" s="316"/>
      <c r="V7" s="316"/>
      <c r="W7" s="316"/>
      <c r="X7" s="316"/>
      <c r="Y7" s="316"/>
      <c r="Z7" s="318"/>
      <c r="AA7" s="45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2" customHeight="1">
      <c r="A8" s="450"/>
      <c r="B8" s="429"/>
      <c r="C8" s="408"/>
      <c r="D8" s="408"/>
      <c r="E8" s="408"/>
      <c r="F8" s="408"/>
      <c r="G8" s="408"/>
      <c r="H8" s="408"/>
      <c r="I8" s="408"/>
      <c r="J8" s="408"/>
      <c r="K8" s="408"/>
      <c r="L8" s="408"/>
      <c r="M8" s="409"/>
      <c r="N8" s="315"/>
      <c r="O8" s="319" t="s">
        <v>53</v>
      </c>
      <c r="P8" s="320" t="s">
        <v>77</v>
      </c>
      <c r="Q8" s="321" t="s">
        <v>176</v>
      </c>
      <c r="R8" s="322"/>
      <c r="S8" s="323" t="s">
        <v>53</v>
      </c>
      <c r="T8" s="324" t="s">
        <v>77</v>
      </c>
      <c r="U8" s="321" t="s">
        <v>176</v>
      </c>
      <c r="V8" s="325"/>
      <c r="W8" s="319" t="s">
        <v>53</v>
      </c>
      <c r="X8" s="320" t="s">
        <v>77</v>
      </c>
      <c r="Y8" s="326" t="s">
        <v>176</v>
      </c>
      <c r="Z8" s="327"/>
      <c r="AA8" s="45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2" customHeight="1">
      <c r="A9" s="450"/>
      <c r="B9" s="2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4"/>
      <c r="N9" s="5"/>
      <c r="O9" s="329">
        <v>1</v>
      </c>
      <c r="P9" s="330">
        <f>SUMIF(Funções!C13:C316,1,Funções!AB13:AB316)</f>
        <v>0</v>
      </c>
      <c r="Q9" s="331">
        <f>SUMIF(Funções!C13:C316,1,Funções!AA13:AA316)</f>
        <v>0</v>
      </c>
      <c r="R9" s="1"/>
      <c r="S9" s="329">
        <v>21</v>
      </c>
      <c r="T9" s="330">
        <f>SUMIF(Funções!C13:C316,21,Funções!AB13:AB316)</f>
        <v>0</v>
      </c>
      <c r="U9" s="331">
        <f>SUMIF(Funções!C13:C316,21,Funções!AA13:AA316)</f>
        <v>0</v>
      </c>
      <c r="V9" s="1"/>
      <c r="W9" s="329">
        <v>41</v>
      </c>
      <c r="X9" s="330">
        <f>SUMIF(Funções!C13:C316,41,Funções!AB13:AB316)</f>
        <v>0</v>
      </c>
      <c r="Y9" s="331">
        <f>SUMIF(Funções!C13:C316,41,Funções!AA13:AA316)</f>
        <v>0</v>
      </c>
      <c r="Z9" s="6"/>
      <c r="AA9" s="45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450"/>
      <c r="B10" s="5"/>
      <c r="C10" s="1" t="s">
        <v>92</v>
      </c>
      <c r="D10" s="332">
        <f>COUNTIF(Funções!Q13:Q452,"EEL")</f>
        <v>5</v>
      </c>
      <c r="E10" s="1"/>
      <c r="F10" s="317" t="s">
        <v>177</v>
      </c>
      <c r="G10" s="317" t="s">
        <v>178</v>
      </c>
      <c r="H10" s="333">
        <f>D10*3</f>
        <v>15</v>
      </c>
      <c r="I10" s="1"/>
      <c r="J10" s="334" t="s">
        <v>179</v>
      </c>
      <c r="K10" s="1"/>
      <c r="L10" s="335">
        <f>SUM(D10:D12)</f>
        <v>13</v>
      </c>
      <c r="M10" s="6"/>
      <c r="N10" s="5"/>
      <c r="O10" s="336">
        <v>2</v>
      </c>
      <c r="P10" s="337">
        <f>SUMIF(Funções!C13:C316,2,Funções!AB13:AB316)</f>
        <v>0</v>
      </c>
      <c r="Q10" s="338">
        <f>SUMIF(Funções!C13:C316,2,Funções!AA13:AA316)</f>
        <v>0</v>
      </c>
      <c r="R10" s="1"/>
      <c r="S10" s="336">
        <v>22</v>
      </c>
      <c r="T10" s="337">
        <f>SUMIF(Funções!C13:C316,23,Funções!AB13:AB316)</f>
        <v>0</v>
      </c>
      <c r="U10" s="338">
        <f>SUMIF(Funções!C13:C316,22,Funções!AA13:AA316)</f>
        <v>0</v>
      </c>
      <c r="V10" s="1"/>
      <c r="W10" s="336">
        <v>42</v>
      </c>
      <c r="X10" s="337">
        <f>SUMIF(Funções!C13:C316,42,Funções!AB13:AB316)</f>
        <v>0</v>
      </c>
      <c r="Y10" s="338">
        <f>SUMIF(Funções!C13:C316,42,Funções!AA13:AA316)</f>
        <v>0</v>
      </c>
      <c r="Z10" s="6"/>
      <c r="AA10" s="45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450"/>
      <c r="B11" s="5"/>
      <c r="C11" s="1"/>
      <c r="D11" s="332">
        <f>COUNTIF(Funções!Q13:Q452,"EEA")</f>
        <v>4</v>
      </c>
      <c r="E11" s="1"/>
      <c r="F11" s="317" t="s">
        <v>180</v>
      </c>
      <c r="G11" s="317" t="s">
        <v>181</v>
      </c>
      <c r="H11" s="333">
        <f>D11*4</f>
        <v>16</v>
      </c>
      <c r="I11" s="1"/>
      <c r="J11" s="334" t="s">
        <v>182</v>
      </c>
      <c r="K11" s="1"/>
      <c r="L11" s="335">
        <f>SUM(H10:H12)</f>
        <v>55</v>
      </c>
      <c r="M11" s="6"/>
      <c r="N11" s="5"/>
      <c r="O11" s="336">
        <v>3</v>
      </c>
      <c r="P11" s="337">
        <f>SUMIF(Funções!C13:C316,3,Funções!AB13:AB316)</f>
        <v>0</v>
      </c>
      <c r="Q11" s="338">
        <f>SUMIF(Funções!C13:C316,3,Funções!AA13:AA316)</f>
        <v>0</v>
      </c>
      <c r="R11" s="1"/>
      <c r="S11" s="336">
        <v>23</v>
      </c>
      <c r="T11" s="337">
        <f>SUMIF(Funções!C13:C316,24,Funções!AB13:AB316)</f>
        <v>0</v>
      </c>
      <c r="U11" s="338">
        <f>SUMIF(Funções!C13:C316,23,Funções!AA13:AA316)</f>
        <v>0</v>
      </c>
      <c r="V11" s="1"/>
      <c r="W11" s="336">
        <v>43</v>
      </c>
      <c r="X11" s="337">
        <f>SUMIF(Funções!C13:C316,43,Funções!AB13:AB316)</f>
        <v>0</v>
      </c>
      <c r="Y11" s="338">
        <f>SUMIF(Funções!C13:C316,43,Funções!AA13:AA316)</f>
        <v>0</v>
      </c>
      <c r="Z11" s="6"/>
      <c r="AA11" s="45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450"/>
      <c r="B12" s="5"/>
      <c r="C12" s="1"/>
      <c r="D12" s="332">
        <f>COUNTIF(Funções!Q13:Q452,"EEH")</f>
        <v>4</v>
      </c>
      <c r="E12" s="1"/>
      <c r="F12" s="317" t="s">
        <v>183</v>
      </c>
      <c r="G12" s="317" t="s">
        <v>184</v>
      </c>
      <c r="H12" s="333">
        <f>D12*6</f>
        <v>24</v>
      </c>
      <c r="I12" s="1"/>
      <c r="J12" s="339" t="s">
        <v>185</v>
      </c>
      <c r="K12" s="1"/>
      <c r="L12" s="339">
        <f>IF($L$36&lt;&gt;0,L11/$L$36,"")</f>
        <v>0.33742331288343558</v>
      </c>
      <c r="M12" s="340"/>
      <c r="N12" s="341"/>
      <c r="O12" s="336">
        <v>4</v>
      </c>
      <c r="P12" s="337">
        <f>SUMIF(Funções!C13:C316,4,Funções!AB13:AB316)</f>
        <v>0</v>
      </c>
      <c r="Q12" s="338">
        <f>SUMIF(Funções!C13:C316,4,Funções!AA13:AA316)</f>
        <v>0</v>
      </c>
      <c r="R12" s="1"/>
      <c r="S12" s="336">
        <v>24</v>
      </c>
      <c r="T12" s="337">
        <f>SUMIF(Funções!C13:C316,25,Funções!AB13:AB316)</f>
        <v>0</v>
      </c>
      <c r="U12" s="338">
        <f>SUMIF(Funções!C13:C316,24,Funções!AA13:AA316)</f>
        <v>0</v>
      </c>
      <c r="V12" s="1"/>
      <c r="W12" s="336">
        <v>44</v>
      </c>
      <c r="X12" s="337">
        <f>SUMIF(Funções!C13:C316,44,Funções!AB13:AB316)</f>
        <v>0</v>
      </c>
      <c r="Y12" s="338">
        <f>SUMIF(Funções!C13:C316,44,Funções!AA13:AA316)</f>
        <v>0</v>
      </c>
      <c r="Z12" s="340"/>
      <c r="AA12" s="45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450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5"/>
      <c r="O13" s="336">
        <v>5</v>
      </c>
      <c r="P13" s="337">
        <f>SUMIF(Funções!C13:C316,5,Funções!AB13:AB316)</f>
        <v>0</v>
      </c>
      <c r="Q13" s="338">
        <f>SUMIF(Funções!C13:C316,5,Funções!AA13:AA316)</f>
        <v>0</v>
      </c>
      <c r="R13" s="1"/>
      <c r="S13" s="336">
        <v>25</v>
      </c>
      <c r="T13" s="337">
        <f>SUMIF(Funções!C13:C316,26,Funções!AB13:AB316)</f>
        <v>0</v>
      </c>
      <c r="U13" s="338">
        <f>SUMIF(Funções!C13:C316,25,Funções!AA13:AA316)</f>
        <v>0</v>
      </c>
      <c r="V13" s="1"/>
      <c r="W13" s="336">
        <v>45</v>
      </c>
      <c r="X13" s="337">
        <f>SUMIF(Funções!C13:C316,45,Funções!AB13:AB316)</f>
        <v>0</v>
      </c>
      <c r="Y13" s="338">
        <f>SUMIF(Funções!C13:C316,45,Funções!AA13:AA316)</f>
        <v>0</v>
      </c>
      <c r="Z13" s="6"/>
      <c r="AA13" s="45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450"/>
      <c r="B14" s="2"/>
      <c r="C14" s="328"/>
      <c r="D14" s="328"/>
      <c r="E14" s="328"/>
      <c r="F14" s="328"/>
      <c r="G14" s="328"/>
      <c r="H14" s="328"/>
      <c r="I14" s="328"/>
      <c r="J14" s="328"/>
      <c r="K14" s="328"/>
      <c r="L14" s="328"/>
      <c r="M14" s="4"/>
      <c r="N14" s="5"/>
      <c r="O14" s="336">
        <v>6</v>
      </c>
      <c r="P14" s="337">
        <f>SUMIF(Funções!C13:C316,6,Funções!AB13:AB316)</f>
        <v>0</v>
      </c>
      <c r="Q14" s="338">
        <f>SUMIF(Funções!C13:C316,6,Funções!AA13:AA316)</f>
        <v>0</v>
      </c>
      <c r="R14" s="1"/>
      <c r="S14" s="336">
        <v>26</v>
      </c>
      <c r="T14" s="337">
        <f>SUMIF(Funções!C13:C316,27,Funções!AB13:AB316)</f>
        <v>0</v>
      </c>
      <c r="U14" s="338">
        <f>SUMIF(Funções!C13:C316,26,Funções!AA13:AA316)</f>
        <v>0</v>
      </c>
      <c r="V14" s="1"/>
      <c r="W14" s="336">
        <v>46</v>
      </c>
      <c r="X14" s="337">
        <f>SUMIF(Funções!C13:C316,46,Funções!AB13:AB316)</f>
        <v>0</v>
      </c>
      <c r="Y14" s="338">
        <f>SUMIF(Funções!C13:C316,46,Funções!AA13:AA316)</f>
        <v>0</v>
      </c>
      <c r="Z14" s="6"/>
      <c r="AA14" s="45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450"/>
      <c r="B15" s="5"/>
      <c r="C15" s="1" t="s">
        <v>83</v>
      </c>
      <c r="D15" s="332">
        <f>COUNTIF(Funções!Q13:Q452,"SEL")</f>
        <v>9</v>
      </c>
      <c r="E15" s="1"/>
      <c r="F15" s="317" t="s">
        <v>177</v>
      </c>
      <c r="G15" s="317" t="s">
        <v>181</v>
      </c>
      <c r="H15" s="333">
        <f>D15*4</f>
        <v>36</v>
      </c>
      <c r="I15" s="1"/>
      <c r="J15" s="334" t="s">
        <v>186</v>
      </c>
      <c r="K15" s="1"/>
      <c r="L15" s="335">
        <f>SUM(D15:D17)</f>
        <v>14</v>
      </c>
      <c r="M15" s="6"/>
      <c r="N15" s="5"/>
      <c r="O15" s="336">
        <v>7</v>
      </c>
      <c r="P15" s="337">
        <f>SUMIF(Funções!C13:C316,7,Funções!AB13:AB316)</f>
        <v>0</v>
      </c>
      <c r="Q15" s="338">
        <f>SUMIF(Funções!C13:C316,7,Funções!AA13:AA316)</f>
        <v>0</v>
      </c>
      <c r="R15" s="1"/>
      <c r="S15" s="336">
        <v>27</v>
      </c>
      <c r="T15" s="337">
        <f>SUMIF(Funções!C13:C316,28,Funções!AB13:AB316)</f>
        <v>0</v>
      </c>
      <c r="U15" s="338">
        <f>SUMIF(Funções!C13:C316,27,Funções!AA13:AA316)</f>
        <v>0</v>
      </c>
      <c r="V15" s="1"/>
      <c r="W15" s="336">
        <v>47</v>
      </c>
      <c r="X15" s="337">
        <f>SUMIF(Funções!C13:C316,47,Funções!AB13:AB316)</f>
        <v>0</v>
      </c>
      <c r="Y15" s="338">
        <f>SUMIF(Funções!C13:C316,47,Funções!AA13:AA316)</f>
        <v>0</v>
      </c>
      <c r="Z15" s="6"/>
      <c r="AA15" s="45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450"/>
      <c r="B16" s="5"/>
      <c r="C16" s="1"/>
      <c r="D16" s="332">
        <f>COUNTIF(Funções!Q13:Q452,"SEA")</f>
        <v>5</v>
      </c>
      <c r="E16" s="1"/>
      <c r="F16" s="317" t="s">
        <v>180</v>
      </c>
      <c r="G16" s="317" t="s">
        <v>187</v>
      </c>
      <c r="H16" s="333">
        <f>D16*5</f>
        <v>25</v>
      </c>
      <c r="I16" s="1"/>
      <c r="J16" s="334" t="s">
        <v>182</v>
      </c>
      <c r="K16" s="1"/>
      <c r="L16" s="335">
        <f>SUM(H15:H17)</f>
        <v>61</v>
      </c>
      <c r="M16" s="6"/>
      <c r="N16" s="5"/>
      <c r="O16" s="336">
        <v>8</v>
      </c>
      <c r="P16" s="337">
        <f>SUMIF(Funções!C13:C316,8,Funções!AB13:AB316)</f>
        <v>0</v>
      </c>
      <c r="Q16" s="338">
        <f>SUMIF(Funções!C13:C316,8,Funções!AA13:AA316)</f>
        <v>0</v>
      </c>
      <c r="R16" s="1"/>
      <c r="S16" s="336">
        <v>28</v>
      </c>
      <c r="T16" s="342"/>
      <c r="U16" s="338">
        <f>SUMIF(Funções!C13:C316,28,Funções!AA13:AA316)</f>
        <v>0</v>
      </c>
      <c r="V16" s="1"/>
      <c r="W16" s="336">
        <v>48</v>
      </c>
      <c r="X16" s="337">
        <f>SUMIF(Funções!C13:C316,48,Funções!AB13:AB316)</f>
        <v>0</v>
      </c>
      <c r="Y16" s="338">
        <f>SUMIF(Funções!C13:C316,48,Funções!AA13:AA316)</f>
        <v>0</v>
      </c>
      <c r="Z16" s="6"/>
      <c r="AA16" s="45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3.5" customHeight="1">
      <c r="A17" s="450"/>
      <c r="B17" s="5"/>
      <c r="C17" s="1"/>
      <c r="D17" s="332">
        <f>COUNTIF(Funções!Q13:Q452,"SEH")</f>
        <v>0</v>
      </c>
      <c r="E17" s="1"/>
      <c r="F17" s="317" t="s">
        <v>183</v>
      </c>
      <c r="G17" s="317" t="s">
        <v>188</v>
      </c>
      <c r="H17" s="333">
        <f>D17*7</f>
        <v>0</v>
      </c>
      <c r="I17" s="1"/>
      <c r="J17" s="1" t="s">
        <v>189</v>
      </c>
      <c r="K17" s="1"/>
      <c r="L17" s="339">
        <f>IF($L$36&lt;&gt;0,L16/$L$36,"")</f>
        <v>0.37423312883435583</v>
      </c>
      <c r="M17" s="340"/>
      <c r="N17" s="341"/>
      <c r="O17" s="336">
        <v>9</v>
      </c>
      <c r="P17" s="337">
        <f>SUMIF(Funções!C13:C316,9,Funções!AB13:AB316)</f>
        <v>0</v>
      </c>
      <c r="Q17" s="338">
        <f>SUMIF(Funções!C13:C316,9,Funções!AA13:AA316)</f>
        <v>0</v>
      </c>
      <c r="R17" s="1"/>
      <c r="S17" s="336">
        <v>29</v>
      </c>
      <c r="T17" s="337">
        <f>SUMIF(Funções!C13:C316,29,Funções!AB13:AB316)</f>
        <v>0</v>
      </c>
      <c r="U17" s="338">
        <f>SUMIF(Funções!C13:C316,29,Funções!AA13:AA316)</f>
        <v>0</v>
      </c>
      <c r="V17" s="1"/>
      <c r="W17" s="336">
        <v>49</v>
      </c>
      <c r="X17" s="337">
        <f>SUMIF(Funções!C13:C316,49,Funções!AB13:AB316)</f>
        <v>0</v>
      </c>
      <c r="Y17" s="338">
        <f>SUMIF(Funções!C13:C316,49,Funções!AA13:AA316)</f>
        <v>0</v>
      </c>
      <c r="Z17" s="340"/>
      <c r="AA17" s="450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3.5" customHeight="1">
      <c r="A18" s="450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5"/>
      <c r="O18" s="336">
        <v>10</v>
      </c>
      <c r="P18" s="337">
        <f>SUMIF(Funções!C13:C316,10,Funções!AB13:AB316)</f>
        <v>0</v>
      </c>
      <c r="Q18" s="338">
        <f>SUMIF(Funções!C13:C316,10,Funções!AA13:AA316)</f>
        <v>0</v>
      </c>
      <c r="R18" s="1"/>
      <c r="S18" s="336">
        <v>30</v>
      </c>
      <c r="T18" s="337">
        <f>SUMIF(Funções!C13:C316,30,Funções!AB13:AB316)</f>
        <v>0</v>
      </c>
      <c r="U18" s="338">
        <f>SUMIF(Funções!C13:C316,30,Funções!AA13:AA316)</f>
        <v>0</v>
      </c>
      <c r="V18" s="1"/>
      <c r="W18" s="336">
        <v>50</v>
      </c>
      <c r="X18" s="337">
        <f>SUMIF(Funções!C13:C316,50,Funções!AB13:AB316)</f>
        <v>0</v>
      </c>
      <c r="Y18" s="338">
        <f>SUMIF(Funções!C13:C316,50,Funções!AA13:AA316)</f>
        <v>0</v>
      </c>
      <c r="Z18" s="6"/>
      <c r="AA18" s="45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3.5" customHeight="1">
      <c r="A19" s="450"/>
      <c r="B19" s="2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4"/>
      <c r="N19" s="5"/>
      <c r="O19" s="336">
        <v>11</v>
      </c>
      <c r="P19" s="337">
        <f>SUMIF(Funções!C13:C316,11,Funções!AB13:AB316)</f>
        <v>0</v>
      </c>
      <c r="Q19" s="338">
        <f>SUMIF(Funções!C13:C316,11,Funções!AA13:AA316)</f>
        <v>0</v>
      </c>
      <c r="R19" s="1"/>
      <c r="S19" s="336">
        <v>31</v>
      </c>
      <c r="T19" s="337">
        <f>SUMIF(Funções!C13:C316,31,Funções!AB13:AB316)</f>
        <v>0</v>
      </c>
      <c r="U19" s="338">
        <f>SUMIF(Funções!C13:C316,31,Funções!AA13:AA316)</f>
        <v>0</v>
      </c>
      <c r="V19" s="1"/>
      <c r="W19" s="336">
        <v>51</v>
      </c>
      <c r="X19" s="337">
        <f>SUMIF(Funções!C13:C316,51,Funções!AB13:AB316)</f>
        <v>0</v>
      </c>
      <c r="Y19" s="338">
        <f>SUMIF(Funções!C13:C316,51,Funções!AA13:AA316)</f>
        <v>0</v>
      </c>
      <c r="Z19" s="6"/>
      <c r="AA19" s="450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3.5" customHeight="1">
      <c r="A20" s="450"/>
      <c r="B20" s="5"/>
      <c r="C20" s="1" t="s">
        <v>88</v>
      </c>
      <c r="D20" s="332">
        <f>COUNTIF(Funções!Q13:Q452,"CEL")</f>
        <v>4</v>
      </c>
      <c r="E20" s="1"/>
      <c r="F20" s="317" t="s">
        <v>177</v>
      </c>
      <c r="G20" s="317" t="s">
        <v>178</v>
      </c>
      <c r="H20" s="333">
        <f>D20*3</f>
        <v>12</v>
      </c>
      <c r="I20" s="1"/>
      <c r="J20" s="334" t="s">
        <v>190</v>
      </c>
      <c r="K20" s="1"/>
      <c r="L20" s="335">
        <f>SUM(D20:D22)</f>
        <v>7</v>
      </c>
      <c r="M20" s="6"/>
      <c r="N20" s="5"/>
      <c r="O20" s="336">
        <v>12</v>
      </c>
      <c r="P20" s="337">
        <f>SUMIF(Funções!C13:C316,12,Funções!AB13:AB316)</f>
        <v>0</v>
      </c>
      <c r="Q20" s="338">
        <f>SUMIF(Funções!C13:C316,12,Funções!AA13:AA316)</f>
        <v>0</v>
      </c>
      <c r="R20" s="1"/>
      <c r="S20" s="336">
        <v>32</v>
      </c>
      <c r="T20" s="337">
        <f>SUMIF(Funções!C13:C316,32,Funções!AB13:AB316)</f>
        <v>0</v>
      </c>
      <c r="U20" s="338">
        <f>SUMIF(Funções!C13:C316,32,Funções!AA13:AA316)</f>
        <v>0</v>
      </c>
      <c r="V20" s="1"/>
      <c r="W20" s="336">
        <v>52</v>
      </c>
      <c r="X20" s="337">
        <f>SUMIF(Funções!C13:C316,52,Funções!AB13:AB316)</f>
        <v>0</v>
      </c>
      <c r="Y20" s="338">
        <f>SUMIF(Funções!C13:C316,52,Funções!AA13:AA316)</f>
        <v>0</v>
      </c>
      <c r="Z20" s="6"/>
      <c r="AA20" s="450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3.5" customHeight="1">
      <c r="A21" s="450"/>
      <c r="B21" s="5"/>
      <c r="C21" s="1"/>
      <c r="D21" s="332">
        <f>COUNTIF(Funções!Q13:Q452,"CEA")</f>
        <v>2</v>
      </c>
      <c r="E21" s="1"/>
      <c r="F21" s="317" t="s">
        <v>180</v>
      </c>
      <c r="G21" s="317" t="s">
        <v>181</v>
      </c>
      <c r="H21" s="333">
        <f>D21*4</f>
        <v>8</v>
      </c>
      <c r="I21" s="1"/>
      <c r="J21" s="334" t="s">
        <v>182</v>
      </c>
      <c r="K21" s="1"/>
      <c r="L21" s="335">
        <f>SUM(H20:H22)</f>
        <v>26</v>
      </c>
      <c r="M21" s="6"/>
      <c r="N21" s="5"/>
      <c r="O21" s="336">
        <v>13</v>
      </c>
      <c r="P21" s="337">
        <f>SUMIF(Funções!C13:C316,13,Funções!AB13:AB316)</f>
        <v>0</v>
      </c>
      <c r="Q21" s="338">
        <f>SUMIF(Funções!C13:C316,13,Funções!AA13:AA316)</f>
        <v>0</v>
      </c>
      <c r="R21" s="1"/>
      <c r="S21" s="336">
        <v>33</v>
      </c>
      <c r="T21" s="337">
        <f>SUMIF(Funções!C13:C316,33,Funções!AB13:AB316)</f>
        <v>0</v>
      </c>
      <c r="U21" s="338">
        <f>SUMIF(Funções!C13:C316,33,Funções!AA13:AA316)</f>
        <v>0</v>
      </c>
      <c r="V21" s="1"/>
      <c r="W21" s="336">
        <v>53</v>
      </c>
      <c r="X21" s="337">
        <f>SUMIF(Funções!C13:C316,53,Funções!AB13:AB316)</f>
        <v>0</v>
      </c>
      <c r="Y21" s="338">
        <f>SUMIF(Funções!C13:C316,53,Funções!AA13:AA316)</f>
        <v>0</v>
      </c>
      <c r="Z21" s="6"/>
      <c r="AA21" s="450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3.5" customHeight="1">
      <c r="A22" s="450"/>
      <c r="B22" s="5"/>
      <c r="C22" s="1"/>
      <c r="D22" s="332">
        <f>COUNTIF(Funções!Q13:Q452,"CEH")</f>
        <v>1</v>
      </c>
      <c r="E22" s="1"/>
      <c r="F22" s="317" t="s">
        <v>183</v>
      </c>
      <c r="G22" s="317" t="s">
        <v>184</v>
      </c>
      <c r="H22" s="333">
        <f>D22*6</f>
        <v>6</v>
      </c>
      <c r="I22" s="1"/>
      <c r="J22" s="1" t="s">
        <v>191</v>
      </c>
      <c r="K22" s="1"/>
      <c r="L22" s="339">
        <f>IF($L$36&lt;&gt;0,L21/$L$36,"")</f>
        <v>0.15950920245398773</v>
      </c>
      <c r="M22" s="340"/>
      <c r="N22" s="341"/>
      <c r="O22" s="336">
        <v>14</v>
      </c>
      <c r="P22" s="337">
        <f>SUMIF(Funções!C13:C316,14,Funções!AB13:AB316)</f>
        <v>0</v>
      </c>
      <c r="Q22" s="338">
        <f>SUMIF(Funções!C13:C316,14,Funções!AA13:AA316)</f>
        <v>0</v>
      </c>
      <c r="R22" s="1"/>
      <c r="S22" s="336">
        <v>34</v>
      </c>
      <c r="T22" s="337">
        <f>SUMIF(Funções!C13:C316,34,Funções!AB13:AB316)</f>
        <v>0</v>
      </c>
      <c r="U22" s="338">
        <f>SUMIF(Funções!C13:C316,34,Funções!AA13:AA316)</f>
        <v>0</v>
      </c>
      <c r="V22" s="1"/>
      <c r="W22" s="336">
        <v>54</v>
      </c>
      <c r="X22" s="337">
        <f>SUMIF(Funções!C13:C316,54,Funções!AB13:AB316)</f>
        <v>0</v>
      </c>
      <c r="Y22" s="338">
        <f>SUMIF(Funções!C13:C316,54,Funções!AA13:AA316)</f>
        <v>0</v>
      </c>
      <c r="Z22" s="340"/>
      <c r="AA22" s="450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3.5" customHeight="1">
      <c r="A23" s="450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5"/>
      <c r="O23" s="336">
        <v>15</v>
      </c>
      <c r="P23" s="337">
        <f>SUMIF(Funções!C13:C316,15,Funções!AB13:AB316)</f>
        <v>0</v>
      </c>
      <c r="Q23" s="338">
        <f>SUMIF(Funções!C13:C316,15,Funções!AA13:AA316)</f>
        <v>0</v>
      </c>
      <c r="R23" s="1"/>
      <c r="S23" s="336">
        <v>35</v>
      </c>
      <c r="T23" s="337">
        <f>SUMIF(Funções!C13:C316,35,Funções!AB13:AB316)</f>
        <v>0</v>
      </c>
      <c r="U23" s="338">
        <f>SUMIF(Funções!C13:C316,35,Funções!AA13:AA316)</f>
        <v>0</v>
      </c>
      <c r="V23" s="1"/>
      <c r="W23" s="336">
        <v>55</v>
      </c>
      <c r="X23" s="337">
        <f>SUMIF(Funções!C13:C316,55,Funções!AB13:AB316)</f>
        <v>0</v>
      </c>
      <c r="Y23" s="338">
        <f>SUMIF(Funções!C13:C316,55,Funções!AA13:AA316)</f>
        <v>0</v>
      </c>
      <c r="Z23" s="6"/>
      <c r="AA23" s="450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3.5" customHeight="1">
      <c r="A24" s="450"/>
      <c r="B24" s="2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4"/>
      <c r="N24" s="5"/>
      <c r="O24" s="336">
        <v>16</v>
      </c>
      <c r="P24" s="337">
        <f>SUMIF(Funções!C13:C316,16,Funções!AB13:AB316)</f>
        <v>0</v>
      </c>
      <c r="Q24" s="338">
        <f>SUMIF(Funções!C13:C316,16,Funções!AA13:AA316)</f>
        <v>0</v>
      </c>
      <c r="R24" s="1"/>
      <c r="S24" s="336">
        <v>36</v>
      </c>
      <c r="T24" s="337">
        <f>SUMIF(Funções!C13:C316,36,Funções!AB13:AB316)</f>
        <v>0</v>
      </c>
      <c r="U24" s="338">
        <f>SUMIF(Funções!C13:C316,36,Funções!AA13:AA316)</f>
        <v>0</v>
      </c>
      <c r="V24" s="1"/>
      <c r="W24" s="336">
        <v>56</v>
      </c>
      <c r="X24" s="337">
        <f>SUMIF(Funções!C13:C316,56,Funções!AB13:AB316)</f>
        <v>0</v>
      </c>
      <c r="Y24" s="338">
        <f>SUMIF(Funções!C13:C316,56,Funções!AA13:AA316)</f>
        <v>0</v>
      </c>
      <c r="Z24" s="6"/>
      <c r="AA24" s="45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3.5" customHeight="1">
      <c r="A25" s="450"/>
      <c r="B25" s="5"/>
      <c r="C25" s="1" t="s">
        <v>164</v>
      </c>
      <c r="D25" s="332">
        <f>COUNTIF(Funções!Q13:Q452,"ALIL")</f>
        <v>3</v>
      </c>
      <c r="E25" s="1"/>
      <c r="F25" s="1" t="s">
        <v>177</v>
      </c>
      <c r="G25" s="1" t="s">
        <v>188</v>
      </c>
      <c r="H25" s="333">
        <f>D25*7</f>
        <v>21</v>
      </c>
      <c r="I25" s="1"/>
      <c r="J25" s="334" t="s">
        <v>192</v>
      </c>
      <c r="K25" s="1"/>
      <c r="L25" s="335">
        <f>SUM(D25:D27)</f>
        <v>3</v>
      </c>
      <c r="M25" s="6"/>
      <c r="N25" s="5"/>
      <c r="O25" s="336">
        <v>17</v>
      </c>
      <c r="P25" s="337">
        <f>SUMIF(Funções!C13:C316,17,Funções!AB13:AB316)</f>
        <v>0</v>
      </c>
      <c r="Q25" s="338">
        <f>SUMIF(Funções!C13:C316,17,Funções!AA13:AA316)</f>
        <v>0</v>
      </c>
      <c r="R25" s="1"/>
      <c r="S25" s="336">
        <v>37</v>
      </c>
      <c r="T25" s="337">
        <f>SUMIF(Funções!C13:C316,37,Funções!AB13:AB316)</f>
        <v>0</v>
      </c>
      <c r="U25" s="338">
        <f>SUMIF(Funções!C13:C316,37,Funções!AA13:AA316)</f>
        <v>0</v>
      </c>
      <c r="V25" s="1"/>
      <c r="W25" s="336">
        <v>57</v>
      </c>
      <c r="X25" s="337">
        <f>SUMIF(Funções!C13:C316,57,Funções!AB13:AB316)</f>
        <v>0</v>
      </c>
      <c r="Y25" s="338">
        <f>SUMIF(Funções!C13:C316,57,Funções!AA13:AA316)</f>
        <v>0</v>
      </c>
      <c r="Z25" s="6"/>
      <c r="AA25" s="45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3.5" customHeight="1">
      <c r="A26" s="450"/>
      <c r="B26" s="5"/>
      <c r="C26" s="1"/>
      <c r="D26" s="332">
        <f>COUNTIF(Funções!Q13:Q452,"ALIA")</f>
        <v>0</v>
      </c>
      <c r="E26" s="1"/>
      <c r="F26" s="1" t="s">
        <v>180</v>
      </c>
      <c r="G26" s="1" t="s">
        <v>193</v>
      </c>
      <c r="H26" s="333">
        <f>D26*10</f>
        <v>0</v>
      </c>
      <c r="I26" s="1"/>
      <c r="J26" s="334" t="s">
        <v>182</v>
      </c>
      <c r="K26" s="1"/>
      <c r="L26" s="335">
        <f>SUM(H25:H27)</f>
        <v>21</v>
      </c>
      <c r="M26" s="6"/>
      <c r="N26" s="5"/>
      <c r="O26" s="336">
        <v>16</v>
      </c>
      <c r="P26" s="337">
        <f>SUMIF(Funções!C13:C316,18,Funções!AB13:AB316)</f>
        <v>0</v>
      </c>
      <c r="Q26" s="338">
        <f>SUMIF(Funções!C13:C316,18,Funções!AA13:AA316)</f>
        <v>0</v>
      </c>
      <c r="R26" s="1"/>
      <c r="S26" s="336">
        <v>38</v>
      </c>
      <c r="T26" s="337">
        <f>SUMIF(Funções!C13:C316,38,Funções!AB13:AB316)</f>
        <v>0</v>
      </c>
      <c r="U26" s="338">
        <f>SUMIF(Funções!C13:C316,38,Funções!AA13:AA316)</f>
        <v>0</v>
      </c>
      <c r="V26" s="1"/>
      <c r="W26" s="336">
        <v>58</v>
      </c>
      <c r="X26" s="337">
        <f>SUMIF(Funções!C13:C316,58,Funções!AB13:AB316)</f>
        <v>0</v>
      </c>
      <c r="Y26" s="338">
        <f>SUMIF(Funções!C13:C316,58,Funções!AA13:AA316)</f>
        <v>0</v>
      </c>
      <c r="Z26" s="6"/>
      <c r="AA26" s="45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3.5" customHeight="1">
      <c r="A27" s="450"/>
      <c r="B27" s="5"/>
      <c r="C27" s="1"/>
      <c r="D27" s="332">
        <f>COUNTIF(Funções!Q13:Q452,"ALIH")</f>
        <v>0</v>
      </c>
      <c r="E27" s="1"/>
      <c r="F27" s="1" t="s">
        <v>183</v>
      </c>
      <c r="G27" s="1" t="s">
        <v>194</v>
      </c>
      <c r="H27" s="333">
        <f>D27*15</f>
        <v>0</v>
      </c>
      <c r="I27" s="1"/>
      <c r="J27" s="1" t="s">
        <v>191</v>
      </c>
      <c r="K27" s="1"/>
      <c r="L27" s="339">
        <f>IF($L$36&lt;&gt;0,L26/$L$36,"")</f>
        <v>0.12883435582822086</v>
      </c>
      <c r="M27" s="340"/>
      <c r="N27" s="341"/>
      <c r="O27" s="336">
        <v>19</v>
      </c>
      <c r="P27" s="337">
        <f>SUMIF(Funções!C13:C316,19,Funções!AB13:AB316)</f>
        <v>0</v>
      </c>
      <c r="Q27" s="338">
        <f>SUMIF(Funções!C13:C316,19,Funções!AA13:AA316)</f>
        <v>0</v>
      </c>
      <c r="R27" s="1"/>
      <c r="S27" s="343">
        <v>39</v>
      </c>
      <c r="T27" s="337">
        <f>SUMIF(Funções!C13:C316,39,Funções!AB13:AB316)</f>
        <v>0</v>
      </c>
      <c r="U27" s="338">
        <f>SUMIF(Funções!C13:C316,39,Funções!AA13:AA316)</f>
        <v>0</v>
      </c>
      <c r="V27" s="1"/>
      <c r="W27" s="343">
        <v>59</v>
      </c>
      <c r="X27" s="337">
        <f>SUMIF(Funções!C13:C316,59,Funções!AB13:AB316)</f>
        <v>0</v>
      </c>
      <c r="Y27" s="338">
        <f>SUMIF(Funções!C13:C316,59,Funções!AA13:AA316)</f>
        <v>0</v>
      </c>
      <c r="Z27" s="340"/>
      <c r="AA27" s="450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3.5" customHeight="1">
      <c r="A28" s="450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  <c r="N28" s="5"/>
      <c r="O28" s="344">
        <v>20</v>
      </c>
      <c r="P28" s="345">
        <f>SUMIF(Funções!C13:C316,20,Funções!AB13:AB316)</f>
        <v>0</v>
      </c>
      <c r="Q28" s="346">
        <f>SUMIF(Funções!C13:C316,20,Funções!AA13:AA316)</f>
        <v>0</v>
      </c>
      <c r="R28" s="1"/>
      <c r="S28" s="347">
        <v>40</v>
      </c>
      <c r="T28" s="345">
        <f>SUMIF(Funções!C13:C316,40,Funções!AB13:AB316)</f>
        <v>0</v>
      </c>
      <c r="U28" s="346">
        <f>SUMIF(Funções!C13:C316,40,Funções!AA13:AA316)</f>
        <v>0</v>
      </c>
      <c r="V28" s="1"/>
      <c r="W28" s="347">
        <v>60</v>
      </c>
      <c r="X28" s="345">
        <f>SUMIF(Funções!C13:C316,60,Funções!AB13:AB316)</f>
        <v>0</v>
      </c>
      <c r="Y28" s="346">
        <f>SUMIF(Funções!C13:C316,60,Funções!AA13:AA316)</f>
        <v>0</v>
      </c>
      <c r="Z28" s="6"/>
      <c r="AA28" s="450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3.5" customHeight="1">
      <c r="A29" s="450"/>
      <c r="B29" s="2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6"/>
      <c r="AA29" s="450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3.5" customHeight="1">
      <c r="A30" s="450"/>
      <c r="B30" s="5"/>
      <c r="C30" s="1" t="s">
        <v>195</v>
      </c>
      <c r="D30" s="332">
        <f>COUNTIF(Funções!Q13:Q452,"AIEL")</f>
        <v>0</v>
      </c>
      <c r="E30" s="1"/>
      <c r="F30" s="1" t="s">
        <v>177</v>
      </c>
      <c r="G30" s="1" t="s">
        <v>187</v>
      </c>
      <c r="H30" s="333">
        <f>D30*5</f>
        <v>0</v>
      </c>
      <c r="I30" s="1"/>
      <c r="J30" s="334" t="s">
        <v>196</v>
      </c>
      <c r="K30" s="1"/>
      <c r="L30" s="335">
        <f>SUM(D30:D32)</f>
        <v>0</v>
      </c>
      <c r="M30" s="6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6"/>
      <c r="AA30" s="450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.5" customHeight="1">
      <c r="A31" s="450"/>
      <c r="B31" s="5"/>
      <c r="C31" s="1"/>
      <c r="D31" s="332">
        <f>COUNTIF(Funções!Q13:Q452,"AIEA")</f>
        <v>0</v>
      </c>
      <c r="E31" s="1"/>
      <c r="F31" s="1" t="s">
        <v>180</v>
      </c>
      <c r="G31" s="1" t="s">
        <v>188</v>
      </c>
      <c r="H31" s="333">
        <f>D31*7</f>
        <v>0</v>
      </c>
      <c r="I31" s="1"/>
      <c r="J31" s="334" t="s">
        <v>182</v>
      </c>
      <c r="K31" s="1"/>
      <c r="L31" s="335">
        <f>SUM(H30:H32)</f>
        <v>0</v>
      </c>
      <c r="M31" s="6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A31" s="450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.5" customHeight="1">
      <c r="A32" s="450"/>
      <c r="B32" s="5"/>
      <c r="C32" s="1"/>
      <c r="D32" s="332">
        <f>COUNTIF(Funções!Q13:Q452,"AIEH")</f>
        <v>0</v>
      </c>
      <c r="E32" s="1"/>
      <c r="F32" s="1" t="s">
        <v>183</v>
      </c>
      <c r="G32" s="1" t="s">
        <v>193</v>
      </c>
      <c r="H32" s="333">
        <f>D32*10</f>
        <v>0</v>
      </c>
      <c r="I32" s="1"/>
      <c r="J32" s="1" t="s">
        <v>191</v>
      </c>
      <c r="K32" s="1"/>
      <c r="L32" s="339">
        <f>IF($L$36&lt;&gt;0,L31/$L$36,"")</f>
        <v>0</v>
      </c>
      <c r="M32" s="340"/>
      <c r="N32" s="34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40"/>
      <c r="AA32" s="450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.5" customHeight="1">
      <c r="A33" s="450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6"/>
      <c r="AA33" s="450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.5" customHeight="1">
      <c r="A34" s="450"/>
      <c r="B34" s="2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6"/>
      <c r="AA34" s="450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.5" customHeight="1">
      <c r="A35" s="450"/>
      <c r="B35" s="5"/>
      <c r="C35" s="389" t="s">
        <v>197</v>
      </c>
      <c r="D35" s="386"/>
      <c r="E35" s="348" t="s">
        <v>176</v>
      </c>
      <c r="F35" s="348" t="s">
        <v>198</v>
      </c>
      <c r="G35" s="349" t="s">
        <v>77</v>
      </c>
      <c r="H35" s="1"/>
      <c r="I35" s="389" t="s">
        <v>19</v>
      </c>
      <c r="J35" s="386"/>
      <c r="K35" s="386"/>
      <c r="L35" s="349" t="s">
        <v>77</v>
      </c>
      <c r="M35" s="6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6"/>
      <c r="AA35" s="450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.5" customHeight="1">
      <c r="A36" s="450"/>
      <c r="B36" s="5"/>
      <c r="C36" s="350" t="s">
        <v>199</v>
      </c>
      <c r="D36" s="351"/>
      <c r="E36" s="352">
        <f>SUMIF(Funções!G13:G316,"I",Funções!AA13:AA316)</f>
        <v>33</v>
      </c>
      <c r="F36" s="353">
        <v>1</v>
      </c>
      <c r="G36" s="354">
        <f t="shared" ref="G36:G43" si="0">F36*E36</f>
        <v>33</v>
      </c>
      <c r="H36" s="1"/>
      <c r="I36" s="431" t="s">
        <v>22</v>
      </c>
      <c r="J36" s="432"/>
      <c r="K36" s="433"/>
      <c r="L36" s="355">
        <f>SUM(L11+L16+L21+L26+L31)</f>
        <v>163</v>
      </c>
      <c r="M36" s="356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6"/>
      <c r="AA36" s="450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.5" customHeight="1">
      <c r="A37" s="450"/>
      <c r="B37" s="5"/>
      <c r="C37" s="357" t="s">
        <v>200</v>
      </c>
      <c r="D37" s="358"/>
      <c r="E37" s="359">
        <f>SUMIF(Funções!Y13:Y316,"A0,25",Funções!AA13:AA316)</f>
        <v>0</v>
      </c>
      <c r="F37" s="360">
        <v>0.25</v>
      </c>
      <c r="G37" s="361">
        <f t="shared" si="0"/>
        <v>0</v>
      </c>
      <c r="H37" s="1"/>
      <c r="I37" s="434" t="s">
        <v>25</v>
      </c>
      <c r="J37" s="435"/>
      <c r="K37" s="436"/>
      <c r="L37" s="362">
        <f>(D10+D11+D12)*4+(D15+D16+D17)*5+(D20+D21+D22)*4+(D25+D26+D27)*7+(D30+D31+D32)*5</f>
        <v>171</v>
      </c>
      <c r="M37" s="356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6"/>
      <c r="AA37" s="450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.5" customHeight="1">
      <c r="A38" s="450"/>
      <c r="B38" s="5"/>
      <c r="C38" s="357" t="s">
        <v>200</v>
      </c>
      <c r="D38" s="363"/>
      <c r="E38" s="359">
        <f>SUMIF(Funções!Y13:Y316,"A0,6",Funções!AA13:AA316)</f>
        <v>130</v>
      </c>
      <c r="F38" s="360">
        <v>0.6</v>
      </c>
      <c r="G38" s="361">
        <f t="shared" si="0"/>
        <v>78</v>
      </c>
      <c r="H38" s="1"/>
      <c r="I38" s="437" t="s">
        <v>27</v>
      </c>
      <c r="J38" s="438"/>
      <c r="K38" s="439"/>
      <c r="L38" s="364">
        <f>(D25+D26+D27)*35+(D30+D31+D32)*15</f>
        <v>105</v>
      </c>
      <c r="M38" s="356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6"/>
      <c r="AA38" s="450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.5" customHeight="1">
      <c r="A39" s="450"/>
      <c r="B39" s="5"/>
      <c r="C39" s="357" t="s">
        <v>200</v>
      </c>
      <c r="D39" s="363"/>
      <c r="E39" s="359">
        <f>SUMIF(Funções!Y13:Y316,"A0,75",Funções!AA13:AA316)</f>
        <v>0</v>
      </c>
      <c r="F39" s="360">
        <v>0.75</v>
      </c>
      <c r="G39" s="361">
        <f t="shared" si="0"/>
        <v>0</v>
      </c>
      <c r="H39" s="1"/>
      <c r="I39" s="430" t="str">
        <f>IF(L36&lt;&gt;Funções!N5,"*Detalhada não bate com soma da aba Funções","")</f>
        <v/>
      </c>
      <c r="J39" s="386"/>
      <c r="K39" s="386"/>
      <c r="L39" s="387"/>
      <c r="M39" s="356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6"/>
      <c r="AA39" s="450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.5" customHeight="1">
      <c r="A40" s="450"/>
      <c r="B40" s="5"/>
      <c r="C40" s="357" t="s">
        <v>200</v>
      </c>
      <c r="D40" s="363"/>
      <c r="E40" s="359">
        <f>SUMIF(Funções!Y13:Y316,"A1",Funções!AA13:AA316)</f>
        <v>0</v>
      </c>
      <c r="F40" s="360">
        <v>1</v>
      </c>
      <c r="G40" s="361">
        <f t="shared" si="0"/>
        <v>0</v>
      </c>
      <c r="H40" s="1"/>
      <c r="I40" s="365"/>
      <c r="J40" s="365"/>
      <c r="K40" s="365"/>
      <c r="L40" s="365"/>
      <c r="M40" s="356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6"/>
      <c r="AA40" s="450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.5" customHeight="1">
      <c r="A41" s="450"/>
      <c r="B41" s="5"/>
      <c r="C41" s="357" t="s">
        <v>200</v>
      </c>
      <c r="D41" s="363"/>
      <c r="E41" s="359">
        <f>SUMIF(Funções!Y13:Y316,"A1,25",Funções!AA13:AA316)</f>
        <v>0</v>
      </c>
      <c r="F41" s="360">
        <v>1.25</v>
      </c>
      <c r="G41" s="361">
        <f t="shared" si="0"/>
        <v>0</v>
      </c>
      <c r="H41" s="1"/>
      <c r="I41" s="365"/>
      <c r="J41" s="365"/>
      <c r="K41" s="365"/>
      <c r="L41" s="365"/>
      <c r="M41" s="356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6"/>
      <c r="AA41" s="450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.5" customHeight="1">
      <c r="A42" s="450"/>
      <c r="B42" s="5"/>
      <c r="C42" s="357" t="s">
        <v>200</v>
      </c>
      <c r="D42" s="363"/>
      <c r="E42" s="359">
        <f>SUMIF(Funções!Y13:Y316,"A1,5",Funções!AA13:AA316)</f>
        <v>0</v>
      </c>
      <c r="F42" s="360">
        <v>1.5</v>
      </c>
      <c r="G42" s="361">
        <f t="shared" si="0"/>
        <v>0</v>
      </c>
      <c r="H42" s="1"/>
      <c r="I42" s="365"/>
      <c r="J42" s="365"/>
      <c r="K42" s="365"/>
      <c r="L42" s="365"/>
      <c r="M42" s="6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/>
      <c r="AA42" s="450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.5" customHeight="1">
      <c r="A43" s="450"/>
      <c r="B43" s="5"/>
      <c r="C43" s="366" t="s">
        <v>201</v>
      </c>
      <c r="D43" s="367"/>
      <c r="E43" s="368">
        <f>SUMIF(Funções!G13:G316,"E",Funções!AA13:AA316)</f>
        <v>0</v>
      </c>
      <c r="F43" s="369">
        <v>0.4</v>
      </c>
      <c r="G43" s="370">
        <f t="shared" si="0"/>
        <v>0</v>
      </c>
      <c r="H43" s="1"/>
      <c r="I43" s="365"/>
      <c r="J43" s="365"/>
      <c r="K43" s="365"/>
      <c r="L43" s="365"/>
      <c r="M43" s="6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6"/>
      <c r="AA43" s="450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.5" customHeight="1">
      <c r="A44" s="450"/>
      <c r="B44" s="5"/>
      <c r="C44" s="451" t="s">
        <v>202</v>
      </c>
      <c r="D44" s="408"/>
      <c r="E44" s="408"/>
      <c r="F44" s="409"/>
      <c r="G44" s="371">
        <f>SUM(G36:G43)</f>
        <v>111</v>
      </c>
      <c r="H44" s="1"/>
      <c r="I44" s="365"/>
      <c r="J44" s="365"/>
      <c r="K44" s="365"/>
      <c r="L44" s="365"/>
      <c r="M44" s="6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6"/>
      <c r="AA44" s="450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.5" customHeight="1">
      <c r="A45" s="450"/>
      <c r="B45" s="5"/>
      <c r="C45" s="372" t="str">
        <f>IF(G44&lt;&gt;I47,"*Total não bate com soma na aba Funções","")</f>
        <v>*Total não bate com soma na aba Funções</v>
      </c>
      <c r="D45" s="373"/>
      <c r="E45" s="373"/>
      <c r="F45" s="373"/>
      <c r="G45" s="374"/>
      <c r="H45" s="1"/>
      <c r="I45" s="1"/>
      <c r="J45" s="1"/>
      <c r="K45" s="1"/>
      <c r="L45" s="1"/>
      <c r="M45" s="6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6"/>
      <c r="AA45" s="450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.5" customHeight="1">
      <c r="A46" s="450"/>
      <c r="B46" s="5"/>
      <c r="C46" s="334"/>
      <c r="D46" s="1"/>
      <c r="E46" s="1"/>
      <c r="F46" s="1"/>
      <c r="G46" s="1"/>
      <c r="H46" s="1"/>
      <c r="I46" s="455" t="s">
        <v>203</v>
      </c>
      <c r="J46" s="386"/>
      <c r="K46" s="386"/>
      <c r="L46" s="387"/>
      <c r="M46" s="6"/>
      <c r="N46" s="5"/>
      <c r="O46" s="1"/>
      <c r="P46" s="334"/>
      <c r="Q46" s="1"/>
      <c r="R46" s="1"/>
      <c r="S46" s="1"/>
      <c r="T46" s="1"/>
      <c r="U46" s="1"/>
      <c r="V46" s="1"/>
      <c r="W46" s="1"/>
      <c r="X46" s="1"/>
      <c r="Y46" s="1"/>
      <c r="Z46" s="6"/>
      <c r="AA46" s="450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.5" customHeight="1">
      <c r="A47" s="450"/>
      <c r="B47" s="5"/>
      <c r="C47" s="375"/>
      <c r="D47" s="375"/>
      <c r="E47" s="375"/>
      <c r="F47" s="1"/>
      <c r="G47" s="1"/>
      <c r="H47" s="1"/>
      <c r="I47" s="452">
        <f>Funções!N4</f>
        <v>124.2</v>
      </c>
      <c r="J47" s="441"/>
      <c r="K47" s="441"/>
      <c r="L47" s="415"/>
      <c r="M47" s="6"/>
      <c r="N47" s="5"/>
      <c r="O47" s="1"/>
      <c r="P47" s="1"/>
      <c r="Q47" s="1"/>
      <c r="R47" s="1"/>
      <c r="S47" s="376"/>
      <c r="T47" s="376"/>
      <c r="U47" s="376"/>
      <c r="V47" s="1"/>
      <c r="W47" s="1"/>
      <c r="X47" s="1"/>
      <c r="Y47" s="1"/>
      <c r="Z47" s="6"/>
      <c r="AA47" s="450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.5" customHeight="1">
      <c r="A48" s="450"/>
      <c r="B48" s="5"/>
      <c r="C48" s="1"/>
      <c r="D48" s="375"/>
      <c r="E48" s="375"/>
      <c r="F48" s="1"/>
      <c r="G48" s="1"/>
      <c r="H48" s="1"/>
      <c r="I48" s="453"/>
      <c r="J48" s="441"/>
      <c r="K48" s="441"/>
      <c r="L48" s="415"/>
      <c r="M48" s="6"/>
      <c r="N48" s="5"/>
      <c r="O48" s="1"/>
      <c r="P48" s="440"/>
      <c r="Q48" s="441"/>
      <c r="R48" s="441"/>
      <c r="S48" s="377"/>
      <c r="T48" s="377"/>
      <c r="U48" s="377"/>
      <c r="V48" s="378"/>
      <c r="W48" s="378"/>
      <c r="X48" s="378"/>
      <c r="Y48" s="379"/>
      <c r="Z48" s="6"/>
      <c r="AA48" s="450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.5" customHeight="1">
      <c r="A49" s="450"/>
      <c r="B49" s="5"/>
      <c r="C49" s="1"/>
      <c r="D49" s="1"/>
      <c r="E49" s="1"/>
      <c r="F49" s="1"/>
      <c r="G49" s="1"/>
      <c r="H49" s="1"/>
      <c r="I49" s="429"/>
      <c r="J49" s="408"/>
      <c r="K49" s="408"/>
      <c r="L49" s="409"/>
      <c r="M49" s="6"/>
      <c r="N49" s="5"/>
      <c r="O49" s="1"/>
      <c r="P49" s="440"/>
      <c r="Q49" s="441"/>
      <c r="R49" s="441"/>
      <c r="S49" s="377"/>
      <c r="T49" s="377"/>
      <c r="U49" s="377"/>
      <c r="V49" s="378"/>
      <c r="W49" s="378"/>
      <c r="X49" s="378"/>
      <c r="Y49" s="375"/>
      <c r="Z49" s="6"/>
      <c r="AA49" s="450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.5" customHeight="1">
      <c r="A50" s="450"/>
      <c r="B50" s="5"/>
      <c r="C50" s="1"/>
      <c r="D50" s="1"/>
      <c r="E50" s="1"/>
      <c r="F50" s="1"/>
      <c r="G50" s="1"/>
      <c r="H50" s="1"/>
      <c r="I50" s="378"/>
      <c r="J50" s="378"/>
      <c r="K50" s="378"/>
      <c r="L50" s="1"/>
      <c r="M50" s="6"/>
      <c r="N50" s="5"/>
      <c r="O50" s="1"/>
      <c r="P50" s="440"/>
      <c r="Q50" s="441"/>
      <c r="R50" s="441"/>
      <c r="S50" s="377"/>
      <c r="T50" s="377"/>
      <c r="U50" s="377"/>
      <c r="V50" s="378"/>
      <c r="W50" s="378"/>
      <c r="X50" s="378"/>
      <c r="Y50" s="1"/>
      <c r="Z50" s="6"/>
      <c r="AA50" s="45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.5" customHeight="1">
      <c r="A51" s="450"/>
      <c r="B51" s="43"/>
      <c r="C51" s="380"/>
      <c r="D51" s="381"/>
      <c r="E51" s="44"/>
      <c r="F51" s="382"/>
      <c r="G51" s="44"/>
      <c r="H51" s="382"/>
      <c r="I51" s="383"/>
      <c r="J51" s="383"/>
      <c r="K51" s="383"/>
      <c r="L51" s="44"/>
      <c r="M51" s="45"/>
      <c r="N51" s="43"/>
      <c r="O51" s="44"/>
      <c r="P51" s="380"/>
      <c r="Q51" s="381"/>
      <c r="R51" s="44"/>
      <c r="S51" s="382"/>
      <c r="T51" s="44"/>
      <c r="U51" s="382"/>
      <c r="V51" s="383"/>
      <c r="W51" s="383"/>
      <c r="X51" s="383"/>
      <c r="Y51" s="384"/>
      <c r="Z51" s="45"/>
      <c r="AA51" s="45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>
      <c r="A52" s="456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40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" customHeight="1">
      <c r="A53" s="396" t="s">
        <v>37</v>
      </c>
      <c r="B53" s="393"/>
      <c r="C53" s="393"/>
      <c r="D53" s="393"/>
      <c r="E53" s="393"/>
      <c r="F53" s="393"/>
      <c r="G53" s="393"/>
      <c r="H53" s="393"/>
      <c r="I53" s="401" t="s">
        <v>38</v>
      </c>
      <c r="J53" s="393"/>
      <c r="K53" s="393"/>
      <c r="L53" s="393"/>
      <c r="M53" s="393"/>
      <c r="N53" s="402" t="s">
        <v>39</v>
      </c>
      <c r="O53" s="393"/>
      <c r="P53" s="393"/>
      <c r="Q53" s="393"/>
      <c r="R53" s="393"/>
      <c r="S53" s="393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" customHeight="1">
      <c r="A110" s="1" t="s">
        <v>204</v>
      </c>
      <c r="B110" s="1"/>
      <c r="C110" s="1"/>
      <c r="D110" s="1"/>
      <c r="E110" s="1" t="s">
        <v>92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" customHeight="1">
      <c r="A111" s="1"/>
      <c r="B111" s="1"/>
      <c r="C111" s="1"/>
      <c r="D111" s="1"/>
      <c r="E111" s="1" t="s">
        <v>92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" customHeight="1">
      <c r="A114" s="1" t="s">
        <v>205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" customHeight="1">
      <c r="A116" s="1" t="s">
        <v>206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" customHeight="1">
      <c r="A117" s="1" t="s">
        <v>207</v>
      </c>
      <c r="B117" s="1"/>
      <c r="C117" s="1"/>
      <c r="D117" s="1"/>
      <c r="E117" s="1" t="s">
        <v>92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" customHeight="1">
      <c r="A118" s="1" t="s">
        <v>208</v>
      </c>
      <c r="B118" s="1"/>
      <c r="C118" s="1"/>
      <c r="D118" s="1"/>
      <c r="E118" s="1" t="s">
        <v>92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" customHeight="1">
      <c r="A119" s="1" t="s">
        <v>209</v>
      </c>
      <c r="B119" s="1"/>
      <c r="C119" s="1"/>
      <c r="D119" s="1"/>
      <c r="E119" s="1" t="s">
        <v>88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" customHeight="1">
      <c r="A120" s="1" t="s">
        <v>210</v>
      </c>
      <c r="B120" s="1"/>
      <c r="C120" s="1"/>
      <c r="D120" s="1"/>
      <c r="E120" s="1" t="s">
        <v>88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" customHeight="1">
      <c r="A152" s="1" t="s">
        <v>211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212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" customHeight="1">
      <c r="A153" s="1" t="s">
        <v>213</v>
      </c>
      <c r="B153" s="1"/>
      <c r="C153" s="1"/>
      <c r="D153" s="1"/>
      <c r="E153" s="1" t="s">
        <v>164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212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" customHeight="1">
      <c r="A154" s="1" t="s">
        <v>214</v>
      </c>
      <c r="B154" s="1"/>
      <c r="C154" s="1"/>
      <c r="D154" s="1"/>
      <c r="E154" s="1" t="s">
        <v>92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" customHeight="1">
      <c r="A155" s="1" t="s">
        <v>215</v>
      </c>
      <c r="B155" s="1"/>
      <c r="C155" s="1"/>
      <c r="D155" s="1"/>
      <c r="E155" s="1" t="s">
        <v>88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" customHeight="1">
      <c r="A156" s="1" t="s">
        <v>216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" customHeight="1">
      <c r="A157" s="1" t="s">
        <v>217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" customHeight="1">
      <c r="A158" s="1" t="s">
        <v>218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N53:S53"/>
    <mergeCell ref="I53:M53"/>
    <mergeCell ref="B6:M6"/>
    <mergeCell ref="H7:I8"/>
    <mergeCell ref="J7:K8"/>
    <mergeCell ref="L7:M8"/>
    <mergeCell ref="I46:L46"/>
    <mergeCell ref="A53:H53"/>
    <mergeCell ref="A52:AA52"/>
    <mergeCell ref="A1:AA1"/>
    <mergeCell ref="N6:Z6"/>
    <mergeCell ref="N5:Y5"/>
    <mergeCell ref="N4:Y4"/>
    <mergeCell ref="D7:G8"/>
    <mergeCell ref="A2:A51"/>
    <mergeCell ref="C44:F44"/>
    <mergeCell ref="I47:L49"/>
    <mergeCell ref="P50:R50"/>
    <mergeCell ref="P49:R49"/>
    <mergeCell ref="AA2:AA51"/>
    <mergeCell ref="P48:R48"/>
    <mergeCell ref="B5:L5"/>
    <mergeCell ref="B4:L4"/>
    <mergeCell ref="B3:Z3"/>
    <mergeCell ref="B2:Z2"/>
    <mergeCell ref="B7:C8"/>
    <mergeCell ref="C35:D35"/>
    <mergeCell ref="I39:L39"/>
    <mergeCell ref="I35:K35"/>
    <mergeCell ref="I36:K36"/>
    <mergeCell ref="I37:K37"/>
    <mergeCell ref="I38:K3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Identificação</vt:lpstr>
      <vt:lpstr>Funções</vt:lpstr>
      <vt:lpstr>Sumário - Medição Funcional</vt:lpstr>
      <vt:lpstr>Contagem</vt:lpstr>
      <vt:lpstr>Excel_BuiltIn_Print_Titles_1</vt:lpstr>
      <vt:lpstr>Excel_BuiltIn_Print_Titles_1_1</vt:lpstr>
      <vt:lpstr>ITERACOES</vt:lpstr>
      <vt:lpstr>Projeto</vt:lpstr>
      <vt:lpstr>UFPB</vt:lpstr>
      <vt:lpstr>VL_DFL_ADD</vt:lpstr>
      <vt:lpstr>VL_DFL_CHG</vt:lpstr>
      <vt:lpstr>VL_DFL_DEL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Rogério</cp:lastModifiedBy>
  <dcterms:modified xsi:type="dcterms:W3CDTF">2016-02-29T16:45:01Z</dcterms:modified>
</cp:coreProperties>
</file>